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80" windowWidth="22716" windowHeight="8676"/>
  </bookViews>
  <sheets>
    <sheet name="Rekapitulácia stavby" sheetId="1" r:id="rId1"/>
    <sheet name="999-9-8-1 - SO 01 Partizá..." sheetId="2" r:id="rId2"/>
    <sheet name="999-9-8-2 - SO 04 Ľ. Zúbka" sheetId="3" r:id="rId3"/>
    <sheet name="999-9-8-3 - SO 05 Námesti..." sheetId="4" r:id="rId4"/>
    <sheet name="999-9-8-4 - SO 06 Mierove..." sheetId="5" r:id="rId5"/>
    <sheet name="999-9-8-5 - SO 07 Veľkomo..." sheetId="6" r:id="rId6"/>
    <sheet name="999-9-8-51 - SO 07 Spomaľ..." sheetId="7" r:id="rId7"/>
    <sheet name="999-9-8-61 - SO 08 Holléh..." sheetId="8" r:id="rId8"/>
    <sheet name="999-9-8-62 - SO 08 Nešpor..." sheetId="9" r:id="rId9"/>
    <sheet name="999-9-8-63 - SO 08 Sloven..." sheetId="10" r:id="rId10"/>
    <sheet name="999-9-8-71 - SO 09 Pekárn..." sheetId="11" r:id="rId11"/>
    <sheet name="999-9-8-72 - SO 09 Veľkom..." sheetId="12" r:id="rId12"/>
    <sheet name="999-9-8-73 - SO 09 Veľkom..." sheetId="13" r:id="rId13"/>
    <sheet name="999-9-8-81 - SO 10 modrý ..." sheetId="14" r:id="rId14"/>
    <sheet name="999-9-8-82 - SO 10 hallon..." sheetId="15" r:id="rId15"/>
    <sheet name="999-9-8-83 - SO 10 autobu..." sheetId="16" r:id="rId16"/>
    <sheet name="999-9-8-84 - SO 10 angere..." sheetId="17" r:id="rId17"/>
    <sheet name="999-9-8-85 - SO 10 malačan" sheetId="18" r:id="rId18"/>
    <sheet name="999-9-8-86 - SO 10 autoel..." sheetId="19" r:id="rId19"/>
    <sheet name="999-9-8-9 - SO 11 Mierove..." sheetId="20" r:id="rId20"/>
    <sheet name="999-9-8-91 - SO 11.1 Prís..." sheetId="21" r:id="rId21"/>
    <sheet name="999-9-8-10.1 - SO 12.1 Ve..." sheetId="22" r:id="rId22"/>
    <sheet name="Verejné osvetlenie" sheetId="30" r:id="rId23"/>
    <sheet name="999-9-8-10.21 - SO 12.2.1..." sheetId="23" r:id="rId24"/>
    <sheet name="Prekládka skrine Partizánska" sheetId="31" r:id="rId25"/>
    <sheet name="999-9-8-10.22 - SO 12.2.1..." sheetId="24" r:id="rId26"/>
    <sheet name="Prekládka Ľ.Zúbka" sheetId="32" r:id="rId27"/>
    <sheet name="999-9-8-10.23 - SO 12.2.1..." sheetId="25" r:id="rId28"/>
    <sheet name="Veľkomoravská" sheetId="33" r:id="rId29"/>
    <sheet name="999-9-8-10.24 - SO 12.2.1..." sheetId="26" r:id="rId30"/>
    <sheet name="Prekládka NN Veľkomoravská" sheetId="34" r:id="rId31"/>
    <sheet name="999-9-8-11 - SO 13 Sadové..." sheetId="27" r:id="rId32"/>
    <sheet name="Sadové úpravy" sheetId="36" r:id="rId33"/>
  </sheets>
  <externalReferences>
    <externalReference r:id="rId34"/>
  </externalReferences>
  <definedNames>
    <definedName name="_xlnm._FilterDatabase" localSheetId="1" hidden="1">'999-9-8-1 - SO 01 Partizá...'!$C$132:$K$269</definedName>
    <definedName name="_xlnm._FilterDatabase" localSheetId="21" hidden="1">'999-9-8-10.1 - SO 12.1 Ve...'!$C$131:$K$135</definedName>
    <definedName name="_xlnm._FilterDatabase" localSheetId="23" hidden="1">'999-9-8-10.21 - SO 12.2.1...'!$C$135:$K$139</definedName>
    <definedName name="_xlnm._FilterDatabase" localSheetId="25" hidden="1">'999-9-8-10.22 - SO 12.2.1...'!$C$135:$K$139</definedName>
    <definedName name="_xlnm._FilterDatabase" localSheetId="27" hidden="1">'999-9-8-10.23 - SO 12.2.1...'!$C$135:$K$139</definedName>
    <definedName name="_xlnm._FilterDatabase" localSheetId="29" hidden="1">'999-9-8-10.24 - SO 12.2.1...'!$C$135:$K$139</definedName>
    <definedName name="_xlnm._FilterDatabase" localSheetId="31" hidden="1">'999-9-8-11 - SO 13 Sadové...'!$C$127:$K$131</definedName>
    <definedName name="_xlnm._FilterDatabase" localSheetId="2" hidden="1">'999-9-8-2 - SO 04 Ľ. Zúbka'!$C$131:$K$252</definedName>
    <definedName name="_xlnm._FilterDatabase" localSheetId="3" hidden="1">'999-9-8-3 - SO 05 Námesti...'!$C$131:$K$225</definedName>
    <definedName name="_xlnm._FilterDatabase" localSheetId="4" hidden="1">'999-9-8-4 - SO 06 Mierove...'!$C$132:$K$239</definedName>
    <definedName name="_xlnm._FilterDatabase" localSheetId="5" hidden="1">'999-9-8-5 - SO 07 Veľkomo...'!$C$137:$K$252</definedName>
    <definedName name="_xlnm._FilterDatabase" localSheetId="6" hidden="1">'999-9-8-51 - SO 07 Spomaľ...'!$C$133:$K$151</definedName>
    <definedName name="_xlnm._FilterDatabase" localSheetId="7" hidden="1">'999-9-8-61 - SO 08 Holléh...'!$C$136:$K$255</definedName>
    <definedName name="_xlnm._FilterDatabase" localSheetId="8" hidden="1">'999-9-8-62 - SO 08 Nešpor...'!$C$135:$K$246</definedName>
    <definedName name="_xlnm._FilterDatabase" localSheetId="9" hidden="1">'999-9-8-63 - SO 08 Sloven...'!$C$135:$K$250</definedName>
    <definedName name="_xlnm._FilterDatabase" localSheetId="10" hidden="1">'999-9-8-71 - SO 09 Pekárn...'!$C$136:$K$242</definedName>
    <definedName name="_xlnm._FilterDatabase" localSheetId="11" hidden="1">'999-9-8-72 - SO 09 Veľkom...'!$C$136:$K$230</definedName>
    <definedName name="_xlnm._FilterDatabase" localSheetId="12" hidden="1">'999-9-8-73 - SO 09 Veľkom...'!$C$135:$K$251</definedName>
    <definedName name="_xlnm._FilterDatabase" localSheetId="13" hidden="1">'999-9-8-81 - SO 10 modrý ...'!$C$136:$K$236</definedName>
    <definedName name="_xlnm._FilterDatabase" localSheetId="14" hidden="1">'999-9-8-82 - SO 10 hallon...'!$C$136:$K$238</definedName>
    <definedName name="_xlnm._FilterDatabase" localSheetId="15" hidden="1">'999-9-8-83 - SO 10 autobu...'!$C$136:$K$233</definedName>
    <definedName name="_xlnm._FilterDatabase" localSheetId="16" hidden="1">'999-9-8-84 - SO 10 angere...'!$C$136:$K$221</definedName>
    <definedName name="_xlnm._FilterDatabase" localSheetId="17" hidden="1">'999-9-8-85 - SO 10 malačan'!$C$136:$K$228</definedName>
    <definedName name="_xlnm._FilterDatabase" localSheetId="18" hidden="1">'999-9-8-86 - SO 10 autoel...'!$C$136:$K$227</definedName>
    <definedName name="_xlnm._FilterDatabase" localSheetId="19" hidden="1">'999-9-8-9 - SO 11 Mierove...'!$C$136:$K$244</definedName>
    <definedName name="_xlnm._FilterDatabase" localSheetId="20" hidden="1">'999-9-8-91 - SO 11.1 Prís...'!$C$142:$K$197</definedName>
    <definedName name="_xlnm._FilterDatabase" localSheetId="22" hidden="1">'Verejné osvetlenie'!$E$7:$E$74</definedName>
    <definedName name="Excel_BuiltIn__FilterDatabase">#REF!</definedName>
    <definedName name="fakt1R">#REF!</definedName>
    <definedName name="_xlnm.Print_Titles" localSheetId="1">'999-9-8-1 - SO 01 Partizá...'!$132:$132</definedName>
    <definedName name="_xlnm.Print_Titles" localSheetId="21">'999-9-8-10.1 - SO 12.1 Ve...'!$131:$131</definedName>
    <definedName name="_xlnm.Print_Titles" localSheetId="23">'999-9-8-10.21 - SO 12.2.1...'!$135:$135</definedName>
    <definedName name="_xlnm.Print_Titles" localSheetId="25">'999-9-8-10.22 - SO 12.2.1...'!$135:$135</definedName>
    <definedName name="_xlnm.Print_Titles" localSheetId="27">'999-9-8-10.23 - SO 12.2.1...'!$135:$135</definedName>
    <definedName name="_xlnm.Print_Titles" localSheetId="29">'999-9-8-10.24 - SO 12.2.1...'!$135:$135</definedName>
    <definedName name="_xlnm.Print_Titles" localSheetId="31">'999-9-8-11 - SO 13 Sadové...'!$127:$127</definedName>
    <definedName name="_xlnm.Print_Titles" localSheetId="2">'999-9-8-2 - SO 04 Ľ. Zúbka'!$131:$131</definedName>
    <definedName name="_xlnm.Print_Titles" localSheetId="3">'999-9-8-3 - SO 05 Námesti...'!$131:$131</definedName>
    <definedName name="_xlnm.Print_Titles" localSheetId="4">'999-9-8-4 - SO 06 Mierove...'!$132:$132</definedName>
    <definedName name="_xlnm.Print_Titles" localSheetId="5">'999-9-8-5 - SO 07 Veľkomo...'!$137:$137</definedName>
    <definedName name="_xlnm.Print_Titles" localSheetId="6">'999-9-8-51 - SO 07 Spomaľ...'!$133:$133</definedName>
    <definedName name="_xlnm.Print_Titles" localSheetId="7">'999-9-8-61 - SO 08 Holléh...'!$136:$136</definedName>
    <definedName name="_xlnm.Print_Titles" localSheetId="8">'999-9-8-62 - SO 08 Nešpor...'!$135:$135</definedName>
    <definedName name="_xlnm.Print_Titles" localSheetId="9">'999-9-8-63 - SO 08 Sloven...'!$135:$135</definedName>
    <definedName name="_xlnm.Print_Titles" localSheetId="10">'999-9-8-71 - SO 09 Pekárn...'!$136:$136</definedName>
    <definedName name="_xlnm.Print_Titles" localSheetId="11">'999-9-8-72 - SO 09 Veľkom...'!$136:$136</definedName>
    <definedName name="_xlnm.Print_Titles" localSheetId="12">'999-9-8-73 - SO 09 Veľkom...'!$135:$135</definedName>
    <definedName name="_xlnm.Print_Titles" localSheetId="13">'999-9-8-81 - SO 10 modrý ...'!$136:$136</definedName>
    <definedName name="_xlnm.Print_Titles" localSheetId="14">'999-9-8-82 - SO 10 hallon...'!$136:$136</definedName>
    <definedName name="_xlnm.Print_Titles" localSheetId="15">'999-9-8-83 - SO 10 autobu...'!$136:$136</definedName>
    <definedName name="_xlnm.Print_Titles" localSheetId="16">'999-9-8-84 - SO 10 angere...'!$136:$136</definedName>
    <definedName name="_xlnm.Print_Titles" localSheetId="17">'999-9-8-85 - SO 10 malačan'!$136:$136</definedName>
    <definedName name="_xlnm.Print_Titles" localSheetId="18">'999-9-8-86 - SO 10 autoel...'!$136:$136</definedName>
    <definedName name="_xlnm.Print_Titles" localSheetId="19">'999-9-8-9 - SO 11 Mierove...'!$136:$136</definedName>
    <definedName name="_xlnm.Print_Titles" localSheetId="20">'999-9-8-91 - SO 11.1 Prís...'!$142:$142</definedName>
    <definedName name="_xlnm.Print_Titles" localSheetId="0">'Rekapitulácia stavby'!$92:$92</definedName>
    <definedName name="_xlnm.Print_Area" localSheetId="1">'999-9-8-1 - SO 01 Partizá...'!$C$4:$J$76,'999-9-8-1 - SO 01 Partizá...'!$C$82:$J$114,'999-9-8-1 - SO 01 Partizá...'!$C$120:$J$269</definedName>
    <definedName name="_xlnm.Print_Area" localSheetId="21">'999-9-8-10.1 - SO 12.1 Ve...'!$C$4:$J$76,'999-9-8-10.1 - SO 12.1 Ve...'!$C$82:$J$111,'999-9-8-10.1 - SO 12.1 Ve...'!$C$117:$J$135</definedName>
    <definedName name="_xlnm.Print_Area" localSheetId="23">'999-9-8-10.21 - SO 12.2.1...'!$C$4:$J$76,'999-9-8-10.21 - SO 12.2.1...'!$C$82:$J$113,'999-9-8-10.21 - SO 12.2.1...'!$C$119:$J$139</definedName>
    <definedName name="_xlnm.Print_Area" localSheetId="25">'999-9-8-10.22 - SO 12.2.1...'!$C$4:$J$76,'999-9-8-10.22 - SO 12.2.1...'!$C$82:$J$113,'999-9-8-10.22 - SO 12.2.1...'!$C$119:$J$139</definedName>
    <definedName name="_xlnm.Print_Area" localSheetId="27">'999-9-8-10.23 - SO 12.2.1...'!$C$4:$J$76,'999-9-8-10.23 - SO 12.2.1...'!$C$82:$J$113,'999-9-8-10.23 - SO 12.2.1...'!$C$119:$J$139</definedName>
    <definedName name="_xlnm.Print_Area" localSheetId="29">'999-9-8-10.24 - SO 12.2.1...'!$C$4:$J$76,'999-9-8-10.24 - SO 12.2.1...'!$C$82:$J$113,'999-9-8-10.24 - SO 12.2.1...'!$C$119:$J$139</definedName>
    <definedName name="_xlnm.Print_Area" localSheetId="31">'999-9-8-11 - SO 13 Sadové...'!$C$4:$J$76,'999-9-8-11 - SO 13 Sadové...'!$C$82:$J$109,'999-9-8-11 - SO 13 Sadové...'!$C$115:$J$131</definedName>
    <definedName name="_xlnm.Print_Area" localSheetId="2">'999-9-8-2 - SO 04 Ľ. Zúbka'!$C$4:$J$76,'999-9-8-2 - SO 04 Ľ. Zúbka'!$C$82:$J$113,'999-9-8-2 - SO 04 Ľ. Zúbka'!$C$119:$J$252</definedName>
    <definedName name="_xlnm.Print_Area" localSheetId="3">'999-9-8-3 - SO 05 Námesti...'!$C$4:$J$76,'999-9-8-3 - SO 05 Námesti...'!$C$82:$J$113,'999-9-8-3 - SO 05 Námesti...'!$C$119:$J$225</definedName>
    <definedName name="_xlnm.Print_Area" localSheetId="4">'999-9-8-4 - SO 06 Mierove...'!$C$4:$J$76,'999-9-8-4 - SO 06 Mierove...'!$C$82:$J$114,'999-9-8-4 - SO 06 Mierove...'!$C$120:$J$239</definedName>
    <definedName name="_xlnm.Print_Area" localSheetId="5">'999-9-8-5 - SO 07 Veľkomo...'!$C$4:$J$76,'999-9-8-5 - SO 07 Veľkomo...'!$C$82:$J$117,'999-9-8-5 - SO 07 Veľkomo...'!$C$123:$J$252</definedName>
    <definedName name="_xlnm.Print_Area" localSheetId="6">'999-9-8-51 - SO 07 Spomaľ...'!$C$4:$J$76,'999-9-8-51 - SO 07 Spomaľ...'!$C$82:$J$113,'999-9-8-51 - SO 07 Spomaľ...'!$C$119:$J$151</definedName>
    <definedName name="_xlnm.Print_Area" localSheetId="7">'999-9-8-61 - SO 08 Holléh...'!$C$4:$J$76,'999-9-8-61 - SO 08 Holléh...'!$C$82:$J$116,'999-9-8-61 - SO 08 Holléh...'!$C$122:$J$255</definedName>
    <definedName name="_xlnm.Print_Area" localSheetId="8">'999-9-8-62 - SO 08 Nešpor...'!$C$4:$J$76,'999-9-8-62 - SO 08 Nešpor...'!$C$82:$J$115,'999-9-8-62 - SO 08 Nešpor...'!$C$121:$J$246</definedName>
    <definedName name="_xlnm.Print_Area" localSheetId="9">'999-9-8-63 - SO 08 Sloven...'!$C$4:$J$76,'999-9-8-63 - SO 08 Sloven...'!$C$82:$J$115,'999-9-8-63 - SO 08 Sloven...'!$C$121:$J$250</definedName>
    <definedName name="_xlnm.Print_Area" localSheetId="10">'999-9-8-71 - SO 09 Pekárn...'!$C$4:$J$76,'999-9-8-71 - SO 09 Pekárn...'!$C$82:$J$116,'999-9-8-71 - SO 09 Pekárn...'!$C$122:$J$242</definedName>
    <definedName name="_xlnm.Print_Area" localSheetId="11">'999-9-8-72 - SO 09 Veľkom...'!$C$4:$J$76,'999-9-8-72 - SO 09 Veľkom...'!$C$82:$J$116,'999-9-8-72 - SO 09 Veľkom...'!$C$122:$J$230</definedName>
    <definedName name="_xlnm.Print_Area" localSheetId="12">'999-9-8-73 - SO 09 Veľkom...'!$C$4:$J$76,'999-9-8-73 - SO 09 Veľkom...'!$C$82:$J$115,'999-9-8-73 - SO 09 Veľkom...'!$C$121:$J$251</definedName>
    <definedName name="_xlnm.Print_Area" localSheetId="13">'999-9-8-81 - SO 10 modrý ...'!$C$4:$J$76,'999-9-8-81 - SO 10 modrý ...'!$C$82:$J$116,'999-9-8-81 - SO 10 modrý ...'!$C$122:$J$236</definedName>
    <definedName name="_xlnm.Print_Area" localSheetId="14">'999-9-8-82 - SO 10 hallon...'!$C$4:$J$76,'999-9-8-82 - SO 10 hallon...'!$C$82:$J$116,'999-9-8-82 - SO 10 hallon...'!$C$122:$J$238</definedName>
    <definedName name="_xlnm.Print_Area" localSheetId="15">'999-9-8-83 - SO 10 autobu...'!$C$4:$J$76,'999-9-8-83 - SO 10 autobu...'!$C$82:$J$116,'999-9-8-83 - SO 10 autobu...'!$C$122:$J$233</definedName>
    <definedName name="_xlnm.Print_Area" localSheetId="16">'999-9-8-84 - SO 10 angere...'!$C$4:$J$76,'999-9-8-84 - SO 10 angere...'!$C$82:$J$116,'999-9-8-84 - SO 10 angere...'!$C$122:$J$221</definedName>
    <definedName name="_xlnm.Print_Area" localSheetId="17">'999-9-8-85 - SO 10 malačan'!$C$4:$J$76,'999-9-8-85 - SO 10 malačan'!$C$82:$J$116,'999-9-8-85 - SO 10 malačan'!$C$122:$J$228</definedName>
    <definedName name="_xlnm.Print_Area" localSheetId="18">'999-9-8-86 - SO 10 autoel...'!$C$4:$J$76,'999-9-8-86 - SO 10 autoel...'!$C$82:$J$116,'999-9-8-86 - SO 10 autoel...'!$C$122:$J$227</definedName>
    <definedName name="_xlnm.Print_Area" localSheetId="19">'999-9-8-9 - SO 11 Mierove...'!$C$4:$J$76,'999-9-8-9 - SO 11 Mierove...'!$C$82:$J$116,'999-9-8-9 - SO 11 Mierove...'!$C$122:$J$244</definedName>
    <definedName name="_xlnm.Print_Area" localSheetId="20">'999-9-8-91 - SO 11.1 Prís...'!$C$4:$J$76,'999-9-8-91 - SO 11.1 Prís...'!$C$82:$J$122,'999-9-8-91 - SO 11.1 Prís...'!$C$128:$J$197</definedName>
    <definedName name="_xlnm.Print_Area" localSheetId="0">'Rekapitulácia stavby'!$D$4:$AO$76,'Rekapitulácia stavby'!$C$82:$AQ$128</definedName>
    <definedName name="_xlnm.Print_Area" localSheetId="22">'Verejné osvetlenie'!$A$1:$G$102</definedName>
  </definedNames>
  <calcPr calcId="124519"/>
</workbook>
</file>

<file path=xl/calcChain.xml><?xml version="1.0" encoding="utf-8"?>
<calcChain xmlns="http://schemas.openxmlformats.org/spreadsheetml/2006/main">
  <c r="H55" i="36"/>
  <c r="G55"/>
  <c r="I54"/>
  <c r="I55" s="1"/>
  <c r="G54"/>
  <c r="G51"/>
  <c r="I51" s="1"/>
  <c r="I50"/>
  <c r="G50"/>
  <c r="I49"/>
  <c r="G49"/>
  <c r="I48"/>
  <c r="H48"/>
  <c r="G47"/>
  <c r="I47" s="1"/>
  <c r="G46"/>
  <c r="I46" s="1"/>
  <c r="I45"/>
  <c r="G45"/>
  <c r="I44"/>
  <c r="G44"/>
  <c r="G43"/>
  <c r="I43" s="1"/>
  <c r="I42"/>
  <c r="G42"/>
  <c r="I41"/>
  <c r="G41"/>
  <c r="I40"/>
  <c r="G40"/>
  <c r="G39"/>
  <c r="I39" s="1"/>
  <c r="I38"/>
  <c r="H38"/>
  <c r="I37"/>
  <c r="H37"/>
  <c r="I36"/>
  <c r="G36"/>
  <c r="H35"/>
  <c r="I35" s="1"/>
  <c r="H34"/>
  <c r="I34" s="1"/>
  <c r="I33"/>
  <c r="H33"/>
  <c r="I32"/>
  <c r="H32"/>
  <c r="H52" s="1"/>
  <c r="H56" s="1"/>
  <c r="H57" s="1"/>
  <c r="G31"/>
  <c r="I31" s="1"/>
  <c r="H30"/>
  <c r="I30" s="1"/>
  <c r="I29"/>
  <c r="H29"/>
  <c r="I28"/>
  <c r="G28"/>
  <c r="G27"/>
  <c r="I27" s="1"/>
  <c r="G26"/>
  <c r="I26" s="1"/>
  <c r="I25"/>
  <c r="H25"/>
  <c r="I24"/>
  <c r="G24"/>
  <c r="G23"/>
  <c r="I23" s="1"/>
  <c r="G22"/>
  <c r="I22" s="1"/>
  <c r="I21"/>
  <c r="G21"/>
  <c r="I20"/>
  <c r="G20"/>
  <c r="G19"/>
  <c r="I19" s="1"/>
  <c r="G18"/>
  <c r="I18" s="1"/>
  <c r="I17"/>
  <c r="G17"/>
  <c r="I16"/>
  <c r="G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4" s="1"/>
  <c r="G15"/>
  <c r="I15" s="1"/>
  <c r="A7"/>
  <c r="A6"/>
  <c r="A2"/>
  <c r="I139" i="26"/>
  <c r="G71" i="34"/>
  <c r="G70"/>
  <c r="G72" s="1"/>
  <c r="G82" s="1"/>
  <c r="E66"/>
  <c r="G66" s="1"/>
  <c r="G65"/>
  <c r="E65"/>
  <c r="E64"/>
  <c r="G64" s="1"/>
  <c r="G63"/>
  <c r="E63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60" s="1"/>
  <c r="G80" s="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1" s="1"/>
  <c r="G79" s="1"/>
  <c r="I139" i="25"/>
  <c r="G26" i="33"/>
  <c r="G25"/>
  <c r="G27" s="1"/>
  <c r="G37" s="1"/>
  <c r="G21"/>
  <c r="G20"/>
  <c r="G19"/>
  <c r="G22" s="1"/>
  <c r="G36" s="1"/>
  <c r="G14"/>
  <c r="G13"/>
  <c r="G15" s="1"/>
  <c r="G35" s="1"/>
  <c r="G10"/>
  <c r="G34" s="1"/>
  <c r="G9"/>
  <c r="G8"/>
  <c r="I139" i="24"/>
  <c r="G114" i="32"/>
  <c r="G113"/>
  <c r="G115" s="1"/>
  <c r="G125" s="1"/>
  <c r="G109"/>
  <c r="G108"/>
  <c r="G107"/>
  <c r="G106"/>
  <c r="G105"/>
  <c r="G104"/>
  <c r="G103"/>
  <c r="G102"/>
  <c r="G101"/>
  <c r="G100"/>
  <c r="G99"/>
  <c r="G98"/>
  <c r="G97"/>
  <c r="G96"/>
  <c r="G110" s="1"/>
  <c r="G124" s="1"/>
  <c r="G95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91" s="1"/>
  <c r="G123" s="1"/>
  <c r="G41"/>
  <c r="G40"/>
  <c r="G39"/>
  <c r="E38"/>
  <c r="G38" s="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42" s="1"/>
  <c r="G122" s="1"/>
  <c r="G126" s="1"/>
  <c r="G62" i="31"/>
  <c r="G61"/>
  <c r="G63" s="1"/>
  <c r="G73" s="1"/>
  <c r="G57"/>
  <c r="G56"/>
  <c r="G55"/>
  <c r="G54"/>
  <c r="G53"/>
  <c r="G52"/>
  <c r="G51"/>
  <c r="G58" s="1"/>
  <c r="G72" s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48" s="1"/>
  <c r="G71" s="1"/>
  <c r="G24"/>
  <c r="G23"/>
  <c r="G22"/>
  <c r="G21"/>
  <c r="G20"/>
  <c r="G19"/>
  <c r="G18"/>
  <c r="G17"/>
  <c r="G16"/>
  <c r="G15"/>
  <c r="G14"/>
  <c r="G13"/>
  <c r="G12"/>
  <c r="G11"/>
  <c r="G10"/>
  <c r="G9"/>
  <c r="G8"/>
  <c r="G25" s="1"/>
  <c r="G70" s="1"/>
  <c r="I52" i="36" l="1"/>
  <c r="I56" s="1"/>
  <c r="I57" s="1"/>
  <c r="I131" i="27" s="1"/>
  <c r="G52" i="36"/>
  <c r="G56" s="1"/>
  <c r="G57" s="1"/>
  <c r="G83" i="34"/>
  <c r="G67"/>
  <c r="G81" s="1"/>
  <c r="G38" i="33"/>
  <c r="G74" i="31"/>
  <c r="I139" i="23" s="1"/>
  <c r="I135" i="22" l="1"/>
  <c r="G99" i="30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00" l="1"/>
  <c r="J39" i="27" l="1"/>
  <c r="J38"/>
  <c r="AY127" i="1"/>
  <c r="J37" i="27"/>
  <c r="AX127" i="1"/>
  <c r="BI131" i="27"/>
  <c r="BH131"/>
  <c r="BG131"/>
  <c r="BE131"/>
  <c r="T131"/>
  <c r="T130" s="1"/>
  <c r="T129" s="1"/>
  <c r="T128" s="1"/>
  <c r="R131"/>
  <c r="R130"/>
  <c r="R129" s="1"/>
  <c r="R128" s="1"/>
  <c r="P131"/>
  <c r="P130"/>
  <c r="P129" s="1"/>
  <c r="P128" s="1"/>
  <c r="AU127" i="1" s="1"/>
  <c r="J124" i="27"/>
  <c r="F124"/>
  <c r="F122"/>
  <c r="E120"/>
  <c r="BI107"/>
  <c r="BH107"/>
  <c r="BG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J91"/>
  <c r="F91"/>
  <c r="F89"/>
  <c r="E87"/>
  <c r="J24"/>
  <c r="E24"/>
  <c r="J125" s="1"/>
  <c r="J23"/>
  <c r="J18"/>
  <c r="E18"/>
  <c r="F125" s="1"/>
  <c r="J17"/>
  <c r="J12"/>
  <c r="J89"/>
  <c r="E7"/>
  <c r="E118"/>
  <c r="J43" i="26"/>
  <c r="J42"/>
  <c r="AY126" i="1" s="1"/>
  <c r="J41" i="26"/>
  <c r="AX126" i="1" s="1"/>
  <c r="BI139" i="26"/>
  <c r="BH139"/>
  <c r="BG139"/>
  <c r="BE139"/>
  <c r="T139"/>
  <c r="T138" s="1"/>
  <c r="T137" s="1"/>
  <c r="T136" s="1"/>
  <c r="R139"/>
  <c r="R138" s="1"/>
  <c r="R137" s="1"/>
  <c r="R136" s="1"/>
  <c r="P139"/>
  <c r="P138" s="1"/>
  <c r="P137" s="1"/>
  <c r="P136" s="1"/>
  <c r="AU126" i="1" s="1"/>
  <c r="J132" i="26"/>
  <c r="F132"/>
  <c r="F130"/>
  <c r="E128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5"/>
  <c r="F95"/>
  <c r="F93"/>
  <c r="E91"/>
  <c r="J28"/>
  <c r="E28"/>
  <c r="J133" s="1"/>
  <c r="J27"/>
  <c r="J22"/>
  <c r="E22"/>
  <c r="F133" s="1"/>
  <c r="J21"/>
  <c r="J16"/>
  <c r="J130"/>
  <c r="E7"/>
  <c r="E122" s="1"/>
  <c r="J43" i="25"/>
  <c r="J42"/>
  <c r="AY125" i="1" s="1"/>
  <c r="J41" i="25"/>
  <c r="AX125" i="1"/>
  <c r="BI139" i="25"/>
  <c r="BH139"/>
  <c r="BG139"/>
  <c r="BE139"/>
  <c r="T139"/>
  <c r="T138" s="1"/>
  <c r="T137" s="1"/>
  <c r="T136" s="1"/>
  <c r="R139"/>
  <c r="R138" s="1"/>
  <c r="R137" s="1"/>
  <c r="R136" s="1"/>
  <c r="P139"/>
  <c r="P138" s="1"/>
  <c r="P137" s="1"/>
  <c r="P136" s="1"/>
  <c r="AU125" i="1" s="1"/>
  <c r="J132" i="25"/>
  <c r="F132"/>
  <c r="F130"/>
  <c r="E128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5"/>
  <c r="F95"/>
  <c r="F93"/>
  <c r="E91"/>
  <c r="J28"/>
  <c r="E28"/>
  <c r="J133"/>
  <c r="J27"/>
  <c r="J22"/>
  <c r="E22"/>
  <c r="F96"/>
  <c r="J21"/>
  <c r="J16"/>
  <c r="J130"/>
  <c r="E7"/>
  <c r="E122" s="1"/>
  <c r="J43" i="24"/>
  <c r="J42"/>
  <c r="AY124" i="1"/>
  <c r="J41" i="24"/>
  <c r="AX124" i="1" s="1"/>
  <c r="BI139" i="24"/>
  <c r="BH139"/>
  <c r="BG139"/>
  <c r="BE139"/>
  <c r="T139"/>
  <c r="T138"/>
  <c r="T137" s="1"/>
  <c r="T136" s="1"/>
  <c r="R139"/>
  <c r="R138"/>
  <c r="R137" s="1"/>
  <c r="R136" s="1"/>
  <c r="P139"/>
  <c r="P138"/>
  <c r="P137" s="1"/>
  <c r="P136" s="1"/>
  <c r="AU124" i="1" s="1"/>
  <c r="J132" i="24"/>
  <c r="F132"/>
  <c r="F130"/>
  <c r="E128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5"/>
  <c r="F95"/>
  <c r="F93"/>
  <c r="E91"/>
  <c r="J28"/>
  <c r="E28"/>
  <c r="J133"/>
  <c r="J27"/>
  <c r="J22"/>
  <c r="E22"/>
  <c r="F96"/>
  <c r="J21"/>
  <c r="J16"/>
  <c r="J130" s="1"/>
  <c r="E7"/>
  <c r="E122"/>
  <c r="J43" i="23"/>
  <c r="J42"/>
  <c r="AY123" i="1"/>
  <c r="J41" i="23"/>
  <c r="AX123" i="1" s="1"/>
  <c r="BI139" i="23"/>
  <c r="BH139"/>
  <c r="BG139"/>
  <c r="BE139"/>
  <c r="T139"/>
  <c r="T138"/>
  <c r="T137"/>
  <c r="T136" s="1"/>
  <c r="R139"/>
  <c r="R138"/>
  <c r="R137"/>
  <c r="R136" s="1"/>
  <c r="P139"/>
  <c r="P138"/>
  <c r="P137"/>
  <c r="P136" s="1"/>
  <c r="AU123" i="1" s="1"/>
  <c r="J132" i="23"/>
  <c r="F132"/>
  <c r="F130"/>
  <c r="E128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5"/>
  <c r="F95"/>
  <c r="F93"/>
  <c r="E91"/>
  <c r="J28"/>
  <c r="E28"/>
  <c r="J96" s="1"/>
  <c r="J27"/>
  <c r="J22"/>
  <c r="E22"/>
  <c r="F133" s="1"/>
  <c r="J21"/>
  <c r="J16"/>
  <c r="J130" s="1"/>
  <c r="E7"/>
  <c r="E122"/>
  <c r="J41" i="22"/>
  <c r="J40"/>
  <c r="AY121" i="1" s="1"/>
  <c r="J39" i="22"/>
  <c r="AX121" i="1"/>
  <c r="BI135" i="22"/>
  <c r="BH135"/>
  <c r="BG135"/>
  <c r="BE135"/>
  <c r="T135"/>
  <c r="T134" s="1"/>
  <c r="T133" s="1"/>
  <c r="T132" s="1"/>
  <c r="R135"/>
  <c r="R134" s="1"/>
  <c r="R133" s="1"/>
  <c r="R132" s="1"/>
  <c r="P135"/>
  <c r="P134" s="1"/>
  <c r="P133" s="1"/>
  <c r="P132" s="1"/>
  <c r="AU121" i="1" s="1"/>
  <c r="J128" i="22"/>
  <c r="F128"/>
  <c r="F126"/>
  <c r="E124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3"/>
  <c r="F93"/>
  <c r="F91"/>
  <c r="E89"/>
  <c r="J26"/>
  <c r="E26"/>
  <c r="J129" s="1"/>
  <c r="J25"/>
  <c r="J20"/>
  <c r="E20"/>
  <c r="F129" s="1"/>
  <c r="J19"/>
  <c r="J14"/>
  <c r="J126"/>
  <c r="E7"/>
  <c r="E85" s="1"/>
  <c r="J41" i="21"/>
  <c r="J40"/>
  <c r="AY119" i="1" s="1"/>
  <c r="J39" i="21"/>
  <c r="AX119" i="1"/>
  <c r="BI197" i="21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1"/>
  <c r="BH181"/>
  <c r="BG181"/>
  <c r="BE181"/>
  <c r="T181"/>
  <c r="T180" s="1"/>
  <c r="R181"/>
  <c r="R180"/>
  <c r="P181"/>
  <c r="P180" s="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 s="1"/>
  <c r="R164"/>
  <c r="R163"/>
  <c r="P164"/>
  <c r="P163" s="1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P159" s="1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J139"/>
  <c r="F139"/>
  <c r="F137"/>
  <c r="E135"/>
  <c r="BI120"/>
  <c r="BH120"/>
  <c r="BG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J93"/>
  <c r="F93"/>
  <c r="F91"/>
  <c r="E89"/>
  <c r="J26"/>
  <c r="E26"/>
  <c r="J140" s="1"/>
  <c r="J25"/>
  <c r="J20"/>
  <c r="E20"/>
  <c r="F140" s="1"/>
  <c r="J19"/>
  <c r="J14"/>
  <c r="J137" s="1"/>
  <c r="E7"/>
  <c r="E131" s="1"/>
  <c r="J41" i="20"/>
  <c r="J40"/>
  <c r="AY118" i="1" s="1"/>
  <c r="J39" i="20"/>
  <c r="AX118" i="1"/>
  <c r="BI244" i="20"/>
  <c r="BH244"/>
  <c r="BG244"/>
  <c r="BE244"/>
  <c r="T244"/>
  <c r="T243" s="1"/>
  <c r="R244"/>
  <c r="R243"/>
  <c r="P244"/>
  <c r="P243" s="1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T201"/>
  <c r="R202"/>
  <c r="R201" s="1"/>
  <c r="P202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0"/>
  <c r="BH180"/>
  <c r="BG180"/>
  <c r="BE180"/>
  <c r="T180"/>
  <c r="R180"/>
  <c r="P180"/>
  <c r="BI175"/>
  <c r="BH175"/>
  <c r="BG175"/>
  <c r="BE175"/>
  <c r="T175"/>
  <c r="R175"/>
  <c r="P175"/>
  <c r="BI172"/>
  <c r="BH172"/>
  <c r="BG172"/>
  <c r="BE172"/>
  <c r="T172"/>
  <c r="R172"/>
  <c r="P172"/>
  <c r="BI167"/>
  <c r="BH167"/>
  <c r="BG167"/>
  <c r="BE167"/>
  <c r="T167"/>
  <c r="R167"/>
  <c r="P167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94" s="1"/>
  <c r="J25"/>
  <c r="J20"/>
  <c r="E20"/>
  <c r="F134" s="1"/>
  <c r="J19"/>
  <c r="J14"/>
  <c r="J131"/>
  <c r="E7"/>
  <c r="E125" s="1"/>
  <c r="J41" i="19"/>
  <c r="J40"/>
  <c r="AY116" i="1" s="1"/>
  <c r="J39" i="19"/>
  <c r="AX116" i="1" s="1"/>
  <c r="BI227" i="19"/>
  <c r="BH227"/>
  <c r="BG227"/>
  <c r="BE227"/>
  <c r="T227"/>
  <c r="T226" s="1"/>
  <c r="R227"/>
  <c r="R226" s="1"/>
  <c r="P227"/>
  <c r="P226" s="1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134" s="1"/>
  <c r="J19"/>
  <c r="J14"/>
  <c r="J91"/>
  <c r="E7"/>
  <c r="E125" s="1"/>
  <c r="J41" i="18"/>
  <c r="J40"/>
  <c r="AY115" i="1" s="1"/>
  <c r="J39" i="18"/>
  <c r="AX115" i="1"/>
  <c r="BI228" i="18"/>
  <c r="BH228"/>
  <c r="BG228"/>
  <c r="BE228"/>
  <c r="T228"/>
  <c r="T227" s="1"/>
  <c r="R228"/>
  <c r="R227" s="1"/>
  <c r="P228"/>
  <c r="P227" s="1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4"/>
  <c r="BH214"/>
  <c r="BG214"/>
  <c r="BE214"/>
  <c r="T214"/>
  <c r="R214"/>
  <c r="P214"/>
  <c r="BI212"/>
  <c r="BH212"/>
  <c r="BG212"/>
  <c r="BE212"/>
  <c r="T212"/>
  <c r="R212"/>
  <c r="P212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5"/>
  <c r="BH175"/>
  <c r="BG175"/>
  <c r="BE175"/>
  <c r="T175"/>
  <c r="R175"/>
  <c r="P175"/>
  <c r="BI172"/>
  <c r="BH172"/>
  <c r="BG172"/>
  <c r="BE172"/>
  <c r="T172"/>
  <c r="R172"/>
  <c r="P172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94" s="1"/>
  <c r="J19"/>
  <c r="J14"/>
  <c r="J131" s="1"/>
  <c r="E7"/>
  <c r="E125" s="1"/>
  <c r="J41" i="17"/>
  <c r="J40"/>
  <c r="AY114" i="1" s="1"/>
  <c r="J39" i="17"/>
  <c r="AX114" i="1"/>
  <c r="BI221" i="17"/>
  <c r="BH221"/>
  <c r="BG221"/>
  <c r="BE221"/>
  <c r="T221"/>
  <c r="T220" s="1"/>
  <c r="R221"/>
  <c r="R220"/>
  <c r="P221"/>
  <c r="P220" s="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/>
  <c r="J25"/>
  <c r="J20"/>
  <c r="E20"/>
  <c r="F134"/>
  <c r="J19"/>
  <c r="J14"/>
  <c r="J91" s="1"/>
  <c r="E7"/>
  <c r="E125" s="1"/>
  <c r="J41" i="16"/>
  <c r="J40"/>
  <c r="AY113" i="1"/>
  <c r="J39" i="16"/>
  <c r="AX113" i="1" s="1"/>
  <c r="BI233" i="16"/>
  <c r="BH233"/>
  <c r="BG233"/>
  <c r="BE233"/>
  <c r="T233"/>
  <c r="T232"/>
  <c r="R233"/>
  <c r="R232" s="1"/>
  <c r="P233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7"/>
  <c r="BH177"/>
  <c r="BG177"/>
  <c r="BE177"/>
  <c r="T177"/>
  <c r="R177"/>
  <c r="P177"/>
  <c r="BI174"/>
  <c r="BH174"/>
  <c r="BG174"/>
  <c r="BE174"/>
  <c r="T174"/>
  <c r="R174"/>
  <c r="P174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/>
  <c r="J25"/>
  <c r="J20"/>
  <c r="E20"/>
  <c r="F94"/>
  <c r="J19"/>
  <c r="J14"/>
  <c r="J131" s="1"/>
  <c r="E7"/>
  <c r="E125" s="1"/>
  <c r="J41" i="15"/>
  <c r="J40"/>
  <c r="AY112" i="1"/>
  <c r="J39" i="15"/>
  <c r="AX112" i="1" s="1"/>
  <c r="BI238" i="15"/>
  <c r="BH238"/>
  <c r="BG238"/>
  <c r="BE238"/>
  <c r="T238"/>
  <c r="T237"/>
  <c r="R238"/>
  <c r="R237" s="1"/>
  <c r="P238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6"/>
  <c r="BH176"/>
  <c r="BG176"/>
  <c r="BE176"/>
  <c r="T176"/>
  <c r="R176"/>
  <c r="P176"/>
  <c r="BI173"/>
  <c r="BH173"/>
  <c r="BG173"/>
  <c r="BE173"/>
  <c r="T173"/>
  <c r="R173"/>
  <c r="P173"/>
  <c r="BI169"/>
  <c r="BH169"/>
  <c r="BG169"/>
  <c r="BE169"/>
  <c r="T169"/>
  <c r="R169"/>
  <c r="P169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134" s="1"/>
  <c r="J19"/>
  <c r="J14"/>
  <c r="J131" s="1"/>
  <c r="E7"/>
  <c r="E125" s="1"/>
  <c r="J41" i="14"/>
  <c r="J40"/>
  <c r="AY111" i="1" s="1"/>
  <c r="J39" i="14"/>
  <c r="AX111" i="1"/>
  <c r="BI236" i="14"/>
  <c r="BH236"/>
  <c r="BG236"/>
  <c r="BE236"/>
  <c r="T236"/>
  <c r="T235" s="1"/>
  <c r="R236"/>
  <c r="R235"/>
  <c r="P236"/>
  <c r="P235" s="1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7"/>
  <c r="BH217"/>
  <c r="BG217"/>
  <c r="BE217"/>
  <c r="T217"/>
  <c r="R217"/>
  <c r="P217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7"/>
  <c r="BH177"/>
  <c r="BG177"/>
  <c r="BE177"/>
  <c r="T177"/>
  <c r="R177"/>
  <c r="P177"/>
  <c r="BI174"/>
  <c r="BH174"/>
  <c r="BG174"/>
  <c r="BE174"/>
  <c r="T174"/>
  <c r="R174"/>
  <c r="P174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134" s="1"/>
  <c r="J19"/>
  <c r="J14"/>
  <c r="J91" s="1"/>
  <c r="E7"/>
  <c r="E125" s="1"/>
  <c r="J41" i="13"/>
  <c r="J40"/>
  <c r="AY109" i="1" s="1"/>
  <c r="J39" i="13"/>
  <c r="AX109" i="1"/>
  <c r="BI251" i="13"/>
  <c r="BH251"/>
  <c r="BG251"/>
  <c r="BE251"/>
  <c r="T251"/>
  <c r="T250" s="1"/>
  <c r="R251"/>
  <c r="R250"/>
  <c r="P251"/>
  <c r="P250" s="1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1"/>
  <c r="BH231"/>
  <c r="BG231"/>
  <c r="BE231"/>
  <c r="T231"/>
  <c r="R231"/>
  <c r="P231"/>
  <c r="BI228"/>
  <c r="BH228"/>
  <c r="BG228"/>
  <c r="BE228"/>
  <c r="T228"/>
  <c r="R228"/>
  <c r="P228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6"/>
  <c r="BH186"/>
  <c r="BG186"/>
  <c r="BE186"/>
  <c r="T186"/>
  <c r="R186"/>
  <c r="P186"/>
  <c r="BI181"/>
  <c r="BH181"/>
  <c r="BG181"/>
  <c r="BE181"/>
  <c r="T181"/>
  <c r="R181"/>
  <c r="P181"/>
  <c r="BI178"/>
  <c r="BH178"/>
  <c r="BG178"/>
  <c r="BE178"/>
  <c r="T178"/>
  <c r="R178"/>
  <c r="P178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3"/>
  <c r="BH153"/>
  <c r="BG153"/>
  <c r="BE153"/>
  <c r="T153"/>
  <c r="R153"/>
  <c r="P153"/>
  <c r="BI149"/>
  <c r="BH149"/>
  <c r="BG149"/>
  <c r="BE149"/>
  <c r="T149"/>
  <c r="R149"/>
  <c r="P149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2"/>
  <c r="F132"/>
  <c r="F130"/>
  <c r="E128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J93"/>
  <c r="F93"/>
  <c r="F91"/>
  <c r="E89"/>
  <c r="J26"/>
  <c r="E26"/>
  <c r="J133"/>
  <c r="J25"/>
  <c r="J20"/>
  <c r="E20"/>
  <c r="F133"/>
  <c r="J19"/>
  <c r="J14"/>
  <c r="J130" s="1"/>
  <c r="E7"/>
  <c r="E85" s="1"/>
  <c r="J41" i="12"/>
  <c r="J40"/>
  <c r="AY108" i="1"/>
  <c r="J39" i="12"/>
  <c r="AX108" i="1" s="1"/>
  <c r="BI230" i="12"/>
  <c r="BH230"/>
  <c r="BG230"/>
  <c r="BE230"/>
  <c r="T230"/>
  <c r="T229"/>
  <c r="R230"/>
  <c r="R229" s="1"/>
  <c r="P230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94" s="1"/>
  <c r="J19"/>
  <c r="J14"/>
  <c r="J131" s="1"/>
  <c r="E7"/>
  <c r="E85"/>
  <c r="J41" i="11"/>
  <c r="J40"/>
  <c r="AY107" i="1"/>
  <c r="J39" i="11"/>
  <c r="AX107" i="1" s="1"/>
  <c r="BI242" i="11"/>
  <c r="BH242"/>
  <c r="BG242"/>
  <c r="BE242"/>
  <c r="T242"/>
  <c r="T241"/>
  <c r="R242"/>
  <c r="R241" s="1"/>
  <c r="P242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7"/>
  <c r="BH177"/>
  <c r="BG177"/>
  <c r="BE177"/>
  <c r="T177"/>
  <c r="R177"/>
  <c r="P177"/>
  <c r="BI174"/>
  <c r="BH174"/>
  <c r="BG174"/>
  <c r="BE174"/>
  <c r="T174"/>
  <c r="R174"/>
  <c r="P174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 s="1"/>
  <c r="J25"/>
  <c r="J20"/>
  <c r="E20"/>
  <c r="F134" s="1"/>
  <c r="J19"/>
  <c r="J14"/>
  <c r="J131" s="1"/>
  <c r="E7"/>
  <c r="E125"/>
  <c r="J41" i="10"/>
  <c r="J40"/>
  <c r="AY105" i="1"/>
  <c r="J39" i="10"/>
  <c r="AX105" i="1" s="1"/>
  <c r="BI250" i="10"/>
  <c r="BH250"/>
  <c r="BG250"/>
  <c r="BE250"/>
  <c r="T250"/>
  <c r="T249"/>
  <c r="R250"/>
  <c r="R249" s="1"/>
  <c r="P250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7"/>
  <c r="BH237"/>
  <c r="BG237"/>
  <c r="BE237"/>
  <c r="T237"/>
  <c r="R237"/>
  <c r="P237"/>
  <c r="BI234"/>
  <c r="BH234"/>
  <c r="BG234"/>
  <c r="BE234"/>
  <c r="T234"/>
  <c r="R234"/>
  <c r="P234"/>
  <c r="BI231"/>
  <c r="BH231"/>
  <c r="BG231"/>
  <c r="BE231"/>
  <c r="T231"/>
  <c r="R231"/>
  <c r="P231"/>
  <c r="BI229"/>
  <c r="BH229"/>
  <c r="BG229"/>
  <c r="BE229"/>
  <c r="T229"/>
  <c r="R229"/>
  <c r="P229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0"/>
  <c r="BH190"/>
  <c r="BG190"/>
  <c r="BE190"/>
  <c r="T190"/>
  <c r="R190"/>
  <c r="P190"/>
  <c r="BI185"/>
  <c r="BH185"/>
  <c r="BG185"/>
  <c r="BE185"/>
  <c r="T185"/>
  <c r="R185"/>
  <c r="P185"/>
  <c r="BI179"/>
  <c r="BH179"/>
  <c r="BG179"/>
  <c r="BE179"/>
  <c r="T179"/>
  <c r="R179"/>
  <c r="P179"/>
  <c r="BI176"/>
  <c r="BH176"/>
  <c r="BG176"/>
  <c r="BE176"/>
  <c r="T176"/>
  <c r="R176"/>
  <c r="P176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6"/>
  <c r="BH146"/>
  <c r="BG146"/>
  <c r="BE146"/>
  <c r="T146"/>
  <c r="R146"/>
  <c r="P146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2"/>
  <c r="F132"/>
  <c r="F130"/>
  <c r="E128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J93"/>
  <c r="F93"/>
  <c r="F91"/>
  <c r="E89"/>
  <c r="J26"/>
  <c r="E26"/>
  <c r="J133"/>
  <c r="J25"/>
  <c r="J20"/>
  <c r="E20"/>
  <c r="F133"/>
  <c r="J19"/>
  <c r="J14"/>
  <c r="J130"/>
  <c r="E7"/>
  <c r="E124" s="1"/>
  <c r="J41" i="9"/>
  <c r="J40"/>
  <c r="AY104" i="1"/>
  <c r="J39" i="9"/>
  <c r="AX104" i="1" s="1"/>
  <c r="BI246" i="9"/>
  <c r="BH246"/>
  <c r="BG246"/>
  <c r="BE246"/>
  <c r="T246"/>
  <c r="T245"/>
  <c r="R246"/>
  <c r="R245" s="1"/>
  <c r="P246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8"/>
  <c r="BH228"/>
  <c r="BG228"/>
  <c r="BE228"/>
  <c r="T228"/>
  <c r="R228"/>
  <c r="P228"/>
  <c r="BI225"/>
  <c r="BH225"/>
  <c r="BG225"/>
  <c r="BE225"/>
  <c r="T225"/>
  <c r="R225"/>
  <c r="P225"/>
  <c r="BI222"/>
  <c r="BH222"/>
  <c r="BG222"/>
  <c r="BE222"/>
  <c r="T222"/>
  <c r="R222"/>
  <c r="P222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1"/>
  <c r="BH181"/>
  <c r="BG181"/>
  <c r="BE181"/>
  <c r="T181"/>
  <c r="R181"/>
  <c r="P181"/>
  <c r="BI176"/>
  <c r="BH176"/>
  <c r="BG176"/>
  <c r="BE176"/>
  <c r="T176"/>
  <c r="R176"/>
  <c r="P176"/>
  <c r="BI173"/>
  <c r="BH173"/>
  <c r="BG173"/>
  <c r="BE173"/>
  <c r="T173"/>
  <c r="R173"/>
  <c r="P173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2"/>
  <c r="F132"/>
  <c r="F130"/>
  <c r="E128"/>
  <c r="BI113"/>
  <c r="BH113"/>
  <c r="BG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J93"/>
  <c r="F93"/>
  <c r="F91"/>
  <c r="E89"/>
  <c r="J26"/>
  <c r="E26"/>
  <c r="J94" s="1"/>
  <c r="J25"/>
  <c r="J20"/>
  <c r="E20"/>
  <c r="F133" s="1"/>
  <c r="J19"/>
  <c r="J14"/>
  <c r="J91" s="1"/>
  <c r="E7"/>
  <c r="E85"/>
  <c r="J171" i="8"/>
  <c r="J101" s="1"/>
  <c r="J41"/>
  <c r="J40"/>
  <c r="AY103" i="1"/>
  <c r="J39" i="8"/>
  <c r="AX103" i="1" s="1"/>
  <c r="BI255" i="8"/>
  <c r="BH255"/>
  <c r="BG255"/>
  <c r="BE255"/>
  <c r="T255"/>
  <c r="T254"/>
  <c r="R255"/>
  <c r="R254" s="1"/>
  <c r="P255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38"/>
  <c r="BH238"/>
  <c r="BG238"/>
  <c r="BE238"/>
  <c r="T238"/>
  <c r="R238"/>
  <c r="P238"/>
  <c r="BI235"/>
  <c r="BH235"/>
  <c r="BG235"/>
  <c r="BE235"/>
  <c r="T235"/>
  <c r="R235"/>
  <c r="P235"/>
  <c r="BI232"/>
  <c r="BH232"/>
  <c r="BG232"/>
  <c r="BE232"/>
  <c r="T232"/>
  <c r="R232"/>
  <c r="P232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88"/>
  <c r="BH188"/>
  <c r="BG188"/>
  <c r="BE188"/>
  <c r="T188"/>
  <c r="R188"/>
  <c r="P188"/>
  <c r="BI182"/>
  <c r="BH182"/>
  <c r="BG182"/>
  <c r="BE182"/>
  <c r="T182"/>
  <c r="R182"/>
  <c r="P182"/>
  <c r="BI179"/>
  <c r="BH179"/>
  <c r="BG179"/>
  <c r="BE179"/>
  <c r="T179"/>
  <c r="R179"/>
  <c r="P179"/>
  <c r="BI173"/>
  <c r="BH173"/>
  <c r="BG173"/>
  <c r="BE173"/>
  <c r="T173"/>
  <c r="R173"/>
  <c r="P173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48"/>
  <c r="BH148"/>
  <c r="BG148"/>
  <c r="BE148"/>
  <c r="T148"/>
  <c r="R148"/>
  <c r="P148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3"/>
  <c r="F133"/>
  <c r="F131"/>
  <c r="E129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3"/>
  <c r="F93"/>
  <c r="F91"/>
  <c r="E89"/>
  <c r="J26"/>
  <c r="E26"/>
  <c r="J134"/>
  <c r="J25"/>
  <c r="J20"/>
  <c r="E20"/>
  <c r="F94"/>
  <c r="J19"/>
  <c r="J14"/>
  <c r="J131"/>
  <c r="E7"/>
  <c r="E85" s="1"/>
  <c r="J41" i="7"/>
  <c r="J40"/>
  <c r="AY101" i="1"/>
  <c r="J39" i="7"/>
  <c r="AX101" i="1" s="1"/>
  <c r="BI151" i="7"/>
  <c r="BH151"/>
  <c r="BG151"/>
  <c r="BE151"/>
  <c r="T151"/>
  <c r="T150"/>
  <c r="R151"/>
  <c r="R150" s="1"/>
  <c r="P151"/>
  <c r="P150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J130"/>
  <c r="F130"/>
  <c r="F128"/>
  <c r="E126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3"/>
  <c r="F93"/>
  <c r="F91"/>
  <c r="E89"/>
  <c r="J26"/>
  <c r="E26"/>
  <c r="J94" s="1"/>
  <c r="J25"/>
  <c r="J20"/>
  <c r="E20"/>
  <c r="F131" s="1"/>
  <c r="J19"/>
  <c r="J14"/>
  <c r="J91" s="1"/>
  <c r="E7"/>
  <c r="E122"/>
  <c r="J41" i="6"/>
  <c r="J40"/>
  <c r="AY100" i="1" s="1"/>
  <c r="J39" i="6"/>
  <c r="AX100" i="1"/>
  <c r="BI252" i="6"/>
  <c r="BH252"/>
  <c r="BG252"/>
  <c r="BE252"/>
  <c r="T252"/>
  <c r="T251" s="1"/>
  <c r="R252"/>
  <c r="R251"/>
  <c r="P252"/>
  <c r="P251" s="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J134"/>
  <c r="F134"/>
  <c r="F132"/>
  <c r="E130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J93"/>
  <c r="F93"/>
  <c r="F91"/>
  <c r="E89"/>
  <c r="J26"/>
  <c r="E26"/>
  <c r="J94" s="1"/>
  <c r="J25"/>
  <c r="J20"/>
  <c r="E20"/>
  <c r="F135" s="1"/>
  <c r="J19"/>
  <c r="J14"/>
  <c r="J132" s="1"/>
  <c r="E7"/>
  <c r="E85"/>
  <c r="J39" i="5"/>
  <c r="J38"/>
  <c r="AY98" i="1" s="1"/>
  <c r="J37" i="5"/>
  <c r="AX98" i="1"/>
  <c r="BI239" i="5"/>
  <c r="BH239"/>
  <c r="BG239"/>
  <c r="BE239"/>
  <c r="T239"/>
  <c r="T238" s="1"/>
  <c r="R239"/>
  <c r="R238"/>
  <c r="P239"/>
  <c r="P238" s="1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21"/>
  <c r="BH221"/>
  <c r="BG221"/>
  <c r="BE221"/>
  <c r="T221"/>
  <c r="R221"/>
  <c r="P221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1"/>
  <c r="BH161"/>
  <c r="BG161"/>
  <c r="BE161"/>
  <c r="T161"/>
  <c r="R161"/>
  <c r="P161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J129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1"/>
  <c r="F91"/>
  <c r="F89"/>
  <c r="E87"/>
  <c r="J24"/>
  <c r="E24"/>
  <c r="J130" s="1"/>
  <c r="J23"/>
  <c r="J18"/>
  <c r="E18"/>
  <c r="F92" s="1"/>
  <c r="J17"/>
  <c r="J12"/>
  <c r="J127"/>
  <c r="E7"/>
  <c r="E123" s="1"/>
  <c r="J39" i="4"/>
  <c r="J38"/>
  <c r="AY97" i="1" s="1"/>
  <c r="J37" i="4"/>
  <c r="AX97" i="1" s="1"/>
  <c r="BI225" i="4"/>
  <c r="BH225"/>
  <c r="BG225"/>
  <c r="BE225"/>
  <c r="T225"/>
  <c r="T224" s="1"/>
  <c r="R225"/>
  <c r="R224" s="1"/>
  <c r="P225"/>
  <c r="P224" s="1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4"/>
  <c r="BH204"/>
  <c r="BG204"/>
  <c r="BE204"/>
  <c r="T204"/>
  <c r="R204"/>
  <c r="P204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4"/>
  <c r="BH144"/>
  <c r="BG144"/>
  <c r="BE144"/>
  <c r="T144"/>
  <c r="R144"/>
  <c r="P144"/>
  <c r="BI140"/>
  <c r="BH140"/>
  <c r="BG140"/>
  <c r="BE140"/>
  <c r="T140"/>
  <c r="R140"/>
  <c r="P140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1"/>
  <c r="F91"/>
  <c r="F89"/>
  <c r="E87"/>
  <c r="J24"/>
  <c r="E24"/>
  <c r="J129" s="1"/>
  <c r="J23"/>
  <c r="J18"/>
  <c r="E18"/>
  <c r="F92" s="1"/>
  <c r="J17"/>
  <c r="J12"/>
  <c r="J126" s="1"/>
  <c r="E7"/>
  <c r="E122" s="1"/>
  <c r="J39" i="3"/>
  <c r="J38"/>
  <c r="AY96" i="1" s="1"/>
  <c r="J37" i="3"/>
  <c r="AX96" i="1"/>
  <c r="BI252" i="3"/>
  <c r="BH252"/>
  <c r="BG252"/>
  <c r="BE252"/>
  <c r="T252"/>
  <c r="T251" s="1"/>
  <c r="R252"/>
  <c r="R251"/>
  <c r="P252"/>
  <c r="P251" s="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1"/>
  <c r="BH231"/>
  <c r="BG231"/>
  <c r="BE231"/>
  <c r="T231"/>
  <c r="R231"/>
  <c r="P231"/>
  <c r="BI226"/>
  <c r="BH226"/>
  <c r="BG226"/>
  <c r="BE226"/>
  <c r="T226"/>
  <c r="R226"/>
  <c r="P226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77"/>
  <c r="BH177"/>
  <c r="BG177"/>
  <c r="BE177"/>
  <c r="T177"/>
  <c r="R177"/>
  <c r="P177"/>
  <c r="BI171"/>
  <c r="BH171"/>
  <c r="BG171"/>
  <c r="BE171"/>
  <c r="T171"/>
  <c r="R171"/>
  <c r="P171"/>
  <c r="BI168"/>
  <c r="BH168"/>
  <c r="BG168"/>
  <c r="BE168"/>
  <c r="T168"/>
  <c r="R168"/>
  <c r="P168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1"/>
  <c r="F91"/>
  <c r="F89"/>
  <c r="E87"/>
  <c r="J24"/>
  <c r="E24"/>
  <c r="J129" s="1"/>
  <c r="J23"/>
  <c r="J18"/>
  <c r="E18"/>
  <c r="F92" s="1"/>
  <c r="J17"/>
  <c r="J12"/>
  <c r="J126"/>
  <c r="E7"/>
  <c r="E122" s="1"/>
  <c r="J39" i="2"/>
  <c r="J38"/>
  <c r="AY95" i="1" s="1"/>
  <c r="J37" i="2"/>
  <c r="AX95" i="1" s="1"/>
  <c r="BI269" i="2"/>
  <c r="BH269"/>
  <c r="BG269"/>
  <c r="BE269"/>
  <c r="T269"/>
  <c r="T268" s="1"/>
  <c r="R269"/>
  <c r="R268" s="1"/>
  <c r="P269"/>
  <c r="P268" s="1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1"/>
  <c r="BH251"/>
  <c r="BG251"/>
  <c r="BE251"/>
  <c r="T251"/>
  <c r="R251"/>
  <c r="P251"/>
  <c r="BI249"/>
  <c r="BH249"/>
  <c r="BG249"/>
  <c r="BE249"/>
  <c r="T249"/>
  <c r="R249"/>
  <c r="P249"/>
  <c r="BI246"/>
  <c r="BH246"/>
  <c r="BG246"/>
  <c r="BE246"/>
  <c r="T246"/>
  <c r="R246"/>
  <c r="P246"/>
  <c r="BI243"/>
  <c r="BH243"/>
  <c r="BG243"/>
  <c r="BE243"/>
  <c r="T243"/>
  <c r="R243"/>
  <c r="P243"/>
  <c r="BI238"/>
  <c r="BH238"/>
  <c r="BG238"/>
  <c r="BE238"/>
  <c r="T238"/>
  <c r="R238"/>
  <c r="P238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0"/>
  <c r="BH210"/>
  <c r="BG210"/>
  <c r="BE210"/>
  <c r="T210"/>
  <c r="R210"/>
  <c r="P210"/>
  <c r="BI208"/>
  <c r="BH208"/>
  <c r="BG208"/>
  <c r="BE208"/>
  <c r="T208"/>
  <c r="T207"/>
  <c r="R208"/>
  <c r="R207" s="1"/>
  <c r="P208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87"/>
  <c r="BH187"/>
  <c r="BG187"/>
  <c r="BE187"/>
  <c r="T187"/>
  <c r="R187"/>
  <c r="P187"/>
  <c r="BI184"/>
  <c r="BH184"/>
  <c r="BG184"/>
  <c r="BE184"/>
  <c r="T184"/>
  <c r="R184"/>
  <c r="P184"/>
  <c r="BI178"/>
  <c r="BH178"/>
  <c r="BG178"/>
  <c r="BE178"/>
  <c r="T178"/>
  <c r="R178"/>
  <c r="P178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6"/>
  <c r="BH166"/>
  <c r="BG166"/>
  <c r="BE166"/>
  <c r="T166"/>
  <c r="R166"/>
  <c r="P166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5"/>
  <c r="BH155"/>
  <c r="BG155"/>
  <c r="BE155"/>
  <c r="T155"/>
  <c r="R155"/>
  <c r="P155"/>
  <c r="BI151"/>
  <c r="BH151"/>
  <c r="BG151"/>
  <c r="BE151"/>
  <c r="T151"/>
  <c r="R151"/>
  <c r="P151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J129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1"/>
  <c r="F91"/>
  <c r="F89"/>
  <c r="E87"/>
  <c r="J24"/>
  <c r="E24"/>
  <c r="J130"/>
  <c r="J23"/>
  <c r="J18"/>
  <c r="E18"/>
  <c r="F130"/>
  <c r="J17"/>
  <c r="J12"/>
  <c r="J127" s="1"/>
  <c r="E7"/>
  <c r="E123" s="1"/>
  <c r="L90" i="1"/>
  <c r="AM90"/>
  <c r="AM89"/>
  <c r="L89"/>
  <c r="AM87"/>
  <c r="L87"/>
  <c r="L85"/>
  <c r="L84"/>
  <c r="J191" i="9"/>
  <c r="J185"/>
  <c r="J168"/>
  <c r="J163"/>
  <c r="J156"/>
  <c r="J154"/>
  <c r="BK148"/>
  <c r="J144"/>
  <c r="BK142"/>
  <c r="J139"/>
  <c r="J248" i="10"/>
  <c r="J245"/>
  <c r="BK241"/>
  <c r="BK237"/>
  <c r="J229"/>
  <c r="BK218"/>
  <c r="J213"/>
  <c r="J211"/>
  <c r="J208"/>
  <c r="J204"/>
  <c r="BK197"/>
  <c r="BK192"/>
  <c r="BK185"/>
  <c r="BK176"/>
  <c r="BK163"/>
  <c r="BK156"/>
  <c r="J150"/>
  <c r="J141"/>
  <c r="BK139"/>
  <c r="BK247"/>
  <c r="J246"/>
  <c r="J244"/>
  <c r="BK239"/>
  <c r="J237"/>
  <c r="BK229"/>
  <c r="BK222"/>
  <c r="J218"/>
  <c r="BK212"/>
  <c r="BK209"/>
  <c r="J205"/>
  <c r="BK202"/>
  <c r="J197"/>
  <c r="J196"/>
  <c r="J190"/>
  <c r="J176"/>
  <c r="BK165"/>
  <c r="J161"/>
  <c r="BK154"/>
  <c r="J146"/>
  <c r="J140"/>
  <c r="J240" i="11"/>
  <c r="BK238"/>
  <c r="J236"/>
  <c r="BK234"/>
  <c r="BK232"/>
  <c r="BK228"/>
  <c r="J223"/>
  <c r="BK215"/>
  <c r="BK209"/>
  <c r="BK201"/>
  <c r="BK199"/>
  <c r="J195"/>
  <c r="J192"/>
  <c r="J185"/>
  <c r="BK177"/>
  <c r="BK170"/>
  <c r="BK165"/>
  <c r="BK162"/>
  <c r="J159"/>
  <c r="BK152"/>
  <c r="BK147"/>
  <c r="BK144"/>
  <c r="BK141"/>
  <c r="BK230"/>
  <c r="J228"/>
  <c r="BK223"/>
  <c r="J213"/>
  <c r="J209"/>
  <c r="BK204"/>
  <c r="J202"/>
  <c r="J200"/>
  <c r="BK196"/>
  <c r="BK192"/>
  <c r="BK187"/>
  <c r="J181"/>
  <c r="J174"/>
  <c r="J165"/>
  <c r="J162"/>
  <c r="J157"/>
  <c r="BK150"/>
  <c r="J145"/>
  <c r="BK143"/>
  <c r="J141"/>
  <c r="BK228" i="12"/>
  <c r="J226"/>
  <c r="BK224"/>
  <c r="J219"/>
  <c r="BK215"/>
  <c r="J209"/>
  <c r="J205"/>
  <c r="BK199"/>
  <c r="J198"/>
  <c r="J196"/>
  <c r="J192"/>
  <c r="BK187"/>
  <c r="J181"/>
  <c r="J174"/>
  <c r="J169"/>
  <c r="J163"/>
  <c r="J158"/>
  <c r="J154"/>
  <c r="J147"/>
  <c r="BK140"/>
  <c r="J228"/>
  <c r="J225"/>
  <c r="J223"/>
  <c r="BK221"/>
  <c r="BK217"/>
  <c r="BK211"/>
  <c r="J207"/>
  <c r="J201"/>
  <c r="BK197"/>
  <c r="BK195"/>
  <c r="BK191"/>
  <c r="BK183"/>
  <c r="J176"/>
  <c r="BK172"/>
  <c r="BK167"/>
  <c r="BK163"/>
  <c r="J156"/>
  <c r="BK149"/>
  <c r="J144"/>
  <c r="J251" i="13"/>
  <c r="J247"/>
  <c r="J244"/>
  <c r="J240"/>
  <c r="J231"/>
  <c r="BK220"/>
  <c r="J212"/>
  <c r="BK209"/>
  <c r="BK207"/>
  <c r="J203"/>
  <c r="J198"/>
  <c r="J196"/>
  <c r="J192"/>
  <c r="BK186"/>
  <c r="BK173"/>
  <c r="J166"/>
  <c r="BK161"/>
  <c r="BK153"/>
  <c r="BK144"/>
  <c r="J141"/>
  <c r="BK251"/>
  <c r="BK248"/>
  <c r="J245"/>
  <c r="BK242"/>
  <c r="BK236"/>
  <c r="J234"/>
  <c r="BK228"/>
  <c r="J218"/>
  <c r="BK212"/>
  <c r="J209"/>
  <c r="J206"/>
  <c r="J202"/>
  <c r="J197"/>
  <c r="J190"/>
  <c r="J181"/>
  <c r="BK170"/>
  <c r="J164"/>
  <c r="BK159"/>
  <c r="BK149"/>
  <c r="J144"/>
  <c r="J140"/>
  <c r="J236" i="14"/>
  <c r="BK232"/>
  <c r="BK229"/>
  <c r="J226"/>
  <c r="J220"/>
  <c r="BK211"/>
  <c r="J207"/>
  <c r="J201"/>
  <c r="BK198"/>
  <c r="J195"/>
  <c r="BK192"/>
  <c r="J185"/>
  <c r="J177"/>
  <c r="BK167"/>
  <c r="BK164"/>
  <c r="J160"/>
  <c r="J153"/>
  <c r="J148"/>
  <c r="J143"/>
  <c r="J140"/>
  <c r="BK236"/>
  <c r="BK234"/>
  <c r="J233"/>
  <c r="J232"/>
  <c r="J230"/>
  <c r="BK227"/>
  <c r="BK224"/>
  <c r="J222"/>
  <c r="J213"/>
  <c r="BK207"/>
  <c r="J202"/>
  <c r="BK199"/>
  <c r="BK197"/>
  <c r="J193"/>
  <c r="J191"/>
  <c r="BK183"/>
  <c r="BK174"/>
  <c r="J165"/>
  <c r="J162"/>
  <c r="BK156"/>
  <c r="J149"/>
  <c r="BK144"/>
  <c r="BK141"/>
  <c r="BK238" i="15"/>
  <c r="BK235"/>
  <c r="BK233"/>
  <c r="J230"/>
  <c r="BK228"/>
  <c r="J223"/>
  <c r="BK219"/>
  <c r="J210"/>
  <c r="J206"/>
  <c r="BK201"/>
  <c r="J198"/>
  <c r="BK194"/>
  <c r="J191"/>
  <c r="J184"/>
  <c r="J180"/>
  <c r="J169"/>
  <c r="BK164"/>
  <c r="J159"/>
  <c r="BK152"/>
  <c r="J147"/>
  <c r="J143"/>
  <c r="J140"/>
  <c r="J235"/>
  <c r="BK232"/>
  <c r="BK230"/>
  <c r="J227"/>
  <c r="BK221"/>
  <c r="J212"/>
  <c r="BK208"/>
  <c r="J201"/>
  <c r="BK198"/>
  <c r="J194"/>
  <c r="BK192"/>
  <c r="BK190"/>
  <c r="J182"/>
  <c r="J176"/>
  <c r="J166"/>
  <c r="BK161"/>
  <c r="BK155"/>
  <c r="BK150"/>
  <c r="BK145"/>
  <c r="BK141"/>
  <c r="BK233" i="16"/>
  <c r="J228"/>
  <c r="J227"/>
  <c r="J224"/>
  <c r="J221"/>
  <c r="BK215"/>
  <c r="J213"/>
  <c r="J209"/>
  <c r="BK202"/>
  <c r="J199"/>
  <c r="BK195"/>
  <c r="BK191"/>
  <c r="J187"/>
  <c r="J185"/>
  <c r="BK183"/>
  <c r="J181"/>
  <c r="J177"/>
  <c r="BK174"/>
  <c r="BK170"/>
  <c r="J167"/>
  <c r="J165"/>
  <c r="BK164"/>
  <c r="J164"/>
  <c r="BK162"/>
  <c r="BK160"/>
  <c r="J158"/>
  <c r="J156"/>
  <c r="J153"/>
  <c r="BK151"/>
  <c r="BK148"/>
  <c r="BK146"/>
  <c r="BK144"/>
  <c r="BK143"/>
  <c r="BK141"/>
  <c r="BK140"/>
  <c r="J233"/>
  <c r="BK231"/>
  <c r="J231"/>
  <c r="BK230"/>
  <c r="BK228"/>
  <c r="BK224"/>
  <c r="BK221"/>
  <c r="J215"/>
  <c r="BK209"/>
  <c r="J202"/>
  <c r="BK200"/>
  <c r="BK198"/>
  <c r="J194"/>
  <c r="BK192"/>
  <c r="BK185"/>
  <c r="BK181"/>
  <c r="J174"/>
  <c r="BK165"/>
  <c r="J160"/>
  <c r="BK156"/>
  <c r="BK149"/>
  <c r="J146"/>
  <c r="J140"/>
  <c r="J219" i="17"/>
  <c r="BK217"/>
  <c r="BK214"/>
  <c r="BK209"/>
  <c r="BK207"/>
  <c r="J203"/>
  <c r="J197"/>
  <c r="J192"/>
  <c r="J190"/>
  <c r="BK188"/>
  <c r="J184"/>
  <c r="BK179"/>
  <c r="J173"/>
  <c r="BK168"/>
  <c r="BK162"/>
  <c r="BK158"/>
  <c r="BK151"/>
  <c r="J147"/>
  <c r="J146"/>
  <c r="BK142"/>
  <c r="J140"/>
  <c r="BK218"/>
  <c r="J215"/>
  <c r="BK211"/>
  <c r="BK205"/>
  <c r="J199"/>
  <c r="BK192"/>
  <c r="J188"/>
  <c r="J185"/>
  <c r="BK177"/>
  <c r="J170"/>
  <c r="J165"/>
  <c r="BK160"/>
  <c r="J154"/>
  <c r="J149"/>
  <c r="J228" i="18"/>
  <c r="J224"/>
  <c r="BK222"/>
  <c r="BK217"/>
  <c r="J212"/>
  <c r="BK204"/>
  <c r="BK196"/>
  <c r="J193"/>
  <c r="J189"/>
  <c r="BK187"/>
  <c r="J181"/>
  <c r="J175"/>
  <c r="J168"/>
  <c r="J162"/>
  <c r="J158"/>
  <c r="BK151"/>
  <c r="J147"/>
  <c r="BK142"/>
  <c r="BK228"/>
  <c r="J223"/>
  <c r="BK218"/>
  <c r="BK214"/>
  <c r="BK206"/>
  <c r="J198"/>
  <c r="BK195"/>
  <c r="BK193"/>
  <c r="BK189"/>
  <c r="J185"/>
  <c r="BK181"/>
  <c r="BK175"/>
  <c r="BK165"/>
  <c r="BK160"/>
  <c r="J156"/>
  <c r="BK149"/>
  <c r="J144"/>
  <c r="BK141"/>
  <c r="BK220" i="19"/>
  <c r="J219"/>
  <c r="J214"/>
  <c r="J212"/>
  <c r="J206"/>
  <c r="J198"/>
  <c r="J195"/>
  <c r="BK192"/>
  <c r="J188"/>
  <c r="J180"/>
  <c r="BK175"/>
  <c r="J168"/>
  <c r="BK165"/>
  <c r="BK159"/>
  <c r="BK152"/>
  <c r="J149"/>
  <c r="J147"/>
  <c r="BK141"/>
  <c r="J140"/>
  <c r="J225"/>
  <c r="J222"/>
  <c r="J216"/>
  <c r="J210"/>
  <c r="J204"/>
  <c r="BK198"/>
  <c r="BK195"/>
  <c r="J193"/>
  <c r="BK189"/>
  <c r="BK182"/>
  <c r="J178"/>
  <c r="J173"/>
  <c r="J167"/>
  <c r="J161"/>
  <c r="BK156"/>
  <c r="BK149"/>
  <c r="BK145"/>
  <c r="BK242" i="20"/>
  <c r="J240"/>
  <c r="BK237"/>
  <c r="BK233"/>
  <c r="J231"/>
  <c r="J227"/>
  <c r="BK223"/>
  <c r="J217"/>
  <c r="J211"/>
  <c r="J206"/>
  <c r="BK204"/>
  <c r="BK200"/>
  <c r="J197"/>
  <c r="BK193"/>
  <c r="BK188"/>
  <c r="BK180"/>
  <c r="BK172"/>
  <c r="J160"/>
  <c r="BK156"/>
  <c r="BK147"/>
  <c r="BK143"/>
  <c r="BK140"/>
  <c r="J242"/>
  <c r="BK239"/>
  <c r="J237"/>
  <c r="BK235"/>
  <c r="BK232"/>
  <c r="BK229"/>
  <c r="J223"/>
  <c r="BK217"/>
  <c r="BK211"/>
  <c r="BK209"/>
  <c r="BK206"/>
  <c r="BK202"/>
  <c r="BK197"/>
  <c r="BK194"/>
  <c r="J186"/>
  <c r="BK175"/>
  <c r="BK167"/>
  <c r="J158"/>
  <c r="BK149"/>
  <c r="J146"/>
  <c r="J143"/>
  <c r="J140"/>
  <c r="J197" i="21"/>
  <c r="BK196"/>
  <c r="BK193"/>
  <c r="J191"/>
  <c r="BK189"/>
  <c r="J187"/>
  <c r="J185"/>
  <c r="BK179"/>
  <c r="J176"/>
  <c r="J173"/>
  <c r="J170"/>
  <c r="J164"/>
  <c r="J160"/>
  <c r="J156"/>
  <c r="J152"/>
  <c r="BK146"/>
  <c r="J196"/>
  <c r="BK192"/>
  <c r="J189"/>
  <c r="J186"/>
  <c r="J181"/>
  <c r="J178"/>
  <c r="J175"/>
  <c r="BK168"/>
  <c r="BK164"/>
  <c r="BK161"/>
  <c r="BK156"/>
  <c r="BK152"/>
  <c r="J146"/>
  <c r="BK139" i="26"/>
  <c r="BK131" i="27"/>
  <c r="BK269" i="2"/>
  <c r="J263"/>
  <c r="BK260"/>
  <c r="BK257"/>
  <c r="J251"/>
  <c r="J166"/>
  <c r="BK159"/>
  <c r="J144"/>
  <c r="J269"/>
  <c r="J266"/>
  <c r="BK263"/>
  <c r="AS117" i="1"/>
  <c r="AS99"/>
  <c r="BK197" i="2"/>
  <c r="J196"/>
  <c r="BK194"/>
  <c r="BK187"/>
  <c r="J184"/>
  <c r="BK171"/>
  <c r="BK163"/>
  <c r="BK155"/>
  <c r="BK144"/>
  <c r="J139"/>
  <c r="BK258"/>
  <c r="BK251"/>
  <c r="BK246"/>
  <c r="J243"/>
  <c r="BK232"/>
  <c r="J230"/>
  <c r="BK226"/>
  <c r="J225"/>
  <c r="J220"/>
  <c r="BK218"/>
  <c r="BK216"/>
  <c r="J215"/>
  <c r="BK208"/>
  <c r="BK205"/>
  <c r="AS106" i="1"/>
  <c r="BK243" i="3"/>
  <c r="BK217"/>
  <c r="BK208"/>
  <c r="J196"/>
  <c r="BK183"/>
  <c r="BK171"/>
  <c r="BK157"/>
  <c r="BK145"/>
  <c r="BK136"/>
  <c r="BK248"/>
  <c r="BK236"/>
  <c r="BK221"/>
  <c r="J209"/>
  <c r="BK201"/>
  <c r="BK196"/>
  <c r="BK189"/>
  <c r="BK153"/>
  <c r="J135"/>
  <c r="BK247"/>
  <c r="J242"/>
  <c r="J234"/>
  <c r="J221"/>
  <c r="BK214"/>
  <c r="J208"/>
  <c r="J206"/>
  <c r="J192"/>
  <c r="BK177"/>
  <c r="J159"/>
  <c r="J153"/>
  <c r="BK143"/>
  <c r="J136"/>
  <c r="J222" i="4"/>
  <c r="J215"/>
  <c r="J209"/>
  <c r="BK198"/>
  <c r="BK195"/>
  <c r="J189"/>
  <c r="J182"/>
  <c r="BK177"/>
  <c r="BK173"/>
  <c r="BK170"/>
  <c r="J161"/>
  <c r="BK152"/>
  <c r="J140"/>
  <c r="BK223"/>
  <c r="J219"/>
  <c r="J216"/>
  <c r="J211"/>
  <c r="BK204"/>
  <c r="J190"/>
  <c r="J186"/>
  <c r="BK183"/>
  <c r="J179"/>
  <c r="BK168"/>
  <c r="BK157"/>
  <c r="BK140"/>
  <c r="BK239" i="5"/>
  <c r="J235"/>
  <c r="BK230"/>
  <c r="J228"/>
  <c r="BK224"/>
  <c r="J208"/>
  <c r="J201"/>
  <c r="J198"/>
  <c r="BK195"/>
  <c r="BK191"/>
  <c r="BK186"/>
  <c r="BK180"/>
  <c r="J174"/>
  <c r="J166"/>
  <c r="BK158"/>
  <c r="J149"/>
  <c r="BK142"/>
  <c r="J138"/>
  <c r="J237"/>
  <c r="BK233"/>
  <c r="BK229"/>
  <c r="J226"/>
  <c r="BK216"/>
  <c r="BK210"/>
  <c r="BK200"/>
  <c r="BK198"/>
  <c r="J194"/>
  <c r="J190"/>
  <c r="J186"/>
  <c r="J177"/>
  <c r="BK168"/>
  <c r="J158"/>
  <c r="J150"/>
  <c r="BK145"/>
  <c r="J141"/>
  <c r="BK252" i="6"/>
  <c r="J248"/>
  <c r="BK244"/>
  <c r="BK241"/>
  <c r="J236"/>
  <c r="J229"/>
  <c r="BK220"/>
  <c r="BK211"/>
  <c r="BK208"/>
  <c r="J205"/>
  <c r="J201"/>
  <c r="J198"/>
  <c r="J188"/>
  <c r="J181"/>
  <c r="J172"/>
  <c r="BK165"/>
  <c r="BK156"/>
  <c r="BK150"/>
  <c r="BK144"/>
  <c r="BK141"/>
  <c r="BK249"/>
  <c r="BK246"/>
  <c r="J242"/>
  <c r="BK239"/>
  <c r="BK234"/>
  <c r="BK226"/>
  <c r="J218"/>
  <c r="BK210"/>
  <c r="J207"/>
  <c r="J202"/>
  <c r="BK197"/>
  <c r="BK193"/>
  <c r="J191"/>
  <c r="BK180"/>
  <c r="BK172"/>
  <c r="J163"/>
  <c r="J157"/>
  <c r="J148"/>
  <c r="J141"/>
  <c r="BK147" i="7"/>
  <c r="BK139"/>
  <c r="BK145"/>
  <c r="J142"/>
  <c r="J137"/>
  <c r="J253" i="8"/>
  <c r="J250"/>
  <c r="BK245"/>
  <c r="BK232"/>
  <c r="BK221"/>
  <c r="J214"/>
  <c r="BK210"/>
  <c r="J205"/>
  <c r="J199"/>
  <c r="J193"/>
  <c r="BK179"/>
  <c r="BK152"/>
  <c r="BK143"/>
  <c r="J255"/>
  <c r="BK251"/>
  <c r="J248"/>
  <c r="BK243"/>
  <c r="BK235"/>
  <c r="BK227"/>
  <c r="BK223"/>
  <c r="J216"/>
  <c r="BK212"/>
  <c r="J207"/>
  <c r="J200"/>
  <c r="BK193"/>
  <c r="BK169"/>
  <c r="BK160"/>
  <c r="J152"/>
  <c r="J143"/>
  <c r="BK140"/>
  <c r="BK244" i="9"/>
  <c r="BK242"/>
  <c r="BK240"/>
  <c r="BK237"/>
  <c r="BK231"/>
  <c r="J205"/>
  <c r="BK202"/>
  <c r="J197"/>
  <c r="BK193"/>
  <c r="BK187"/>
  <c r="BK176"/>
  <c r="BK165"/>
  <c r="BK159"/>
  <c r="J146"/>
  <c r="J142"/>
  <c r="BK139"/>
  <c r="J243"/>
  <c r="J240"/>
  <c r="J237"/>
  <c r="BK228"/>
  <c r="BK215"/>
  <c r="BK206"/>
  <c r="J201"/>
  <c r="BK197"/>
  <c r="J267" i="2"/>
  <c r="BK265"/>
  <c r="J261"/>
  <c r="BK259"/>
  <c r="J258"/>
  <c r="BK253"/>
  <c r="J171"/>
  <c r="J169"/>
  <c r="J161"/>
  <c r="J159"/>
  <c r="BK151"/>
  <c r="BK145"/>
  <c r="BK139"/>
  <c r="BK136"/>
  <c r="BK261"/>
  <c r="AS122" i="1"/>
  <c r="AS102"/>
  <c r="J199" i="2"/>
  <c r="BK196"/>
  <c r="J195"/>
  <c r="J194"/>
  <c r="J193"/>
  <c r="BK184"/>
  <c r="J173"/>
  <c r="BK166"/>
  <c r="J151"/>
  <c r="J145"/>
  <c r="BK140"/>
  <c r="BK137"/>
  <c r="J257"/>
  <c r="J253"/>
  <c r="BK249"/>
  <c r="J246"/>
  <c r="BK238"/>
  <c r="J238"/>
  <c r="BK230"/>
  <c r="J228"/>
  <c r="J226"/>
  <c r="BK224"/>
  <c r="BK220"/>
  <c r="J219"/>
  <c r="J218"/>
  <c r="J217"/>
  <c r="BK215"/>
  <c r="J214"/>
  <c r="BK210"/>
  <c r="J208"/>
  <c r="BK206"/>
  <c r="BK203"/>
  <c r="BK199"/>
  <c r="BK252" i="3"/>
  <c r="J249"/>
  <c r="BK244"/>
  <c r="BK242"/>
  <c r="BK238"/>
  <c r="BK226"/>
  <c r="J215"/>
  <c r="BK199"/>
  <c r="BK191"/>
  <c r="J190"/>
  <c r="J177"/>
  <c r="BK168"/>
  <c r="BK159"/>
  <c r="BK155"/>
  <c r="J143"/>
  <c r="BK135"/>
  <c r="J247"/>
  <c r="BK240"/>
  <c r="BK234"/>
  <c r="J219"/>
  <c r="J210"/>
  <c r="J207"/>
  <c r="J205"/>
  <c r="BK198"/>
  <c r="J191"/>
  <c r="J185"/>
  <c r="BK162"/>
  <c r="BK142"/>
  <c r="J252"/>
  <c r="J248"/>
  <c r="J243"/>
  <c r="J241"/>
  <c r="J238"/>
  <c r="BK231"/>
  <c r="BK219"/>
  <c r="BK215"/>
  <c r="J201"/>
  <c r="J189"/>
  <c r="BK185"/>
  <c r="J171"/>
  <c r="J157"/>
  <c r="BK149"/>
  <c r="BK147"/>
  <c r="J142"/>
  <c r="J225" i="4"/>
  <c r="BK220"/>
  <c r="BK219"/>
  <c r="J217"/>
  <c r="BK211"/>
  <c r="J204"/>
  <c r="BK197"/>
  <c r="BK190"/>
  <c r="BK187"/>
  <c r="J183"/>
  <c r="BK180"/>
  <c r="J168"/>
  <c r="J159"/>
  <c r="J157"/>
  <c r="BK150"/>
  <c r="J136"/>
  <c r="BK225"/>
  <c r="BK222"/>
  <c r="BK218"/>
  <c r="BK216"/>
  <c r="BK215"/>
  <c r="BK209"/>
  <c r="J200"/>
  <c r="J197"/>
  <c r="BK191"/>
  <c r="BK189"/>
  <c r="J187"/>
  <c r="J185"/>
  <c r="BK182"/>
  <c r="J177"/>
  <c r="J170"/>
  <c r="BK163"/>
  <c r="BK159"/>
  <c r="J152"/>
  <c r="J150"/>
  <c r="BK136"/>
  <c r="BK237" i="5"/>
  <c r="J233"/>
  <c r="BK231"/>
  <c r="J229"/>
  <c r="BK226"/>
  <c r="BK221"/>
  <c r="J212"/>
  <c r="J206"/>
  <c r="J200"/>
  <c r="J197"/>
  <c r="BK194"/>
  <c r="BK190"/>
  <c r="BK187"/>
  <c r="BK185"/>
  <c r="BK177"/>
  <c r="BK175"/>
  <c r="J168"/>
  <c r="BK161"/>
  <c r="BK156"/>
  <c r="BK150"/>
  <c r="J147"/>
  <c r="J143"/>
  <c r="BK139"/>
  <c r="BK136"/>
  <c r="J236"/>
  <c r="BK235"/>
  <c r="J231"/>
  <c r="BK228"/>
  <c r="J224"/>
  <c r="J221"/>
  <c r="BK212"/>
  <c r="BK208"/>
  <c r="BK205"/>
  <c r="BK199"/>
  <c r="BK197"/>
  <c r="J195"/>
  <c r="BK192"/>
  <c r="J188"/>
  <c r="J185"/>
  <c r="J180"/>
  <c r="J175"/>
  <c r="BK169"/>
  <c r="BK164"/>
  <c r="J161"/>
  <c r="BK154"/>
  <c r="BK149"/>
  <c r="BK143"/>
  <c r="J139"/>
  <c r="J136"/>
  <c r="J250" i="6"/>
  <c r="J247"/>
  <c r="BK245"/>
  <c r="BK242"/>
  <c r="J240"/>
  <c r="BK238"/>
  <c r="J232"/>
  <c r="J226"/>
  <c r="BK218"/>
  <c r="BK215"/>
  <c r="BK209"/>
  <c r="J206"/>
  <c r="BK205"/>
  <c r="BK204"/>
  <c r="BK194"/>
  <c r="BK191"/>
  <c r="J186"/>
  <c r="J180"/>
  <c r="BK174"/>
  <c r="J168"/>
  <c r="BK157"/>
  <c r="J152"/>
  <c r="BK148"/>
  <c r="BK142"/>
  <c r="BK250"/>
  <c r="BK247"/>
  <c r="J245"/>
  <c r="BK243"/>
  <c r="J241"/>
  <c r="BK236"/>
  <c r="BK232"/>
  <c r="J220"/>
  <c r="J215"/>
  <c r="J211"/>
  <c r="J208"/>
  <c r="BK206"/>
  <c r="BK201"/>
  <c r="BK198"/>
  <c r="J194"/>
  <c r="J192"/>
  <c r="BK188"/>
  <c r="BK183"/>
  <c r="J175"/>
  <c r="J170"/>
  <c r="J165"/>
  <c r="BK161"/>
  <c r="J156"/>
  <c r="BK152"/>
  <c r="J150"/>
  <c r="J144"/>
  <c r="J142"/>
  <c r="J151" i="7"/>
  <c r="BK144"/>
  <c r="BK151"/>
  <c r="J147"/>
  <c r="J139"/>
  <c r="J252" i="8"/>
  <c r="BK249"/>
  <c r="BK248"/>
  <c r="J243"/>
  <c r="J238"/>
  <c r="J227"/>
  <c r="J223"/>
  <c r="BK216"/>
  <c r="J213"/>
  <c r="J212"/>
  <c r="BK208"/>
  <c r="J201"/>
  <c r="J197"/>
  <c r="BK188"/>
  <c r="BK173"/>
  <c r="J169"/>
  <c r="J165"/>
  <c r="J160"/>
  <c r="J156"/>
  <c r="BK148"/>
  <c r="BK142"/>
  <c r="J140"/>
  <c r="BK253"/>
  <c r="BK250"/>
  <c r="J249"/>
  <c r="J245"/>
  <c r="BK238"/>
  <c r="J235"/>
  <c r="J232"/>
  <c r="BK225"/>
  <c r="BK217"/>
  <c r="BK215"/>
  <c r="BK213"/>
  <c r="BK211"/>
  <c r="J208"/>
  <c r="BK201"/>
  <c r="BK199"/>
  <c r="BK195"/>
  <c r="J182"/>
  <c r="J179"/>
  <c r="BK167"/>
  <c r="BK163"/>
  <c r="BK158"/>
  <c r="J148"/>
  <c r="J142"/>
  <c r="BK241" i="9"/>
  <c r="BK238"/>
  <c r="J235"/>
  <c r="J233"/>
  <c r="J228"/>
  <c r="J211"/>
  <c r="J206"/>
  <c r="J203"/>
  <c r="J200"/>
  <c r="BK198"/>
  <c r="BK195"/>
  <c r="J192"/>
  <c r="BK191"/>
  <c r="BK185"/>
  <c r="J181"/>
  <c r="BK168"/>
  <c r="BK161"/>
  <c r="BK156"/>
  <c r="BK152"/>
  <c r="BK144"/>
  <c r="BK141"/>
  <c r="BK140"/>
  <c r="J244"/>
  <c r="J242"/>
  <c r="J239"/>
  <c r="BK235"/>
  <c r="J231"/>
  <c r="J222"/>
  <c r="J213"/>
  <c r="BK207"/>
  <c r="BK204"/>
  <c r="BK203"/>
  <c r="BK200"/>
  <c r="J193"/>
  <c r="BK192"/>
  <c r="BK189"/>
  <c r="J187"/>
  <c r="J176"/>
  <c r="J173"/>
  <c r="J165"/>
  <c r="J161"/>
  <c r="J159"/>
  <c r="BK154"/>
  <c r="J152"/>
  <c r="BK146"/>
  <c r="BK143"/>
  <c r="J141"/>
  <c r="J140"/>
  <c r="J250" i="10"/>
  <c r="J247"/>
  <c r="BK244"/>
  <c r="BK243"/>
  <c r="J239"/>
  <c r="J234"/>
  <c r="J231"/>
  <c r="J224"/>
  <c r="J222"/>
  <c r="BK220"/>
  <c r="J214"/>
  <c r="J212"/>
  <c r="BK210"/>
  <c r="J209"/>
  <c r="J207"/>
  <c r="BK205"/>
  <c r="J198"/>
  <c r="BK194"/>
  <c r="BK190"/>
  <c r="BK179"/>
  <c r="J179"/>
  <c r="BK170"/>
  <c r="J167"/>
  <c r="J165"/>
  <c r="BK161"/>
  <c r="BK158"/>
  <c r="J154"/>
  <c r="BK146"/>
  <c r="J142"/>
  <c r="BK140"/>
  <c r="BK250"/>
  <c r="BK248"/>
  <c r="BK246"/>
  <c r="BK245"/>
  <c r="J243"/>
  <c r="J241"/>
  <c r="BK234"/>
  <c r="BK231"/>
  <c r="BK224"/>
  <c r="J220"/>
  <c r="BK214"/>
  <c r="BK213"/>
  <c r="BK211"/>
  <c r="J210"/>
  <c r="BK208"/>
  <c r="BK207"/>
  <c r="BK204"/>
  <c r="J202"/>
  <c r="BK198"/>
  <c r="BK196"/>
  <c r="J194"/>
  <c r="J192"/>
  <c r="J185"/>
  <c r="J170"/>
  <c r="BK167"/>
  <c r="J163"/>
  <c r="J158"/>
  <c r="J156"/>
  <c r="BK150"/>
  <c r="BK142"/>
  <c r="BK141"/>
  <c r="J139"/>
  <c r="BK242" i="11"/>
  <c r="J239"/>
  <c r="J237"/>
  <c r="BK235"/>
  <c r="BK233"/>
  <c r="J230"/>
  <c r="BK226"/>
  <c r="BK220"/>
  <c r="BK213"/>
  <c r="BK211"/>
  <c r="J205"/>
  <c r="J204"/>
  <c r="J203"/>
  <c r="BK200"/>
  <c r="J198"/>
  <c r="J196"/>
  <c r="J194"/>
  <c r="BK191"/>
  <c r="J187"/>
  <c r="BK183"/>
  <c r="BK181"/>
  <c r="BK174"/>
  <c r="BK167"/>
  <c r="BK164"/>
  <c r="BK160"/>
  <c r="BK157"/>
  <c r="BK154"/>
  <c r="J150"/>
  <c r="J149"/>
  <c r="BK145"/>
  <c r="BK142"/>
  <c r="BK140"/>
  <c r="J242"/>
  <c r="BK240"/>
  <c r="BK239"/>
  <c r="J238"/>
  <c r="BK237"/>
  <c r="BK236"/>
  <c r="J235"/>
  <c r="J234"/>
  <c r="J233"/>
  <c r="J232"/>
  <c r="J226"/>
  <c r="J220"/>
  <c r="J215"/>
  <c r="J211"/>
  <c r="BK205"/>
  <c r="BK203"/>
  <c r="BK202"/>
  <c r="J201"/>
  <c r="J199"/>
  <c r="BK198"/>
  <c r="BK195"/>
  <c r="BK194"/>
  <c r="J191"/>
  <c r="BK185"/>
  <c r="J183"/>
  <c r="J177"/>
  <c r="J170"/>
  <c r="J167"/>
  <c r="J164"/>
  <c r="J160"/>
  <c r="BK159"/>
  <c r="J154"/>
  <c r="J152"/>
  <c r="BK149"/>
  <c r="J147"/>
  <c r="J144"/>
  <c r="J143"/>
  <c r="J142"/>
  <c r="J140"/>
  <c r="J230" i="12"/>
  <c r="J227"/>
  <c r="BK225"/>
  <c r="BK223"/>
  <c r="BK222"/>
  <c r="J221"/>
  <c r="J217"/>
  <c r="J215"/>
  <c r="J211"/>
  <c r="BK207"/>
  <c r="BK201"/>
  <c r="J200"/>
  <c r="BK198"/>
  <c r="J197"/>
  <c r="J195"/>
  <c r="J193"/>
  <c r="J191"/>
  <c r="J185"/>
  <c r="J183"/>
  <c r="BK178"/>
  <c r="BK176"/>
  <c r="J172"/>
  <c r="J170"/>
  <c r="J167"/>
  <c r="J165"/>
  <c r="J161"/>
  <c r="BK156"/>
  <c r="BK151"/>
  <c r="J149"/>
  <c r="BK145"/>
  <c r="BK144"/>
  <c r="BK230"/>
  <c r="BK227"/>
  <c r="BK226"/>
  <c r="J224"/>
  <c r="J222"/>
  <c r="BK219"/>
  <c r="BK213"/>
  <c r="J213"/>
  <c r="BK209"/>
  <c r="BK205"/>
  <c r="BK200"/>
  <c r="J199"/>
  <c r="BK196"/>
  <c r="BK193"/>
  <c r="BK192"/>
  <c r="J187"/>
  <c r="BK185"/>
  <c r="BK181"/>
  <c r="J178"/>
  <c r="BK174"/>
  <c r="BK170"/>
  <c r="BK169"/>
  <c r="BK165"/>
  <c r="BK161"/>
  <c r="BK158"/>
  <c r="BK154"/>
  <c r="J151"/>
  <c r="BK147"/>
  <c r="J145"/>
  <c r="J140"/>
  <c r="BK249" i="13"/>
  <c r="BK247"/>
  <c r="BK246"/>
  <c r="BK245"/>
  <c r="BK243"/>
  <c r="J242"/>
  <c r="J238"/>
  <c r="J228"/>
  <c r="J222"/>
  <c r="BK218"/>
  <c r="BK216"/>
  <c r="J211"/>
  <c r="J210"/>
  <c r="BK208"/>
  <c r="BK206"/>
  <c r="BK205"/>
  <c r="BK202"/>
  <c r="BK200"/>
  <c r="BK197"/>
  <c r="BK196"/>
  <c r="BK194"/>
  <c r="BK190"/>
  <c r="BK181"/>
  <c r="BK178"/>
  <c r="J170"/>
  <c r="J168"/>
  <c r="BK164"/>
  <c r="J159"/>
  <c r="BK157"/>
  <c r="J149"/>
  <c r="J145"/>
  <c r="J143"/>
  <c r="BK140"/>
  <c r="BK139"/>
  <c r="J249"/>
  <c r="J248"/>
  <c r="J246"/>
  <c r="BK244"/>
  <c r="J243"/>
  <c r="BK240"/>
  <c r="BK238"/>
  <c r="J236"/>
  <c r="BK234"/>
  <c r="BK231"/>
  <c r="BK222"/>
  <c r="J220"/>
  <c r="J216"/>
  <c r="BK211"/>
  <c r="BK210"/>
  <c r="J208"/>
  <c r="J207"/>
  <c r="J205"/>
  <c r="BK203"/>
  <c r="J200"/>
  <c r="BK198"/>
  <c r="J194"/>
  <c r="BK192"/>
  <c r="J186"/>
  <c r="J178"/>
  <c r="J173"/>
  <c r="BK168"/>
  <c r="BK166"/>
  <c r="J161"/>
  <c r="J157"/>
  <c r="J153"/>
  <c r="BK145"/>
  <c r="BK143"/>
  <c r="BK141"/>
  <c r="J139"/>
  <c r="J234" i="14"/>
  <c r="BK233"/>
  <c r="BK231"/>
  <c r="BK230"/>
  <c r="J228"/>
  <c r="J227"/>
  <c r="J224"/>
  <c r="J217"/>
  <c r="BK213"/>
  <c r="J209"/>
  <c r="J203"/>
  <c r="BK202"/>
  <c r="J200"/>
  <c r="J199"/>
  <c r="J197"/>
  <c r="BK194"/>
  <c r="BK193"/>
  <c r="BK191"/>
  <c r="J187"/>
  <c r="J183"/>
  <c r="J181"/>
  <c r="J174"/>
  <c r="J170"/>
  <c r="BK165"/>
  <c r="BK162"/>
  <c r="BK158"/>
  <c r="J156"/>
  <c r="J151"/>
  <c r="BK149"/>
  <c r="J146"/>
  <c r="J144"/>
  <c r="J141"/>
  <c r="J231"/>
  <c r="J229"/>
  <c r="BK228"/>
  <c r="BK226"/>
  <c r="BK222"/>
  <c r="BK220"/>
  <c r="BK217"/>
  <c r="J211"/>
  <c r="BK209"/>
  <c r="BK203"/>
  <c r="BK201"/>
  <c r="BK200"/>
  <c r="J198"/>
  <c r="BK195"/>
  <c r="J194"/>
  <c r="J192"/>
  <c r="BK187"/>
  <c r="BK185"/>
  <c r="BK181"/>
  <c r="BK177"/>
  <c r="BK170"/>
  <c r="J167"/>
  <c r="J164"/>
  <c r="BK160"/>
  <c r="J158"/>
  <c r="BK153"/>
  <c r="BK151"/>
  <c r="BK148"/>
  <c r="BK146"/>
  <c r="BK143"/>
  <c r="BK140"/>
  <c r="BK236" i="15"/>
  <c r="J234"/>
  <c r="J232"/>
  <c r="BK231"/>
  <c r="J229"/>
  <c r="BK227"/>
  <c r="BK225"/>
  <c r="J221"/>
  <c r="BK216"/>
  <c r="BK212"/>
  <c r="J208"/>
  <c r="BK202"/>
  <c r="BK200"/>
  <c r="J199"/>
  <c r="BK197"/>
  <c r="J196"/>
  <c r="J192"/>
  <c r="J190"/>
  <c r="BK186"/>
  <c r="BK182"/>
  <c r="BK176"/>
  <c r="J173"/>
  <c r="BK166"/>
  <c r="J164"/>
  <c r="J163"/>
  <c r="J161"/>
  <c r="J157"/>
  <c r="J155"/>
  <c r="J150"/>
  <c r="J148"/>
  <c r="J145"/>
  <c r="J142"/>
  <c r="J141"/>
  <c r="J238"/>
  <c r="J236"/>
  <c r="BK234"/>
  <c r="J233"/>
  <c r="J231"/>
  <c r="BK229"/>
  <c r="J228"/>
  <c r="J225"/>
  <c r="BK223"/>
  <c r="J219"/>
  <c r="J216"/>
  <c r="BK210"/>
  <c r="BK206"/>
  <c r="J202"/>
  <c r="J200"/>
  <c r="BK199"/>
  <c r="J197"/>
  <c r="BK196"/>
  <c r="BK193"/>
  <c r="J193"/>
  <c r="BK191"/>
  <c r="J186"/>
  <c r="BK184"/>
  <c r="BK180"/>
  <c r="BK173"/>
  <c r="BK169"/>
  <c r="BK163"/>
  <c r="BK159"/>
  <c r="BK157"/>
  <c r="J152"/>
  <c r="BK148"/>
  <c r="BK147"/>
  <c r="BK143"/>
  <c r="BK142"/>
  <c r="BK140"/>
  <c r="J230" i="16"/>
  <c r="J229"/>
  <c r="BK227"/>
  <c r="J226"/>
  <c r="J225"/>
  <c r="J223"/>
  <c r="J219"/>
  <c r="BK217"/>
  <c r="BK213"/>
  <c r="J211"/>
  <c r="BK207"/>
  <c r="BK203"/>
  <c r="J201"/>
  <c r="J200"/>
  <c r="J198"/>
  <c r="J197"/>
  <c r="BK194"/>
  <c r="BK193"/>
  <c r="J192"/>
  <c r="BK229"/>
  <c r="BK226"/>
  <c r="BK225"/>
  <c r="BK223"/>
  <c r="BK219"/>
  <c r="J217"/>
  <c r="BK211"/>
  <c r="J207"/>
  <c r="J203"/>
  <c r="BK201"/>
  <c r="BK199"/>
  <c r="BK197"/>
  <c r="J195"/>
  <c r="J193"/>
  <c r="J191"/>
  <c r="BK187"/>
  <c r="J183"/>
  <c r="BK177"/>
  <c r="J170"/>
  <c r="BK167"/>
  <c r="J162"/>
  <c r="BK158"/>
  <c r="BK153"/>
  <c r="J151"/>
  <c r="J149"/>
  <c r="J148"/>
  <c r="J144"/>
  <c r="J143"/>
  <c r="J141"/>
  <c r="BK221" i="17"/>
  <c r="J218"/>
  <c r="J216"/>
  <c r="BK215"/>
  <c r="BK213"/>
  <c r="J211"/>
  <c r="J209"/>
  <c r="J205"/>
  <c r="J201"/>
  <c r="BK199"/>
  <c r="BK193"/>
  <c r="BK191"/>
  <c r="BK189"/>
  <c r="J189"/>
  <c r="J187"/>
  <c r="BK185"/>
  <c r="BK183"/>
  <c r="J177"/>
  <c r="BK175"/>
  <c r="BK170"/>
  <c r="BK165"/>
  <c r="J163"/>
  <c r="J160"/>
  <c r="BK156"/>
  <c r="BK154"/>
  <c r="BK149"/>
  <c r="BK147"/>
  <c r="BK146"/>
  <c r="BK144"/>
  <c r="J144"/>
  <c r="BK141"/>
  <c r="J141"/>
  <c r="J221"/>
  <c r="BK219"/>
  <c r="J217"/>
  <c r="BK216"/>
  <c r="J214"/>
  <c r="J213"/>
  <c r="J207"/>
  <c r="BK203"/>
  <c r="BK201"/>
  <c r="BK197"/>
  <c r="J193"/>
  <c r="J191"/>
  <c r="BK190"/>
  <c r="BK187"/>
  <c r="BK184"/>
  <c r="J183"/>
  <c r="J179"/>
  <c r="J175"/>
  <c r="BK173"/>
  <c r="J168"/>
  <c r="BK163"/>
  <c r="J162"/>
  <c r="J158"/>
  <c r="J156"/>
  <c r="J151"/>
  <c r="J142"/>
  <c r="BK140"/>
  <c r="J226" i="18"/>
  <c r="J225"/>
  <c r="BK224"/>
  <c r="BK223"/>
  <c r="J220"/>
  <c r="J218"/>
  <c r="J214"/>
  <c r="BK208"/>
  <c r="J206"/>
  <c r="J202"/>
  <c r="BK198"/>
  <c r="J197"/>
  <c r="J195"/>
  <c r="BK194"/>
  <c r="BK192"/>
  <c r="J190"/>
  <c r="BK188"/>
  <c r="BK185"/>
  <c r="BK183"/>
  <c r="J179"/>
  <c r="J172"/>
  <c r="J165"/>
  <c r="BK163"/>
  <c r="J160"/>
  <c r="BK156"/>
  <c r="BK154"/>
  <c r="J149"/>
  <c r="J146"/>
  <c r="BK144"/>
  <c r="J141"/>
  <c r="BK226"/>
  <c r="BK225"/>
  <c r="J222"/>
  <c r="BK220"/>
  <c r="J217"/>
  <c r="BK212"/>
  <c r="J208"/>
  <c r="J204"/>
  <c r="BK202"/>
  <c r="BK197"/>
  <c r="J196"/>
  <c r="J194"/>
  <c r="J192"/>
  <c r="BK190"/>
  <c r="J188"/>
  <c r="J187"/>
  <c r="J183"/>
  <c r="BK179"/>
  <c r="BK172"/>
  <c r="BK168"/>
  <c r="J163"/>
  <c r="BK162"/>
  <c r="BK158"/>
  <c r="J154"/>
  <c r="J151"/>
  <c r="BK147"/>
  <c r="BK146"/>
  <c r="J142"/>
  <c r="BK140"/>
  <c r="J140"/>
  <c r="J227" i="19"/>
  <c r="BK225"/>
  <c r="BK224"/>
  <c r="J223"/>
  <c r="BK222"/>
  <c r="BK221"/>
  <c r="J220"/>
  <c r="BK219"/>
  <c r="BK218"/>
  <c r="BK216"/>
  <c r="BK212"/>
  <c r="BK210"/>
  <c r="BK208"/>
  <c r="BK204"/>
  <c r="BK202"/>
  <c r="BK197"/>
  <c r="BK196"/>
  <c r="J194"/>
  <c r="BK193"/>
  <c r="BK190"/>
  <c r="J189"/>
  <c r="J184"/>
  <c r="J182"/>
  <c r="BK178"/>
  <c r="BK173"/>
  <c r="BK170"/>
  <c r="BK167"/>
  <c r="J163"/>
  <c r="BK161"/>
  <c r="J156"/>
  <c r="BK154"/>
  <c r="J145"/>
  <c r="BK143"/>
  <c r="J141"/>
  <c r="BK140"/>
  <c r="BK227"/>
  <c r="J224"/>
  <c r="BK223"/>
  <c r="J221"/>
  <c r="J218"/>
  <c r="BK214"/>
  <c r="J208"/>
  <c r="BK206"/>
  <c r="J202"/>
  <c r="J197"/>
  <c r="J196"/>
  <c r="BK194"/>
  <c r="J192"/>
  <c r="J190"/>
  <c r="BK188"/>
  <c r="BK184"/>
  <c r="BK180"/>
  <c r="J175"/>
  <c r="J170"/>
  <c r="BK168"/>
  <c r="J165"/>
  <c r="BK163"/>
  <c r="J159"/>
  <c r="J154"/>
  <c r="J152"/>
  <c r="BK147"/>
  <c r="J143"/>
  <c r="J244" i="20"/>
  <c r="J241"/>
  <c r="J239"/>
  <c r="BK238"/>
  <c r="J236"/>
  <c r="J234"/>
  <c r="J233"/>
  <c r="J232"/>
  <c r="J229"/>
  <c r="J225"/>
  <c r="BK221"/>
  <c r="J219"/>
  <c r="J215"/>
  <c r="J210"/>
  <c r="J209"/>
  <c r="J208"/>
  <c r="BK207"/>
  <c r="J205"/>
  <c r="J202"/>
  <c r="BK199"/>
  <c r="J195"/>
  <c r="J194"/>
  <c r="J193"/>
  <c r="BK192"/>
  <c r="BK186"/>
  <c r="BK184"/>
  <c r="J175"/>
  <c r="J167"/>
  <c r="J162"/>
  <c r="BK158"/>
  <c r="BK151"/>
  <c r="J149"/>
  <c r="BK146"/>
  <c r="BK145"/>
  <c r="J142"/>
  <c r="J141"/>
  <c r="BK244"/>
  <c r="BK241"/>
  <c r="BK240"/>
  <c r="J238"/>
  <c r="BK236"/>
  <c r="J235"/>
  <c r="BK234"/>
  <c r="BK231"/>
  <c r="BK227"/>
  <c r="BK225"/>
  <c r="J221"/>
  <c r="BK219"/>
  <c r="BK215"/>
  <c r="BK210"/>
  <c r="BK208"/>
  <c r="J207"/>
  <c r="BK205"/>
  <c r="J204"/>
  <c r="J200"/>
  <c r="J199"/>
  <c r="BK195"/>
  <c r="J192"/>
  <c r="J188"/>
  <c r="J184"/>
  <c r="J180"/>
  <c r="J172"/>
  <c r="BK162"/>
  <c r="BK160"/>
  <c r="J156"/>
  <c r="J151"/>
  <c r="J147"/>
  <c r="J145"/>
  <c r="BK142"/>
  <c r="BK141"/>
  <c r="J194" i="21"/>
  <c r="J192"/>
  <c r="BK191"/>
  <c r="J190"/>
  <c r="J188"/>
  <c r="BK186"/>
  <c r="J184"/>
  <c r="BK181"/>
  <c r="BK178"/>
  <c r="J177"/>
  <c r="BK175"/>
  <c r="BK172"/>
  <c r="J172"/>
  <c r="J168"/>
  <c r="J167"/>
  <c r="J162"/>
  <c r="J161"/>
  <c r="J157"/>
  <c r="BK154"/>
  <c r="J153"/>
  <c r="J150"/>
  <c r="BK148"/>
  <c r="BK197"/>
  <c r="BK194"/>
  <c r="J193"/>
  <c r="BK190"/>
  <c r="BK188"/>
  <c r="BK187"/>
  <c r="BK185"/>
  <c r="BK184"/>
  <c r="J179"/>
  <c r="BK177"/>
  <c r="BK176"/>
  <c r="BK173"/>
  <c r="BK170"/>
  <c r="BK167"/>
  <c r="BK162"/>
  <c r="BK160"/>
  <c r="BK157"/>
  <c r="J154"/>
  <c r="BK153"/>
  <c r="BK150"/>
  <c r="J148"/>
  <c r="J135" i="22"/>
  <c r="BK135"/>
  <c r="J139" i="23"/>
  <c r="BK139"/>
  <c r="BK139" i="24"/>
  <c r="J139"/>
  <c r="BK139" i="25"/>
  <c r="J139"/>
  <c r="J139" i="26"/>
  <c r="J131" i="27"/>
  <c r="BK266" i="2"/>
  <c r="J262"/>
  <c r="J259"/>
  <c r="BK255"/>
  <c r="BK173"/>
  <c r="J163"/>
  <c r="J155"/>
  <c r="J147"/>
  <c r="J137"/>
  <c r="BK267"/>
  <c r="J265"/>
  <c r="BK262"/>
  <c r="J260"/>
  <c r="AS110" i="1"/>
  <c r="J205" i="2"/>
  <c r="J203"/>
  <c r="J197"/>
  <c r="BK195"/>
  <c r="BK193"/>
  <c r="J187"/>
  <c r="J178"/>
  <c r="BK169"/>
  <c r="BK161"/>
  <c r="BK147"/>
  <c r="J140"/>
  <c r="J136"/>
  <c r="J255"/>
  <c r="J249"/>
  <c r="BK243"/>
  <c r="J232"/>
  <c r="BK228"/>
  <c r="BK225"/>
  <c r="J224"/>
  <c r="BK219"/>
  <c r="BK217"/>
  <c r="J216"/>
  <c r="BK214"/>
  <c r="J210"/>
  <c r="J206"/>
  <c r="BK178"/>
  <c r="J250" i="3"/>
  <c r="BK245"/>
  <c r="BK241"/>
  <c r="J236"/>
  <c r="BK209"/>
  <c r="J198"/>
  <c r="BK182"/>
  <c r="J162"/>
  <c r="J147"/>
  <c r="BK138"/>
  <c r="BK249"/>
  <c r="J244"/>
  <c r="J231"/>
  <c r="J214"/>
  <c r="BK206"/>
  <c r="J199"/>
  <c r="BK192"/>
  <c r="J182"/>
  <c r="J149"/>
  <c r="BK250"/>
  <c r="J245"/>
  <c r="J240"/>
  <c r="J226"/>
  <c r="J217"/>
  <c r="BK210"/>
  <c r="BK207"/>
  <c r="BK205"/>
  <c r="BK190"/>
  <c r="J183"/>
  <c r="J168"/>
  <c r="J155"/>
  <c r="J145"/>
  <c r="J138"/>
  <c r="J223" i="4"/>
  <c r="J218"/>
  <c r="BK213"/>
  <c r="BK200"/>
  <c r="J191"/>
  <c r="J188"/>
  <c r="BK186"/>
  <c r="BK179"/>
  <c r="BK175"/>
  <c r="J173"/>
  <c r="J163"/>
  <c r="J154"/>
  <c r="BK144"/>
  <c r="BK135"/>
  <c r="J220"/>
  <c r="BK217"/>
  <c r="J213"/>
  <c r="J198"/>
  <c r="J195"/>
  <c r="BK188"/>
  <c r="BK185"/>
  <c r="J180"/>
  <c r="J175"/>
  <c r="BK161"/>
  <c r="BK154"/>
  <c r="J144"/>
  <c r="J135"/>
  <c r="BK236" i="5"/>
  <c r="BK232"/>
  <c r="J230"/>
  <c r="BK227"/>
  <c r="J222"/>
  <c r="J210"/>
  <c r="J205"/>
  <c r="J199"/>
  <c r="BK196"/>
  <c r="J192"/>
  <c r="BK188"/>
  <c r="BK182"/>
  <c r="J169"/>
  <c r="J164"/>
  <c r="J154"/>
  <c r="J145"/>
  <c r="BK141"/>
  <c r="J239"/>
  <c r="J232"/>
  <c r="J227"/>
  <c r="BK222"/>
  <c r="J216"/>
  <c r="BK206"/>
  <c r="BK201"/>
  <c r="J196"/>
  <c r="J191"/>
  <c r="J187"/>
  <c r="J182"/>
  <c r="BK174"/>
  <c r="BK166"/>
  <c r="J156"/>
  <c r="BK147"/>
  <c r="J142"/>
  <c r="BK138"/>
  <c r="J249" i="6"/>
  <c r="J246"/>
  <c r="J243"/>
  <c r="J239"/>
  <c r="J234"/>
  <c r="J222"/>
  <c r="J216"/>
  <c r="J210"/>
  <c r="BK207"/>
  <c r="BK202"/>
  <c r="J199"/>
  <c r="BK192"/>
  <c r="J183"/>
  <c r="BK175"/>
  <c r="BK170"/>
  <c r="BK163"/>
  <c r="J154"/>
  <c r="J149"/>
  <c r="BK143"/>
  <c r="J252"/>
  <c r="BK248"/>
  <c r="J244"/>
  <c r="BK240"/>
  <c r="J238"/>
  <c r="BK229"/>
  <c r="BK222"/>
  <c r="BK216"/>
  <c r="J209"/>
  <c r="J204"/>
  <c r="BK199"/>
  <c r="J197"/>
  <c r="J193"/>
  <c r="BK186"/>
  <c r="BK181"/>
  <c r="J174"/>
  <c r="BK168"/>
  <c r="J161"/>
  <c r="BK154"/>
  <c r="BK149"/>
  <c r="J143"/>
  <c r="J145" i="7"/>
  <c r="BK142"/>
  <c r="J144"/>
  <c r="BK137"/>
  <c r="BK255" i="8"/>
  <c r="J251"/>
  <c r="J247"/>
  <c r="J241"/>
  <c r="J225"/>
  <c r="J217"/>
  <c r="J215"/>
  <c r="J211"/>
  <c r="BK207"/>
  <c r="BK200"/>
  <c r="J195"/>
  <c r="BK182"/>
  <c r="J167"/>
  <c r="J163"/>
  <c r="J158"/>
  <c r="BK144"/>
  <c r="BK141"/>
  <c r="BK252"/>
  <c r="BK247"/>
  <c r="BK241"/>
  <c r="J221"/>
  <c r="BK214"/>
  <c r="J210"/>
  <c r="BK205"/>
  <c r="BK197"/>
  <c r="J188"/>
  <c r="J173"/>
  <c r="BK165"/>
  <c r="BK156"/>
  <c r="J144"/>
  <c r="J141"/>
  <c r="BK246" i="9"/>
  <c r="BK243"/>
  <c r="BK239"/>
  <c r="J225"/>
  <c r="BK222"/>
  <c r="BK217"/>
  <c r="J217"/>
  <c r="J215"/>
  <c r="BK213"/>
  <c r="J207"/>
  <c r="J204"/>
  <c r="BK201"/>
  <c r="J189"/>
  <c r="BK181"/>
  <c r="BK173"/>
  <c r="BK163"/>
  <c r="J148"/>
  <c r="J143"/>
  <c r="J246"/>
  <c r="J241"/>
  <c r="J238"/>
  <c r="BK233"/>
  <c r="BK225"/>
  <c r="BK211"/>
  <c r="BK205"/>
  <c r="J202"/>
  <c r="J198"/>
  <c r="J195"/>
  <c r="BK135" i="2" l="1"/>
  <c r="J135" s="1"/>
  <c r="J98" s="1"/>
  <c r="R135"/>
  <c r="P177"/>
  <c r="P186"/>
  <c r="BK209"/>
  <c r="J209" s="1"/>
  <c r="J102" s="1"/>
  <c r="T209"/>
  <c r="R134" i="3"/>
  <c r="P161"/>
  <c r="T135" i="5"/>
  <c r="R173"/>
  <c r="P179"/>
  <c r="P184"/>
  <c r="R193"/>
  <c r="BK140" i="6"/>
  <c r="J140"/>
  <c r="J100" s="1"/>
  <c r="R140"/>
  <c r="BK179"/>
  <c r="J179"/>
  <c r="J101" s="1"/>
  <c r="R179"/>
  <c r="P185"/>
  <c r="BK190"/>
  <c r="J190" s="1"/>
  <c r="J103" s="1"/>
  <c r="R190"/>
  <c r="BK203"/>
  <c r="J203" s="1"/>
  <c r="J105" s="1"/>
  <c r="R203"/>
  <c r="P136" i="7"/>
  <c r="BK141"/>
  <c r="J141"/>
  <c r="J101" s="1"/>
  <c r="R141"/>
  <c r="T159" i="21"/>
  <c r="R166"/>
  <c r="R171"/>
  <c r="P174"/>
  <c r="BK183"/>
  <c r="J183"/>
  <c r="J110" s="1"/>
  <c r="T183"/>
  <c r="P195"/>
  <c r="P135" i="2"/>
  <c r="T135"/>
  <c r="BK177"/>
  <c r="J177" s="1"/>
  <c r="J99" s="1"/>
  <c r="R177"/>
  <c r="T177"/>
  <c r="BK186"/>
  <c r="J186"/>
  <c r="J100" s="1"/>
  <c r="R186"/>
  <c r="T186"/>
  <c r="P209"/>
  <c r="R209"/>
  <c r="BK134" i="3"/>
  <c r="J134" s="1"/>
  <c r="J98" s="1"/>
  <c r="P134"/>
  <c r="T134"/>
  <c r="BK161"/>
  <c r="J161"/>
  <c r="J99" s="1"/>
  <c r="R161"/>
  <c r="T161"/>
  <c r="BK170"/>
  <c r="J170" s="1"/>
  <c r="J100" s="1"/>
  <c r="P170"/>
  <c r="R170"/>
  <c r="T170"/>
  <c r="BK200"/>
  <c r="J200" s="1"/>
  <c r="J101" s="1"/>
  <c r="P200"/>
  <c r="R200"/>
  <c r="T200"/>
  <c r="P134" i="4"/>
  <c r="R134"/>
  <c r="BK167"/>
  <c r="J167" s="1"/>
  <c r="J99" s="1"/>
  <c r="R167"/>
  <c r="BK172"/>
  <c r="J172" s="1"/>
  <c r="J100" s="1"/>
  <c r="BK184"/>
  <c r="J184"/>
  <c r="J101" s="1"/>
  <c r="BK135" i="5"/>
  <c r="J135" s="1"/>
  <c r="J98" s="1"/>
  <c r="R135"/>
  <c r="P173"/>
  <c r="BK179"/>
  <c r="J179"/>
  <c r="J100" s="1"/>
  <c r="T179"/>
  <c r="R184"/>
  <c r="BK193"/>
  <c r="J193" s="1"/>
  <c r="J102" s="1"/>
  <c r="P193"/>
  <c r="P140" i="6"/>
  <c r="T140"/>
  <c r="P179"/>
  <c r="T179"/>
  <c r="BK185"/>
  <c r="J185" s="1"/>
  <c r="J102" s="1"/>
  <c r="R185"/>
  <c r="T185"/>
  <c r="P190"/>
  <c r="T190"/>
  <c r="BK200"/>
  <c r="J200"/>
  <c r="J104" s="1"/>
  <c r="P200"/>
  <c r="R200"/>
  <c r="T200"/>
  <c r="P203"/>
  <c r="T203"/>
  <c r="BK136" i="7"/>
  <c r="J136"/>
  <c r="J100" s="1"/>
  <c r="R136"/>
  <c r="R135" s="1"/>
  <c r="R134" s="1"/>
  <c r="T136"/>
  <c r="P141"/>
  <c r="T141"/>
  <c r="BK139" i="8"/>
  <c r="J139" s="1"/>
  <c r="J100" s="1"/>
  <c r="P139"/>
  <c r="R139"/>
  <c r="T139"/>
  <c r="BK172"/>
  <c r="J172" s="1"/>
  <c r="J102" s="1"/>
  <c r="P172"/>
  <c r="R172"/>
  <c r="T172"/>
  <c r="BK181"/>
  <c r="J181" s="1"/>
  <c r="J103" s="1"/>
  <c r="P181"/>
  <c r="R181"/>
  <c r="T181"/>
  <c r="BK209"/>
  <c r="J209" s="1"/>
  <c r="J104" s="1"/>
  <c r="P209"/>
  <c r="R209"/>
  <c r="T209"/>
  <c r="BK138" i="9"/>
  <c r="J138" s="1"/>
  <c r="J100" s="1"/>
  <c r="R138"/>
  <c r="R167"/>
  <c r="BK199"/>
  <c r="J199"/>
  <c r="J103" s="1"/>
  <c r="R199"/>
  <c r="BK138" i="10"/>
  <c r="J138"/>
  <c r="J100" s="1"/>
  <c r="P138"/>
  <c r="BK169"/>
  <c r="J169"/>
  <c r="J101" s="1"/>
  <c r="P169"/>
  <c r="R169"/>
  <c r="T169"/>
  <c r="BK206"/>
  <c r="J206"/>
  <c r="J103" s="1"/>
  <c r="R206"/>
  <c r="BK139" i="11"/>
  <c r="J139"/>
  <c r="J100" s="1"/>
  <c r="P139"/>
  <c r="BK163"/>
  <c r="J163"/>
  <c r="J101" s="1"/>
  <c r="R163"/>
  <c r="BK169"/>
  <c r="J169"/>
  <c r="J102" s="1"/>
  <c r="R169"/>
  <c r="P176"/>
  <c r="BK197"/>
  <c r="J197" s="1"/>
  <c r="J104" s="1"/>
  <c r="P197"/>
  <c r="P139" i="12"/>
  <c r="BK160"/>
  <c r="J160"/>
  <c r="J101" s="1"/>
  <c r="P160"/>
  <c r="BK175"/>
  <c r="J175"/>
  <c r="J102" s="1"/>
  <c r="P175"/>
  <c r="P180"/>
  <c r="BK194"/>
  <c r="J194" s="1"/>
  <c r="J104" s="1"/>
  <c r="R194"/>
  <c r="BK138" i="13"/>
  <c r="J138" s="1"/>
  <c r="J100" s="1"/>
  <c r="T138"/>
  <c r="P172"/>
  <c r="P180"/>
  <c r="BK204"/>
  <c r="J204" s="1"/>
  <c r="J103" s="1"/>
  <c r="R204"/>
  <c r="BK139" i="14"/>
  <c r="J139" s="1"/>
  <c r="J100" s="1"/>
  <c r="R139"/>
  <c r="BK163"/>
  <c r="J163" s="1"/>
  <c r="J101" s="1"/>
  <c r="T163"/>
  <c r="P169"/>
  <c r="R169"/>
  <c r="P176"/>
  <c r="BK196"/>
  <c r="J196"/>
  <c r="J104" s="1"/>
  <c r="R196"/>
  <c r="BK139" i="15"/>
  <c r="J139"/>
  <c r="J100" s="1"/>
  <c r="R139"/>
  <c r="P162"/>
  <c r="T162"/>
  <c r="P168"/>
  <c r="R168"/>
  <c r="T168"/>
  <c r="BK195"/>
  <c r="J195" s="1"/>
  <c r="J104" s="1"/>
  <c r="P195"/>
  <c r="BK139" i="16"/>
  <c r="J139" s="1"/>
  <c r="J100" s="1"/>
  <c r="R139"/>
  <c r="P163"/>
  <c r="BK169"/>
  <c r="J169"/>
  <c r="J102" s="1"/>
  <c r="R169"/>
  <c r="P176"/>
  <c r="BK196"/>
  <c r="J196" s="1"/>
  <c r="J104" s="1"/>
  <c r="R196"/>
  <c r="P139" i="17"/>
  <c r="BK161"/>
  <c r="J161"/>
  <c r="J101" s="1"/>
  <c r="P161"/>
  <c r="BK167"/>
  <c r="J167"/>
  <c r="J102" s="1"/>
  <c r="R167"/>
  <c r="P172"/>
  <c r="BK186"/>
  <c r="J186" s="1"/>
  <c r="J104" s="1"/>
  <c r="P186"/>
  <c r="BK139" i="18"/>
  <c r="J139" s="1"/>
  <c r="J100" s="1"/>
  <c r="P139"/>
  <c r="BK161"/>
  <c r="J161" s="1"/>
  <c r="J101" s="1"/>
  <c r="T161"/>
  <c r="R167"/>
  <c r="P174"/>
  <c r="BK191"/>
  <c r="J191" s="1"/>
  <c r="J104" s="1"/>
  <c r="R191"/>
  <c r="P139" i="19"/>
  <c r="BK158"/>
  <c r="J158"/>
  <c r="J101" s="1"/>
  <c r="T158"/>
  <c r="P172"/>
  <c r="T172"/>
  <c r="BK191"/>
  <c r="J191"/>
  <c r="J104" s="1"/>
  <c r="R191"/>
  <c r="BK139" i="20"/>
  <c r="J139"/>
  <c r="J100" s="1"/>
  <c r="R139"/>
  <c r="BK166"/>
  <c r="J166"/>
  <c r="J101" s="1"/>
  <c r="R166"/>
  <c r="P174"/>
  <c r="BK203"/>
  <c r="J203" s="1"/>
  <c r="J104" s="1"/>
  <c r="T203"/>
  <c r="R145" i="21"/>
  <c r="T155"/>
  <c r="BK159"/>
  <c r="J159" s="1"/>
  <c r="J102" s="1"/>
  <c r="R159"/>
  <c r="T138" i="9"/>
  <c r="P167"/>
  <c r="BK175"/>
  <c r="J175" s="1"/>
  <c r="J102" s="1"/>
  <c r="R175"/>
  <c r="T199"/>
  <c r="T138" i="10"/>
  <c r="BK178"/>
  <c r="J178" s="1"/>
  <c r="J102" s="1"/>
  <c r="T178"/>
  <c r="P206"/>
  <c r="R139" i="11"/>
  <c r="P163"/>
  <c r="BK176"/>
  <c r="J176"/>
  <c r="J103" s="1"/>
  <c r="T176"/>
  <c r="T197"/>
  <c r="BK139" i="12"/>
  <c r="J139" s="1"/>
  <c r="J100" s="1"/>
  <c r="R139"/>
  <c r="T160"/>
  <c r="R175"/>
  <c r="T175"/>
  <c r="T180"/>
  <c r="T194"/>
  <c r="R138" i="13"/>
  <c r="BK180"/>
  <c r="J180" s="1"/>
  <c r="J102" s="1"/>
  <c r="R180"/>
  <c r="T204"/>
  <c r="T139" i="14"/>
  <c r="R163"/>
  <c r="BK176"/>
  <c r="J176"/>
  <c r="J103" s="1"/>
  <c r="R176"/>
  <c r="T196"/>
  <c r="T139" i="15"/>
  <c r="R162"/>
  <c r="BK175"/>
  <c r="J175" s="1"/>
  <c r="J103" s="1"/>
  <c r="R175"/>
  <c r="T195"/>
  <c r="P139" i="16"/>
  <c r="BK163"/>
  <c r="J163" s="1"/>
  <c r="J101" s="1"/>
  <c r="T163"/>
  <c r="P169"/>
  <c r="T169"/>
  <c r="R176"/>
  <c r="T196"/>
  <c r="T139" i="17"/>
  <c r="T161"/>
  <c r="P167"/>
  <c r="T167"/>
  <c r="R172"/>
  <c r="T186"/>
  <c r="R139" i="18"/>
  <c r="P161"/>
  <c r="BK167"/>
  <c r="J167" s="1"/>
  <c r="J102" s="1"/>
  <c r="BK174"/>
  <c r="J174"/>
  <c r="J103" s="1"/>
  <c r="T174"/>
  <c r="T191"/>
  <c r="BK139" i="19"/>
  <c r="J139" s="1"/>
  <c r="J100" s="1"/>
  <c r="T139"/>
  <c r="R158"/>
  <c r="R172"/>
  <c r="P177"/>
  <c r="T177"/>
  <c r="P191"/>
  <c r="T139" i="20"/>
  <c r="P166"/>
  <c r="T166"/>
  <c r="R174"/>
  <c r="R203"/>
  <c r="P145" i="21"/>
  <c r="BK155"/>
  <c r="J155"/>
  <c r="J101" s="1"/>
  <c r="P155"/>
  <c r="BK166"/>
  <c r="J166"/>
  <c r="J105" s="1"/>
  <c r="T166"/>
  <c r="BK174"/>
  <c r="J174"/>
  <c r="J107" s="1"/>
  <c r="T174"/>
  <c r="P183"/>
  <c r="P182"/>
  <c r="R195"/>
  <c r="BK134" i="4"/>
  <c r="J134" s="1"/>
  <c r="J98" s="1"/>
  <c r="T134"/>
  <c r="P167"/>
  <c r="T167"/>
  <c r="P172"/>
  <c r="R172"/>
  <c r="T172"/>
  <c r="P184"/>
  <c r="R184"/>
  <c r="T184"/>
  <c r="P135" i="5"/>
  <c r="P134" s="1"/>
  <c r="P133" s="1"/>
  <c r="AU98" i="1" s="1"/>
  <c r="BK173" i="5"/>
  <c r="J173" s="1"/>
  <c r="J99" s="1"/>
  <c r="T173"/>
  <c r="R179"/>
  <c r="BK184"/>
  <c r="J184"/>
  <c r="J101" s="1"/>
  <c r="T184"/>
  <c r="T193"/>
  <c r="P138" i="9"/>
  <c r="BK167"/>
  <c r="J167"/>
  <c r="J101" s="1"/>
  <c r="T167"/>
  <c r="P175"/>
  <c r="T175"/>
  <c r="P199"/>
  <c r="R138" i="10"/>
  <c r="P178"/>
  <c r="R178"/>
  <c r="T206"/>
  <c r="T139" i="11"/>
  <c r="T138" s="1"/>
  <c r="T137" s="1"/>
  <c r="T163"/>
  <c r="P169"/>
  <c r="T169"/>
  <c r="R176"/>
  <c r="R197"/>
  <c r="T139" i="12"/>
  <c r="T138" s="1"/>
  <c r="T137" s="1"/>
  <c r="R160"/>
  <c r="BK180"/>
  <c r="J180" s="1"/>
  <c r="J103" s="1"/>
  <c r="R180"/>
  <c r="P194"/>
  <c r="P138" i="13"/>
  <c r="BK172"/>
  <c r="J172" s="1"/>
  <c r="J101" s="1"/>
  <c r="R172"/>
  <c r="T172"/>
  <c r="T180"/>
  <c r="P204"/>
  <c r="P139" i="14"/>
  <c r="P163"/>
  <c r="BK169"/>
  <c r="J169"/>
  <c r="J102" s="1"/>
  <c r="T169"/>
  <c r="T176"/>
  <c r="P196"/>
  <c r="P139" i="15"/>
  <c r="BK162"/>
  <c r="J162" s="1"/>
  <c r="J101" s="1"/>
  <c r="BK168"/>
  <c r="J168"/>
  <c r="J102" s="1"/>
  <c r="P175"/>
  <c r="T175"/>
  <c r="R195"/>
  <c r="T139" i="16"/>
  <c r="R163"/>
  <c r="BK176"/>
  <c r="J176"/>
  <c r="J103" s="1"/>
  <c r="T176"/>
  <c r="P196"/>
  <c r="BK139" i="17"/>
  <c r="J139" s="1"/>
  <c r="J100" s="1"/>
  <c r="R139"/>
  <c r="R161"/>
  <c r="BK172"/>
  <c r="J172"/>
  <c r="J103" s="1"/>
  <c r="T172"/>
  <c r="R186"/>
  <c r="T139" i="18"/>
  <c r="R161"/>
  <c r="P167"/>
  <c r="T167"/>
  <c r="R174"/>
  <c r="P191"/>
  <c r="R139" i="19"/>
  <c r="P158"/>
  <c r="BK172"/>
  <c r="J172" s="1"/>
  <c r="J102" s="1"/>
  <c r="BK177"/>
  <c r="J177"/>
  <c r="J103" s="1"/>
  <c r="R177"/>
  <c r="T191"/>
  <c r="P139" i="20"/>
  <c r="BK174"/>
  <c r="J174"/>
  <c r="J102" s="1"/>
  <c r="T174"/>
  <c r="P203"/>
  <c r="BK145" i="21"/>
  <c r="J145" s="1"/>
  <c r="J100" s="1"/>
  <c r="T145"/>
  <c r="T144"/>
  <c r="R155"/>
  <c r="P166"/>
  <c r="BK171"/>
  <c r="J171"/>
  <c r="J106" s="1"/>
  <c r="P171"/>
  <c r="T171"/>
  <c r="R174"/>
  <c r="R183"/>
  <c r="R182"/>
  <c r="BK195"/>
  <c r="J195"/>
  <c r="J111" s="1"/>
  <c r="T195"/>
  <c r="BK150" i="7"/>
  <c r="J150"/>
  <c r="J102" s="1"/>
  <c r="BK163" i="21"/>
  <c r="J163" s="1"/>
  <c r="J103" s="1"/>
  <c r="BK134" i="22"/>
  <c r="J134" s="1"/>
  <c r="J100" s="1"/>
  <c r="BK138" i="23"/>
  <c r="J138" s="1"/>
  <c r="J102" s="1"/>
  <c r="BK207" i="2"/>
  <c r="J207"/>
  <c r="J101" s="1"/>
  <c r="BK268"/>
  <c r="J268" s="1"/>
  <c r="J103" s="1"/>
  <c r="BK251" i="3"/>
  <c r="J251"/>
  <c r="J102" s="1"/>
  <c r="BK238" i="5"/>
  <c r="J238" s="1"/>
  <c r="J103" s="1"/>
  <c r="BK251" i="6"/>
  <c r="J251"/>
  <c r="J106" s="1"/>
  <c r="BK254" i="8"/>
  <c r="J254" s="1"/>
  <c r="J105" s="1"/>
  <c r="BK245" i="9"/>
  <c r="J245"/>
  <c r="J104" s="1"/>
  <c r="BK241" i="11"/>
  <c r="J241" s="1"/>
  <c r="J105" s="1"/>
  <c r="BK229" i="12"/>
  <c r="J229"/>
  <c r="J105" s="1"/>
  <c r="BK250" i="13"/>
  <c r="J250" s="1"/>
  <c r="J104" s="1"/>
  <c r="BK232" i="16"/>
  <c r="J232"/>
  <c r="J105" s="1"/>
  <c r="BK220" i="17"/>
  <c r="J220" s="1"/>
  <c r="J105" s="1"/>
  <c r="BK227" i="18"/>
  <c r="J227"/>
  <c r="J105" s="1"/>
  <c r="BK226" i="19"/>
  <c r="J226" s="1"/>
  <c r="J105" s="1"/>
  <c r="BK138" i="26"/>
  <c r="J138" s="1"/>
  <c r="J102" s="1"/>
  <c r="BK249" i="10"/>
  <c r="J249" s="1"/>
  <c r="J104" s="1"/>
  <c r="BK201" i="20"/>
  <c r="J201"/>
  <c r="J103" s="1"/>
  <c r="BK138" i="24"/>
  <c r="J138" s="1"/>
  <c r="J102" s="1"/>
  <c r="BK224" i="4"/>
  <c r="J224"/>
  <c r="J102" s="1"/>
  <c r="BK235" i="14"/>
  <c r="J235" s="1"/>
  <c r="J105" s="1"/>
  <c r="BK237" i="15"/>
  <c r="J237"/>
  <c r="J105" s="1"/>
  <c r="BK243" i="20"/>
  <c r="J243" s="1"/>
  <c r="J105" s="1"/>
  <c r="BK180" i="21"/>
  <c r="J180"/>
  <c r="J108" s="1"/>
  <c r="BK138" i="25"/>
  <c r="J138" s="1"/>
  <c r="J102" s="1"/>
  <c r="BK130" i="27"/>
  <c r="BK129" s="1"/>
  <c r="J129" s="1"/>
  <c r="J97" s="1"/>
  <c r="J92"/>
  <c r="J122"/>
  <c r="BF131"/>
  <c r="E85"/>
  <c r="F92"/>
  <c r="E85" i="26"/>
  <c r="J93"/>
  <c r="F96"/>
  <c r="J96"/>
  <c r="BF139"/>
  <c r="E85" i="25"/>
  <c r="J93"/>
  <c r="F133"/>
  <c r="J96"/>
  <c r="BF139"/>
  <c r="E85" i="24"/>
  <c r="J96"/>
  <c r="F133"/>
  <c r="J93"/>
  <c r="BF139"/>
  <c r="E85" i="23"/>
  <c r="J93"/>
  <c r="F96"/>
  <c r="J133"/>
  <c r="BF139"/>
  <c r="J91" i="22"/>
  <c r="F94"/>
  <c r="E120"/>
  <c r="BF135"/>
  <c r="J94"/>
  <c r="F94" i="21"/>
  <c r="J94"/>
  <c r="BF146"/>
  <c r="BF150"/>
  <c r="BF153"/>
  <c r="BF162"/>
  <c r="BF170"/>
  <c r="BF173"/>
  <c r="BF177"/>
  <c r="BF178"/>
  <c r="BF179"/>
  <c r="BF185"/>
  <c r="BF186"/>
  <c r="BF187"/>
  <c r="BF188"/>
  <c r="BF192"/>
  <c r="BF193"/>
  <c r="BF194"/>
  <c r="E85"/>
  <c r="J91"/>
  <c r="BF148"/>
  <c r="BF152"/>
  <c r="BF154"/>
  <c r="BF156"/>
  <c r="BF157"/>
  <c r="BF160"/>
  <c r="BF161"/>
  <c r="BF164"/>
  <c r="BF167"/>
  <c r="BF168"/>
  <c r="BF172"/>
  <c r="BF175"/>
  <c r="BF176"/>
  <c r="BF181"/>
  <c r="BF184"/>
  <c r="BF189"/>
  <c r="BF190"/>
  <c r="BF191"/>
  <c r="BF196"/>
  <c r="BF197"/>
  <c r="J91" i="20"/>
  <c r="F94"/>
  <c r="J134"/>
  <c r="BF140"/>
  <c r="BF142"/>
  <c r="BF143"/>
  <c r="BF145"/>
  <c r="BF146"/>
  <c r="BF147"/>
  <c r="BF149"/>
  <c r="BF151"/>
  <c r="BF156"/>
  <c r="BF162"/>
  <c r="BF175"/>
  <c r="BF180"/>
  <c r="BF184"/>
  <c r="BF186"/>
  <c r="BF188"/>
  <c r="BF193"/>
  <c r="BF195"/>
  <c r="BF197"/>
  <c r="BF199"/>
  <c r="BF200"/>
  <c r="BF206"/>
  <c r="BF208"/>
  <c r="BF219"/>
  <c r="BF221"/>
  <c r="BF223"/>
  <c r="BF229"/>
  <c r="BF232"/>
  <c r="BF234"/>
  <c r="BF236"/>
  <c r="BF238"/>
  <c r="BF241"/>
  <c r="BF244"/>
  <c r="E85"/>
  <c r="BF141"/>
  <c r="BF158"/>
  <c r="BF160"/>
  <c r="BF167"/>
  <c r="BF172"/>
  <c r="BF192"/>
  <c r="BF194"/>
  <c r="BF202"/>
  <c r="BF204"/>
  <c r="BF205"/>
  <c r="BF207"/>
  <c r="BF209"/>
  <c r="BF210"/>
  <c r="BF211"/>
  <c r="BF215"/>
  <c r="BF217"/>
  <c r="BF225"/>
  <c r="BF227"/>
  <c r="BF231"/>
  <c r="BF233"/>
  <c r="BF235"/>
  <c r="BF237"/>
  <c r="BF239"/>
  <c r="BF240"/>
  <c r="BF242"/>
  <c r="J94" i="19"/>
  <c r="J131"/>
  <c r="BF141"/>
  <c r="BF145"/>
  <c r="BF149"/>
  <c r="BF152"/>
  <c r="BF154"/>
  <c r="BF156"/>
  <c r="BF159"/>
  <c r="BF165"/>
  <c r="BF167"/>
  <c r="BF170"/>
  <c r="BF173"/>
  <c r="BF175"/>
  <c r="BF180"/>
  <c r="BF182"/>
  <c r="BF184"/>
  <c r="BF188"/>
  <c r="BF189"/>
  <c r="BF190"/>
  <c r="BF193"/>
  <c r="BF194"/>
  <c r="BF196"/>
  <c r="BF197"/>
  <c r="BF198"/>
  <c r="BF204"/>
  <c r="BF210"/>
  <c r="BF212"/>
  <c r="BF216"/>
  <c r="BF220"/>
  <c r="BF221"/>
  <c r="BF222"/>
  <c r="BF223"/>
  <c r="BF224"/>
  <c r="BF227"/>
  <c r="E85"/>
  <c r="F94"/>
  <c r="BF140"/>
  <c r="BF143"/>
  <c r="BF147"/>
  <c r="BF161"/>
  <c r="BF163"/>
  <c r="BF168"/>
  <c r="BF178"/>
  <c r="BF192"/>
  <c r="BF195"/>
  <c r="BF202"/>
  <c r="BF206"/>
  <c r="BF208"/>
  <c r="BF214"/>
  <c r="BF218"/>
  <c r="BF219"/>
  <c r="BF225"/>
  <c r="E85" i="18"/>
  <c r="J91"/>
  <c r="F134"/>
  <c r="J94"/>
  <c r="BF140"/>
  <c r="BF141"/>
  <c r="BF142"/>
  <c r="BF144"/>
  <c r="BF151"/>
  <c r="BF154"/>
  <c r="BF158"/>
  <c r="BF160"/>
  <c r="BF162"/>
  <c r="BF181"/>
  <c r="BF183"/>
  <c r="BF187"/>
  <c r="BF192"/>
  <c r="BF193"/>
  <c r="BF197"/>
  <c r="BF202"/>
  <c r="BF206"/>
  <c r="BF208"/>
  <c r="BF214"/>
  <c r="BF218"/>
  <c r="BF220"/>
  <c r="BF222"/>
  <c r="BF226"/>
  <c r="BF228"/>
  <c r="BF146"/>
  <c r="BF147"/>
  <c r="BF149"/>
  <c r="BF156"/>
  <c r="BF163"/>
  <c r="BF165"/>
  <c r="BF168"/>
  <c r="BF172"/>
  <c r="BF175"/>
  <c r="BF179"/>
  <c r="BF185"/>
  <c r="BF188"/>
  <c r="BF189"/>
  <c r="BF190"/>
  <c r="BF194"/>
  <c r="BF195"/>
  <c r="BF196"/>
  <c r="BF198"/>
  <c r="BF204"/>
  <c r="BF212"/>
  <c r="BF217"/>
  <c r="BF223"/>
  <c r="BF224"/>
  <c r="BF225"/>
  <c r="E85" i="17"/>
  <c r="F94"/>
  <c r="J94"/>
  <c r="J131"/>
  <c r="BF149"/>
  <c r="BF151"/>
  <c r="BF154"/>
  <c r="BF156"/>
  <c r="BF168"/>
  <c r="BF170"/>
  <c r="BF173"/>
  <c r="BF177"/>
  <c r="BF183"/>
  <c r="BF184"/>
  <c r="BF185"/>
  <c r="BF187"/>
  <c r="BF189"/>
  <c r="BF190"/>
  <c r="BF197"/>
  <c r="BF203"/>
  <c r="BF205"/>
  <c r="BF211"/>
  <c r="BF213"/>
  <c r="BF214"/>
  <c r="BF216"/>
  <c r="BF219"/>
  <c r="BF140"/>
  <c r="BF141"/>
  <c r="BF142"/>
  <c r="BF144"/>
  <c r="BF146"/>
  <c r="BF147"/>
  <c r="BF158"/>
  <c r="BF160"/>
  <c r="BF162"/>
  <c r="BF163"/>
  <c r="BF165"/>
  <c r="BF175"/>
  <c r="BF179"/>
  <c r="BF188"/>
  <c r="BF191"/>
  <c r="BF192"/>
  <c r="BF193"/>
  <c r="BF199"/>
  <c r="BF201"/>
  <c r="BF207"/>
  <c r="BF209"/>
  <c r="BF215"/>
  <c r="BF217"/>
  <c r="BF218"/>
  <c r="BF221"/>
  <c r="E85" i="16"/>
  <c r="J91"/>
  <c r="J94"/>
  <c r="F134"/>
  <c r="BF140"/>
  <c r="BF141"/>
  <c r="BF144"/>
  <c r="BF148"/>
  <c r="BF149"/>
  <c r="BF158"/>
  <c r="BF160"/>
  <c r="BF167"/>
  <c r="BF170"/>
  <c r="BF174"/>
  <c r="BF181"/>
  <c r="BF187"/>
  <c r="BF191"/>
  <c r="BF192"/>
  <c r="BF193"/>
  <c r="BF194"/>
  <c r="BF195"/>
  <c r="BF201"/>
  <c r="BF202"/>
  <c r="BF203"/>
  <c r="BF213"/>
  <c r="BF215"/>
  <c r="BF223"/>
  <c r="BF228"/>
  <c r="BF230"/>
  <c r="BF143"/>
  <c r="BF146"/>
  <c r="BF151"/>
  <c r="BF153"/>
  <c r="BF156"/>
  <c r="BF162"/>
  <c r="BF164"/>
  <c r="BF165"/>
  <c r="BF177"/>
  <c r="BF183"/>
  <c r="BF185"/>
  <c r="BF197"/>
  <c r="BF198"/>
  <c r="BF199"/>
  <c r="BF200"/>
  <c r="BF207"/>
  <c r="BF209"/>
  <c r="BF211"/>
  <c r="BF217"/>
  <c r="BF219"/>
  <c r="BF221"/>
  <c r="BF224"/>
  <c r="BF225"/>
  <c r="BF226"/>
  <c r="BF227"/>
  <c r="BF229"/>
  <c r="BF231"/>
  <c r="BF233"/>
  <c r="E85" i="15"/>
  <c r="J91"/>
  <c r="J94"/>
  <c r="BF141"/>
  <c r="BF150"/>
  <c r="BF161"/>
  <c r="BF164"/>
  <c r="BF166"/>
  <c r="BF180"/>
  <c r="BF184"/>
  <c r="BF192"/>
  <c r="BF193"/>
  <c r="BF196"/>
  <c r="BF199"/>
  <c r="BF210"/>
  <c r="BF212"/>
  <c r="BF216"/>
  <c r="BF223"/>
  <c r="BF225"/>
  <c r="BF227"/>
  <c r="BF230"/>
  <c r="BF232"/>
  <c r="BF235"/>
  <c r="BF238"/>
  <c r="F94"/>
  <c r="BF140"/>
  <c r="BF142"/>
  <c r="BF143"/>
  <c r="BF145"/>
  <c r="BF147"/>
  <c r="BF148"/>
  <c r="BF152"/>
  <c r="BF155"/>
  <c r="BF157"/>
  <c r="BF159"/>
  <c r="BF163"/>
  <c r="BF169"/>
  <c r="BF173"/>
  <c r="BF176"/>
  <c r="BF182"/>
  <c r="BF186"/>
  <c r="BF190"/>
  <c r="BF191"/>
  <c r="BF194"/>
  <c r="BF197"/>
  <c r="BF198"/>
  <c r="BF200"/>
  <c r="BF201"/>
  <c r="BF202"/>
  <c r="BF206"/>
  <c r="BF208"/>
  <c r="BF219"/>
  <c r="BF221"/>
  <c r="BF228"/>
  <c r="BF229"/>
  <c r="BF231"/>
  <c r="BF233"/>
  <c r="BF234"/>
  <c r="BF236"/>
  <c r="F94" i="14"/>
  <c r="J94"/>
  <c r="J131"/>
  <c r="BF141"/>
  <c r="BF148"/>
  <c r="BF156"/>
  <c r="BF160"/>
  <c r="BF164"/>
  <c r="BF165"/>
  <c r="BF167"/>
  <c r="BF174"/>
  <c r="BF187"/>
  <c r="BF191"/>
  <c r="BF192"/>
  <c r="BF193"/>
  <c r="BF199"/>
  <c r="BF201"/>
  <c r="BF207"/>
  <c r="BF209"/>
  <c r="BF211"/>
  <c r="BF220"/>
  <c r="BF228"/>
  <c r="BF229"/>
  <c r="BF230"/>
  <c r="BF231"/>
  <c r="BF232"/>
  <c r="BF233"/>
  <c r="BF234"/>
  <c r="E85"/>
  <c r="BF140"/>
  <c r="BF143"/>
  <c r="BF144"/>
  <c r="BF146"/>
  <c r="BF149"/>
  <c r="BF151"/>
  <c r="BF153"/>
  <c r="BF158"/>
  <c r="BF162"/>
  <c r="BF170"/>
  <c r="BF177"/>
  <c r="BF181"/>
  <c r="BF183"/>
  <c r="BF185"/>
  <c r="BF194"/>
  <c r="BF195"/>
  <c r="BF197"/>
  <c r="BF198"/>
  <c r="BF200"/>
  <c r="BF202"/>
  <c r="BF203"/>
  <c r="BF213"/>
  <c r="BF217"/>
  <c r="BF222"/>
  <c r="BF224"/>
  <c r="BF226"/>
  <c r="BF227"/>
  <c r="BF236"/>
  <c r="J91" i="13"/>
  <c r="J94"/>
  <c r="E124"/>
  <c r="BF139"/>
  <c r="BF143"/>
  <c r="BF149"/>
  <c r="BF153"/>
  <c r="BF159"/>
  <c r="BF161"/>
  <c r="BF173"/>
  <c r="BF178"/>
  <c r="BF181"/>
  <c r="BF186"/>
  <c r="BF192"/>
  <c r="BF196"/>
  <c r="BF198"/>
  <c r="BF200"/>
  <c r="BF203"/>
  <c r="BF205"/>
  <c r="BF206"/>
  <c r="BF207"/>
  <c r="BF208"/>
  <c r="BF212"/>
  <c r="BF216"/>
  <c r="BF218"/>
  <c r="BF231"/>
  <c r="BF234"/>
  <c r="BF236"/>
  <c r="BF242"/>
  <c r="BF243"/>
  <c r="BF244"/>
  <c r="BF245"/>
  <c r="BF247"/>
  <c r="BF248"/>
  <c r="BF249"/>
  <c r="F94"/>
  <c r="BF140"/>
  <c r="BF141"/>
  <c r="BF144"/>
  <c r="BF145"/>
  <c r="BF157"/>
  <c r="BF164"/>
  <c r="BF166"/>
  <c r="BF168"/>
  <c r="BF170"/>
  <c r="BF190"/>
  <c r="BF194"/>
  <c r="BF197"/>
  <c r="BF202"/>
  <c r="BF209"/>
  <c r="BF210"/>
  <c r="BF211"/>
  <c r="BF220"/>
  <c r="BF222"/>
  <c r="BF228"/>
  <c r="BF238"/>
  <c r="BF240"/>
  <c r="BF246"/>
  <c r="BF251"/>
  <c r="J91" i="12"/>
  <c r="J94"/>
  <c r="E125"/>
  <c r="F134"/>
  <c r="BF140"/>
  <c r="BF144"/>
  <c r="BF147"/>
  <c r="BF149"/>
  <c r="BF154"/>
  <c r="BF158"/>
  <c r="BF163"/>
  <c r="BF170"/>
  <c r="BF176"/>
  <c r="BF178"/>
  <c r="BF185"/>
  <c r="BF187"/>
  <c r="BF193"/>
  <c r="BF198"/>
  <c r="BF200"/>
  <c r="BF205"/>
  <c r="BF211"/>
  <c r="BF221"/>
  <c r="BF222"/>
  <c r="BF223"/>
  <c r="BF224"/>
  <c r="BF225"/>
  <c r="BF227"/>
  <c r="BF228"/>
  <c r="BF230"/>
  <c r="BF145"/>
  <c r="BF151"/>
  <c r="BF156"/>
  <c r="BF161"/>
  <c r="BF165"/>
  <c r="BF167"/>
  <c r="BF169"/>
  <c r="BF172"/>
  <c r="BF174"/>
  <c r="BF181"/>
  <c r="BF183"/>
  <c r="BF191"/>
  <c r="BF192"/>
  <c r="BF195"/>
  <c r="BF196"/>
  <c r="BF197"/>
  <c r="BF199"/>
  <c r="BF201"/>
  <c r="BF207"/>
  <c r="BF209"/>
  <c r="BF213"/>
  <c r="BF215"/>
  <c r="BF217"/>
  <c r="BF219"/>
  <c r="BF226"/>
  <c r="E85" i="11"/>
  <c r="J91"/>
  <c r="F94"/>
  <c r="J94"/>
  <c r="BF140"/>
  <c r="BF141"/>
  <c r="BF142"/>
  <c r="BF143"/>
  <c r="BF144"/>
  <c r="BF145"/>
  <c r="BF147"/>
  <c r="BF150"/>
  <c r="BF152"/>
  <c r="BF154"/>
  <c r="BF159"/>
  <c r="BF160"/>
  <c r="BF164"/>
  <c r="BF170"/>
  <c r="BF174"/>
  <c r="BF177"/>
  <c r="BF181"/>
  <c r="BF187"/>
  <c r="BF198"/>
  <c r="BF199"/>
  <c r="BF200"/>
  <c r="BF201"/>
  <c r="BF202"/>
  <c r="BF205"/>
  <c r="BF209"/>
  <c r="BF211"/>
  <c r="BF213"/>
  <c r="BF220"/>
  <c r="BF223"/>
  <c r="BF226"/>
  <c r="BF230"/>
  <c r="BF232"/>
  <c r="BF233"/>
  <c r="BF234"/>
  <c r="BF237"/>
  <c r="BF240"/>
  <c r="BF149"/>
  <c r="BF157"/>
  <c r="BF162"/>
  <c r="BF165"/>
  <c r="BF167"/>
  <c r="BF183"/>
  <c r="BF185"/>
  <c r="BF191"/>
  <c r="BF192"/>
  <c r="BF194"/>
  <c r="BF195"/>
  <c r="BF196"/>
  <c r="BF203"/>
  <c r="BF204"/>
  <c r="BF215"/>
  <c r="BF228"/>
  <c r="BF235"/>
  <c r="BF236"/>
  <c r="BF238"/>
  <c r="BF239"/>
  <c r="BF242"/>
  <c r="E85" i="10"/>
  <c r="J91"/>
  <c r="J94"/>
  <c r="BF139"/>
  <c r="BF142"/>
  <c r="BF146"/>
  <c r="BF156"/>
  <c r="BF158"/>
  <c r="BF161"/>
  <c r="BF170"/>
  <c r="BF176"/>
  <c r="BF179"/>
  <c r="BF185"/>
  <c r="BF190"/>
  <c r="BF192"/>
  <c r="BF194"/>
  <c r="BF196"/>
  <c r="BF198"/>
  <c r="BF202"/>
  <c r="BF210"/>
  <c r="BF214"/>
  <c r="BF234"/>
  <c r="BF239"/>
  <c r="BF241"/>
  <c r="BF243"/>
  <c r="BF245"/>
  <c r="BF246"/>
  <c r="BF248"/>
  <c r="BF250"/>
  <c r="F94"/>
  <c r="BF140"/>
  <c r="BF141"/>
  <c r="BF150"/>
  <c r="BF154"/>
  <c r="BF163"/>
  <c r="BF165"/>
  <c r="BF167"/>
  <c r="BF197"/>
  <c r="BF204"/>
  <c r="BF205"/>
  <c r="BF207"/>
  <c r="BF208"/>
  <c r="BF209"/>
  <c r="BF211"/>
  <c r="BF212"/>
  <c r="BF213"/>
  <c r="BF218"/>
  <c r="BF220"/>
  <c r="BF222"/>
  <c r="BF224"/>
  <c r="BF229"/>
  <c r="BF231"/>
  <c r="BF237"/>
  <c r="BF244"/>
  <c r="BF247"/>
  <c r="F94" i="9"/>
  <c r="E124"/>
  <c r="J130"/>
  <c r="J133"/>
  <c r="BF139"/>
  <c r="BF140"/>
  <c r="BF143"/>
  <c r="BF148"/>
  <c r="BF154"/>
  <c r="BF156"/>
  <c r="BF159"/>
  <c r="BF161"/>
  <c r="BF163"/>
  <c r="BF168"/>
  <c r="BF173"/>
  <c r="BF181"/>
  <c r="BF185"/>
  <c r="BF189"/>
  <c r="BF191"/>
  <c r="BF192"/>
  <c r="BF193"/>
  <c r="BF195"/>
  <c r="BF197"/>
  <c r="BF200"/>
  <c r="BF201"/>
  <c r="BF205"/>
  <c r="BF217"/>
  <c r="BF222"/>
  <c r="BF228"/>
  <c r="BF235"/>
  <c r="BF237"/>
  <c r="BF238"/>
  <c r="BF239"/>
  <c r="BF241"/>
  <c r="BF242"/>
  <c r="BF243"/>
  <c r="BF141"/>
  <c r="BF142"/>
  <c r="BF144"/>
  <c r="BF146"/>
  <c r="BF152"/>
  <c r="BF165"/>
  <c r="BF176"/>
  <c r="BF187"/>
  <c r="BF198"/>
  <c r="BF202"/>
  <c r="BF203"/>
  <c r="BF204"/>
  <c r="BF206"/>
  <c r="BF207"/>
  <c r="BF211"/>
  <c r="BF213"/>
  <c r="BF215"/>
  <c r="BF225"/>
  <c r="BF231"/>
  <c r="BF233"/>
  <c r="BF240"/>
  <c r="BF244"/>
  <c r="BF246"/>
  <c r="J91" i="8"/>
  <c r="J94"/>
  <c r="E125"/>
  <c r="F134"/>
  <c r="BF140"/>
  <c r="BF142"/>
  <c r="BF143"/>
  <c r="BF144"/>
  <c r="BF148"/>
  <c r="BF169"/>
  <c r="BF182"/>
  <c r="BF195"/>
  <c r="BF205"/>
  <c r="BF217"/>
  <c r="BF227"/>
  <c r="BF232"/>
  <c r="BF243"/>
  <c r="BF245"/>
  <c r="BF247"/>
  <c r="BF248"/>
  <c r="BF251"/>
  <c r="BF253"/>
  <c r="BF141"/>
  <c r="BF152"/>
  <c r="BF156"/>
  <c r="BF158"/>
  <c r="BF160"/>
  <c r="BF163"/>
  <c r="BF165"/>
  <c r="BF167"/>
  <c r="BF173"/>
  <c r="BF179"/>
  <c r="BF188"/>
  <c r="BF193"/>
  <c r="BF197"/>
  <c r="BF199"/>
  <c r="BF200"/>
  <c r="BF201"/>
  <c r="BF207"/>
  <c r="BF208"/>
  <c r="BF210"/>
  <c r="BF211"/>
  <c r="BF212"/>
  <c r="BF213"/>
  <c r="BF214"/>
  <c r="BF215"/>
  <c r="BF216"/>
  <c r="BF221"/>
  <c r="BF223"/>
  <c r="BF225"/>
  <c r="BF235"/>
  <c r="BF238"/>
  <c r="BF241"/>
  <c r="BF249"/>
  <c r="BF250"/>
  <c r="BF252"/>
  <c r="BF255"/>
  <c r="E85" i="7"/>
  <c r="F94"/>
  <c r="J128"/>
  <c r="J131"/>
  <c r="BF137"/>
  <c r="BF144"/>
  <c r="BF145"/>
  <c r="BF139"/>
  <c r="BF142"/>
  <c r="BF147"/>
  <c r="BF151"/>
  <c r="J91" i="6"/>
  <c r="F94"/>
  <c r="E126"/>
  <c r="J135"/>
  <c r="BF141"/>
  <c r="BF142"/>
  <c r="BF143"/>
  <c r="BF144"/>
  <c r="BF148"/>
  <c r="BF154"/>
  <c r="BF156"/>
  <c r="BF157"/>
  <c r="BF161"/>
  <c r="BF163"/>
  <c r="BF165"/>
  <c r="BF172"/>
  <c r="BF174"/>
  <c r="BF175"/>
  <c r="BF186"/>
  <c r="BF191"/>
  <c r="BF192"/>
  <c r="BF193"/>
  <c r="BF194"/>
  <c r="BF201"/>
  <c r="BF206"/>
  <c r="BF207"/>
  <c r="BF208"/>
  <c r="BF210"/>
  <c r="BF211"/>
  <c r="BF216"/>
  <c r="BF218"/>
  <c r="BF220"/>
  <c r="BF229"/>
  <c r="BF240"/>
  <c r="BF241"/>
  <c r="BF243"/>
  <c r="BF244"/>
  <c r="BF247"/>
  <c r="BF248"/>
  <c r="BF149"/>
  <c r="BF150"/>
  <c r="BF152"/>
  <c r="BF168"/>
  <c r="BF170"/>
  <c r="BF180"/>
  <c r="BF181"/>
  <c r="BF183"/>
  <c r="BF188"/>
  <c r="BF197"/>
  <c r="BF198"/>
  <c r="BF199"/>
  <c r="BF202"/>
  <c r="BF204"/>
  <c r="BF205"/>
  <c r="BF209"/>
  <c r="BF215"/>
  <c r="BF222"/>
  <c r="BF226"/>
  <c r="BF232"/>
  <c r="BF234"/>
  <c r="BF236"/>
  <c r="BF238"/>
  <c r="BF239"/>
  <c r="BF242"/>
  <c r="BF245"/>
  <c r="BF246"/>
  <c r="BF249"/>
  <c r="BF250"/>
  <c r="BF252"/>
  <c r="E85" i="5"/>
  <c r="J89"/>
  <c r="J92"/>
  <c r="F130"/>
  <c r="BF136"/>
  <c r="BF138"/>
  <c r="BF139"/>
  <c r="BF141"/>
  <c r="BF149"/>
  <c r="BF154"/>
  <c r="BF156"/>
  <c r="BF158"/>
  <c r="BF164"/>
  <c r="BF174"/>
  <c r="BF175"/>
  <c r="BF177"/>
  <c r="BF180"/>
  <c r="BF185"/>
  <c r="BF186"/>
  <c r="BF187"/>
  <c r="BF188"/>
  <c r="BF190"/>
  <c r="BF192"/>
  <c r="BF194"/>
  <c r="BF195"/>
  <c r="BF216"/>
  <c r="BF222"/>
  <c r="BF224"/>
  <c r="BF226"/>
  <c r="BF228"/>
  <c r="BF231"/>
  <c r="BF235"/>
  <c r="BF239"/>
  <c r="BF142"/>
  <c r="BF143"/>
  <c r="BF145"/>
  <c r="BF147"/>
  <c r="BF150"/>
  <c r="BF161"/>
  <c r="BF166"/>
  <c r="BF168"/>
  <c r="BF169"/>
  <c r="BF182"/>
  <c r="BF191"/>
  <c r="BF196"/>
  <c r="BF197"/>
  <c r="BF198"/>
  <c r="BF199"/>
  <c r="BF200"/>
  <c r="BF201"/>
  <c r="BF205"/>
  <c r="BF206"/>
  <c r="BF208"/>
  <c r="BF210"/>
  <c r="BF212"/>
  <c r="BF221"/>
  <c r="BF227"/>
  <c r="BF229"/>
  <c r="BF230"/>
  <c r="BF232"/>
  <c r="BF233"/>
  <c r="BF236"/>
  <c r="BF237"/>
  <c r="J89" i="4"/>
  <c r="J92"/>
  <c r="F129"/>
  <c r="BF144"/>
  <c r="BF150"/>
  <c r="BF163"/>
  <c r="BF177"/>
  <c r="BF179"/>
  <c r="BF183"/>
  <c r="BF185"/>
  <c r="BF189"/>
  <c r="BF190"/>
  <c r="BF191"/>
  <c r="BF195"/>
  <c r="BF197"/>
  <c r="BF198"/>
  <c r="BF200"/>
  <c r="BF209"/>
  <c r="BF215"/>
  <c r="BF216"/>
  <c r="BF217"/>
  <c r="BF218"/>
  <c r="BF225"/>
  <c r="E85"/>
  <c r="BF135"/>
  <c r="BF136"/>
  <c r="BF140"/>
  <c r="BF152"/>
  <c r="BF154"/>
  <c r="BF157"/>
  <c r="BF159"/>
  <c r="BF161"/>
  <c r="BF168"/>
  <c r="BF170"/>
  <c r="BF173"/>
  <c r="BF175"/>
  <c r="BF180"/>
  <c r="BF182"/>
  <c r="BF186"/>
  <c r="BF187"/>
  <c r="BF188"/>
  <c r="BF204"/>
  <c r="BF211"/>
  <c r="BF213"/>
  <c r="BF219"/>
  <c r="BF220"/>
  <c r="BF222"/>
  <c r="BF223"/>
  <c r="E85" i="3"/>
  <c r="J92"/>
  <c r="F129"/>
  <c r="BF147"/>
  <c r="BF159"/>
  <c r="BF171"/>
  <c r="BF182"/>
  <c r="BF185"/>
  <c r="BF191"/>
  <c r="BF192"/>
  <c r="BF196"/>
  <c r="BF199"/>
  <c r="BF205"/>
  <c r="BF207"/>
  <c r="BF209"/>
  <c r="BF210"/>
  <c r="BF217"/>
  <c r="BF226"/>
  <c r="BF231"/>
  <c r="BF241"/>
  <c r="BF243"/>
  <c r="BF252"/>
  <c r="BF135"/>
  <c r="BF136"/>
  <c r="BF142"/>
  <c r="BF143"/>
  <c r="BF145"/>
  <c r="BF153"/>
  <c r="BF155"/>
  <c r="BF157"/>
  <c r="BF162"/>
  <c r="BF189"/>
  <c r="BF190"/>
  <c r="BF208"/>
  <c r="BF221"/>
  <c r="BF236"/>
  <c r="BF240"/>
  <c r="BF244"/>
  <c r="BF248"/>
  <c r="BF249"/>
  <c r="BF250"/>
  <c r="J89"/>
  <c r="BF138"/>
  <c r="BF149"/>
  <c r="BF168"/>
  <c r="BF177"/>
  <c r="BF183"/>
  <c r="BF198"/>
  <c r="BF201"/>
  <c r="BF206"/>
  <c r="BF214"/>
  <c r="BF215"/>
  <c r="BF219"/>
  <c r="BF234"/>
  <c r="BF238"/>
  <c r="BF242"/>
  <c r="BF245"/>
  <c r="BF247"/>
  <c r="BF205" i="2"/>
  <c r="BF206"/>
  <c r="BF208"/>
  <c r="BF210"/>
  <c r="BF214"/>
  <c r="BF215"/>
  <c r="BF216"/>
  <c r="BF217"/>
  <c r="BF218"/>
  <c r="BF219"/>
  <c r="BF220"/>
  <c r="BF224"/>
  <c r="BF225"/>
  <c r="BF226"/>
  <c r="BF228"/>
  <c r="BF230"/>
  <c r="BF232"/>
  <c r="BF238"/>
  <c r="BF243"/>
  <c r="BF246"/>
  <c r="BF251"/>
  <c r="BF253"/>
  <c r="BF255"/>
  <c r="E85"/>
  <c r="J89"/>
  <c r="J92"/>
  <c r="BF136"/>
  <c r="BF137"/>
  <c r="BF139"/>
  <c r="BF144"/>
  <c r="BF145"/>
  <c r="BF171"/>
  <c r="BF173"/>
  <c r="BF178"/>
  <c r="BF184"/>
  <c r="BF187"/>
  <c r="BF193"/>
  <c r="BF194"/>
  <c r="BF195"/>
  <c r="BF196"/>
  <c r="BF197"/>
  <c r="BF199"/>
  <c r="BF203"/>
  <c r="BF263"/>
  <c r="BF265"/>
  <c r="BF267"/>
  <c r="BF269"/>
  <c r="F92"/>
  <c r="BF140"/>
  <c r="BF147"/>
  <c r="BF151"/>
  <c r="BF155"/>
  <c r="BF159"/>
  <c r="BF161"/>
  <c r="BF163"/>
  <c r="BF166"/>
  <c r="BF169"/>
  <c r="BF249"/>
  <c r="BF257"/>
  <c r="BF258"/>
  <c r="BF259"/>
  <c r="BF260"/>
  <c r="BF261"/>
  <c r="BF262"/>
  <c r="BF266"/>
  <c r="F38"/>
  <c r="BC95" i="1"/>
  <c r="J35" i="2"/>
  <c r="AV95" i="1"/>
  <c r="F39" i="3"/>
  <c r="BD96" i="1"/>
  <c r="F35" i="4"/>
  <c r="AZ97" i="1"/>
  <c r="F38" i="4"/>
  <c r="BC97" i="1"/>
  <c r="F37" i="5"/>
  <c r="BB98" i="1"/>
  <c r="F39" i="6"/>
  <c r="BB100" i="1"/>
  <c r="F37" i="7"/>
  <c r="AZ101" i="1"/>
  <c r="J37" i="7"/>
  <c r="AV101" i="1"/>
  <c r="F41" i="7"/>
  <c r="BD101" i="1"/>
  <c r="F41" i="8"/>
  <c r="BD103" i="1"/>
  <c r="J37" i="9"/>
  <c r="AV104" i="1"/>
  <c r="F39" i="9"/>
  <c r="BB104" i="1"/>
  <c r="F41" i="10"/>
  <c r="BD105" i="1"/>
  <c r="J37" i="11"/>
  <c r="AV107" i="1"/>
  <c r="F37" i="12"/>
  <c r="AZ108" i="1"/>
  <c r="F40" i="13"/>
  <c r="BC109" i="1"/>
  <c r="F39" i="13"/>
  <c r="BB109" i="1"/>
  <c r="F39" i="14"/>
  <c r="BB111" i="1"/>
  <c r="F39" i="15"/>
  <c r="BB112" i="1"/>
  <c r="J37" i="16"/>
  <c r="AV113" i="1"/>
  <c r="F40" i="16"/>
  <c r="BC113" i="1"/>
  <c r="F41" i="17"/>
  <c r="BD114" i="1"/>
  <c r="F37" i="18"/>
  <c r="AZ115" i="1"/>
  <c r="F41" i="18"/>
  <c r="BD115" i="1"/>
  <c r="F39" i="19"/>
  <c r="BB116" i="1"/>
  <c r="F39" i="20"/>
  <c r="BB118" i="1"/>
  <c r="J37" i="20"/>
  <c r="AV118" i="1"/>
  <c r="F41" i="21"/>
  <c r="BD119" i="1"/>
  <c r="F39" i="21"/>
  <c r="BB119" i="1"/>
  <c r="F39" i="23"/>
  <c r="AZ123" i="1" s="1"/>
  <c r="J39" i="24"/>
  <c r="AV124" i="1"/>
  <c r="F41" i="24"/>
  <c r="BB124" i="1"/>
  <c r="F39" i="25"/>
  <c r="AZ125" i="1"/>
  <c r="J39" i="25"/>
  <c r="AV125" i="1"/>
  <c r="F39" i="27"/>
  <c r="BD127" i="1" s="1"/>
  <c r="F35" i="27"/>
  <c r="AZ127" i="1" s="1"/>
  <c r="F43" i="26"/>
  <c r="BD126" i="1"/>
  <c r="F39" i="2"/>
  <c r="BD95" i="1"/>
  <c r="F38" i="3"/>
  <c r="BC96" i="1"/>
  <c r="F35" i="3"/>
  <c r="AZ96" i="1"/>
  <c r="F37" i="4"/>
  <c r="BB97" i="1"/>
  <c r="F38" i="5"/>
  <c r="BC98" i="1"/>
  <c r="F39" i="5"/>
  <c r="BD98" i="1"/>
  <c r="F41" i="6"/>
  <c r="BD100" i="1"/>
  <c r="F40" i="7"/>
  <c r="BC101" i="1"/>
  <c r="F39" i="8"/>
  <c r="BB103" i="1"/>
  <c r="F40" i="8"/>
  <c r="BC103" i="1"/>
  <c r="F37" i="9"/>
  <c r="AZ104" i="1"/>
  <c r="F40" i="10"/>
  <c r="BC105" i="1"/>
  <c r="F39" i="10"/>
  <c r="BB105" i="1"/>
  <c r="F40" i="11"/>
  <c r="BC107" i="1"/>
  <c r="F39" i="12"/>
  <c r="BB108" i="1"/>
  <c r="J37" i="12"/>
  <c r="AV108" i="1"/>
  <c r="F37" i="13"/>
  <c r="AZ109" i="1"/>
  <c r="J37" i="13"/>
  <c r="AV109" i="1"/>
  <c r="J37" i="14"/>
  <c r="AV111" i="1"/>
  <c r="F37" i="15"/>
  <c r="AZ112" i="1"/>
  <c r="J37" i="15"/>
  <c r="AV112" i="1"/>
  <c r="F37" i="16"/>
  <c r="AZ113" i="1"/>
  <c r="F41" i="16"/>
  <c r="BD113" i="1"/>
  <c r="F39" i="17"/>
  <c r="BB114" i="1"/>
  <c r="J37" i="18"/>
  <c r="AV115" i="1"/>
  <c r="J37" i="19"/>
  <c r="AV116" i="1"/>
  <c r="F41" i="19"/>
  <c r="BD116" i="1"/>
  <c r="F37" i="20"/>
  <c r="AZ118" i="1"/>
  <c r="F37" i="21"/>
  <c r="AZ119" i="1"/>
  <c r="J37" i="21"/>
  <c r="AV119" i="1"/>
  <c r="F39" i="22"/>
  <c r="BB121" i="1" s="1"/>
  <c r="F41" i="22"/>
  <c r="BD121" i="1" s="1"/>
  <c r="J39" i="23"/>
  <c r="AV123" i="1" s="1"/>
  <c r="F42" i="23"/>
  <c r="BC123" i="1" s="1"/>
  <c r="F43" i="24"/>
  <c r="BD124" i="1"/>
  <c r="F43" i="25"/>
  <c r="BD125" i="1"/>
  <c r="F37" i="27"/>
  <c r="BB127" i="1" s="1"/>
  <c r="F41" i="26"/>
  <c r="BB126" i="1"/>
  <c r="F42" i="26"/>
  <c r="BC126" i="1"/>
  <c r="AU122"/>
  <c r="AS120"/>
  <c r="F37" i="2"/>
  <c r="BB95" i="1"/>
  <c r="F35" i="2"/>
  <c r="AZ95" i="1"/>
  <c r="J35" i="3"/>
  <c r="AV96" i="1"/>
  <c r="F37" i="3"/>
  <c r="BB96" i="1"/>
  <c r="F39" i="4"/>
  <c r="BD97" i="1"/>
  <c r="J35" i="4"/>
  <c r="AV97" i="1"/>
  <c r="J35" i="5"/>
  <c r="AV98" i="1"/>
  <c r="F35" i="5"/>
  <c r="AZ98" i="1"/>
  <c r="J37" i="6"/>
  <c r="AV100" i="1"/>
  <c r="F37" i="6"/>
  <c r="AZ100" i="1"/>
  <c r="F40" i="6"/>
  <c r="BC100" i="1"/>
  <c r="F39" i="7"/>
  <c r="BB101" i="1"/>
  <c r="F37" i="8"/>
  <c r="AZ103" i="1"/>
  <c r="J37" i="8"/>
  <c r="AV103" i="1"/>
  <c r="F40" i="9"/>
  <c r="BC104" i="1"/>
  <c r="F41" i="9"/>
  <c r="BD104" i="1"/>
  <c r="J37" i="10"/>
  <c r="AV105" i="1"/>
  <c r="F37" i="10"/>
  <c r="AZ105" i="1"/>
  <c r="F41" i="11"/>
  <c r="BD107" i="1"/>
  <c r="F37" i="11"/>
  <c r="AZ107" i="1"/>
  <c r="F39" i="11"/>
  <c r="BB107" i="1"/>
  <c r="F40" i="12"/>
  <c r="BC108" i="1"/>
  <c r="F41" i="12"/>
  <c r="BD108" i="1"/>
  <c r="F41" i="13"/>
  <c r="BD109" i="1"/>
  <c r="F41" i="14"/>
  <c r="BD111" i="1"/>
  <c r="F37" i="14"/>
  <c r="AZ111" i="1"/>
  <c r="F40" i="14"/>
  <c r="BC111" i="1"/>
  <c r="F41" i="15"/>
  <c r="BD112" i="1"/>
  <c r="F40" i="15"/>
  <c r="BC112" i="1"/>
  <c r="F39" i="16"/>
  <c r="BB113" i="1"/>
  <c r="J37" i="17"/>
  <c r="AV114" i="1"/>
  <c r="F37" i="17"/>
  <c r="AZ114" i="1"/>
  <c r="F40" i="17"/>
  <c r="BC114" i="1"/>
  <c r="F39" i="18"/>
  <c r="BB115" i="1"/>
  <c r="F40" i="18"/>
  <c r="BC115" i="1"/>
  <c r="F37" i="19"/>
  <c r="AZ116" i="1"/>
  <c r="F40" i="19"/>
  <c r="BC116" i="1"/>
  <c r="F41" i="20"/>
  <c r="BD118" i="1"/>
  <c r="F40" i="20"/>
  <c r="BC118" i="1"/>
  <c r="F40" i="21"/>
  <c r="BC119" i="1"/>
  <c r="F37" i="22"/>
  <c r="AZ121" i="1" s="1"/>
  <c r="F40" i="22"/>
  <c r="BC121" i="1" s="1"/>
  <c r="J37" i="22"/>
  <c r="AV121" i="1" s="1"/>
  <c r="F41" i="23"/>
  <c r="BB123" i="1" s="1"/>
  <c r="F43" i="23"/>
  <c r="BD123" i="1" s="1"/>
  <c r="F39" i="24"/>
  <c r="AZ124" i="1" s="1"/>
  <c r="F42" i="24"/>
  <c r="BC124" i="1" s="1"/>
  <c r="F41" i="25"/>
  <c r="BB125" i="1" s="1"/>
  <c r="F42" i="25"/>
  <c r="BC125" i="1" s="1"/>
  <c r="F38" i="27"/>
  <c r="BC127" i="1" s="1"/>
  <c r="J39" i="26"/>
  <c r="AV126" i="1" s="1"/>
  <c r="J35" i="27"/>
  <c r="AV127" i="1" s="1"/>
  <c r="F39" i="26"/>
  <c r="AZ126" i="1" s="1"/>
  <c r="BK134" i="2" l="1"/>
  <c r="J134" s="1"/>
  <c r="J97" s="1"/>
  <c r="BK137" i="9"/>
  <c r="J137" s="1"/>
  <c r="J99" s="1"/>
  <c r="BK138" i="18"/>
  <c r="J138" s="1"/>
  <c r="J99" s="1"/>
  <c r="P165" i="21"/>
  <c r="P138" i="20"/>
  <c r="P137" s="1"/>
  <c r="AU118" i="1" s="1"/>
  <c r="R138" i="19"/>
  <c r="R137"/>
  <c r="T138" i="18"/>
  <c r="T137"/>
  <c r="T138" i="16"/>
  <c r="T137"/>
  <c r="R137" i="10"/>
  <c r="R136"/>
  <c r="T133" i="4"/>
  <c r="T132"/>
  <c r="T138" i="20"/>
  <c r="T137"/>
  <c r="R138" i="18"/>
  <c r="R137"/>
  <c r="T138" i="14"/>
  <c r="T137"/>
  <c r="R144" i="21"/>
  <c r="R138" i="20"/>
  <c r="R137" s="1"/>
  <c r="P138" i="19"/>
  <c r="P137" s="1"/>
  <c r="AU116" i="1" s="1"/>
  <c r="P138" i="18"/>
  <c r="P137"/>
  <c r="AU115" i="1" s="1"/>
  <c r="P138" i="17"/>
  <c r="P137" s="1"/>
  <c r="AU114" i="1" s="1"/>
  <c r="R138" i="16"/>
  <c r="R137"/>
  <c r="R138" i="15"/>
  <c r="R137"/>
  <c r="R138" i="14"/>
  <c r="R137"/>
  <c r="T137" i="13"/>
  <c r="T136"/>
  <c r="P137" i="10"/>
  <c r="P136"/>
  <c r="AU105" i="1" s="1"/>
  <c r="T138" i="8"/>
  <c r="T137" s="1"/>
  <c r="R138"/>
  <c r="R137" s="1"/>
  <c r="T135" i="7"/>
  <c r="T134" s="1"/>
  <c r="T139" i="6"/>
  <c r="T138" s="1"/>
  <c r="P133" i="3"/>
  <c r="P132" s="1"/>
  <c r="AU96" i="1" s="1"/>
  <c r="P134" i="2"/>
  <c r="P133"/>
  <c r="AU95" i="1" s="1"/>
  <c r="R165" i="21"/>
  <c r="R138" i="17"/>
  <c r="R137"/>
  <c r="P138" i="15"/>
  <c r="P137"/>
  <c r="AU112" i="1" s="1"/>
  <c r="P138" i="14"/>
  <c r="P137" s="1"/>
  <c r="AU111" i="1" s="1"/>
  <c r="P137" i="13"/>
  <c r="P136"/>
  <c r="AU109" i="1" s="1"/>
  <c r="P137" i="9"/>
  <c r="P136" s="1"/>
  <c r="AU104" i="1" s="1"/>
  <c r="P138" i="16"/>
  <c r="P137"/>
  <c r="AU113" i="1" s="1"/>
  <c r="R137" i="13"/>
  <c r="R136" s="1"/>
  <c r="T137" i="10"/>
  <c r="T136" s="1"/>
  <c r="R137" i="9"/>
  <c r="R136" s="1"/>
  <c r="P138" i="8"/>
  <c r="P137" s="1"/>
  <c r="AU103" i="1" s="1"/>
  <c r="P139" i="6"/>
  <c r="P138"/>
  <c r="AU100" i="1" s="1"/>
  <c r="R134" i="5"/>
  <c r="R133" s="1"/>
  <c r="P133" i="4"/>
  <c r="P132" s="1"/>
  <c r="AU97" i="1" s="1"/>
  <c r="T134" i="2"/>
  <c r="T133"/>
  <c r="R134"/>
  <c r="R133"/>
  <c r="T165" i="21"/>
  <c r="T143"/>
  <c r="P144"/>
  <c r="P143"/>
  <c r="AU119" i="1" s="1"/>
  <c r="T138" i="19"/>
  <c r="T137" s="1"/>
  <c r="T138" i="17"/>
  <c r="T137" s="1"/>
  <c r="T138" i="15"/>
  <c r="T137" s="1"/>
  <c r="R138" i="12"/>
  <c r="R137" s="1"/>
  <c r="R138" i="11"/>
  <c r="R137" s="1"/>
  <c r="T137" i="9"/>
  <c r="T136" s="1"/>
  <c r="P138" i="12"/>
  <c r="P137" s="1"/>
  <c r="AU108" i="1" s="1"/>
  <c r="P138" i="11"/>
  <c r="P137"/>
  <c r="AU107" i="1" s="1"/>
  <c r="R133" i="4"/>
  <c r="R132" s="1"/>
  <c r="T133" i="3"/>
  <c r="T132" s="1"/>
  <c r="BK133"/>
  <c r="J133" s="1"/>
  <c r="J97" s="1"/>
  <c r="T182" i="21"/>
  <c r="P135" i="7"/>
  <c r="P134" s="1"/>
  <c r="AU101" i="1" s="1"/>
  <c r="R139" i="6"/>
  <c r="R138"/>
  <c r="T134" i="5"/>
  <c r="T133"/>
  <c r="R133" i="3"/>
  <c r="R132"/>
  <c r="BK134" i="5"/>
  <c r="J134"/>
  <c r="J97" s="1"/>
  <c r="BK135" i="7"/>
  <c r="J135" s="1"/>
  <c r="J99" s="1"/>
  <c r="BK133" i="4"/>
  <c r="J133"/>
  <c r="J97" s="1"/>
  <c r="BK139" i="6"/>
  <c r="J139" s="1"/>
  <c r="J99" s="1"/>
  <c r="BK138" i="8"/>
  <c r="J138"/>
  <c r="J99" s="1"/>
  <c r="BK138" i="12"/>
  <c r="J138" s="1"/>
  <c r="J99" s="1"/>
  <c r="BK138" i="17"/>
  <c r="J138"/>
  <c r="J99" s="1"/>
  <c r="BK138" i="19"/>
  <c r="J138" s="1"/>
  <c r="J99" s="1"/>
  <c r="BK144" i="21"/>
  <c r="J144"/>
  <c r="J99" s="1"/>
  <c r="BK137" i="26"/>
  <c r="J137" s="1"/>
  <c r="J101" s="1"/>
  <c r="BK138" i="15"/>
  <c r="J138"/>
  <c r="J99" s="1"/>
  <c r="BK138" i="16"/>
  <c r="J138" s="1"/>
  <c r="J99" s="1"/>
  <c r="BK165" i="21"/>
  <c r="J165"/>
  <c r="J104" s="1"/>
  <c r="BK128" i="27"/>
  <c r="J128" s="1"/>
  <c r="J96" s="1"/>
  <c r="J130"/>
  <c r="J98" s="1"/>
  <c r="BK137" i="10"/>
  <c r="J137" s="1"/>
  <c r="J99" s="1"/>
  <c r="BK138" i="11"/>
  <c r="J138"/>
  <c r="J99" s="1"/>
  <c r="BK137" i="13"/>
  <c r="J137" s="1"/>
  <c r="J99" s="1"/>
  <c r="BK138" i="14"/>
  <c r="J138"/>
  <c r="J99" s="1"/>
  <c r="BK138" i="20"/>
  <c r="J138" s="1"/>
  <c r="J99" s="1"/>
  <c r="BK182" i="21"/>
  <c r="J182"/>
  <c r="J109" s="1"/>
  <c r="BK133" i="22"/>
  <c r="J133" s="1"/>
  <c r="J99" s="1"/>
  <c r="BK137" i="23"/>
  <c r="J137" s="1"/>
  <c r="J101" s="1"/>
  <c r="BK137" i="24"/>
  <c r="J137" s="1"/>
  <c r="J101" s="1"/>
  <c r="BK137" i="25"/>
  <c r="J137" s="1"/>
  <c r="J101" s="1"/>
  <c r="BK137" i="18"/>
  <c r="J137" s="1"/>
  <c r="J98" s="1"/>
  <c r="BK136" i="9"/>
  <c r="J136" s="1"/>
  <c r="J98" s="1"/>
  <c r="J32" s="1"/>
  <c r="J113" s="1"/>
  <c r="BF113" s="1"/>
  <c r="F38" s="1"/>
  <c r="BA104" i="1" s="1"/>
  <c r="BK133" i="2"/>
  <c r="J133" s="1"/>
  <c r="J96" s="1"/>
  <c r="J30" s="1"/>
  <c r="J112" s="1"/>
  <c r="BF112" s="1"/>
  <c r="F36" s="1"/>
  <c r="BA95" i="1" s="1"/>
  <c r="AU120"/>
  <c r="BC99"/>
  <c r="AY99"/>
  <c r="BB99"/>
  <c r="AX99"/>
  <c r="AZ99"/>
  <c r="AV99"/>
  <c r="BC102"/>
  <c r="AY102"/>
  <c r="AZ102"/>
  <c r="AV102"/>
  <c r="BB102"/>
  <c r="AX102"/>
  <c r="BB106"/>
  <c r="AX106"/>
  <c r="BB110"/>
  <c r="AX110"/>
  <c r="BD110"/>
  <c r="AZ110"/>
  <c r="AV110" s="1"/>
  <c r="BC117"/>
  <c r="AY117" s="1"/>
  <c r="BD117"/>
  <c r="BB117"/>
  <c r="AX117"/>
  <c r="BD122"/>
  <c r="AZ122"/>
  <c r="AV122" s="1"/>
  <c r="AS94"/>
  <c r="BD99"/>
  <c r="BD102"/>
  <c r="AZ106"/>
  <c r="AV106" s="1"/>
  <c r="BD106"/>
  <c r="BC106"/>
  <c r="AY106"/>
  <c r="BC110"/>
  <c r="AY110" s="1"/>
  <c r="AZ117"/>
  <c r="AV117" s="1"/>
  <c r="BB122"/>
  <c r="AX122" s="1"/>
  <c r="BC122"/>
  <c r="AY122" s="1"/>
  <c r="J116" i="18" l="1"/>
  <c r="J32"/>
  <c r="J114" s="1"/>
  <c r="J108" s="1"/>
  <c r="J30" i="27"/>
  <c r="J107" s="1"/>
  <c r="J101" s="1"/>
  <c r="J109" s="1"/>
  <c r="R143" i="21"/>
  <c r="BF107" i="27"/>
  <c r="J36" s="1"/>
  <c r="AW127" i="1" s="1"/>
  <c r="AT127" s="1"/>
  <c r="BK133" i="5"/>
  <c r="J133"/>
  <c r="J96" s="1"/>
  <c r="BK132" i="3"/>
  <c r="J132"/>
  <c r="J96" s="1"/>
  <c r="J30" s="1"/>
  <c r="J111" s="1"/>
  <c r="BF111" s="1"/>
  <c r="F36" s="1"/>
  <c r="BA96" i="1" s="1"/>
  <c r="BK136" i="24"/>
  <c r="J136"/>
  <c r="J100" s="1"/>
  <c r="BK136" i="26"/>
  <c r="J136"/>
  <c r="J100" s="1"/>
  <c r="J34" s="1"/>
  <c r="J111" s="1"/>
  <c r="BF111" s="1"/>
  <c r="J40" s="1"/>
  <c r="AW126" i="1" s="1"/>
  <c r="AT126" s="1"/>
  <c r="BK132" i="4"/>
  <c r="J132"/>
  <c r="J96" s="1"/>
  <c r="BK138" i="6"/>
  <c r="J138"/>
  <c r="J98" s="1"/>
  <c r="J32" s="1"/>
  <c r="J115" s="1"/>
  <c r="BF115" s="1"/>
  <c r="F38" s="1"/>
  <c r="BA100" i="1" s="1"/>
  <c r="BK134" i="7"/>
  <c r="J134"/>
  <c r="J98" s="1"/>
  <c r="BK137" i="8"/>
  <c r="J137"/>
  <c r="J98" s="1"/>
  <c r="J32" s="1"/>
  <c r="J114" s="1"/>
  <c r="BF114" s="1"/>
  <c r="F38" s="1"/>
  <c r="BA103" i="1" s="1"/>
  <c r="BK137" i="12"/>
  <c r="J137"/>
  <c r="J98" s="1"/>
  <c r="J32" s="1"/>
  <c r="J114" s="1"/>
  <c r="BF114" s="1"/>
  <c r="J38" s="1"/>
  <c r="AW108" i="1" s="1"/>
  <c r="AT108" s="1"/>
  <c r="BK143" i="21"/>
  <c r="J143"/>
  <c r="J98" s="1"/>
  <c r="BK137" i="16"/>
  <c r="J137"/>
  <c r="J98" s="1"/>
  <c r="J32" s="1"/>
  <c r="J114" s="1"/>
  <c r="BF114" s="1"/>
  <c r="F38" s="1"/>
  <c r="BA113" i="1" s="1"/>
  <c r="BK137" i="17"/>
  <c r="J137"/>
  <c r="J98" s="1"/>
  <c r="BK132" i="22"/>
  <c r="J132" s="1"/>
  <c r="J98" s="1"/>
  <c r="J32" s="1"/>
  <c r="J109" s="1"/>
  <c r="BF109" s="1"/>
  <c r="J38" s="1"/>
  <c r="AW121" i="1" s="1"/>
  <c r="AT121" s="1"/>
  <c r="BK136" i="23"/>
  <c r="J136" s="1"/>
  <c r="J100" s="1"/>
  <c r="J34" s="1"/>
  <c r="BK136" i="10"/>
  <c r="J136"/>
  <c r="J98" s="1"/>
  <c r="J32" s="1"/>
  <c r="J113" s="1"/>
  <c r="BF113" s="1"/>
  <c r="J38" s="1"/>
  <c r="AW105" i="1" s="1"/>
  <c r="AT105" s="1"/>
  <c r="BK137" i="11"/>
  <c r="J137"/>
  <c r="J98" s="1"/>
  <c r="BK136" i="13"/>
  <c r="J136"/>
  <c r="J98" s="1"/>
  <c r="J32" s="1"/>
  <c r="J113" s="1"/>
  <c r="BF113" s="1"/>
  <c r="J38" s="1"/>
  <c r="AW109" i="1" s="1"/>
  <c r="AT109" s="1"/>
  <c r="BK137" i="14"/>
  <c r="J137"/>
  <c r="J98" s="1"/>
  <c r="BK137" i="15"/>
  <c r="J137"/>
  <c r="J98" s="1"/>
  <c r="BK137" i="19"/>
  <c r="J137"/>
  <c r="J98" s="1"/>
  <c r="J32" s="1"/>
  <c r="J114" s="1"/>
  <c r="J108" s="1"/>
  <c r="J33" s="1"/>
  <c r="BK137" i="20"/>
  <c r="J137"/>
  <c r="J98" s="1"/>
  <c r="J32" s="1"/>
  <c r="BK136" i="25"/>
  <c r="J136"/>
  <c r="J100" s="1"/>
  <c r="J33" i="18"/>
  <c r="BF114"/>
  <c r="AU110" i="1"/>
  <c r="AU106"/>
  <c r="AU117"/>
  <c r="AU102"/>
  <c r="J36" i="2"/>
  <c r="AW95" i="1" s="1"/>
  <c r="AT95" s="1"/>
  <c r="J107" i="9"/>
  <c r="J115"/>
  <c r="J38"/>
  <c r="AW104" i="1"/>
  <c r="AT104" s="1"/>
  <c r="J34" i="18"/>
  <c r="AG115" i="1" s="1"/>
  <c r="F38" i="18"/>
  <c r="BA115" i="1" s="1"/>
  <c r="BD120"/>
  <c r="BC120"/>
  <c r="AY120" s="1"/>
  <c r="BB120"/>
  <c r="AX120" s="1"/>
  <c r="AU99"/>
  <c r="AU94"/>
  <c r="J106" i="2"/>
  <c r="J114" s="1"/>
  <c r="J38" i="18"/>
  <c r="AW115" i="1" s="1"/>
  <c r="AT115" s="1"/>
  <c r="AZ120"/>
  <c r="AV120" s="1"/>
  <c r="F36" i="27" l="1"/>
  <c r="BA127" i="1" s="1"/>
  <c r="J31" i="27"/>
  <c r="J32" s="1"/>
  <c r="AG127" i="1" s="1"/>
  <c r="J34" i="25"/>
  <c r="J111" s="1"/>
  <c r="J105" s="1"/>
  <c r="J113" s="1"/>
  <c r="J116" i="14"/>
  <c r="J32"/>
  <c r="J114" s="1"/>
  <c r="J108" s="1"/>
  <c r="J114" i="20"/>
  <c r="J108" s="1"/>
  <c r="J33" s="1"/>
  <c r="J34" s="1"/>
  <c r="AG118" i="1" s="1"/>
  <c r="J32" i="15"/>
  <c r="J114" s="1"/>
  <c r="J108" s="1"/>
  <c r="J116" s="1"/>
  <c r="J32" i="7"/>
  <c r="J111" s="1"/>
  <c r="J105" s="1"/>
  <c r="J33" s="1"/>
  <c r="J113" i="4"/>
  <c r="J30"/>
  <c r="J111" s="1"/>
  <c r="J105" s="1"/>
  <c r="J34" i="24"/>
  <c r="J111" s="1"/>
  <c r="J105" s="1"/>
  <c r="J113" s="1"/>
  <c r="J30" i="5"/>
  <c r="J112" s="1"/>
  <c r="J106" s="1"/>
  <c r="J114" s="1"/>
  <c r="J32" i="11"/>
  <c r="J114" s="1"/>
  <c r="J108" s="1"/>
  <c r="J116" s="1"/>
  <c r="J111" i="23"/>
  <c r="J105" s="1"/>
  <c r="J35" s="1"/>
  <c r="J36" s="1"/>
  <c r="AG123" i="1" s="1"/>
  <c r="J32" i="17"/>
  <c r="J114" s="1"/>
  <c r="J108" s="1"/>
  <c r="J33" s="1"/>
  <c r="J34" s="1"/>
  <c r="AG114" i="1" s="1"/>
  <c r="AN114" s="1"/>
  <c r="J32" i="21"/>
  <c r="J120" s="1"/>
  <c r="J114" s="1"/>
  <c r="J122" s="1"/>
  <c r="AN127" i="1"/>
  <c r="J41" i="27"/>
  <c r="BF111" i="7"/>
  <c r="J38" s="1"/>
  <c r="AW101" i="1" s="1"/>
  <c r="AT101" s="1"/>
  <c r="J31" i="5"/>
  <c r="BF114" i="17"/>
  <c r="BF114" i="20"/>
  <c r="BF114" i="14"/>
  <c r="J38" s="1"/>
  <c r="AW111" i="1" s="1"/>
  <c r="AT111" s="1"/>
  <c r="BF114" i="11"/>
  <c r="BF111" i="4"/>
  <c r="BF112" i="5"/>
  <c r="J33" i="14"/>
  <c r="BF114" i="19"/>
  <c r="J38" s="1"/>
  <c r="AW116" i="1" s="1"/>
  <c r="AT116" s="1"/>
  <c r="J31" i="4"/>
  <c r="J33" i="15"/>
  <c r="J43" i="18"/>
  <c r="J33" i="9"/>
  <c r="J31" i="2"/>
  <c r="AN115" i="1"/>
  <c r="J107" i="10"/>
  <c r="J115" s="1"/>
  <c r="F38" i="12"/>
  <c r="BA108" i="1" s="1"/>
  <c r="J38" i="17"/>
  <c r="AW114" i="1" s="1"/>
  <c r="AT114" s="1"/>
  <c r="J107" i="13"/>
  <c r="J115"/>
  <c r="F38"/>
  <c r="BA109" i="1"/>
  <c r="J38" i="6"/>
  <c r="AW100" i="1"/>
  <c r="AT100" s="1"/>
  <c r="F38" i="10"/>
  <c r="BA105" i="1" s="1"/>
  <c r="BA102" s="1"/>
  <c r="AW102" s="1"/>
  <c r="AT102" s="1"/>
  <c r="J36" i="3"/>
  <c r="AW96" i="1"/>
  <c r="AT96" s="1"/>
  <c r="J105" i="3"/>
  <c r="J113" s="1"/>
  <c r="J38" i="16"/>
  <c r="AW113" i="1" s="1"/>
  <c r="AT113" s="1"/>
  <c r="J109" i="6"/>
  <c r="J117"/>
  <c r="F38" i="11"/>
  <c r="BA107" i="1" s="1"/>
  <c r="F36" i="5"/>
  <c r="BA98" i="1" s="1"/>
  <c r="J116" i="19"/>
  <c r="F40" i="26"/>
  <c r="BA126" i="1"/>
  <c r="J108" i="8"/>
  <c r="J116"/>
  <c r="J34" i="14"/>
  <c r="AG111" i="1"/>
  <c r="J108" i="12"/>
  <c r="J116" s="1"/>
  <c r="BB94" i="1"/>
  <c r="AX94" s="1"/>
  <c r="AZ94"/>
  <c r="W29" s="1"/>
  <c r="J116" i="20"/>
  <c r="J108" i="16"/>
  <c r="J116"/>
  <c r="F38" i="22"/>
  <c r="BA121" i="1" s="1"/>
  <c r="J105" i="26"/>
  <c r="J113" s="1"/>
  <c r="J38" i="8"/>
  <c r="AW103" i="1"/>
  <c r="AT103" s="1"/>
  <c r="J103" i="22"/>
  <c r="J111" s="1"/>
  <c r="J38" i="20"/>
  <c r="AW118" i="1" s="1"/>
  <c r="AT118" s="1"/>
  <c r="F36" i="4"/>
  <c r="BA97" i="1"/>
  <c r="J34" i="19"/>
  <c r="AG116" i="1"/>
  <c r="J32" i="2"/>
  <c r="AG95" i="1" s="1"/>
  <c r="J34" i="9"/>
  <c r="AG104" i="1" s="1"/>
  <c r="AN104" s="1"/>
  <c r="BD94"/>
  <c r="W33" s="1"/>
  <c r="BC94"/>
  <c r="AY94" s="1"/>
  <c r="J32" i="4"/>
  <c r="AG97" i="1" s="1"/>
  <c r="J35" i="25" l="1"/>
  <c r="J36" s="1"/>
  <c r="AG125" i="1" s="1"/>
  <c r="BF111" i="24"/>
  <c r="F40" s="1"/>
  <c r="BA124" i="1" s="1"/>
  <c r="J35" i="24"/>
  <c r="J36" s="1"/>
  <c r="AG124" i="1" s="1"/>
  <c r="J113" i="23"/>
  <c r="BF111"/>
  <c r="J40" s="1"/>
  <c r="AW123" i="1" s="1"/>
  <c r="AT123" s="1"/>
  <c r="AN123" s="1"/>
  <c r="AN118"/>
  <c r="J34" i="15"/>
  <c r="AG112" i="1" s="1"/>
  <c r="J34" i="7"/>
  <c r="AG101" i="1" s="1"/>
  <c r="AN101" s="1"/>
  <c r="J34" i="11"/>
  <c r="AG107" i="1" s="1"/>
  <c r="BF114" i="15"/>
  <c r="J38" s="1"/>
  <c r="AW112" i="1" s="1"/>
  <c r="AT112" s="1"/>
  <c r="J33" i="11"/>
  <c r="J116" i="17"/>
  <c r="J113" i="7"/>
  <c r="J32" i="5"/>
  <c r="AG98" i="1" s="1"/>
  <c r="BF120" i="21"/>
  <c r="J38" s="1"/>
  <c r="AW119" i="1" s="1"/>
  <c r="AT119" s="1"/>
  <c r="J33" i="21"/>
  <c r="J34" s="1"/>
  <c r="BF111" i="25"/>
  <c r="F40" s="1"/>
  <c r="BA125" i="1" s="1"/>
  <c r="J43" i="19"/>
  <c r="J33" i="10"/>
  <c r="J31" i="3"/>
  <c r="J32" s="1"/>
  <c r="AG96" i="1" s="1"/>
  <c r="AN96" s="1"/>
  <c r="J33" i="12"/>
  <c r="J33" i="16"/>
  <c r="J33" i="13"/>
  <c r="J34" s="1"/>
  <c r="AG109" i="1" s="1"/>
  <c r="AN109" s="1"/>
  <c r="J33" i="8"/>
  <c r="J35" i="26"/>
  <c r="J36" s="1"/>
  <c r="AG126" i="1" s="1"/>
  <c r="AN126" s="1"/>
  <c r="J33" i="6"/>
  <c r="J43" i="20"/>
  <c r="J33" i="22"/>
  <c r="J43" i="7"/>
  <c r="J43" i="15"/>
  <c r="J43" i="14"/>
  <c r="J43" i="17"/>
  <c r="J43" i="9"/>
  <c r="J41" i="2"/>
  <c r="AN95" i="1"/>
  <c r="AN111"/>
  <c r="AN116"/>
  <c r="J36" i="5"/>
  <c r="AW98" i="1" s="1"/>
  <c r="AT98" s="1"/>
  <c r="F38" i="15"/>
  <c r="BA112" i="1"/>
  <c r="J34" i="12"/>
  <c r="AG108" i="1" s="1"/>
  <c r="AN108" s="1"/>
  <c r="F38" i="14"/>
  <c r="BA111" i="1"/>
  <c r="F38" i="7"/>
  <c r="BA101" i="1"/>
  <c r="BA99" s="1"/>
  <c r="AW99" s="1"/>
  <c r="AT99" s="1"/>
  <c r="J38" i="11"/>
  <c r="AW107" i="1" s="1"/>
  <c r="AT107" s="1"/>
  <c r="J34" i="8"/>
  <c r="AG103" i="1" s="1"/>
  <c r="AN103" s="1"/>
  <c r="F38" i="20"/>
  <c r="BA118" i="1"/>
  <c r="F38" i="21"/>
  <c r="BA119" i="1" s="1"/>
  <c r="J34" i="6"/>
  <c r="AG100" i="1" s="1"/>
  <c r="AN100" s="1"/>
  <c r="J34" i="22"/>
  <c r="AG121" i="1" s="1"/>
  <c r="AN121" s="1"/>
  <c r="AV94"/>
  <c r="AK29" s="1"/>
  <c r="J34" i="10"/>
  <c r="AG105" i="1" s="1"/>
  <c r="AN105" s="1"/>
  <c r="F38" i="17"/>
  <c r="BA114" i="1"/>
  <c r="J36" i="4"/>
  <c r="AW97" i="1"/>
  <c r="AT97" s="1"/>
  <c r="J34" i="16"/>
  <c r="AG113" i="1" s="1"/>
  <c r="AN113" s="1"/>
  <c r="F38" i="19"/>
  <c r="BA116" i="1" s="1"/>
  <c r="BA106"/>
  <c r="AW106" s="1"/>
  <c r="AT106" s="1"/>
  <c r="W31"/>
  <c r="W32"/>
  <c r="J40" i="25" l="1"/>
  <c r="AW125" i="1" s="1"/>
  <c r="AT125" s="1"/>
  <c r="J40" i="24"/>
  <c r="AW124" i="1" s="1"/>
  <c r="AT124" s="1"/>
  <c r="AN124" s="1"/>
  <c r="F40" i="23"/>
  <c r="BA123" i="1" s="1"/>
  <c r="BA122" s="1"/>
  <c r="AW122" s="1"/>
  <c r="AT122" s="1"/>
  <c r="J45" i="23"/>
  <c r="AG119" i="1"/>
  <c r="J43" i="21"/>
  <c r="AN107" i="1"/>
  <c r="AN112"/>
  <c r="J43" i="11"/>
  <c r="J43" i="13"/>
  <c r="J43" i="22"/>
  <c r="J43" i="6"/>
  <c r="J43" i="8"/>
  <c r="J41" i="4"/>
  <c r="J41" i="3"/>
  <c r="J45" i="26"/>
  <c r="J43" i="12"/>
  <c r="J43" i="10"/>
  <c r="J45" i="25"/>
  <c r="J43" i="16"/>
  <c r="J41" i="5"/>
  <c r="AN98" i="1"/>
  <c r="AN125"/>
  <c r="AN97"/>
  <c r="AG102"/>
  <c r="AN102"/>
  <c r="AG110"/>
  <c r="AG122"/>
  <c r="BA110"/>
  <c r="AW110" s="1"/>
  <c r="AT110" s="1"/>
  <c r="AG106"/>
  <c r="AN106"/>
  <c r="AG99"/>
  <c r="BA117"/>
  <c r="AW117" s="1"/>
  <c r="AT117" s="1"/>
  <c r="J45" i="24" l="1"/>
  <c r="BA120" i="1"/>
  <c r="AW120" s="1"/>
  <c r="AT120" s="1"/>
  <c r="AN122"/>
  <c r="AN119"/>
  <c r="AG117"/>
  <c r="AN117" s="1"/>
  <c r="AN99"/>
  <c r="AN110"/>
  <c r="AG120"/>
  <c r="AN120" l="1"/>
  <c r="BA94"/>
  <c r="W30" s="1"/>
  <c r="AG94"/>
  <c r="AK26" s="1"/>
  <c r="AW94" l="1"/>
  <c r="AK30" s="1"/>
  <c r="AK35" s="1"/>
  <c r="AT94" l="1"/>
  <c r="AN94" s="1"/>
</calcChain>
</file>

<file path=xl/sharedStrings.xml><?xml version="1.0" encoding="utf-8"?>
<sst xmlns="http://schemas.openxmlformats.org/spreadsheetml/2006/main" count="27882" uniqueCount="2059">
  <si>
    <t>Export Komplet</t>
  </si>
  <si>
    <t/>
  </si>
  <si>
    <t>2.0</t>
  </si>
  <si>
    <t>ZAMOK</t>
  </si>
  <si>
    <t>False</t>
  </si>
  <si>
    <t>{bfe6e91b-4590-4e66-97f2-4df163dedd1e}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</si>
  <si>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</si>
  <si>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</si>
  <si>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</si>
  <si>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</si>
  <si>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</si>
  <si>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</si>
  <si>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999-9-8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</si>
  <si>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</si>
  <si>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</si>
  <si>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Cyklotrasa Partizánska - Cesta mládeže, Malacky - časť 1 - oprávnené náklady</t>
  </si>
  <si>
    <t>JKSO:</t>
  </si>
  <si>
    <t>KS:</t>
  </si>
  <si>
    <t>Miesto:</t>
  </si>
  <si>
    <t>Malacky</t>
  </si>
  <si>
    <t>Dátum:</t>
  </si>
  <si>
    <t>23. 1. 2023</t>
  </si>
  <si>
    <t>Objednávateľ:</t>
  </si>
  <si>
    <t>IČO:</t>
  </si>
  <si>
    <t>00310905</t>
  </si>
  <si>
    <t>Mesto Malacky, Bernolákova 5188/1A, 901 01 Malacky</t>
  </si>
  <si>
    <t>IČ DPH:</t>
  </si>
  <si>
    <t>Zhotoviteľ:</t>
  </si>
  <si>
    <t>Vyplň údaj</t>
  </si>
  <si>
    <t>Projektant:</t>
  </si>
  <si>
    <t>47553111</t>
  </si>
  <si>
    <t>Cykloprojekt s.r.o., Laurinská 18, 81101 Bratislav</t>
  </si>
  <si>
    <t>SK2023969321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</si>
  <si>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</si>
  <si>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</si>
  <si>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</si>
  <si>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</si>
  <si>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</si>
  <si>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</si>
  <si>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</si>
  <si>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</si>
  <si>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</si>
  <si>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</si>
  <si>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</si>
  <si>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</si>
  <si>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</si>
  <si>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</si>
  <si>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</si>
  <si>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</si>
  <si>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</si>
  <si>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</si>
  <si>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</si>
  <si>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</si>
  <si>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</si>
  <si>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</si>
  <si>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</si>
  <si>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</si>
  <si>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</si>
  <si>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</si>
  <si>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</si>
  <si>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</si>
  <si>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</si>
  <si>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</si>
  <si>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</si>
  <si>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</si>
  <si>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</si>
  <si>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</si>
  <si>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</si>
  <si>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</si>
  <si>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</si>
  <si>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</si>
  <si>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</si>
  <si>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</si>
  <si>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</si>
  <si>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</si>
  <si>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</si>
  <si>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</si>
  <si>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</si>
  <si>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</si>
  <si>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</si>
  <si>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</si>
  <si>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</si>
  <si>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999-9-8-1</t>
  </si>
  <si>
    <t>SO 01 Partizánska</t>
  </si>
  <si>
    <t>STA</t>
  </si>
  <si>
    <t>1</t>
  </si>
  <si>
    <t>{80b08d57-892c-4043-9218-2f68489d2cb0}</t>
  </si>
  <si>
    <t>999-9-8-2</t>
  </si>
  <si>
    <t>SO 04 Ľ. Zúbka</t>
  </si>
  <si>
    <t>{86bb0989-4807-47af-867c-982ee03c8d80}</t>
  </si>
  <si>
    <t>999-9-8-3</t>
  </si>
  <si>
    <t>SO 05 Námestie SNP</t>
  </si>
  <si>
    <t>{1d38d00a-9635-479e-9463-efeab76d8232}</t>
  </si>
  <si>
    <t>999-9-8-4</t>
  </si>
  <si>
    <t>SO 06 Mierove námestie 1.časť</t>
  </si>
  <si>
    <t>{e5789545-c9c0-4646-9d25-498d0d224d50}</t>
  </si>
  <si>
    <t>999-9-8-5</t>
  </si>
  <si>
    <t>SO 07 Veľkomoravská ulica 1.časť</t>
  </si>
  <si>
    <t>{61a3d072-ca8a-4a8a-a147-58e8caec7a42}</t>
  </si>
  <si>
    <t>Časť</t>
  </si>
  <si>
    <t>2</t>
  </si>
  <si>
    <t>{28c70d37-09e0-45d5-b104-bffced903015}</t>
  </si>
  <si>
    <t>999-9-8-51</t>
  </si>
  <si>
    <t>SO 07 Spomaľovací prah na MK</t>
  </si>
  <si>
    <t>{50644b51-03c2-4b00-89a4-fadbac3ce5f6}</t>
  </si>
  <si>
    <t>999-9-8-6</t>
  </si>
  <si>
    <t>SO 08 Veľkomoravská ulica 2.časť</t>
  </si>
  <si>
    <t>{36df090f-057f-4029-8b21-821e1b72e37a}</t>
  </si>
  <si>
    <t>999-9-8-61</t>
  </si>
  <si>
    <t>SO 08 Hollého-Nešpora</t>
  </si>
  <si>
    <t>{04c0390b-51dd-4e22-9877-ff2a7d14c72f}</t>
  </si>
  <si>
    <t>999-9-8-62</t>
  </si>
  <si>
    <t>SO 08 Nešpora-Slovenská</t>
  </si>
  <si>
    <t>{a12fd000-44fd-446e-a851-a79a7ede61b5}</t>
  </si>
  <si>
    <t>999-9-8-63</t>
  </si>
  <si>
    <t>SO 08 Slovenská-Cesta mládeže</t>
  </si>
  <si>
    <t>{d86e2c9b-0011-45d8-9dc1-e5045cee6ed6}</t>
  </si>
  <si>
    <t>999-9-8-7</t>
  </si>
  <si>
    <t xml:space="preserve">SO 09 Cesta mládeže 2.časť </t>
  </si>
  <si>
    <t>{52dee825-bf8c-4739-976e-79f0afbf8245}</t>
  </si>
  <si>
    <t>999-9-8-71</t>
  </si>
  <si>
    <t>SO 09 Pekárne- Veľkomoravská</t>
  </si>
  <si>
    <t>{b482b26f-e8fe-4efd-908c-f3768051d2a4}</t>
  </si>
  <si>
    <t>999-9-8-72</t>
  </si>
  <si>
    <t>SO 09 Veľkomoravská- modrý bytový dom</t>
  </si>
  <si>
    <t>{93a4bd60-c544-4613-8dde-cc01b30e29fa}</t>
  </si>
  <si>
    <t>999-9-8-73</t>
  </si>
  <si>
    <t>SO 09 Veľkomoravská- Cesta mládeže</t>
  </si>
  <si>
    <t>{058373b2-ccaa-441d-8638-b1061538f96c}</t>
  </si>
  <si>
    <t>999-9-8-8</t>
  </si>
  <si>
    <t>SO 10 Cesta mládeže 3.časť</t>
  </si>
  <si>
    <t>{8d978c19-baeb-4440-8fff-7cce1ebf8376}</t>
  </si>
  <si>
    <t>999-9-8-81</t>
  </si>
  <si>
    <t>SO 10 modrý bytový dom-hallona</t>
  </si>
  <si>
    <t>{79181ddb-26bb-481a-b3b6-f255116ebbb5}</t>
  </si>
  <si>
    <t>999-9-8-82</t>
  </si>
  <si>
    <t>SO 10 hallona-autobusová zastávka</t>
  </si>
  <si>
    <t>{69dffe02-2bf5-473f-9295-f9d064d160bc}</t>
  </si>
  <si>
    <t>999-9-8-83</t>
  </si>
  <si>
    <t>SO 10 autobusová zastávka-angerera</t>
  </si>
  <si>
    <t>{05dabc12-6c84-4170-b4b2-cd8336d245ca}</t>
  </si>
  <si>
    <t>999-9-8-84</t>
  </si>
  <si>
    <t>SO 10 angerera-malačan</t>
  </si>
  <si>
    <t>{b13f6c74-4b19-4843-95ac-2099b76dc50e}</t>
  </si>
  <si>
    <t>999-9-8-85</t>
  </si>
  <si>
    <t>SO 10 malačan</t>
  </si>
  <si>
    <t>{ae6449f6-157c-4e15-a5c1-e65a80b1970d}</t>
  </si>
  <si>
    <t>999-9-8-86</t>
  </si>
  <si>
    <t>SO 10 autoelektrikár</t>
  </si>
  <si>
    <t>{ce341c4c-c9ba-4168-b4a3-e3bc4b5c1032}</t>
  </si>
  <si>
    <t>999-9-8-9</t>
  </si>
  <si>
    <t>SO 11 Mierove námestie 2.časť</t>
  </si>
  <si>
    <t>{3ac05f96-a4b9-49e8-8dff-66340dd4154e}</t>
  </si>
  <si>
    <t>{13949017-81be-4078-ab8f-cea0d0a7abdf}</t>
  </si>
  <si>
    <t>999-9-8-91</t>
  </si>
  <si>
    <t>SO 11.1 Prístrešok pre bicykle</t>
  </si>
  <si>
    <t>{77851295-054b-4796-bbb9-ff0798e1584f}</t>
  </si>
  <si>
    <t>999-9-8-10</t>
  </si>
  <si>
    <t>SO 12 Inžinierske siete a verejné osvetlenie</t>
  </si>
  <si>
    <t>{87c4a67d-ebf9-4c15-a5e1-c5306ac77402}</t>
  </si>
  <si>
    <t>999-9-8-10.1</t>
  </si>
  <si>
    <t>SO 12.1 Verejné osvetlenie</t>
  </si>
  <si>
    <t>{891dd54b-9b37-44b3-b043-7ea0e1692102}</t>
  </si>
  <si>
    <t>999-9-8-10.2</t>
  </si>
  <si>
    <t>SO 12.2 Prekládka a ochrana distribučných vedení</t>
  </si>
  <si>
    <t>{3054c3e7-c77c-4b4d-a631-e368aa32d677}</t>
  </si>
  <si>
    <t>999-9-8-10.21</t>
  </si>
  <si>
    <t>SO 12.2.1 Prekládka skrine Partizánska</t>
  </si>
  <si>
    <t>3</t>
  </si>
  <si>
    <t>{a6132f2d-3b7e-485f-af17-bb3febc168a0}</t>
  </si>
  <si>
    <t>999-9-8-10.22</t>
  </si>
  <si>
    <t>SO 12.2.1 Ľ.Zúbka prekládka</t>
  </si>
  <si>
    <t>{7052d4a2-6c18-4378-a917-d011eeec9d89}</t>
  </si>
  <si>
    <t>999-9-8-10.23</t>
  </si>
  <si>
    <t>SO 12.2.1 Veľkomoravská</t>
  </si>
  <si>
    <t>{4302cf67-e628-4185-a4c9-d1ece8df5587}</t>
  </si>
  <si>
    <t>999-9-8-10.24</t>
  </si>
  <si>
    <t>SO 12.2.1 Prekládka NN Veľkomoravská</t>
  </si>
  <si>
    <t>{7dd23b78-7c44-40a6-b461-b0fc714f5ef5}</t>
  </si>
  <si>
    <t>999-9-8-11</t>
  </si>
  <si>
    <t>SO 13 Sadové úpravy</t>
  </si>
  <si>
    <t>{6ffeca56-cd8e-422f-ba33-358b55b116c2}</t>
  </si>
  <si>
    <t>KRYCÍ LIST ROZPOČTU</t>
  </si>
  <si>
    <t>Objekt:</t>
  </si>
  <si>
    <t>999-9-8-1 - SO 01 Partizánska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</si>
  <si>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</si>
  <si>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</si>
  <si>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</si>
  <si>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</si>
  <si>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</si>
  <si>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</si>
  <si>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</si>
  <si>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</si>
  <si>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</si>
  <si>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</si>
  <si>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</si>
  <si>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</si>
  <si>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</si>
  <si>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</si>
  <si>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</si>
  <si>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Zariad. staveniska</t>
  </si>
  <si>
    <t>VRN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</si>
  <si>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</si>
  <si>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</si>
  <si>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</si>
  <si>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</si>
  <si>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</si>
  <si>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</si>
  <si>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</si>
  <si>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</si>
  <si>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</si>
  <si>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</si>
  <si>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</si>
  <si>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</si>
  <si>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</si>
  <si>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</si>
  <si>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</si>
  <si>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</si>
  <si>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</si>
  <si>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</si>
  <si>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</si>
  <si>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</si>
  <si>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</si>
  <si>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</si>
  <si>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</si>
  <si>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</si>
  <si>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</t>
  </si>
  <si>
    <t>Rozoberanie dlažby, z betónových alebo kamenin. dlaždíc, dosiek alebo tvaroviek,  -0,13800t</t>
  </si>
  <si>
    <t>m2</t>
  </si>
  <si>
    <t>4</t>
  </si>
  <si>
    <t>1954519177</t>
  </si>
  <si>
    <t>113107131</t>
  </si>
  <si>
    <t>Odstránenie krytu v ploche do 200 m2 z betónu prostého, hr. vrstvy do 150 mm,  -0,22500t</t>
  </si>
  <si>
    <t>-38607403</t>
  </si>
  <si>
    <t>VV</t>
  </si>
  <si>
    <t>9,22</t>
  </si>
  <si>
    <t>113107143</t>
  </si>
  <si>
    <t>Odstránenie krytu asfaltového v ploche do 200 m2, hr. nad 100 do 150 mm,  -0,31600t</t>
  </si>
  <si>
    <t>-861742243</t>
  </si>
  <si>
    <t>113152130</t>
  </si>
  <si>
    <t>Frézovanie asf. podkladu alebo krytu bez prek., plochy do 500 m2, pruh š. do 0,5 m, hr. 50 mm  0,127 t</t>
  </si>
  <si>
    <t>1775612651</t>
  </si>
  <si>
    <t>"oprava povrchov pre novú MK, hr. 50 mm , š.0,50 m" 14,41</t>
  </si>
  <si>
    <t>"popri zarezaní vozovky , hr.50 mm, š.0,50 m" 122,38</t>
  </si>
  <si>
    <t>Súčet</t>
  </si>
  <si>
    <t>5</t>
  </si>
  <si>
    <t>113206111</t>
  </si>
  <si>
    <t>Vytrhanie obrúb betónových, s vybúraním lôžka, z krajníkov alebo obrubníkov stojatých,  -0,14500t</t>
  </si>
  <si>
    <t>m</t>
  </si>
  <si>
    <t>-782571585</t>
  </si>
  <si>
    <t>6</t>
  </si>
  <si>
    <t>113307123</t>
  </si>
  <si>
    <t>Odstránenie podkladu v ploche do 200 m2 z kameniva hrubého drveného, hr.200 do 300 mm,  -0,40000t</t>
  </si>
  <si>
    <t>-678404526</t>
  </si>
  <si>
    <t>527,52</t>
  </si>
  <si>
    <t>7</t>
  </si>
  <si>
    <t>121101111</t>
  </si>
  <si>
    <t>Odstránenie ornice s vodor. premiestn. na hromady, so zložením na vzdialenosť do 100 m a do 100m3</t>
  </si>
  <si>
    <t>m3</t>
  </si>
  <si>
    <t>-1447706695</t>
  </si>
  <si>
    <t>4,31*0,15</t>
  </si>
  <si>
    <t>318,89*0,15</t>
  </si>
  <si>
    <t>8</t>
  </si>
  <si>
    <t>122201101</t>
  </si>
  <si>
    <t>Odkopávka a prekopávka nezapažená v hornine 3, do 100 m3</t>
  </si>
  <si>
    <t>1301876072</t>
  </si>
  <si>
    <t>"hr. 370-390 mm - mínus ornica 150 mm" 4,31*(0,39-0,15)</t>
  </si>
  <si>
    <t>"hr. 420 mm - mínus ornica 150 mm" 318,89*(0,42-0,15)</t>
  </si>
  <si>
    <t>9</t>
  </si>
  <si>
    <t>162301101</t>
  </si>
  <si>
    <t>Vodorovné premiestnenie výkopku po spevnenej ceste z horniny tr.1-4, do 100 m3 na vzdialenosť do 500 m- odstránená ornica + spätné zahumusovanie</t>
  </si>
  <si>
    <t>633280562</t>
  </si>
  <si>
    <t>48,481 " odstránenie ornice"</t>
  </si>
  <si>
    <t>151,92*0,15 "spätné zahumusovanie"</t>
  </si>
  <si>
    <t>10</t>
  </si>
  <si>
    <t>16230110111</t>
  </si>
  <si>
    <t>Vodorovné premiestnenie výkopku po spevnenej ceste z horniny tr.1-4, do 100 m3 na vzdialenosť do 500 m- materiál na zásyp - tam a späť</t>
  </si>
  <si>
    <t>-1901291827</t>
  </si>
  <si>
    <t>41,018*2</t>
  </si>
  <si>
    <t>11</t>
  </si>
  <si>
    <t>162301102</t>
  </si>
  <si>
    <t>Vodorovné premiestnenie výkopku po spevnenej ceste z horniny tr.1-4, do 100 m3 na vzdialenosť do 1000 m- zostatok zeminy</t>
  </si>
  <si>
    <t>-241174031</t>
  </si>
  <si>
    <t>87,134-"násypový materiál" 41,018</t>
  </si>
  <si>
    <t>12</t>
  </si>
  <si>
    <t>162501105</t>
  </si>
  <si>
    <t>Vodorovné premiestnenie výkopku po spevnenej ceste z horniny tr.1-4, do 100 m3, príplatok k cene za každých ďalšich a začatých 1000 m- do 15 km</t>
  </si>
  <si>
    <t>1409726156</t>
  </si>
  <si>
    <t>46,116</t>
  </si>
  <si>
    <t>46,12*15 'Prepočítané koeficientom množstva</t>
  </si>
  <si>
    <t>13</t>
  </si>
  <si>
    <t>167101102</t>
  </si>
  <si>
    <t>Nakladanie neuľahnutého výkopku z hornín tr.1-4 nad 100 do 1000 m3</t>
  </si>
  <si>
    <t>-1316601963</t>
  </si>
  <si>
    <t>48,481+22,788 "ornica"  +41,018*2" násyp"+46,116 "zostatok"</t>
  </si>
  <si>
    <t>14</t>
  </si>
  <si>
    <t>171101101</t>
  </si>
  <si>
    <t>Uloženie sypaniny do zásypu súdržnej horniny s mierou zhutnenia podľa Proctor-Standard na 95 %</t>
  </si>
  <si>
    <t>-1596846135</t>
  </si>
  <si>
    <t>(0,42-0,15)*151,92</t>
  </si>
  <si>
    <t>15</t>
  </si>
  <si>
    <t>171209002</t>
  </si>
  <si>
    <t>Poplatok za skladovanie - zemina a kamenivo (17 05) ostatné</t>
  </si>
  <si>
    <t>t</t>
  </si>
  <si>
    <t>-1992282669</t>
  </si>
  <si>
    <t>46,116*1,5</t>
  </si>
  <si>
    <t>16</t>
  </si>
  <si>
    <t>181301102</t>
  </si>
  <si>
    <t>Rozprestretie ornice v rovine, plocha do 500 m2, hr.do 150 mm</t>
  </si>
  <si>
    <t>-749475041</t>
  </si>
  <si>
    <t>316,76*0,5</t>
  </si>
  <si>
    <t>151,92</t>
  </si>
  <si>
    <t>Vodorovné konštrukcie</t>
  </si>
  <si>
    <t>17</t>
  </si>
  <si>
    <t>451971112</t>
  </si>
  <si>
    <t>Položenie podklad. vrstvy z geotext. s prekrytím pásov 150 mm -K2+K3+K4+dlažba pre nevidiacich</t>
  </si>
  <si>
    <t>1213788784</t>
  </si>
  <si>
    <t>569,87 "K2"</t>
  </si>
  <si>
    <t>65,01 "K3"</t>
  </si>
  <si>
    <t>24,38 "K4"</t>
  </si>
  <si>
    <t>20,21 "dlažba pre nevidiacich"</t>
  </si>
  <si>
    <t>18</t>
  </si>
  <si>
    <t>M</t>
  </si>
  <si>
    <t>693110001100</t>
  </si>
  <si>
    <t xml:space="preserve">Geotextília polypropylénová </t>
  </si>
  <si>
    <t>45314685</t>
  </si>
  <si>
    <t>679,47*1,02 'Prepočítané koeficientom množstva</t>
  </si>
  <si>
    <t>Komunikácie</t>
  </si>
  <si>
    <t>19</t>
  </si>
  <si>
    <t>564851111</t>
  </si>
  <si>
    <t>Podklad zo štrkodrviny s rozprestretím a zhutnením, po zhutnení hr. 150 mm- K2+K3+K4+dl. pre nevidiacich</t>
  </si>
  <si>
    <t>-883089712</t>
  </si>
  <si>
    <t>"K2" 569,87</t>
  </si>
  <si>
    <t>"K3" 65,01</t>
  </si>
  <si>
    <t>"K4" 24,38</t>
  </si>
  <si>
    <t>567123811</t>
  </si>
  <si>
    <t>Podklad z kameniva stmeleného cementom na diaľnici s rozprestretím a zhutnením CBGM C 5/6 (C 6/8), hr. 120 mm-K2+K3+K4+dl.pre nevidiacich</t>
  </si>
  <si>
    <t>-1238525421</t>
  </si>
  <si>
    <t>21</t>
  </si>
  <si>
    <t>573211111</t>
  </si>
  <si>
    <t>Postrek asfaltový spojovací bez posypu kamenivom z asfaltu cestného v množstve od 0,50 do 0,70 kg/m2</t>
  </si>
  <si>
    <t>-1081947338</t>
  </si>
  <si>
    <t>22</t>
  </si>
  <si>
    <t>577144311</t>
  </si>
  <si>
    <t>Asfaltový betón vrstva obrusná alebo ložná AC 16 v pruhu š. do 3 m z nemodifik. asfaltu tr. I, po zhutnení hr. 50 mm - doasfaltovanie</t>
  </si>
  <si>
    <t>1486672348</t>
  </si>
  <si>
    <t>23</t>
  </si>
  <si>
    <t>596911112</t>
  </si>
  <si>
    <t>Kladenie zámkovej dlažby hr. 6 cm pre peších nad 20 m2 so zriadením lôžka z kameniva hr. 4 cm-K2</t>
  </si>
  <si>
    <t>-290882477</t>
  </si>
  <si>
    <t>24</t>
  </si>
  <si>
    <t>5924600164001</t>
  </si>
  <si>
    <t>Dlažba betónová červená hr. 60 mm</t>
  </si>
  <si>
    <t>-1893114155</t>
  </si>
  <si>
    <t>569,87*1,01 'Prepočítané koeficientom množstva</t>
  </si>
  <si>
    <t>25</t>
  </si>
  <si>
    <t>596911212</t>
  </si>
  <si>
    <t>Kladenie zámkovej dlažby  hr. 8 cm pre peších nad 20 m2 so zriadením lôžka z kameniva hr. 4 cm-K3+K4</t>
  </si>
  <si>
    <t>-240465950</t>
  </si>
  <si>
    <t>26</t>
  </si>
  <si>
    <t>592460017000</t>
  </si>
  <si>
    <t>Dlažba betónová červená hr.80 mm / prípadne sivá - podľa vzoru/</t>
  </si>
  <si>
    <t>-1486854225</t>
  </si>
  <si>
    <t>89,39*1,01 'Prepočítané koeficientom množstva</t>
  </si>
  <si>
    <t>27</t>
  </si>
  <si>
    <t>596911331</t>
  </si>
  <si>
    <t>Kladenie dlažby pre nevidiacich hr. 60 mm do lôžka z kameniva ťaženého</t>
  </si>
  <si>
    <t>607032088</t>
  </si>
  <si>
    <t>28</t>
  </si>
  <si>
    <t>592460007200</t>
  </si>
  <si>
    <t xml:space="preserve">Dlažba betónová  pre nevidiacich hr. 60 mm </t>
  </si>
  <si>
    <t>362441873</t>
  </si>
  <si>
    <t>Rúrové vedenie</t>
  </si>
  <si>
    <t>29</t>
  </si>
  <si>
    <t>8992321111</t>
  </si>
  <si>
    <t>Výšková úprava kanalizačnej šachty</t>
  </si>
  <si>
    <t>ks</t>
  </si>
  <si>
    <t>-743852732</t>
  </si>
  <si>
    <t>Ostatné konštrukcie a práce-búranie</t>
  </si>
  <si>
    <t>30</t>
  </si>
  <si>
    <t>914001111</t>
  </si>
  <si>
    <t>Osadenie a montáž cestnej zvislej dopravnej značky na stĺpik, stĺp, konzolu alebo objekt</t>
  </si>
  <si>
    <t>1561134145</t>
  </si>
  <si>
    <t>"presun dopravnej značky "5,00</t>
  </si>
  <si>
    <t>"nová značka " 13</t>
  </si>
  <si>
    <t>31</t>
  </si>
  <si>
    <t>404410000300</t>
  </si>
  <si>
    <t xml:space="preserve">Dopravná značka zvislá </t>
  </si>
  <si>
    <t>-1614431771</t>
  </si>
  <si>
    <t>32</t>
  </si>
  <si>
    <t>914501121</t>
  </si>
  <si>
    <t>Montáž stĺpika zvislej dopravnej značky dĺžky do 3,5 m do betónového základu</t>
  </si>
  <si>
    <t>-1504135415</t>
  </si>
  <si>
    <t>33</t>
  </si>
  <si>
    <t>404490008400</t>
  </si>
  <si>
    <t>Stĺpik Zn, d 60 mm/1 bm, pre dopravné značky</t>
  </si>
  <si>
    <t>-1956164824</t>
  </si>
  <si>
    <t>34</t>
  </si>
  <si>
    <t>404440000100</t>
  </si>
  <si>
    <t>Úchyt na stĺpik, d 60 mm, križový, Zn</t>
  </si>
  <si>
    <t>-557255654</t>
  </si>
  <si>
    <t>35</t>
  </si>
  <si>
    <t>915711211</t>
  </si>
  <si>
    <t>Vodorovné dopravné značenie striekané farbou deliacich čiar súvislých šírky 125 mm biela základná</t>
  </si>
  <si>
    <t>1029149923</t>
  </si>
  <si>
    <t>36</t>
  </si>
  <si>
    <t>915711421</t>
  </si>
  <si>
    <t>Vodorovné dopravné značenie striekané farbou vodiacich čiar súvislých šírky 250 mm základná</t>
  </si>
  <si>
    <t>1363243104</t>
  </si>
  <si>
    <t>37</t>
  </si>
  <si>
    <t>915721211</t>
  </si>
  <si>
    <t>Vodorovné dopravné značenie striekané farbou prechodov pre chodcov, šípky, symboly a pod.,</t>
  </si>
  <si>
    <t>873189989</t>
  </si>
  <si>
    <t>"priechod pre chodcov" 34,12</t>
  </si>
  <si>
    <t>"priechod pre cyklistov" 60,25</t>
  </si>
  <si>
    <t>38</t>
  </si>
  <si>
    <t>915721512</t>
  </si>
  <si>
    <t>Vodorovné dopravné značenie termoplastom  retroreflexná zelená</t>
  </si>
  <si>
    <t>1462753295</t>
  </si>
  <si>
    <t>39</t>
  </si>
  <si>
    <t>9157215121</t>
  </si>
  <si>
    <t>Vodorovné dopravné značenie termoplastom  retroreflexná červená</t>
  </si>
  <si>
    <t>958874752</t>
  </si>
  <si>
    <t>40</t>
  </si>
  <si>
    <t>91572151211</t>
  </si>
  <si>
    <t>Cyklistický trojuholník, piktogram bicykla, piktogram bicykla so šípkou</t>
  </si>
  <si>
    <t>394034493</t>
  </si>
  <si>
    <t>9+3+2+1</t>
  </si>
  <si>
    <t>41</t>
  </si>
  <si>
    <t>915791111</t>
  </si>
  <si>
    <t>Predznačenie pre značenie striekané farbou z náterových hmôt deliace čiary, vodiace prúžky</t>
  </si>
  <si>
    <t>-1740307264</t>
  </si>
  <si>
    <t>293,59</t>
  </si>
  <si>
    <t>42</t>
  </si>
  <si>
    <t>915791112</t>
  </si>
  <si>
    <t>Predznačenie pre vodorovné značenie striekané farbou alebo vykonávané z náterových hmôt</t>
  </si>
  <si>
    <t>-1912520084</t>
  </si>
  <si>
    <t>34,12+60,25</t>
  </si>
  <si>
    <t>43</t>
  </si>
  <si>
    <t>916362112</t>
  </si>
  <si>
    <t>Osadenie cestného obrubníka betónového stojatého do lôžka z betónu prostého tr. C 16/20 s bočnou oporou</t>
  </si>
  <si>
    <t>-742036862</t>
  </si>
  <si>
    <t>"cestný obrubník 15x26x100 " 180,80</t>
  </si>
  <si>
    <t>"cestný obrubník 10x20x100 " 17,92</t>
  </si>
  <si>
    <t>"nábehový obrubník 20x100x10(15)"30,63</t>
  </si>
  <si>
    <t>"betónový neskosený 15x26x100" 18,72</t>
  </si>
  <si>
    <t>44</t>
  </si>
  <si>
    <t>592170000900</t>
  </si>
  <si>
    <t>Obrubník  cestný bez skosenia rovný, lxšxv 1000x150x260 mm</t>
  </si>
  <si>
    <t>1872976016</t>
  </si>
  <si>
    <t>199,52*1,01 'Prepočítané koeficientom množstva</t>
  </si>
  <si>
    <t>45</t>
  </si>
  <si>
    <t>592170003500</t>
  </si>
  <si>
    <t>Obrubník  rovný, lxšxv 1000x100x200 mm</t>
  </si>
  <si>
    <t>53629799</t>
  </si>
  <si>
    <t>17,92*1,01 'Prepočítané koeficientom množstva</t>
  </si>
  <si>
    <t>46</t>
  </si>
  <si>
    <t>592170002400</t>
  </si>
  <si>
    <t>Obrubník cestný nábehový, lxšxv 1000x200x150(100) mm</t>
  </si>
  <si>
    <t>1412015795</t>
  </si>
  <si>
    <t>30,63*1,01 'Prepočítané koeficientom množstva</t>
  </si>
  <si>
    <t>47</t>
  </si>
  <si>
    <t>916561112</t>
  </si>
  <si>
    <t>Osadenie záhonového alebo parkového obrubníka betón., do lôžka z bet. pros. tr. C 16/20 s bočnou oporou</t>
  </si>
  <si>
    <t>-433587309</t>
  </si>
  <si>
    <t>"obrubník betónový parkový 50/200/1000" 597,93</t>
  </si>
  <si>
    <t>48</t>
  </si>
  <si>
    <t>592170001800</t>
  </si>
  <si>
    <t>Obrubník  parkový, lxšxv 1000x50x200 mm</t>
  </si>
  <si>
    <t>1681220282</t>
  </si>
  <si>
    <t>597,93*1,01 'Prepočítané koeficientom množstva</t>
  </si>
  <si>
    <t>49</t>
  </si>
  <si>
    <t>918101112</t>
  </si>
  <si>
    <t>Lôžko pod obrubníky, krajníky alebo obruby z dlažobných kociek z betónu prostého tr. C 16/20</t>
  </si>
  <si>
    <t>625058692</t>
  </si>
  <si>
    <t>9,04+0,90+1,53+0,94+23,92</t>
  </si>
  <si>
    <t>50</t>
  </si>
  <si>
    <t>919716111</t>
  </si>
  <si>
    <t>Oceľová výstuž  zo zvar. sietí KARI 8x8/100/100  hmotnosť 7,90kg/m2</t>
  </si>
  <si>
    <t>1752964412</t>
  </si>
  <si>
    <t>"K3" 65,01*0,00790*1,02</t>
  </si>
  <si>
    <t>51</t>
  </si>
  <si>
    <t>919735111</t>
  </si>
  <si>
    <t>Rezanie existujúceho asfaltového krytu alebo podkladu hĺbky do 50 mm</t>
  </si>
  <si>
    <t>1073091542</t>
  </si>
  <si>
    <t>52</t>
  </si>
  <si>
    <t>938909315</t>
  </si>
  <si>
    <t>Odstránenie blata, prachu alebo hlineného nánosu, z povrchu podkladu alebo krytu bet. alebo asfalt. zametacou kefou</t>
  </si>
  <si>
    <t>649210847</t>
  </si>
  <si>
    <t>53</t>
  </si>
  <si>
    <t>953941210</t>
  </si>
  <si>
    <t>Osadenie a dodávka poklopov /šachta , šupátko, hydrant /</t>
  </si>
  <si>
    <t>-544164908</t>
  </si>
  <si>
    <t>54</t>
  </si>
  <si>
    <t>966006211</t>
  </si>
  <si>
    <t>Odstránenie (demontáž) zvislej dopravnej značky zo stĺpov, stĺpikov alebo konzol,  -0,00400t</t>
  </si>
  <si>
    <t>-1675960341</t>
  </si>
  <si>
    <t>55</t>
  </si>
  <si>
    <t>9660111111</t>
  </si>
  <si>
    <t xml:space="preserve">Obnova oplotenia / betónový múrik a kovová výplň/ </t>
  </si>
  <si>
    <t>1675790279</t>
  </si>
  <si>
    <t>56</t>
  </si>
  <si>
    <t>979084213</t>
  </si>
  <si>
    <t>Vodorovná doprava vybúraných hmôt po suchu bez naloženia, ale so zložením na vzdialenosť do 1 km</t>
  </si>
  <si>
    <t>-1126069745</t>
  </si>
  <si>
    <t>57</t>
  </si>
  <si>
    <t>979084219</t>
  </si>
  <si>
    <t>Príplatok k cene za každých ďalších aj začatých 5 km nad 5 km</t>
  </si>
  <si>
    <t>466328791</t>
  </si>
  <si>
    <t>474,83*3 'Prepočítané koeficientom množstva</t>
  </si>
  <si>
    <t>58</t>
  </si>
  <si>
    <t>979087213</t>
  </si>
  <si>
    <t>Nakladanie na dopravné prostriedky pre vodorovnú dopravu vybúraných hmôt</t>
  </si>
  <si>
    <t>-1976964401</t>
  </si>
  <si>
    <t>59</t>
  </si>
  <si>
    <t>979089012</t>
  </si>
  <si>
    <t>Poplatok za skladovanie - betón, tehly, dlaždice (17 01 ), ostatné</t>
  </si>
  <si>
    <t>-491180500</t>
  </si>
  <si>
    <t>60</t>
  </si>
  <si>
    <t>979089212</t>
  </si>
  <si>
    <t>Poplatok za skladovanie - bitúmenové zmesi, uholný decht, dechtové výrobky (17 03 ), ostatné</t>
  </si>
  <si>
    <t>-166722652</t>
  </si>
  <si>
    <t>99</t>
  </si>
  <si>
    <t>Presun hmôt HSV</t>
  </si>
  <si>
    <t>61</t>
  </si>
  <si>
    <t>998223011</t>
  </si>
  <si>
    <t>Presun hmôt pre pozemné komunikácie s krytom dláždeným (822 2.3, 822 5.3) akejkoľvek dĺžky objektu</t>
  </si>
  <si>
    <t>1733768520</t>
  </si>
  <si>
    <t>999-9-8-2 - SO 04 Ľ. Zúbka</t>
  </si>
  <si>
    <t>-678507309</t>
  </si>
  <si>
    <t>1000065037</t>
  </si>
  <si>
    <t>366,81</t>
  </si>
  <si>
    <t>"oprava povrchov pre novú MK, hr. 50 mm , š.0,50 m"171,25</t>
  </si>
  <si>
    <t>"popri zarezaní vozovky , hr.50 mm, š.0,50 m" 39,68</t>
  </si>
  <si>
    <t>-1565529002</t>
  </si>
  <si>
    <t>93,18*0,15</t>
  </si>
  <si>
    <t>"hr. 420 mm - mínus ornica 150 mm" 93,18*(0,42-0,15)</t>
  </si>
  <si>
    <t>13,977 " odstránenie ornice"</t>
  </si>
  <si>
    <t>200,22*0,15 "spätné zahumusovanie"</t>
  </si>
  <si>
    <t>200,22*0,15 "ornica"  +54,059" násyp"</t>
  </si>
  <si>
    <t>(0,42-0,15)*200,22</t>
  </si>
  <si>
    <t>200,22</t>
  </si>
  <si>
    <t>Položenie podklad. vrstvy z geotext. s prekrytím pásov 150 mm -K1+K4+K5+dl. pre nevidiacich</t>
  </si>
  <si>
    <t>433,12 "K1"</t>
  </si>
  <si>
    <t>"K4"3,99</t>
  </si>
  <si>
    <t>"K5" 10,29</t>
  </si>
  <si>
    <t>"dlažba pre navidiacich" 16,02</t>
  </si>
  <si>
    <t>463,42*1,02 'Prepočítané koeficientom množstva</t>
  </si>
  <si>
    <t>Podklad zo štrkodrviny s rozprestretím a zhutnením, po zhutnení hr. 150 mm- K1+K4+K5+dl.pre nevidiacich</t>
  </si>
  <si>
    <t>5671238111</t>
  </si>
  <si>
    <t>Podklad z kameniva stmeleného cementom na diaľnici s rozprestretím a zhutnením CBGM C 5/6 (C 6/8), hr. 120 mm-K4+K5+ dl.pre nevidiacich</t>
  </si>
  <si>
    <t>-428698398</t>
  </si>
  <si>
    <t>567123821</t>
  </si>
  <si>
    <t>Podklad z kameniva stmeleného cementom na diaľnici s rozprestretím a zhutnením CBGM C 5/6, hr. 150 mm -K1</t>
  </si>
  <si>
    <t>-163824607</t>
  </si>
  <si>
    <t>573111111</t>
  </si>
  <si>
    <t>Postrek asfaltový penetračný z asfaltu cestného v množstve 0,30 kg/m2 -K1</t>
  </si>
  <si>
    <t>533371796</t>
  </si>
  <si>
    <t>433,12</t>
  </si>
  <si>
    <t>Postrek asfaltový spojovací bez posypu kamenivom z asfaltu cestného v množstve od 0,50 do 0,70 kg/m2- K1+doasfaltovanie</t>
  </si>
  <si>
    <t>"K1" 433,12</t>
  </si>
  <si>
    <t>"doasfaltovanie" 39,68</t>
  </si>
  <si>
    <t>577134131</t>
  </si>
  <si>
    <t>Asfaltový betón vrstva obrusná  červená AC 8 O v pruhu š. do 3 m z modifik. asfaltu tr. II, po zhutnení hr. 40 mm-K1</t>
  </si>
  <si>
    <t>726207153</t>
  </si>
  <si>
    <t>577144371</t>
  </si>
  <si>
    <t>Asfaltový betón vrstva obrusná alebo ložná AC 16 v pruhu š. do 3 m z modifik. asfaltu tr. II, po zhutnení hr. 50 mm-doasfaltovanie</t>
  </si>
  <si>
    <t>-2024304440</t>
  </si>
  <si>
    <t>577164371</t>
  </si>
  <si>
    <t>Asfaltový betón vrstva obrusná alebo ložná AC 16 v pruhu š. do 3 m z modifik. asfaltu tr. II, po zhutnení hr. 80 mm-K1</t>
  </si>
  <si>
    <t>-1228030176</t>
  </si>
  <si>
    <t>Kladenie zámkovej dlažby  hr. 8 cm pre peších nad 20 m2 so zriadením lôžka z kameniva hr. 4 cm-K4+K5</t>
  </si>
  <si>
    <t>-357485504</t>
  </si>
  <si>
    <t>"K4" 3,99</t>
  </si>
  <si>
    <t>-16808173</t>
  </si>
  <si>
    <t>14,28*1,01 'Prepočítané koeficientom množstva</t>
  </si>
  <si>
    <t>1746189199</t>
  </si>
  <si>
    <t>-376216574</t>
  </si>
  <si>
    <t>"presun dopravnej značky "6</t>
  </si>
  <si>
    <t>"nová značka " 18</t>
  </si>
  <si>
    <t>"priechod pre chodcov" 33,00</t>
  </si>
  <si>
    <t>"priechod pre cyklistov" 3,75</t>
  </si>
  <si>
    <t>7+5+5+2</t>
  </si>
  <si>
    <t>171,21</t>
  </si>
  <si>
    <t>33,00+3,75</t>
  </si>
  <si>
    <t>"cestný obrubník 15x26x100 "44,85</t>
  </si>
  <si>
    <t>"cestný obrubník 10x20x100 " 154,27</t>
  </si>
  <si>
    <t>"betónový neskosený 15x26x100" 37,12</t>
  </si>
  <si>
    <t>"cestný obrubník 15x26x100 " 44,85</t>
  </si>
  <si>
    <t>81,97*1,01 'Prepočítané koeficientom množstva</t>
  </si>
  <si>
    <t>154,27*1,01 'Prepočítané koeficientom množstva</t>
  </si>
  <si>
    <t>"obrubník betónový parkový 50/200/1000"237,43</t>
  </si>
  <si>
    <t>237,43*1,01 'Prepočítané koeficientom množstva</t>
  </si>
  <si>
    <t>2,24+7,71+1,86+9,50</t>
  </si>
  <si>
    <t>637791242</t>
  </si>
  <si>
    <t>325,62*3 'Prepočítané koeficientom množstva</t>
  </si>
  <si>
    <t>998225111</t>
  </si>
  <si>
    <t>Presun hmôt pre pozemnú komunikáciu a letisko s krytom asfaltovým akejkoľvek dĺžky objektu</t>
  </si>
  <si>
    <t>1300912316</t>
  </si>
  <si>
    <t>999-9-8-3 - SO 05 Námestie SNP</t>
  </si>
  <si>
    <t>622,05*0,15</t>
  </si>
  <si>
    <t>547,76*0,15</t>
  </si>
  <si>
    <t>"hr. 300 mm - mínus ornica 150 mm" 622,05*(0,30-0,15)</t>
  </si>
  <si>
    <t>"hr. 420 mm - mínus ornica 150 mm" 547,76*(0,42-0,15)</t>
  </si>
  <si>
    <t xml:space="preserve"> " odstránenie ornice"</t>
  </si>
  <si>
    <t>622,05*0,15 "spätné zahumusovanie"</t>
  </si>
  <si>
    <t>167,954*2</t>
  </si>
  <si>
    <t>241,203-"násypový materiál" 167,954</t>
  </si>
  <si>
    <t>73,249</t>
  </si>
  <si>
    <t>73,25*15 'Prepočítané koeficientom množstva</t>
  </si>
  <si>
    <t>93,308+82,164+93,308 "ornica"  +167,954*2" násyp"+73,249 "zostatok"</t>
  </si>
  <si>
    <t>(0,42-0,15)*622,05</t>
  </si>
  <si>
    <t>73,249*1,5</t>
  </si>
  <si>
    <t>139,47*0,50</t>
  </si>
  <si>
    <t>622,05</t>
  </si>
  <si>
    <t>Položenie podklad. vrstvy z geotext. s prekrytím pásov 150 mm -K1</t>
  </si>
  <si>
    <t>"K1" 554,98</t>
  </si>
  <si>
    <t>554,98*1,02 'Prepočítané koeficientom množstva</t>
  </si>
  <si>
    <t>Podklad zo štrkodrviny s rozprestretím a zhutnením, po zhutnení hr. 150 mm- K1</t>
  </si>
  <si>
    <t>"K1" 544,98</t>
  </si>
  <si>
    <t>564851111.1</t>
  </si>
  <si>
    <t>Podklad zo štrkodrviny s rozprestretím a zhutnením, po zhutnení hr. 150 mm- K1+K4+K5+dl. pre nevidiacich</t>
  </si>
  <si>
    <t>940824574</t>
  </si>
  <si>
    <t>-1603538218</t>
  </si>
  <si>
    <t>"K1"554,98</t>
  </si>
  <si>
    <t>-1173633486</t>
  </si>
  <si>
    <t>573211111.1</t>
  </si>
  <si>
    <t>Postrek asfaltový spojovací bez posypu kamenivom z asfaltu cestného v množstve od 0,50 do 0,70 kg/m2- K1</t>
  </si>
  <si>
    <t>-2043669730</t>
  </si>
  <si>
    <t>-179717335</t>
  </si>
  <si>
    <t>2143677930</t>
  </si>
  <si>
    <t>"priechod pre chodcov" 14,00</t>
  </si>
  <si>
    <t>"priechod pre cyklistov" 5,00</t>
  </si>
  <si>
    <t>11+8+4</t>
  </si>
  <si>
    <t>19,00</t>
  </si>
  <si>
    <t>"cestný obrubník 15x26x100 " 17,80</t>
  </si>
  <si>
    <t>"betónový neskosený 15x26x100" 5,00</t>
  </si>
  <si>
    <t>22,8*1,01 'Prepočítané koeficientom množstva</t>
  </si>
  <si>
    <t>"obrubník betónový parkový 50/200/1000" 443,99</t>
  </si>
  <si>
    <t>443,99*1,01 'Prepočítané koeficientom množstva</t>
  </si>
  <si>
    <t>0,89+0,25+17,76</t>
  </si>
  <si>
    <t>96600621111</t>
  </si>
  <si>
    <t>Dodávka a montáž servisného cyklostojanu</t>
  </si>
  <si>
    <t>777273367</t>
  </si>
  <si>
    <t>966006211112</t>
  </si>
  <si>
    <t>Dodávka a montáž elektronického sčítača cyklistov</t>
  </si>
  <si>
    <t>-720323506</t>
  </si>
  <si>
    <t>24,84*3 'Prepočítané koeficientom množstva</t>
  </si>
  <si>
    <t>1695021459</t>
  </si>
  <si>
    <t>999-9-8-4 - SO 06 Mierove námestie 1.časť</t>
  </si>
  <si>
    <t xml:space="preserve">    3 - Zvislé a kompletné konštrukcie</t>
  </si>
  <si>
    <t>23,10</t>
  </si>
  <si>
    <t>1475580011</t>
  </si>
  <si>
    <t>"popri zarezaní vozovky , hr.50 mm, š.0,50 m" 6,79</t>
  </si>
  <si>
    <t>-511415786</t>
  </si>
  <si>
    <t>236,49*0,15</t>
  </si>
  <si>
    <t>"hr. 420 mm - mínus ornica 150 mm" 236,49*(0,42-0,15)</t>
  </si>
  <si>
    <t>132211111</t>
  </si>
  <si>
    <t>Hĺbenie rýh šírky do 600 mm v  hornine tr.3 nesúdržných - ručným náradím</t>
  </si>
  <si>
    <t>-621734964</t>
  </si>
  <si>
    <t>"výkop pre uloženie SWAN kábla do chráničky" 2,50*0,40*0,40*1,2</t>
  </si>
  <si>
    <t>132211119</t>
  </si>
  <si>
    <t>Príplatok za lepivosť pri hĺbení rýh š do 600 mm ručným náradím v hornine tr. 3</t>
  </si>
  <si>
    <t>-1275502096</t>
  </si>
  <si>
    <t xml:space="preserve"> " odstránenie ornice" 35,474</t>
  </si>
  <si>
    <t>145,41*0,15 "spätné zahumusovanie"</t>
  </si>
  <si>
    <t>28,075*2</t>
  </si>
  <si>
    <t>63,852-"násypový materiál" 28,075</t>
  </si>
  <si>
    <t>35,777</t>
  </si>
  <si>
    <t>35,78*15 'Prepočítané koeficientom množstva</t>
  </si>
  <si>
    <t>57,286 "ornica"  +28,075*2" násyp"+35,777 "zostatok"</t>
  </si>
  <si>
    <t>(0,42-0,15)*103,98</t>
  </si>
  <si>
    <t>35,777*1,5</t>
  </si>
  <si>
    <t>174101001</t>
  </si>
  <si>
    <t>Zásyp sypaninou so zhutnením jám, šachiet, rýh, zárezov alebo okolo objektov do 100 m3</t>
  </si>
  <si>
    <t>-135727602</t>
  </si>
  <si>
    <t>82,86*0,5</t>
  </si>
  <si>
    <t>103,98</t>
  </si>
  <si>
    <t>Zvislé a kompletné konštrukcie</t>
  </si>
  <si>
    <t>388129210</t>
  </si>
  <si>
    <t>Montáž dielca prefabrikovaného kanála tvaru U hm. do 1 t</t>
  </si>
  <si>
    <t>1661786609</t>
  </si>
  <si>
    <t>592650000700</t>
  </si>
  <si>
    <t>Káblový žľabTK2, pre položený kryt, lxšxv vnútorný 1000x150x140 mm, vonkajší 1000x210x175 mm, betónový</t>
  </si>
  <si>
    <t>-1509779145</t>
  </si>
  <si>
    <t>3*1,01 'Prepočítané koeficientom množstva</t>
  </si>
  <si>
    <t>592650001900</t>
  </si>
  <si>
    <t>Betónový kryt TK2, lxšxv 500x210x35 mm, pre káblové žľaby</t>
  </si>
  <si>
    <t>-2061208776</t>
  </si>
  <si>
    <t>3*2,01 'Prepočítané koeficientom množstva</t>
  </si>
  <si>
    <t>"K1"502,40</t>
  </si>
  <si>
    <t>502,4*1,02 'Prepočítané koeficientom množstva</t>
  </si>
  <si>
    <t>567123114</t>
  </si>
  <si>
    <t>Podklad z kameniva stmeleného cementom, s rozprestrenm a zhutnením CBGM C 5/6, po zhutnení hr. 150 mm-K1</t>
  </si>
  <si>
    <t>1324548172</t>
  </si>
  <si>
    <t>2093877773</t>
  </si>
  <si>
    <t>317524423</t>
  </si>
  <si>
    <t>"K1" 502,40+6,79</t>
  </si>
  <si>
    <t>2033246059</t>
  </si>
  <si>
    <t>129359998</t>
  </si>
  <si>
    <t>"priechod pre chodcov" 14,83</t>
  </si>
  <si>
    <t>"priechod pre cyklistov" 3,00</t>
  </si>
  <si>
    <t>4+6+3+3</t>
  </si>
  <si>
    <t>195,05+8,30</t>
  </si>
  <si>
    <t>14,83+3,00</t>
  </si>
  <si>
    <t>"cestný obrubník 15x26x100 " 1,96</t>
  </si>
  <si>
    <t>"betónový neskosený 15x26x100" 8,28</t>
  </si>
  <si>
    <t>10,24*1,01 'Prepočítané koeficientom množstva</t>
  </si>
  <si>
    <t>423,67*1,01 'Prepočítané koeficientom množstva</t>
  </si>
  <si>
    <t>0,10+0,41+16,95</t>
  </si>
  <si>
    <t>966006132</t>
  </si>
  <si>
    <t>Odstránenie značky, pre staničenie a ohraničenie so stĺpikmi s bet. pätkami,  -0,08200t</t>
  </si>
  <si>
    <t>1730519950</t>
  </si>
  <si>
    <t>966083212</t>
  </si>
  <si>
    <t>Odstránenie vodorovného dopravného značenia brúsením bez pojazdu plochy</t>
  </si>
  <si>
    <t>1422508011</t>
  </si>
  <si>
    <t>-891182629</t>
  </si>
  <si>
    <t>-920068284</t>
  </si>
  <si>
    <t>241,68*3 'Prepočítané koeficientom množstva</t>
  </si>
  <si>
    <t>1356671713</t>
  </si>
  <si>
    <t>-1074484283</t>
  </si>
  <si>
    <t>999-9-8-5 - SO 07 Veľkomoravská ulica 1.časť</t>
  </si>
  <si>
    <t>Časť:</t>
  </si>
  <si>
    <t>-1360062977</t>
  </si>
  <si>
    <t>-503685188</t>
  </si>
  <si>
    <t>"popri zarezaní vozovky , hr.50 mm, š.0,50 m" 62,39</t>
  </si>
  <si>
    <t>"oprava povrchov pre novú MK , hr.50 mm" 27,13</t>
  </si>
  <si>
    <t>-1006046244</t>
  </si>
  <si>
    <t>157,46*0,15</t>
  </si>
  <si>
    <t>"hr. 420 mm - mínus ornica 150 mm" 157,46*(0,42-0,15)</t>
  </si>
  <si>
    <t>1756015562</t>
  </si>
  <si>
    <t>"výkop pre uloženie SWAN kábla do chráničky" 22,23*0,40*0,40*1,2</t>
  </si>
  <si>
    <t>1453709063</t>
  </si>
  <si>
    <t xml:space="preserve"> " odstránenie ornice" 23,619</t>
  </si>
  <si>
    <t>132,115*0,15 "spätné zahumusovanie"</t>
  </si>
  <si>
    <t>7,193*2</t>
  </si>
  <si>
    <t>42,514-"násypový materiál" 7,193</t>
  </si>
  <si>
    <t>35,321</t>
  </si>
  <si>
    <t>35,32*15 'Prepočítané koeficientom množstva</t>
  </si>
  <si>
    <t>43,436 "ornica"  +7,193*2" násyp"+35,321 "zostatok"</t>
  </si>
  <si>
    <t>(0,42-0,15)*26,64</t>
  </si>
  <si>
    <t>35,321*1,5</t>
  </si>
  <si>
    <t>581010999</t>
  </si>
  <si>
    <t>210,95*0,5</t>
  </si>
  <si>
    <t>26,64</t>
  </si>
  <si>
    <t>1693185508</t>
  </si>
  <si>
    <t>420773823</t>
  </si>
  <si>
    <t>27*1,01 'Prepočítané koeficientom množstva</t>
  </si>
  <si>
    <t>-110609215</t>
  </si>
  <si>
    <t>27*2,02 'Prepočítané koeficientom množstva</t>
  </si>
  <si>
    <t>"K1" 666,14</t>
  </si>
  <si>
    <t>666,14*1,02 'Prepočítané koeficientom množstva</t>
  </si>
  <si>
    <t>"doasfaltovanie" 62,39</t>
  </si>
  <si>
    <t>185231878</t>
  </si>
  <si>
    <t>8994011112</t>
  </si>
  <si>
    <t>Potrubie DN 15</t>
  </si>
  <si>
    <t>-1125009157</t>
  </si>
  <si>
    <t>"priechod pre chodcov" 52,27</t>
  </si>
  <si>
    <t>"priechod pre cyklistov" 9,00</t>
  </si>
  <si>
    <t>5+18+3+6+6+1</t>
  </si>
  <si>
    <t>281,71+18,09</t>
  </si>
  <si>
    <t>52,27+9,00</t>
  </si>
  <si>
    <t>"cestný obrubník 10x20x100" 225,24</t>
  </si>
  <si>
    <t>"betónový neskosený 15x26x100" 92,74</t>
  </si>
  <si>
    <t>92,74*1,01 'Prepočítané koeficientom množstva</t>
  </si>
  <si>
    <t>1596323743</t>
  </si>
  <si>
    <t>"cestný obrubník 10x20x100 " 225,24</t>
  </si>
  <si>
    <t>225,24*1,01 'Prepočítané koeficientom množstva</t>
  </si>
  <si>
    <t>"obrubník betónový parkový 50/200/1000" 256,37</t>
  </si>
  <si>
    <t>256,37*1,01 'Prepočítané koeficientom množstva</t>
  </si>
  <si>
    <t>11,26+4,64+10,25</t>
  </si>
  <si>
    <t>935141191</t>
  </si>
  <si>
    <t>Osadenie vpustu vrátane kalového koša pre odvodňovací polymérbetónový žľab univerzálny DRAIN N100 vnútornej šírky 100 mm</t>
  </si>
  <si>
    <t>159949376</t>
  </si>
  <si>
    <t>592270047900</t>
  </si>
  <si>
    <t>Vpust H355, odtok s tesnením DN 100, výška 355 mm, pre odvodňovacie žľaby Drain N100, vrátane kalového koša, polymérbetón, ACO</t>
  </si>
  <si>
    <t>940063002</t>
  </si>
  <si>
    <t>935152112</t>
  </si>
  <si>
    <t>Osadenie odvodňovacieho betónového žľabu štrbinového , pre zaťaženie triedy B 125</t>
  </si>
  <si>
    <t>2094278161</t>
  </si>
  <si>
    <t>286630003144</t>
  </si>
  <si>
    <t xml:space="preserve">Odvodňovací žľab </t>
  </si>
  <si>
    <t>-1905092956</t>
  </si>
  <si>
    <t>-1740144216</t>
  </si>
  <si>
    <t>931722451</t>
  </si>
  <si>
    <t>62</t>
  </si>
  <si>
    <t>633258234</t>
  </si>
  <si>
    <t>63</t>
  </si>
  <si>
    <t>64</t>
  </si>
  <si>
    <t>65</t>
  </si>
  <si>
    <t>2110866354</t>
  </si>
  <si>
    <t>999-9-8-51 - SO 07 Spomaľovací prah na MK</t>
  </si>
  <si>
    <t>Položenie podklad. vrstvy z geotext. s prekrytím pásov 150 mm -K6</t>
  </si>
  <si>
    <t>-886421698</t>
  </si>
  <si>
    <t>"K6" 207,40</t>
  </si>
  <si>
    <t>-1753270209</t>
  </si>
  <si>
    <t>207,4*1,02 'Prepočítané koeficientom množstva</t>
  </si>
  <si>
    <t>564861111</t>
  </si>
  <si>
    <t>Podklad zo štrkodrviny s rozprestretím a zhutnením, po zhutnení hr. 200 mm-K6</t>
  </si>
  <si>
    <t>540346472</t>
  </si>
  <si>
    <t>567133821</t>
  </si>
  <si>
    <t>Podklad z kameniva stmeleného cementom na diaľnici s rozprestretím a zhutnením, CBGM C 5/6, po zhutnení hr. 160 mm-K6</t>
  </si>
  <si>
    <t>2129953179</t>
  </si>
  <si>
    <t>Kladenie zámkovej dlažby  hr. 8 cm pre peších nad 20 m2 so zriadením lôžka z kameniva hr. 4 cm-K6</t>
  </si>
  <si>
    <t>594490743</t>
  </si>
  <si>
    <t>Dlažba betónová červená hr.80 mm / prípadne sivá - podľa vzoru/-K6</t>
  </si>
  <si>
    <t>2104245732</t>
  </si>
  <si>
    <t>207,40</t>
  </si>
  <si>
    <t>207,4*1,01 'Prepočítané koeficientom množstva</t>
  </si>
  <si>
    <t>180328176</t>
  </si>
  <si>
    <t>999-9-8-6 - SO 08 Veľkomoravská ulica 2.časť</t>
  </si>
  <si>
    <t>999-9-8-61 - SO 08 Hollého-Nešpora</t>
  </si>
  <si>
    <t>868490934</t>
  </si>
  <si>
    <t>-30082740</t>
  </si>
  <si>
    <t>-1084914022</t>
  </si>
  <si>
    <t>1861123779</t>
  </si>
  <si>
    <t>755114663</t>
  </si>
  <si>
    <t>73,63*0,15</t>
  </si>
  <si>
    <t>0,74*0,15</t>
  </si>
  <si>
    <t>-1230897918</t>
  </si>
  <si>
    <t>"hr. 420 mm - mínus ornica 150 mm" 73,63*(0,42-0,15)</t>
  </si>
  <si>
    <t>"hr. 480 mm - mínus ornica 150 mm" 0,74*(0,48-0,15)</t>
  </si>
  <si>
    <t>1484625120</t>
  </si>
  <si>
    <t>11,156 " odstránenie ornice"</t>
  </si>
  <si>
    <t>33,54*0,15 "spätné zahumusovanie"</t>
  </si>
  <si>
    <t>-1018162342</t>
  </si>
  <si>
    <t>9,056*2</t>
  </si>
  <si>
    <t>158183376</t>
  </si>
  <si>
    <t>20,124-"násypový materiál" 9,056</t>
  </si>
  <si>
    <t>-644819463</t>
  </si>
  <si>
    <t>11,068</t>
  </si>
  <si>
    <t>11,07*15 'Prepočítané koeficientom množstva</t>
  </si>
  <si>
    <t>2097644302</t>
  </si>
  <si>
    <t>16,187 "ornica"  +18,112" násyp"+11,068"zostatok"</t>
  </si>
  <si>
    <t>1066601801</t>
  </si>
  <si>
    <t>(0,42-0,15)*33,54</t>
  </si>
  <si>
    <t>2735548</t>
  </si>
  <si>
    <t>11,068*1,5</t>
  </si>
  <si>
    <t>359499386</t>
  </si>
  <si>
    <t>33,54</t>
  </si>
  <si>
    <t>-1121539408</t>
  </si>
  <si>
    <t>146,62 "K1"</t>
  </si>
  <si>
    <t>"K4" 8,99</t>
  </si>
  <si>
    <t>"K5" 6,82</t>
  </si>
  <si>
    <t>"dlažba pre navidiacich" 2,47</t>
  </si>
  <si>
    <t>1206894200</t>
  </si>
  <si>
    <t>164,9*1,02 'Prepočítané koeficientom množstva</t>
  </si>
  <si>
    <t>970153848</t>
  </si>
  <si>
    <t>"K4"8,99</t>
  </si>
  <si>
    <t>542431896</t>
  </si>
  <si>
    <t>-1476608473</t>
  </si>
  <si>
    <t>"K1" 146,62</t>
  </si>
  <si>
    <t>484440482</t>
  </si>
  <si>
    <t>146,62</t>
  </si>
  <si>
    <t>1069876247</t>
  </si>
  <si>
    <t>1336500401</t>
  </si>
  <si>
    <t>1993780898</t>
  </si>
  <si>
    <t>1416475936</t>
  </si>
  <si>
    <t>765553167</t>
  </si>
  <si>
    <t>15,81*1,01 'Prepočítané koeficientom množstva</t>
  </si>
  <si>
    <t>928026489</t>
  </si>
  <si>
    <t>387670246</t>
  </si>
  <si>
    <t>868402130</t>
  </si>
  <si>
    <t>1955093100</t>
  </si>
  <si>
    <t>-1556343973</t>
  </si>
  <si>
    <t>-1938939992</t>
  </si>
  <si>
    <t>-176208211</t>
  </si>
  <si>
    <t>1657350522</t>
  </si>
  <si>
    <t>523823777</t>
  </si>
  <si>
    <t>367201538</t>
  </si>
  <si>
    <t>"priechod pre chodcov" 27,00</t>
  </si>
  <si>
    <t>"priechod pre cyklistov" 6,00</t>
  </si>
  <si>
    <t>-83274080</t>
  </si>
  <si>
    <t>3+6+7+3+1</t>
  </si>
  <si>
    <t>-1005978374</t>
  </si>
  <si>
    <t>64,03+8,00</t>
  </si>
  <si>
    <t>-1222434235</t>
  </si>
  <si>
    <t>27,00+6,00</t>
  </si>
  <si>
    <t>-12688559</t>
  </si>
  <si>
    <t>"cestný obrubník 10x20x100 " 63,86</t>
  </si>
  <si>
    <t>"nábehový obrubník 20x100x10(15)" 12,00</t>
  </si>
  <si>
    <t>"betónový neskosený 15x26x100" 6,00</t>
  </si>
  <si>
    <t>-101130453</t>
  </si>
  <si>
    <t>6*1,01 'Prepočítané koeficientom množstva</t>
  </si>
  <si>
    <t>-211069337</t>
  </si>
  <si>
    <t>63,86*1,01 'Prepočítané koeficientom množstva</t>
  </si>
  <si>
    <t>-1554030382</t>
  </si>
  <si>
    <t>"nábehový obrubník 20x100x10(15)"12,00</t>
  </si>
  <si>
    <t>12*1,01 'Prepočítané koeficientom množstva</t>
  </si>
  <si>
    <t>-1397395253</t>
  </si>
  <si>
    <t>"obrubník betónový parkový 50/200/1000"75,58</t>
  </si>
  <si>
    <t>744784334</t>
  </si>
  <si>
    <t>75,58*1,01 'Prepočítané koeficientom množstva</t>
  </si>
  <si>
    <t>1692480995</t>
  </si>
  <si>
    <t>3,19+0,48+0,30+3,02</t>
  </si>
  <si>
    <t>2092767306</t>
  </si>
  <si>
    <t>-1378916900</t>
  </si>
  <si>
    <t>-2112931454</t>
  </si>
  <si>
    <t>-356608701</t>
  </si>
  <si>
    <t>1069743327</t>
  </si>
  <si>
    <t>2041357494</t>
  </si>
  <si>
    <t>-722361916</t>
  </si>
  <si>
    <t>1354586309</t>
  </si>
  <si>
    <t>999-9-8-62 - SO 08 Nešpora-Slovenská</t>
  </si>
  <si>
    <t>-1634128650</t>
  </si>
  <si>
    <t>584440876</t>
  </si>
  <si>
    <t>921481453</t>
  </si>
  <si>
    <t>127,43*0,15</t>
  </si>
  <si>
    <t>"hr. 420 mm - mínus ornica 150 mm" 127,43*(0,42-0,15)</t>
  </si>
  <si>
    <t>19,115 " odstránenie ornice"</t>
  </si>
  <si>
    <t>114,22*0,15 "spätné zahumusovanie"</t>
  </si>
  <si>
    <t>30,839*2</t>
  </si>
  <si>
    <t>34,406-"násypový materiál" 30,839</t>
  </si>
  <si>
    <t>3,567</t>
  </si>
  <si>
    <t>3,57*15 'Prepočítané koeficientom množstva</t>
  </si>
  <si>
    <t>36,248 "ornica"  +61,678" násyp"+3,567"zostatok"</t>
  </si>
  <si>
    <t>(0,42-0,15)*114,22</t>
  </si>
  <si>
    <t>3,567*1,5</t>
  </si>
  <si>
    <t>114,22</t>
  </si>
  <si>
    <t>Položenie podklad. vrstvy z geotext. s prekrytím pásov 150 mm -K1+K5+dl. pre nevidiacich</t>
  </si>
  <si>
    <t>164,05 "K1"</t>
  </si>
  <si>
    <t>"K5" 15,32</t>
  </si>
  <si>
    <t>"dlažba pre navidiacich" 3,44</t>
  </si>
  <si>
    <t>182,81*1,02 'Prepočítané koeficientom množstva</t>
  </si>
  <si>
    <t>Podklad zo štrkodrviny s rozprestretím a zhutnením, po zhutnení hr. 150 mm- K1+K5+dl.pre nevidiacich</t>
  </si>
  <si>
    <t>"K5"15,32</t>
  </si>
  <si>
    <t>Podklad z kameniva stmeleného cementom na diaľnici s rozprestretím a zhutnením CBGM C 5/6 (C 6/8), hr. 120 mm-K5+ dl.pre nevidiacich</t>
  </si>
  <si>
    <t>"K1" 164,05</t>
  </si>
  <si>
    <t>164,05</t>
  </si>
  <si>
    <t>Kladenie zámkovej dlažby  hr. 8 cm pre peších nad 20 m2 so zriadením lôžka z kameniva hr. 4 cm-K5</t>
  </si>
  <si>
    <t>15,32*1,01 'Prepočítané koeficientom množstva</t>
  </si>
  <si>
    <t>"priechod pre chodcov" 16,50</t>
  </si>
  <si>
    <t>"priechod pre cyklistov" 3,25</t>
  </si>
  <si>
    <t>4+3+1</t>
  </si>
  <si>
    <t>75,97+8,00</t>
  </si>
  <si>
    <t>16,50+3,25</t>
  </si>
  <si>
    <t>"cestný obrubník 10x20x100 "78,70</t>
  </si>
  <si>
    <t>"nábehový obrubník 20x100x10(15)" 8,00</t>
  </si>
  <si>
    <t>"betónový neskosený 15x26x100"3,00</t>
  </si>
  <si>
    <t>"betónový neskosený 15x26x100" 3,00</t>
  </si>
  <si>
    <t>78,7*1,01 'Prepočítané koeficientom množstva</t>
  </si>
  <si>
    <t>"nábehový obrubník 20x100x10(15)"8,00</t>
  </si>
  <si>
    <t>8*1,01 'Prepočítané koeficientom množstva</t>
  </si>
  <si>
    <t>"obrubník betónový parkový 50/200/1000"85,69</t>
  </si>
  <si>
    <t>85,69*1,01 'Prepočítané koeficientom množstva</t>
  </si>
  <si>
    <t>3,93+0,32+0,15+3,43</t>
  </si>
  <si>
    <t>1753242586</t>
  </si>
  <si>
    <t>1854589704</t>
  </si>
  <si>
    <t>-580741746</t>
  </si>
  <si>
    <t>2136586368</t>
  </si>
  <si>
    <t>-93635608</t>
  </si>
  <si>
    <t>-1917308363</t>
  </si>
  <si>
    <t>999-9-8-63 - SO 08 Slovenská-Cesta mládeže</t>
  </si>
  <si>
    <t>-38123911</t>
  </si>
  <si>
    <t>508766820</t>
  </si>
  <si>
    <t>177,43*0,15</t>
  </si>
  <si>
    <t>9,68*0,15</t>
  </si>
  <si>
    <t>"hr. 420 mm - mínus ornica 150 mm" 177,43*(0,42-0,15)</t>
  </si>
  <si>
    <t>"hr. 480 mm - mínus ornica 150 mm" 9,68*(0,48-0,15)</t>
  </si>
  <si>
    <t>28,067 " odstránenie ornice"</t>
  </si>
  <si>
    <t>4,40*0,15 "spätné zahumusovanie"</t>
  </si>
  <si>
    <t>1,188*2</t>
  </si>
  <si>
    <t>51,10-"násypový materiál" 1,188</t>
  </si>
  <si>
    <t>49,912</t>
  </si>
  <si>
    <t>49,91*15 'Prepočítané koeficientom množstva</t>
  </si>
  <si>
    <t>28,727 "ornica"  +2,376" násyp"+49,912"zostatok"</t>
  </si>
  <si>
    <t>(0,42-0,15)*4,40</t>
  </si>
  <si>
    <t>49,912*1,5</t>
  </si>
  <si>
    <t>4,40</t>
  </si>
  <si>
    <t>379,68 "K1"</t>
  </si>
  <si>
    <t>"K4" 73,75</t>
  </si>
  <si>
    <t>"K5" 16,14</t>
  </si>
  <si>
    <t>"dlažba pre nevidiacich" 0,90</t>
  </si>
  <si>
    <t>470,47*1,02 'Prepočítané koeficientom množstva</t>
  </si>
  <si>
    <t>"K4"73,75</t>
  </si>
  <si>
    <t>"dlažba pre navidiacich" 0,90</t>
  </si>
  <si>
    <t>"K1"379,68</t>
  </si>
  <si>
    <t>379,68</t>
  </si>
  <si>
    <t>"K1" 379,68</t>
  </si>
  <si>
    <t>89,89*1,01 'Prepočítané koeficientom množstva</t>
  </si>
  <si>
    <t>"priechod pre chodcov" 12,00</t>
  </si>
  <si>
    <t>"priechod pre cyklistov" 0,00</t>
  </si>
  <si>
    <t>5+3+4</t>
  </si>
  <si>
    <t>187,80+8,00</t>
  </si>
  <si>
    <t>12,00</t>
  </si>
  <si>
    <t>"cestný obrubník 10x20x100 "191,48</t>
  </si>
  <si>
    <t>"nábehový obrubník 20x100x10(15)" 36,00</t>
  </si>
  <si>
    <t>191,48*1,01 'Prepočítané koeficientom množstva</t>
  </si>
  <si>
    <t>"nábehový obrubník 20x100x10(15)"36,00</t>
  </si>
  <si>
    <t>36*1,01 'Prepočítané koeficientom množstva</t>
  </si>
  <si>
    <t>"obrubník betónový parkový 50/200/1000" 197,59</t>
  </si>
  <si>
    <t>197,59*1,01 'Prepočítané koeficientom množstva</t>
  </si>
  <si>
    <t>9,57+1,44+0,15+7,90</t>
  </si>
  <si>
    <t>1776833680</t>
  </si>
  <si>
    <t>-1157013955</t>
  </si>
  <si>
    <t>-235970636</t>
  </si>
  <si>
    <t>571775224</t>
  </si>
  <si>
    <t xml:space="preserve">999-9-8-7 - SO 09 Cesta mládeže 2.časť </t>
  </si>
  <si>
    <t>999-9-8-71 - SO 09 Pekárne- Veľkomoravská</t>
  </si>
  <si>
    <t>-1303785639</t>
  </si>
  <si>
    <t>1319918893</t>
  </si>
  <si>
    <t>1132061111</t>
  </si>
  <si>
    <t>Búranie nízkeho zábradlia</t>
  </si>
  <si>
    <t>-71093990</t>
  </si>
  <si>
    <t>43,08</t>
  </si>
  <si>
    <t>-971165890</t>
  </si>
  <si>
    <t>"výkop pre uloženie SWAN kábla do chráničky" 17,128*0,40*0,40*1,2</t>
  </si>
  <si>
    <t>-924730506</t>
  </si>
  <si>
    <t>1192485752</t>
  </si>
  <si>
    <t>0,37*2</t>
  </si>
  <si>
    <t>142671848</t>
  </si>
  <si>
    <t>43,08-"násypový materiál" 0,37</t>
  </si>
  <si>
    <t>684473315</t>
  </si>
  <si>
    <t>42,71</t>
  </si>
  <si>
    <t>42,71*15 'Prepočítané koeficientom množstva</t>
  </si>
  <si>
    <t>-396805557</t>
  </si>
  <si>
    <t>0,71*2" násyp"+42,71 "zostatok"</t>
  </si>
  <si>
    <t>-887382818</t>
  </si>
  <si>
    <t>42,71*1,5</t>
  </si>
  <si>
    <t>-1614393014</t>
  </si>
  <si>
    <t>-1005433542</t>
  </si>
  <si>
    <t>2021181497</t>
  </si>
  <si>
    <t>21*1,01 'Prepočítané koeficientom množstva</t>
  </si>
  <si>
    <t>-136310756</t>
  </si>
  <si>
    <t>21*2,01 'Prepočítané koeficientom množstva</t>
  </si>
  <si>
    <t>Položenie podklad. vrstvy z geotext. s prekrytím pásov 150 mm -K1+dl.pre nevidiacich</t>
  </si>
  <si>
    <t>266,11 "K1"</t>
  </si>
  <si>
    <t>"dlažba pre navidiacich" 1,89</t>
  </si>
  <si>
    <t>268*1,02 'Prepočítané koeficientom množstva</t>
  </si>
  <si>
    <t>Podklad zo štrkodrviny s rozprestretím a zhutnením, po zhutnení hr. 150 mm- K1+dl.pre nevidiacich</t>
  </si>
  <si>
    <t>Podklad z kameniva stmeleného cementom na diaľnici s rozprestretím a zhutnením CBGM C 5/6 (C 6/8), hr. 120 mm- dl.pre nevidiacich</t>
  </si>
  <si>
    <t>"K1" 266,11</t>
  </si>
  <si>
    <t>266,11</t>
  </si>
  <si>
    <t>"doasfaltovanie" 9,84</t>
  </si>
  <si>
    <t>577144351</t>
  </si>
  <si>
    <t>Asfaltový betón vrstva obrusná alebo ložná AC 16 v pruhu š. do 3 m z modifik. asfaltu tr. I, po zhutnení hr. 50 mm-doasfaltovanie</t>
  </si>
  <si>
    <t>1517359809</t>
  </si>
  <si>
    <t>"priechod pre chodcov" 3,00</t>
  </si>
  <si>
    <t>3+3+1</t>
  </si>
  <si>
    <t>108,19+9,41</t>
  </si>
  <si>
    <t>3,00</t>
  </si>
  <si>
    <t>"cestný obrubník 15x26x100" 6,95</t>
  </si>
  <si>
    <t>"nábehový obrubník 20x100x10(15)" 17,94</t>
  </si>
  <si>
    <t>"betónový neskosený 15x26x100" 8,53</t>
  </si>
  <si>
    <t>"betónový neskosený 15x26x100" 8,53+6,95</t>
  </si>
  <si>
    <t>15,48*1,01 'Prepočítané koeficientom množstva</t>
  </si>
  <si>
    <t>"nábehový obrubník 20x100x10(15)"17,94</t>
  </si>
  <si>
    <t>17,94*1,01 'Prepočítané koeficientom množstva</t>
  </si>
  <si>
    <t>"obrubník betónový parkový 50/200/1000"176,65</t>
  </si>
  <si>
    <t>176,65*1,01 'Prepočítané koeficientom množstva</t>
  </si>
  <si>
    <t>0,35+0,72+0,43+7,07</t>
  </si>
  <si>
    <t>-1844445560</t>
  </si>
  <si>
    <t>538791793</t>
  </si>
  <si>
    <t>-1914570336</t>
  </si>
  <si>
    <t>-637579843</t>
  </si>
  <si>
    <t>-1392588780</t>
  </si>
  <si>
    <t>802651000</t>
  </si>
  <si>
    <t>-2042567295</t>
  </si>
  <si>
    <t>999-9-8-72 - SO 09 Veľkomoravská- modrý bytový dom</t>
  </si>
  <si>
    <t xml:space="preserve">    2 - Zakladanie</t>
  </si>
  <si>
    <t>"oprava povrchov pre novú MK, hr.50 mm" 10,03</t>
  </si>
  <si>
    <t>"popri zarezaní vozovky, hr.40 mm , š.0,5 m" 4,47</t>
  </si>
  <si>
    <t>33,85</t>
  </si>
  <si>
    <t>1890488425</t>
  </si>
  <si>
    <t>14,03*2</t>
  </si>
  <si>
    <t>813128474</t>
  </si>
  <si>
    <t>33,85-"násypový materiál" 14,03</t>
  </si>
  <si>
    <t>-1978246018</t>
  </si>
  <si>
    <t>19,82</t>
  </si>
  <si>
    <t>19,82*15 'Prepočítané koeficientom množstva</t>
  </si>
  <si>
    <t>-37870636</t>
  </si>
  <si>
    <t>28,06" násyp"+19,82 "zostatok"</t>
  </si>
  <si>
    <t>14,03</t>
  </si>
  <si>
    <t>2066527160</t>
  </si>
  <si>
    <t>19,82*1,5</t>
  </si>
  <si>
    <t>Zakladanie</t>
  </si>
  <si>
    <t>211571102</t>
  </si>
  <si>
    <t>Filtračná vrstva zo štrkopiesku triedeného 8-16mm</t>
  </si>
  <si>
    <t>2134752138</t>
  </si>
  <si>
    <t>78,01*0,60*0,30</t>
  </si>
  <si>
    <t>2115711021</t>
  </si>
  <si>
    <t>Filtračná vrstva zo štrkopiesku triedeného 4/16mm</t>
  </si>
  <si>
    <t>1631350361</t>
  </si>
  <si>
    <t>78,01*0,80*0,15</t>
  </si>
  <si>
    <t>211571111</t>
  </si>
  <si>
    <t>Výplň odvodňovacieho rebra alebo trativodu do rýh s úpravou povrchu výplne štrkopieskom 32/63</t>
  </si>
  <si>
    <t>361479572</t>
  </si>
  <si>
    <t>78,01*0,80*0,32</t>
  </si>
  <si>
    <t>212572111</t>
  </si>
  <si>
    <t>Lôžko pre trativod zo štrkopiesku triedeného</t>
  </si>
  <si>
    <t>1910434997</t>
  </si>
  <si>
    <t>"vsakovací trativod" 78,01*0,40</t>
  </si>
  <si>
    <t>212752212</t>
  </si>
  <si>
    <t>Montáž trativodu z drenážnych rúr PVC, tunelového tvaru DN 150 mm, SN8, so štrkovým lôžkom v otvorenom výkope</t>
  </si>
  <si>
    <t>80909183</t>
  </si>
  <si>
    <t>289971211</t>
  </si>
  <si>
    <t>Zhotovenie vrstvy z geotextílie na upravenom povrchu sklon do 1 : 5 , šírky od 0 do 3 m</t>
  </si>
  <si>
    <t>1499205857</t>
  </si>
  <si>
    <t>78,01*0,75</t>
  </si>
  <si>
    <t>1796801240</t>
  </si>
  <si>
    <t>58,51*1,02 'Prepočítané koeficientom množstva</t>
  </si>
  <si>
    <t>289981111</t>
  </si>
  <si>
    <t>Dodávka a montáž betónovej šachty</t>
  </si>
  <si>
    <t>2138743512</t>
  </si>
  <si>
    <t>168,58 "K1"</t>
  </si>
  <si>
    <t>168,58*1,02 'Prepočítané koeficientom množstva</t>
  </si>
  <si>
    <t>"K1" 168,58</t>
  </si>
  <si>
    <t>168,58</t>
  </si>
  <si>
    <t>"doasfaltovanie" 4,47</t>
  </si>
  <si>
    <t>Asfaltový betón vrstva obrusná alebo ložná AC 16 v pruhu š. do 3 m z modifik. asfaltu tr. I, po zhutnení hr. 50 mm- doasfaltovanie</t>
  </si>
  <si>
    <t>"priechod pre chodcov" 0,00</t>
  </si>
  <si>
    <t>"priechod pre cyklistov" 8,00</t>
  </si>
  <si>
    <t>4+2</t>
  </si>
  <si>
    <t>83,66</t>
  </si>
  <si>
    <t>8,00</t>
  </si>
  <si>
    <t>"betónový neskosený 15x26x100" 9,23</t>
  </si>
  <si>
    <t>9,23*1,01 'Prepočítané koeficientom množstva</t>
  </si>
  <si>
    <t>"obrubník betónový parkový 50/200/1000"163,44</t>
  </si>
  <si>
    <t>163,44*1,01 'Prepočítané koeficientom množstva</t>
  </si>
  <si>
    <t>0,46+6,54</t>
  </si>
  <si>
    <t>238304125</t>
  </si>
  <si>
    <t>-1433670523</t>
  </si>
  <si>
    <t>-1804524295</t>
  </si>
  <si>
    <t>309401628</t>
  </si>
  <si>
    <t>503320702</t>
  </si>
  <si>
    <t>653191322</t>
  </si>
  <si>
    <t>999-9-8-73 - SO 09 Veľkomoravská- Cesta mládeže</t>
  </si>
  <si>
    <t>172894320</t>
  </si>
  <si>
    <t>-620690192</t>
  </si>
  <si>
    <t>"oprava povrchov pre novú MK, hr.50 mm" 4,46</t>
  </si>
  <si>
    <t>592473529</t>
  </si>
  <si>
    <t>2098358276</t>
  </si>
  <si>
    <t>29,90*0,15</t>
  </si>
  <si>
    <t>46,27*0,15</t>
  </si>
  <si>
    <t>"hr. 420 mm - mínus ornica 150 mm" 46,27*(0,42-0,15)</t>
  </si>
  <si>
    <t>"hr. 300 mm - mínus ornica 150 mm" 29,90*(0,30-0,15)</t>
  </si>
  <si>
    <t>-1432552714</t>
  </si>
  <si>
    <t>11,426 " odstránenie ornice"</t>
  </si>
  <si>
    <t>9,54*0,15 "spätné zahumusovanie"</t>
  </si>
  <si>
    <t>2,576*2</t>
  </si>
  <si>
    <t>16,978-"násypový materiál" 2,576</t>
  </si>
  <si>
    <t>14,402</t>
  </si>
  <si>
    <t>14,4*15 'Prepočítané koeficientom množstva</t>
  </si>
  <si>
    <t>5,152" násyp"+14,402 "zostatok"+12,857"ornica"</t>
  </si>
  <si>
    <t>(0,42-0,15)*9,54</t>
  </si>
  <si>
    <t>14,402*1,5</t>
  </si>
  <si>
    <t>-540924703</t>
  </si>
  <si>
    <t>9,54</t>
  </si>
  <si>
    <t>Položenie podklad. vrstvy z geotext. s prekrytím pásov 150 mm -K1+K4+dl. pre nevidiacich</t>
  </si>
  <si>
    <t>64,35 "K1"</t>
  </si>
  <si>
    <t>104,70 "K4"</t>
  </si>
  <si>
    <t>4,47 "dlažba pre nevidiacich"</t>
  </si>
  <si>
    <t>173,52*1,02 'Prepočítané koeficientom množstva</t>
  </si>
  <si>
    <t>Podklad zo štrkodrviny s rozprestretím a zhutnením, po zhutnení hr. 150 mm- K1+K4+dl. pre nevidiacich</t>
  </si>
  <si>
    <t>104,70"K4"</t>
  </si>
  <si>
    <t>Podklad z kameniva stmeleného cementom na diaľnici s rozprestretím a zhutnením CBGM C 6/8 (C 6/8), hr. 120 mm- K4+dl.pre nevidiacich</t>
  </si>
  <si>
    <t>-1020725205</t>
  </si>
  <si>
    <t>"K4" 104,70</t>
  </si>
  <si>
    <t>"K1" 64,35</t>
  </si>
  <si>
    <t>64,35</t>
  </si>
  <si>
    <t>Kladenie zámkovej dlažby  hr. 8 cm pre peších nad 20 m2 so zriadením lôžka z kameniva hr. 4 cm-K4</t>
  </si>
  <si>
    <t>1987996994</t>
  </si>
  <si>
    <t>-825705306</t>
  </si>
  <si>
    <t>104,7*1,01 'Prepočítané koeficientom množstva</t>
  </si>
  <si>
    <t>154288668</t>
  </si>
  <si>
    <t>2013210917</t>
  </si>
  <si>
    <t>915711411</t>
  </si>
  <si>
    <t>Vodorovné dopravné značenie striekané farbou vodiacich čiar súvislých šírky 250 mm biela základná</t>
  </si>
  <si>
    <t>563233779</t>
  </si>
  <si>
    <t>2+2+1</t>
  </si>
  <si>
    <t>24,82+8,00</t>
  </si>
  <si>
    <t>12,00+8,00</t>
  </si>
  <si>
    <t>"betónový neskosený 15x26x100" 15,93</t>
  </si>
  <si>
    <t>"betónový cestný 15x26x100" 6,09</t>
  </si>
  <si>
    <t>"betónový cestný 10x20x100" 27,86</t>
  </si>
  <si>
    <t>"betónový prechodový "3,00</t>
  </si>
  <si>
    <t>"betónový neskosený 15x26x100" 15,93+6,09</t>
  </si>
  <si>
    <t>22,02*1,01 'Prepočítané koeficientom množstva</t>
  </si>
  <si>
    <t>1472129454</t>
  </si>
  <si>
    <t>"cestný obrubník 10x20x100 "27,86</t>
  </si>
  <si>
    <t>27,86*1,01 'Prepočítané koeficientom množstva</t>
  </si>
  <si>
    <t>592170000800</t>
  </si>
  <si>
    <t xml:space="preserve">Obrubník prechodový </t>
  </si>
  <si>
    <t>1228720086</t>
  </si>
  <si>
    <t>3*1,02 'Prepočítané koeficientom množstva</t>
  </si>
  <si>
    <t>"obrubník betónový parkový 50/200/1000"33,40</t>
  </si>
  <si>
    <t>33,4*1,01 'Prepočítané koeficientom množstva</t>
  </si>
  <si>
    <t>0,30+1,39+0,15+0,80+1,34</t>
  </si>
  <si>
    <t>1976287144</t>
  </si>
  <si>
    <t>-1770367818</t>
  </si>
  <si>
    <t>-2026754485</t>
  </si>
  <si>
    <t>-255494508</t>
  </si>
  <si>
    <t>1720995855</t>
  </si>
  <si>
    <t>47906964</t>
  </si>
  <si>
    <t>999-9-8-8 - SO 10 Cesta mládeže 3.časť</t>
  </si>
  <si>
    <t>999-9-8-81 - SO 10 modrý bytový dom-hallona</t>
  </si>
  <si>
    <t>-224057072</t>
  </si>
  <si>
    <t>1657451612</t>
  </si>
  <si>
    <t>"popri zarezaní vozovky, hr.50 mm, š.0,5 m" 6,82</t>
  </si>
  <si>
    <t>-395451069</t>
  </si>
  <si>
    <t>-1351751220</t>
  </si>
  <si>
    <t>35,71</t>
  </si>
  <si>
    <t>-1510650405</t>
  </si>
  <si>
    <t>"výkop pre uloženie SWAN kábla do chráničky" 15,07*0,40*0,40*1,2</t>
  </si>
  <si>
    <t>161840280</t>
  </si>
  <si>
    <t>-2038333806</t>
  </si>
  <si>
    <t>32,50*2</t>
  </si>
  <si>
    <t>541836765</t>
  </si>
  <si>
    <t>35,71-"násypový materiál" 32,50</t>
  </si>
  <si>
    <t>1933125346</t>
  </si>
  <si>
    <t>3,21</t>
  </si>
  <si>
    <t>3,21*15 'Prepočítané koeficientom množstva</t>
  </si>
  <si>
    <t>1023307134</t>
  </si>
  <si>
    <t>65" násyp"+3,21 "zostatok"</t>
  </si>
  <si>
    <t>1742411867</t>
  </si>
  <si>
    <t>32,50</t>
  </si>
  <si>
    <t>-1682706690</t>
  </si>
  <si>
    <t>3,21*1,5</t>
  </si>
  <si>
    <t>-764409982</t>
  </si>
  <si>
    <t>1541759742</t>
  </si>
  <si>
    <t>-1461473492</t>
  </si>
  <si>
    <t>18*1,01 'Prepočítané koeficientom množstva</t>
  </si>
  <si>
    <t>1809432092</t>
  </si>
  <si>
    <t>18*2,01 'Prepočítané koeficientom množstva</t>
  </si>
  <si>
    <t>Položenie podklad. vrstvy z geotext. s prekrytím pásov 150 mm -K1+dl. pre nevidiacich</t>
  </si>
  <si>
    <t>39830765</t>
  </si>
  <si>
    <t>240,10 "K1"</t>
  </si>
  <si>
    <t>4,48 "dlažba pre nevidiacich"</t>
  </si>
  <si>
    <t>-1798472094</t>
  </si>
  <si>
    <t>244,58*1,02 'Prepočítané koeficientom množstva</t>
  </si>
  <si>
    <t>Podklad zo štrkodrviny s rozprestretím a zhutnením, po zhutnení hr. 150 mm- K1+dl. pre nevidiacich</t>
  </si>
  <si>
    <t>2076825790</t>
  </si>
  <si>
    <t>Podklad z kameniva stmeleného cementom na diaľnici s rozprestretím a zhutnením CBGM C 6/8 (C 6/8), hr. 120 mm-dl.pre nevidiacich</t>
  </si>
  <si>
    <t>-1121597130</t>
  </si>
  <si>
    <t>1553481741</t>
  </si>
  <si>
    <t>"K1" 240,10</t>
  </si>
  <si>
    <t>1346418458</t>
  </si>
  <si>
    <t>240,10</t>
  </si>
  <si>
    <t>-483065197</t>
  </si>
  <si>
    <t>"doasfaltovanie"6,82</t>
  </si>
  <si>
    <t>878027275</t>
  </si>
  <si>
    <t>2091215959</t>
  </si>
  <si>
    <t>578789656</t>
  </si>
  <si>
    <t>-1933711537</t>
  </si>
  <si>
    <t>1185707913</t>
  </si>
  <si>
    <t>1502937984</t>
  </si>
  <si>
    <t>756192179</t>
  </si>
  <si>
    <t>688152898</t>
  </si>
  <si>
    <t>1780170363</t>
  </si>
  <si>
    <t>243514306</t>
  </si>
  <si>
    <t>1605520115</t>
  </si>
  <si>
    <t>106613476</t>
  </si>
  <si>
    <t>"priechod pre cyklistov" 7,00</t>
  </si>
  <si>
    <t>1829428600</t>
  </si>
  <si>
    <t>-427428689</t>
  </si>
  <si>
    <t>120,17</t>
  </si>
  <si>
    <t>1894967088</t>
  </si>
  <si>
    <t>7,00</t>
  </si>
  <si>
    <t>-866896803</t>
  </si>
  <si>
    <t>"betónový neskosený 15x26x100" 5,28</t>
  </si>
  <si>
    <t>"betónový cestný 15x26x100"2,26</t>
  </si>
  <si>
    <t>-2131423392</t>
  </si>
  <si>
    <t>"betónový neskosený 15x26x100" 2,26+5,28</t>
  </si>
  <si>
    <t>7,54*1,01 'Prepočítané koeficientom množstva</t>
  </si>
  <si>
    <t>-1531785065</t>
  </si>
  <si>
    <t>"obrubník betónový parkový 50/200/1000"239,53</t>
  </si>
  <si>
    <t>264147175</t>
  </si>
  <si>
    <t>239,53*1,01 'Prepočítané koeficientom množstva</t>
  </si>
  <si>
    <t>710480628</t>
  </si>
  <si>
    <t>0,11+0,26+9,58</t>
  </si>
  <si>
    <t>-898591260</t>
  </si>
  <si>
    <t>1832505382</t>
  </si>
  <si>
    <t>1332218659</t>
  </si>
  <si>
    <t>167449042</t>
  </si>
  <si>
    <t>-1338894312</t>
  </si>
  <si>
    <t>1111314259</t>
  </si>
  <si>
    <t>1942796298</t>
  </si>
  <si>
    <t>-1426269525</t>
  </si>
  <si>
    <t>-393418428</t>
  </si>
  <si>
    <t>-808268451</t>
  </si>
  <si>
    <t>999-9-8-82 - SO 10 hallona-autobusová zastávka</t>
  </si>
  <si>
    <t>32,57</t>
  </si>
  <si>
    <t>-1443327388</t>
  </si>
  <si>
    <t>"výkop pre uloženie SWAN kábla do chráničky" 86,26*0,40*0,40*1,2</t>
  </si>
  <si>
    <t>-586487941</t>
  </si>
  <si>
    <t>8,58*2</t>
  </si>
  <si>
    <t>32,57-"násypový materiál" 8,58</t>
  </si>
  <si>
    <t>23,99</t>
  </si>
  <si>
    <t>23,99*15 'Prepočítané koeficientom množstva</t>
  </si>
  <si>
    <t>17,16" násyp"+23,99 "zostatok"</t>
  </si>
  <si>
    <t>8,58</t>
  </si>
  <si>
    <t>23,99*1,5</t>
  </si>
  <si>
    <t>1249034138</t>
  </si>
  <si>
    <t>890645058</t>
  </si>
  <si>
    <t>-1753748788</t>
  </si>
  <si>
    <t>104*1,01 'Prepočítané koeficientom množstva</t>
  </si>
  <si>
    <t>-1187497924</t>
  </si>
  <si>
    <t>104*2,01 'Prepočítané koeficientom množstva</t>
  </si>
  <si>
    <t>172,83 "K1"</t>
  </si>
  <si>
    <t>2,87 "dlažba pre nevidiacich"</t>
  </si>
  <si>
    <t>175,7*1,02 'Prepočítané koeficientom množstva</t>
  </si>
  <si>
    <t>2,87"dlažba pre nevidiacich"</t>
  </si>
  <si>
    <t>"K1" 172,83</t>
  </si>
  <si>
    <t>172,83</t>
  </si>
  <si>
    <t>"doasfaltovanie"15,05</t>
  </si>
  <si>
    <t>6+2</t>
  </si>
  <si>
    <t>85,69</t>
  </si>
  <si>
    <t>"betónový neskosený 15x26x100" 14,58</t>
  </si>
  <si>
    <t>"betónový prechodový "2,00</t>
  </si>
  <si>
    <t>14,58*1,01 'Prepočítané koeficientom množstva</t>
  </si>
  <si>
    <t>-1116794164</t>
  </si>
  <si>
    <t>2*1,02 'Prepočítané koeficientom množstva</t>
  </si>
  <si>
    <t>"obrubník betónový parkový 50/200/1000" 169,86</t>
  </si>
  <si>
    <t>169,86*1,01 'Prepočítané koeficientom množstva</t>
  </si>
  <si>
    <t>0,10+0,73+6,79</t>
  </si>
  <si>
    <t>1317135328</t>
  </si>
  <si>
    <t>966067112</t>
  </si>
  <si>
    <t>Rozobratie plotov výšky do 250 cm, z drôteného pletiva alebo z plechu,  -0,01000t</t>
  </si>
  <si>
    <t>1662437915</t>
  </si>
  <si>
    <t>-1340052119</t>
  </si>
  <si>
    <t>492272394</t>
  </si>
  <si>
    <t>453238836</t>
  </si>
  <si>
    <t>425409314</t>
  </si>
  <si>
    <t>999-9-8-83 - SO 10 autobusová zastávka-angerera</t>
  </si>
  <si>
    <t>"popri zarezaní vozovky, hr.50 mm, š.0,5 m" 1,44</t>
  </si>
  <si>
    <t>35,81</t>
  </si>
  <si>
    <t>-2124117694</t>
  </si>
  <si>
    <t>"výkop pre uloženie SWAN kábla do chráničky" 19,75*0,40*0,40*1,2</t>
  </si>
  <si>
    <t>1954895033</t>
  </si>
  <si>
    <t>3,61*2</t>
  </si>
  <si>
    <t>35,81-"násypový materiál" 3,61</t>
  </si>
  <si>
    <t>32,20</t>
  </si>
  <si>
    <t>32,2*15 'Prepočítané koeficientom množstva</t>
  </si>
  <si>
    <t>7,22" násyp"+32,20 "zostatok"</t>
  </si>
  <si>
    <t>3,61</t>
  </si>
  <si>
    <t>32,20*1,5</t>
  </si>
  <si>
    <t>-251829147</t>
  </si>
  <si>
    <t>1400222529</t>
  </si>
  <si>
    <t>1094546983</t>
  </si>
  <si>
    <t>24*1,01 'Prepočítané koeficientom množstva</t>
  </si>
  <si>
    <t>747619448</t>
  </si>
  <si>
    <t>24*2,01 'Prepočítané koeficientom množstva</t>
  </si>
  <si>
    <t>198,994 "K1"</t>
  </si>
  <si>
    <t>6,84 "dlažba pre nevidiacich"</t>
  </si>
  <si>
    <t>205,83*1,02 'Prepočítané koeficientom množstva</t>
  </si>
  <si>
    <t>6,84"dlažba pre nevidiacich"</t>
  </si>
  <si>
    <t>"K1" 198,994</t>
  </si>
  <si>
    <t>198,994</t>
  </si>
  <si>
    <t>"doasfaltovanie"1,44</t>
  </si>
  <si>
    <t>"priechod pre cyklistov" 3,50</t>
  </si>
  <si>
    <t>79,69</t>
  </si>
  <si>
    <t>3,50</t>
  </si>
  <si>
    <t>"betónový neskosený 15x26x100" 6,26</t>
  </si>
  <si>
    <t>6,26*1,01 'Prepočítané koeficientom množstva</t>
  </si>
  <si>
    <t>"obrubník betónový parkový 50/200/1000" 161,27</t>
  </si>
  <si>
    <t>161,27*1,01 'Prepočítané koeficientom množstva</t>
  </si>
  <si>
    <t>0,31+6,45</t>
  </si>
  <si>
    <t>-1460566200</t>
  </si>
  <si>
    <t>9660671121</t>
  </si>
  <si>
    <t>Demontáž kontajnerového prístrešku</t>
  </si>
  <si>
    <t>544098821</t>
  </si>
  <si>
    <t>-1445847402</t>
  </si>
  <si>
    <t>971364221</t>
  </si>
  <si>
    <t>-1455793259</t>
  </si>
  <si>
    <t>-1430006869</t>
  </si>
  <si>
    <t>999-9-8-84 - SO 10 angerera-malačan</t>
  </si>
  <si>
    <t>26,72</t>
  </si>
  <si>
    <t>741168248</t>
  </si>
  <si>
    <t>"výkop pre uloženie SWAN kábla do chráničky" 41,47*0,40*0,40*1,2</t>
  </si>
  <si>
    <t>2021295098</t>
  </si>
  <si>
    <t>0,60*2</t>
  </si>
  <si>
    <t>26,72-"násypový materiál" 0,60</t>
  </si>
  <si>
    <t>26,12</t>
  </si>
  <si>
    <t>26,12*15 'Prepočítané koeficientom množstva</t>
  </si>
  <si>
    <t>1,20" násyp"+26,12 "zostatok"</t>
  </si>
  <si>
    <t>0,60</t>
  </si>
  <si>
    <t>26,12*1,5</t>
  </si>
  <si>
    <t>-620093333</t>
  </si>
  <si>
    <t>1224581504</t>
  </si>
  <si>
    <t>-687868980</t>
  </si>
  <si>
    <t>50*1,01 'Prepočítané koeficientom množstva</t>
  </si>
  <si>
    <t>1781234632</t>
  </si>
  <si>
    <t>50*2,01 'Prepočítané koeficientom množstva</t>
  </si>
  <si>
    <t>114,06 "K1"</t>
  </si>
  <si>
    <t>114,06*1,02 'Prepočítané koeficientom množstva</t>
  </si>
  <si>
    <t>"K1" 114,06</t>
  </si>
  <si>
    <t>114,06</t>
  </si>
  <si>
    <t>"doasfaltovanie"2,80</t>
  </si>
  <si>
    <t>"priechod pre cyklistov" 5,25</t>
  </si>
  <si>
    <t>45,78</t>
  </si>
  <si>
    <t>5,25</t>
  </si>
  <si>
    <t>"betónový neskosený 15x26x100" 9,02</t>
  </si>
  <si>
    <t>9,02*1,01 'Prepočítané koeficientom množstva</t>
  </si>
  <si>
    <t>"obrubník betónový parkový 50/200/1000" 90,22</t>
  </si>
  <si>
    <t>90,22*1,01 'Prepočítané koeficientom množstva</t>
  </si>
  <si>
    <t>0,45+3,61</t>
  </si>
  <si>
    <t>-1734380655</t>
  </si>
  <si>
    <t>354975446</t>
  </si>
  <si>
    <t>-773776013</t>
  </si>
  <si>
    <t>1176880485</t>
  </si>
  <si>
    <t>-2051315423</t>
  </si>
  <si>
    <t>999-9-8-85 - SO 10 malačan</t>
  </si>
  <si>
    <t>17,53</t>
  </si>
  <si>
    <t>1018298535</t>
  </si>
  <si>
    <t>"výkop pre uloženie SWAN kábla do chráničky" 26,92*0,40*0,40*1,2</t>
  </si>
  <si>
    <t>1390928485</t>
  </si>
  <si>
    <t>0,20*2</t>
  </si>
  <si>
    <t>17,53-"násypový materiál" 0,20</t>
  </si>
  <si>
    <t>17,33</t>
  </si>
  <si>
    <t>17,33*15 'Prepočítané koeficientom množstva</t>
  </si>
  <si>
    <t>0,40" násyp"+17,33 "zostatok"</t>
  </si>
  <si>
    <t>0,20</t>
  </si>
  <si>
    <t>17,33*1,5</t>
  </si>
  <si>
    <t>-1419750843</t>
  </si>
  <si>
    <t>-604280322</t>
  </si>
  <si>
    <t>-1444311973</t>
  </si>
  <si>
    <t>33*1,01 'Prepočítané koeficientom množstva</t>
  </si>
  <si>
    <t>1499123216</t>
  </si>
  <si>
    <t>33*2,01 'Prepočítané koeficientom množstva</t>
  </si>
  <si>
    <t>124,67 "K1"</t>
  </si>
  <si>
    <t>2,29 "dlažba pre nevidiacich"</t>
  </si>
  <si>
    <t>126,96*1,02 'Prepočítané koeficientom množstva</t>
  </si>
  <si>
    <t>2,29"dlažba pre nevidiacich"</t>
  </si>
  <si>
    <t>"K1" 124,67</t>
  </si>
  <si>
    <t>124,67</t>
  </si>
  <si>
    <t>"priechod pre cyklistov" 6,75</t>
  </si>
  <si>
    <t>50,12</t>
  </si>
  <si>
    <t>6,75</t>
  </si>
  <si>
    <t>"betónový neskosený 15x26x100" 6,55</t>
  </si>
  <si>
    <t>"betónový nábehový 20x100x10(15)" 53,19</t>
  </si>
  <si>
    <t>59,74*1,01 'Prepočítané koeficientom množstva</t>
  </si>
  <si>
    <t>-1882782971</t>
  </si>
  <si>
    <t>"nábehový obrubník 20x100x10(15)"53,19</t>
  </si>
  <si>
    <t>53,19*1,01 'Prepočítané koeficientom množstva</t>
  </si>
  <si>
    <t>47,53*1,01 'Prepočítané koeficientom množstva</t>
  </si>
  <si>
    <t>2,66+0,33+1,90</t>
  </si>
  <si>
    <t>-1916676820</t>
  </si>
  <si>
    <t>-1091057345</t>
  </si>
  <si>
    <t>-388823110</t>
  </si>
  <si>
    <t>837505830</t>
  </si>
  <si>
    <t>999-9-8-86 - SO 10 autoelektrikár</t>
  </si>
  <si>
    <t>122100570</t>
  </si>
  <si>
    <t>"popri zarezaní vozovky, hr.50 mm, š.0,5 m"16,59</t>
  </si>
  <si>
    <t>17,98</t>
  </si>
  <si>
    <t>2,51*2</t>
  </si>
  <si>
    <t>17,98-"násypový materiál" 2,51</t>
  </si>
  <si>
    <t>15,47</t>
  </si>
  <si>
    <t>15,47*15 'Prepočítané koeficientom množstva</t>
  </si>
  <si>
    <t>5,02" násyp"+15,47 "zostatok"</t>
  </si>
  <si>
    <t>2,51</t>
  </si>
  <si>
    <t>15,47*1,5</t>
  </si>
  <si>
    <t>1922201154</t>
  </si>
  <si>
    <t>69,28*0,60*0,30</t>
  </si>
  <si>
    <t>-1554922662</t>
  </si>
  <si>
    <t>69,28*0,80*0,15</t>
  </si>
  <si>
    <t>-1131824025</t>
  </si>
  <si>
    <t>69,28*0,80*0,32</t>
  </si>
  <si>
    <t>228869949</t>
  </si>
  <si>
    <t>"vsakovací trativod" 69,28*0,40</t>
  </si>
  <si>
    <t>1379577183</t>
  </si>
  <si>
    <t>1581431113</t>
  </si>
  <si>
    <t>69,28*0,75</t>
  </si>
  <si>
    <t>-975894400</t>
  </si>
  <si>
    <t>51,96*1,02 'Prepočítané koeficientom množstva</t>
  </si>
  <si>
    <t>179,52 "K1"</t>
  </si>
  <si>
    <t>179,52*1,02 'Prepočítané koeficientom množstva</t>
  </si>
  <si>
    <t>"K1" 179,52</t>
  </si>
  <si>
    <t>179,52</t>
  </si>
  <si>
    <t>"doasfaltovanie"16,59</t>
  </si>
  <si>
    <t>71,86</t>
  </si>
  <si>
    <t>"betónový neskosený 15x26x100"6,83</t>
  </si>
  <si>
    <t>6,83*1,01 'Prepočítané koeficientom množstva</t>
  </si>
  <si>
    <t>"obrubník betónový parkový 50/200/1000" 142,48</t>
  </si>
  <si>
    <t>142,48*1,01 'Prepočítané koeficientom množstva</t>
  </si>
  <si>
    <t>0,34+5,70</t>
  </si>
  <si>
    <t>1221554460</t>
  </si>
  <si>
    <t>-556993245</t>
  </si>
  <si>
    <t>-455132009</t>
  </si>
  <si>
    <t>-1766714801</t>
  </si>
  <si>
    <t>-803032108</t>
  </si>
  <si>
    <t>524331582</t>
  </si>
  <si>
    <t>999-9-8-9 - SO 11 Mierove námestie 2.časť</t>
  </si>
  <si>
    <t>-1496451558</t>
  </si>
  <si>
    <t>-1771761119</t>
  </si>
  <si>
    <t>-1541533008</t>
  </si>
  <si>
    <t>"popri zarezní vozovky hr.50 mm š.0,5m" 5,11</t>
  </si>
  <si>
    <t>1800915171</t>
  </si>
  <si>
    <t>111,51*0,15</t>
  </si>
  <si>
    <t>"hr. 420 mm - mínus ornica 150 mm" 111,51*(0,42-0,15)</t>
  </si>
  <si>
    <t>16,727" odstránenie ornice"</t>
  </si>
  <si>
    <t>90,92*0,5*0,15 "spätné zahumusovanie"</t>
  </si>
  <si>
    <t>202,47*0,15</t>
  </si>
  <si>
    <t>54,667*2</t>
  </si>
  <si>
    <t>109,334" násyp"+53,917 "ornica"</t>
  </si>
  <si>
    <t>(0,42-0,15)*202,47</t>
  </si>
  <si>
    <t>90,92*0,50</t>
  </si>
  <si>
    <t>202,47</t>
  </si>
  <si>
    <t>507,28 "K1"</t>
  </si>
  <si>
    <t>126,34 "K4"</t>
  </si>
  <si>
    <t>24,12 "dlažba pre nevidiacich"</t>
  </si>
  <si>
    <t>657,74*1,02 'Prepočítané koeficientom množstva</t>
  </si>
  <si>
    <t>"K4" 126,34</t>
  </si>
  <si>
    <t>"K1" 507,28</t>
  </si>
  <si>
    <t>507,28</t>
  </si>
  <si>
    <t>"doasfaltovanie" 5,11</t>
  </si>
  <si>
    <t>-1498012879</t>
  </si>
  <si>
    <t>126,34*1,01 'Prepočítané koeficientom množstva</t>
  </si>
  <si>
    <t>-414150355</t>
  </si>
  <si>
    <t>"priechod pre chodcov" 8,50</t>
  </si>
  <si>
    <t>"priechod pre cyklistov" 29,00</t>
  </si>
  <si>
    <t>7,00+5,00+2,00</t>
  </si>
  <si>
    <t>191,49+2,50</t>
  </si>
  <si>
    <t>8,50+29,00</t>
  </si>
  <si>
    <t>"betónový neskosený 15x26x100" 3,84</t>
  </si>
  <si>
    <t>3,84*1,01 'Prepočítané koeficientom množstva</t>
  </si>
  <si>
    <t>"obrubník betónový parkový 50/200/1000"422,21</t>
  </si>
  <si>
    <t>422,21*1,01 'Prepočítané koeficientom množstva</t>
  </si>
  <si>
    <t>0,19+21,11</t>
  </si>
  <si>
    <t>847557628</t>
  </si>
  <si>
    <t>-184074574</t>
  </si>
  <si>
    <t>1289104125</t>
  </si>
  <si>
    <t>96600621112</t>
  </si>
  <si>
    <t>Presun lavičky</t>
  </si>
  <si>
    <t>-1622117140</t>
  </si>
  <si>
    <t>-1550179020</t>
  </si>
  <si>
    <t>51171658</t>
  </si>
  <si>
    <t>-1413011984</t>
  </si>
  <si>
    <t>1489677653</t>
  </si>
  <si>
    <t>999-9-8-91 - SO 11.1 Prístrešok pre bicykle</t>
  </si>
  <si>
    <t>PSV - Práce a dodávky PSV</t>
  </si>
  <si>
    <t xml:space="preserve">    711 - Izolácie proti vode a vlhkosti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</si>
  <si>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</si>
  <si>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</si>
  <si>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</si>
  <si>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M - Práce a dodávky M</t>
  </si>
  <si>
    <t xml:space="preserve">    21-M - Elektromontáže</t>
  </si>
  <si>
    <t xml:space="preserve">    43-M - Montáž oceľových konštrukcií</t>
  </si>
  <si>
    <t>271571111</t>
  </si>
  <si>
    <t>Vankúše zhutnené pod základy zo štrkopiesku</t>
  </si>
  <si>
    <t>1748266702</t>
  </si>
  <si>
    <t>1,064*7,04</t>
  </si>
  <si>
    <t>273321411</t>
  </si>
  <si>
    <t>Betón základových dosiek, železový (bez výstuže), tr.C 25/30</t>
  </si>
  <si>
    <t>1675567364</t>
  </si>
  <si>
    <t>2,44*6,44*0,20</t>
  </si>
  <si>
    <t>273351215</t>
  </si>
  <si>
    <t>Debnenie základových dosiek, zhotovenie-dielce</t>
  </si>
  <si>
    <t>1351611230</t>
  </si>
  <si>
    <t>2*(0,20*(2,44+6,44))</t>
  </si>
  <si>
    <t>273351216</t>
  </si>
  <si>
    <t>Debnenie základových dosiek, odstránenie-dielce</t>
  </si>
  <si>
    <t>1405951667</t>
  </si>
  <si>
    <t>273361821</t>
  </si>
  <si>
    <t>Výstuž základových dosiek z ocele 10505</t>
  </si>
  <si>
    <t>471222783</t>
  </si>
  <si>
    <t>273362021</t>
  </si>
  <si>
    <t>Výstuž základových dosiek zo zvár. sietí KARI</t>
  </si>
  <si>
    <t>-50472766</t>
  </si>
  <si>
    <t>457971111</t>
  </si>
  <si>
    <t>Zriadenie vrstvy z geotextílie s presahom, so sklonom do 1:5, šírky geotextílie do 3 m</t>
  </si>
  <si>
    <t>-2049826123</t>
  </si>
  <si>
    <t>693110001200</t>
  </si>
  <si>
    <t>Geotextília polypropylénová Tatratex GTX N PP 300,</t>
  </si>
  <si>
    <t>-166109218</t>
  </si>
  <si>
    <t>11,14*1,2 'Prepočítané koeficientom množstva</t>
  </si>
  <si>
    <t>936174312</t>
  </si>
  <si>
    <t>Osadenie stojana na bicykle kotevnými skrutkami bez zabetónovania nôh na pevný podklad</t>
  </si>
  <si>
    <t>1526044832</t>
  </si>
  <si>
    <t>553560009100</t>
  </si>
  <si>
    <t>Stojan na bicykel poschodový</t>
  </si>
  <si>
    <t>1381922896</t>
  </si>
  <si>
    <t>299437865</t>
  </si>
  <si>
    <t>998011001</t>
  </si>
  <si>
    <t>Presun hmôt pre budovy JKSO 801, 803,812,zvislá konštr.z tehál,tvárnic,z kovu výšky do 6 m</t>
  </si>
  <si>
    <t>2013046133</t>
  </si>
  <si>
    <t>PSV</t>
  </si>
  <si>
    <t>Práce a dodávky PSV</t>
  </si>
  <si>
    <t>711</t>
  </si>
  <si>
    <t>Izolácie proti vode a vlhkosti</t>
  </si>
  <si>
    <t>711131102</t>
  </si>
  <si>
    <t>Zhotovenie geotextílie alebo tkaniny na plochu vodorovnú</t>
  </si>
  <si>
    <t>409362590</t>
  </si>
  <si>
    <t>693110001300</t>
  </si>
  <si>
    <t>Geotextília polypropylénová Tatratex GTX N PP 400, šírka 1,75-3,5 m, dĺžka 60 m, hrúbka 3,4 mm, netkaná, MIVA</t>
  </si>
  <si>
    <t>1800548466</t>
  </si>
  <si>
    <t>21,4*1,15 'Prepočítané koeficientom množstva</t>
  </si>
  <si>
    <t>998711201</t>
  </si>
  <si>
    <t>Presun hmôt pre izoláciu proti vode v objektoch výšky do 6 m</t>
  </si>
  <si>
    <t>%</t>
  </si>
  <si>
    <t>883136766</t>
  </si>
  <si>
    <t>764</t>
  </si>
  <si>
    <t>Konštrukcie klampiarske</t>
  </si>
  <si>
    <t>764175712</t>
  </si>
  <si>
    <t>Krytina  - trapézový systém T-50, šírka 1040 mm, hr. 0,75 mm, sklon strechy od 30°do 45°</t>
  </si>
  <si>
    <t>-566336993</t>
  </si>
  <si>
    <t>998764201</t>
  </si>
  <si>
    <t>Presun hmôt pre konštrukcie klampiarske v objektoch výšky do 6 m</t>
  </si>
  <si>
    <t>-685070209</t>
  </si>
  <si>
    <t>767</t>
  </si>
  <si>
    <t>Konštrukcie doplnkové kovové</t>
  </si>
  <si>
    <t>767122112</t>
  </si>
  <si>
    <t>Montáž stien a priečok s výplňou z pletiva</t>
  </si>
  <si>
    <t>281270208</t>
  </si>
  <si>
    <t>313280000500</t>
  </si>
  <si>
    <t>Pletivo pozinkované so štvorcovými okami</t>
  </si>
  <si>
    <t>1350259024</t>
  </si>
  <si>
    <t>767995101</t>
  </si>
  <si>
    <t>Montáž ostatných atypických kovových stavebných doplnkových konštrukcií nad 5 kg</t>
  </si>
  <si>
    <t>kg</t>
  </si>
  <si>
    <t>-746321716</t>
  </si>
  <si>
    <t>1333151200</t>
  </si>
  <si>
    <t xml:space="preserve">Oceľové profily , 11373, SHS 90x50x3,6 mm, SHS 50x50x3,0 mm </t>
  </si>
  <si>
    <t>-2076854938</t>
  </si>
  <si>
    <t>998767201</t>
  </si>
  <si>
    <t>Presun hmôt pre kovové stavebné doplnkové konštrukcie v objektoch výšky do 6 m</t>
  </si>
  <si>
    <t>-1386635591</t>
  </si>
  <si>
    <t>783</t>
  </si>
  <si>
    <t>Dokončovacie práce - nátery</t>
  </si>
  <si>
    <t>78311</t>
  </si>
  <si>
    <t>Náter oceľovej konštrukcie - žiarove  pozinkovanie+náter</t>
  </si>
  <si>
    <t>1476857421</t>
  </si>
  <si>
    <t>Práce a dodávky M</t>
  </si>
  <si>
    <t>21-M</t>
  </si>
  <si>
    <t>Elektromontáže</t>
  </si>
  <si>
    <t>211111111R</t>
  </si>
  <si>
    <t>Montáž kamerového systému</t>
  </si>
  <si>
    <t>-1847478222</t>
  </si>
  <si>
    <t>211111112R</t>
  </si>
  <si>
    <t>Dodávka kamerového systému</t>
  </si>
  <si>
    <t>1770769734</t>
  </si>
  <si>
    <t>211111113R</t>
  </si>
  <si>
    <t>Montáž elektromagnetického zámku a čítačky</t>
  </si>
  <si>
    <t>829306222</t>
  </si>
  <si>
    <t>211111114R</t>
  </si>
  <si>
    <t>Dodávka elektromagnetického zámku a čítačky</t>
  </si>
  <si>
    <t>489647890</t>
  </si>
  <si>
    <t>211111115R</t>
  </si>
  <si>
    <t xml:space="preserve">Montáž sofwaru, hardwaru na administráciu užívateľov prístrešku </t>
  </si>
  <si>
    <t>-69510002</t>
  </si>
  <si>
    <t>211111116R</t>
  </si>
  <si>
    <t xml:space="preserve">Dodávka sofwaru, hardwaru na administráciu užívateľov prístrešku </t>
  </si>
  <si>
    <t>-1061521483</t>
  </si>
  <si>
    <t>211111117R</t>
  </si>
  <si>
    <t>Montáž osvetlenia prístrešku</t>
  </si>
  <si>
    <t>97852762</t>
  </si>
  <si>
    <t>211111118R</t>
  </si>
  <si>
    <t>Dodávka osvetlenia prístrešku</t>
  </si>
  <si>
    <t>1539529119</t>
  </si>
  <si>
    <t>211111119R</t>
  </si>
  <si>
    <t>Montáž solárneho panelu  a príslušenstva Solar Frontier 165Wp</t>
  </si>
  <si>
    <t>2008361046</t>
  </si>
  <si>
    <t>211111120R</t>
  </si>
  <si>
    <t>Dodávka solárneho panelu Solar Frontier 165Wp</t>
  </si>
  <si>
    <t>-1954537323</t>
  </si>
  <si>
    <t>211111122R</t>
  </si>
  <si>
    <t>Dodávka príslušenstva k solárnym panelom</t>
  </si>
  <si>
    <t>1925735760</t>
  </si>
  <si>
    <t>43-M</t>
  </si>
  <si>
    <t>Montáž oceľových konštrukcií</t>
  </si>
  <si>
    <t>430844014</t>
  </si>
  <si>
    <t>Oplechovanie stien zvárané</t>
  </si>
  <si>
    <t>798885700</t>
  </si>
  <si>
    <t>137110001900</t>
  </si>
  <si>
    <t>Plech oceľový tenký 1,50x1250x2500 mm, ozn. 11 373.0, podľa EN S235JRG1</t>
  </si>
  <si>
    <t>128</t>
  </si>
  <si>
    <t>-1923531941</t>
  </si>
  <si>
    <t>999-9-8-10 - SO 12 Inžinierske siete a verejné osvetlenie</t>
  </si>
  <si>
    <t>999-9-8-10.1 - SO 12.1 Verejné osvetlenie</t>
  </si>
  <si>
    <t>Verejné osvetlenie</t>
  </si>
  <si>
    <t>sub</t>
  </si>
  <si>
    <t>1999378286</t>
  </si>
  <si>
    <t>999-9-8-10.2 - SO 12.2 Prekládka a ochrana distribučných vedení</t>
  </si>
  <si>
    <t>Úroveň 3:</t>
  </si>
  <si>
    <t>999-9-8-10.21 - SO 12.2.1 Prekládka skrine Partizánska</t>
  </si>
  <si>
    <t>Prekládka skrine Partizánska</t>
  </si>
  <si>
    <t>-773919569</t>
  </si>
  <si>
    <t>999-9-8-10.22 - SO 12.2.1 Ľ.Zúbka prekládka</t>
  </si>
  <si>
    <t>Prekládka Ľ. Zúbka</t>
  </si>
  <si>
    <t>2035907299</t>
  </si>
  <si>
    <t>999-9-8-10.23 - SO 12.2.1 Veľkomoravská</t>
  </si>
  <si>
    <t>Veľkomoravská</t>
  </si>
  <si>
    <t>-1079340794</t>
  </si>
  <si>
    <t>999-9-8-10.24 - SO 12.2.1 Prekládka NN Veľkomoravská</t>
  </si>
  <si>
    <t>Prekládka NN Veľkomoravská</t>
  </si>
  <si>
    <t>605758222</t>
  </si>
  <si>
    <t>999-9-8-11 - SO 13 Sadové úpravy</t>
  </si>
  <si>
    <t xml:space="preserve">Sadové úpravy  </t>
  </si>
  <si>
    <t>1875126131</t>
  </si>
  <si>
    <t>Objednávateľ:   Mesto Malacky</t>
  </si>
  <si>
    <t>Spracoval:   ECO-LOGIC PROJECTS s.r.o.</t>
  </si>
  <si>
    <t>Miesto:  Partizánska - Cesta Mládeže, Malacky</t>
  </si>
  <si>
    <t xml:space="preserve">Dátum:   </t>
  </si>
  <si>
    <t>P.č.</t>
  </si>
  <si>
    <t>Názov aktivity</t>
  </si>
  <si>
    <t>Názov výdavku</t>
  </si>
  <si>
    <t>Počet jednotiek</t>
  </si>
  <si>
    <t>Jednotková cena bez DPH [Eur]</t>
  </si>
  <si>
    <t>Celkom bez DPH [Eur]</t>
  </si>
  <si>
    <t>Výkopové práce</t>
  </si>
  <si>
    <t>94600009 - Uzemňovacie vedenie, pásovina FeZn 30x4mm v zemi včít. svoriek,prepojenia, izolácie spojov s FeZn ø=10 mm</t>
  </si>
  <si>
    <t>94600010 - Dodávka Guľatiny FeZn ø=10 mm2, dĺžka 2m, vrátane podružného materiálu</t>
  </si>
  <si>
    <t>94600011 - Uzemnenie stožiara: uchytenie guľatiny o stožiar a prepojenie s pásovinou</t>
  </si>
  <si>
    <t>94600012 - Pripojovací materiál pre guľatinu FeZn 10mm: 1x svorka SP1  s okom na uzemnenie stožiara + 2x svorka SR03).</t>
  </si>
  <si>
    <t>Základy</t>
  </si>
  <si>
    <t>94600057 - Základový rošt PRZ - 1E5 pre stožiar prírubový výšky 4,5m, vrátane skompletizovania, podľa špecifikácií zariadení</t>
  </si>
  <si>
    <t>Stožiare</t>
  </si>
  <si>
    <t>34000040 - Montáž svorkovnice stožiarovej, pripevnenie svorkovnice, úprava káblov, montáž vodičov prierezu 4x25-35mm, montáž poistiek, zapojenie vývodu pre svietidlo, uzatvorenie svorkovnice min IP 43.</t>
  </si>
  <si>
    <t>34000043 - Označenie stožiara číslom - reflexný podklad, čierne číslo</t>
  </si>
  <si>
    <t>34000044 - Samolepka BLESK-B3</t>
  </si>
  <si>
    <t>34000045 - Samolepka uzemnenie</t>
  </si>
  <si>
    <t>34000085 - Stožiarová svorkovnica GURO EKM-2072-2D2-5-35mm, 2ks 4x25-3525, poistka 2xD01 (10A), stĺp min. fi 90mm, IP43, stredne veľké stožiare, vrátane poistiek</t>
  </si>
  <si>
    <t>34000026 - Montáž stožiara do výšky 10 m, doprava (z blizkej skladky) a montáž stožiara, osadenie do základu,zatiahnutie kábla, zhotovenie čapice</t>
  </si>
  <si>
    <t>94600061 - Montáž základového roštu pre stožiar do výšky 10m v ose trasy kábla, zabetónovanie základového roštu,  výkop stožiarovej jamy, zásyp, zhutnenie a úprava terénu.</t>
  </si>
  <si>
    <t>34000080 - Oceľový prírubový stožiar výšky 4,5m typ - PSH45, podľa špecifikácii zariadení</t>
  </si>
  <si>
    <t>Káble a vodiče</t>
  </si>
  <si>
    <t>34600001 - Kábel silový medený CYKY-J 5x1,5, vrátane montáže v stožiari</t>
  </si>
  <si>
    <t>34600024 - Ukončenie vodičov v stožiarových svorkovniciach, svorkovniciach svietidiel vč. zapojenia a vodičovej koncovky do 2.5 mm2</t>
  </si>
  <si>
    <t>34600075 - Fólia červená s bleskom</t>
  </si>
  <si>
    <t>34600080 - Ohybná chránička dvojplášťová FXKVR 63mm - 450N/20cm vrátane uloženia v zemi a zatiahnutia kábla do chráničky</t>
  </si>
  <si>
    <t>34600077 - Kábel silový s plastovou izoláciou CYKY-J 5x10 , vrátane montáže v stožiari</t>
  </si>
  <si>
    <t>Svietidlá a príslušenstvo</t>
  </si>
  <si>
    <t>40000032 - Odborné odskúšanie a kompletizácia svietidla pred montážou.</t>
  </si>
  <si>
    <t>40000033 - Montáž pouličného svietidla do 10 m</t>
  </si>
  <si>
    <t>40000107 - LED svietidlo typ P2 podľa špecifikácie zariadení. Vrátane pripojovacieho a montážneho materiálu.</t>
  </si>
  <si>
    <t>Inžinierské, projekčné a revízne práce</t>
  </si>
  <si>
    <t>35200003 - Východisková revízia stožiara s jedným svietidlom</t>
  </si>
  <si>
    <t>35200019 - Montážna plošina do 12m</t>
  </si>
  <si>
    <t>hod</t>
  </si>
  <si>
    <t>35200021 - Porealizačná dokumentácia skutočného vyhotovenia</t>
  </si>
  <si>
    <t>35200022 - Projekt zmeny organizácie dopravy.</t>
  </si>
  <si>
    <t>35200023 - Zriadenie staveniska</t>
  </si>
  <si>
    <t>35200026 - Inžiniering</t>
  </si>
  <si>
    <t>35200027 - Vytýčenie inžinierských sietí</t>
  </si>
  <si>
    <t>35200020 - Geodetické práce - vytýčenie trás a polohy stožiarov</t>
  </si>
  <si>
    <t>35200025 - Geodetické práce - porealizačné zameranie skutočného vyhotovenia nových stožiarov a trás</t>
  </si>
  <si>
    <t>35200023 - Odvoz a likvidácia vzniknutého odpadu na skládku.</t>
  </si>
  <si>
    <t>35200024 - Doprava</t>
  </si>
  <si>
    <t>Rozvádzače</t>
  </si>
  <si>
    <t>35200024 - Riadiaca jednotka  obojsmernú komunikáciu umiestnená v svietidle podľa špecifikácie zariadení</t>
  </si>
  <si>
    <t>35300075 - Montáž riadiacej jednotky do stožiara vrátane montážneho materiálu</t>
  </si>
  <si>
    <t>34000086 - Stožiarová svorkovnica ROSA NTB-2, 2ks 5x6mm-5x16mm, IP54,</t>
  </si>
  <si>
    <t>35200025 - Prenosné dočasné značenie</t>
  </si>
  <si>
    <t>Demontáž starého svetelného miesta</t>
  </si>
  <si>
    <t>21000004 - Demontáž pouličného svietidla do výšky 10m, likvidácia</t>
  </si>
  <si>
    <t>21000010 - Demontáž 1-ramenného výložníka v pracovnej výške do 12m</t>
  </si>
  <si>
    <t>21000019 - Demontáž oceľových stožiarov do MH=10,0m, likvidácia</t>
  </si>
  <si>
    <t>21000032 - Demontáž svorkovnice stožiarovej, likvidácia</t>
  </si>
  <si>
    <t>21000035 - Demontáž základu stožiara v chodníkoch - betón, asfalt do MH=10m, odvoz sutiny na skládku</t>
  </si>
  <si>
    <t>21000050 - Demontáž pätice parkovej betónovej. Likvidácia na skládke.</t>
  </si>
  <si>
    <t>94600003 - Výkop v zemine do hĺbky 70 cm, odvoz výkopku na skládku, pokládka kábla, fólia, piesok, pokládka guľatiny, zásypový materiál, zhutnenie, uvedenie do pôvodného stavu - zatrávnenie</t>
  </si>
  <si>
    <t>Výložníky</t>
  </si>
  <si>
    <t>34500031 - Montáž výložníkov do výšky 10 m</t>
  </si>
  <si>
    <t>34600064 - Montáž spojky</t>
  </si>
  <si>
    <t>34600072 - Spojka káblová SVCZ 35 (4x35) s AL spojkami</t>
  </si>
  <si>
    <t>40000106 - LED svietidlo typ P3 podľa špecifikácie zariadení. Vrátane pripojovacieho a montážneho materiálu.</t>
  </si>
  <si>
    <t>Investičné náklady diela celkom</t>
  </si>
  <si>
    <t>VÝKAZ VÝMER</t>
  </si>
  <si>
    <t>Vyhotovil:</t>
  </si>
  <si>
    <t>Ing. Dušan Držík</t>
  </si>
  <si>
    <t>P.Č.</t>
  </si>
  <si>
    <t>TOV</t>
  </si>
  <si>
    <t>MONTÁŽNE PRÁCE</t>
  </si>
  <si>
    <t>MJ:</t>
  </si>
  <si>
    <t>Počet:</t>
  </si>
  <si>
    <t>Jednotková cena:</t>
  </si>
  <si>
    <t>Cena celkom:</t>
  </si>
  <si>
    <t>Kábel NAYY 4X50mm2 - voľne uložený - ručne</t>
  </si>
  <si>
    <t>Kábel NAYY 4X240mm2 - voľne uložený - ručne</t>
  </si>
  <si>
    <t>Koncovka 1KV - vnútorná, bez rozdeľovacej hlavy HCZ4, na "V" svorky, 240mm2</t>
  </si>
  <si>
    <t>KS</t>
  </si>
  <si>
    <t>Spojka káblová NN priama 4x185-240</t>
  </si>
  <si>
    <t>Montáž poistky nožovej PN 000</t>
  </si>
  <si>
    <t>Montáž poistky nožovej PN 2</t>
  </si>
  <si>
    <t>POSPÁJANIE OCHRANNÉ, DRÔT FEZN 10MM</t>
  </si>
  <si>
    <t>UZEMNENIE V ZEMI, PÁSKA FEZN 30X4MM</t>
  </si>
  <si>
    <t>SVORKA ODBOČNÁ SR02 PRE PÁS FEZN 30X4MM</t>
  </si>
  <si>
    <t>FÓLIA VÝSTRAŽNÁ Z PVC ŠÍRKA 30CM S BLESKOM</t>
  </si>
  <si>
    <t>Lôžko káblové pieskové, š. 35cm, ochranná platňa KPL 250/10</t>
  </si>
  <si>
    <t>KONTROLA SLEDU FÁZ</t>
  </si>
  <si>
    <t>Koncovka 1KV - vnútorná, bez rozdeľovacej hlavy HCZ4, na "V" svorky, 50mm2</t>
  </si>
  <si>
    <t>CELKOM:</t>
  </si>
  <si>
    <t>MONTÁŽNY MATERIÁL</t>
  </si>
  <si>
    <t>KÁBEL NAYY-J 4X50 ( PRYSMIAN )</t>
  </si>
  <si>
    <t>KÁBEL NAYY-J 4X240 ( PRYSMIAN )</t>
  </si>
  <si>
    <t>BAL</t>
  </si>
  <si>
    <t>SPOJKA KÁBL. NN PRIAMA 4X185-240 ( VUKI )</t>
  </si>
  <si>
    <t>PÁSKA ZEMNIACA POZINKOVANÁ 30X4MM ( DEHN + SOHNE DEHN)</t>
  </si>
  <si>
    <t>KG</t>
  </si>
  <si>
    <t>SVORKA ODBOČNÁ SPOJOVACIA SR 02 ( DEHN + SOHNE DEHN)</t>
  </si>
  <si>
    <t>FÓLIA VÝSTRAŽNÁ ČERV.330 X 0,6 S BLESKOM (H&amp;H)</t>
  </si>
  <si>
    <t>PLATŇA OCHRANNÁ KÁBLOVÁ KPL 250/10 (H&amp;H)</t>
  </si>
  <si>
    <t>Piesok ťažený</t>
  </si>
  <si>
    <t>T</t>
  </si>
  <si>
    <t>ŠTÍTOK OZ. NA KÁBEL Č.V.359050 - PVC (H&amp;H)</t>
  </si>
  <si>
    <t>PÁSKA SŤAHOVACIA 360X4,8 MM (H&amp;H)</t>
  </si>
  <si>
    <t>VÝKOPOVÉ PRÁCE</t>
  </si>
  <si>
    <t>Výkop v asfaltovom chodníku pre NN káble ryha 0,35 x 0,60</t>
  </si>
  <si>
    <t>AB hrúbky od 7 do 10 cm ACo 8</t>
  </si>
  <si>
    <t>Búranie LA hr, 3-5 cm s odvozom a poplatkom za skládku</t>
  </si>
  <si>
    <t>Výkop ryhy (jamy) v chodníku a vo vozovke do 1,3m hĺbky</t>
  </si>
  <si>
    <t>Odvoz výkopku na skládku</t>
  </si>
  <si>
    <t>Poplatok za skládku (výkopku)</t>
  </si>
  <si>
    <t>Spätný zához ryhy (jamy) štrkopieskom</t>
  </si>
  <si>
    <t>Zhutnenie štrkopiesku po 20 cm vrstvách</t>
  </si>
  <si>
    <t>OSTATNÉ SLUŽBY</t>
  </si>
  <si>
    <t>Porealizačné geodetické zameranie</t>
  </si>
  <si>
    <t>Zabezpečenie pracoviska</t>
  </si>
  <si>
    <t>REKAPITULÁCIA</t>
  </si>
  <si>
    <t>CENA CELKOM BEZ DPH</t>
  </si>
  <si>
    <t>700_D-6.1_Rozpočet_Verejné osvetlenie - CYKLOTRASA PARTIZÁNSKA – CESTA MLÁDEŽE, MALACKY  -  ČASŤ 1</t>
  </si>
  <si>
    <t>Objekt:   Verejné osvetlenie - CYKLOTRASA PARTIZÁNSKA – CESTA MLÁDEŽE, MALACKY - ČASŤ 1  -  STAVEBNÝ OBJEKT 12.1.1</t>
  </si>
  <si>
    <t>94600001 - Výkop v asfaltovej ceste hĺbky 100 cm, Vybúranie betónu do 15 cm, odvoz asfaltu, odvoz sutiny na skládku, pokládka kábla, fólia, piesok, pokládka guľatiny, uvedenie do pôvodného stavu - (zásyp ryhy, zhutnenie, betón, asfalt).</t>
  </si>
  <si>
    <t>94600007 - Pretlak - technológiou mikrotunelovaním pod komunikáciou, chránička d=100mm, záťah kábla a pásoviny FeZn 30x4mm</t>
  </si>
  <si>
    <t>94600055 -  Základový rošt PRZ - 1E5 pre stožiar prírubový výšky 5m, vrátane skompletizovania, podľa špecifikácií zariadení</t>
  </si>
  <si>
    <t>94600058 -  Základový rošt PRZ - 1E5 pre stožiar prírubový výšky 9,2m, vrátane skompletizovania, podľa špecifikácií zariadení</t>
  </si>
  <si>
    <t>34000078 - Oceľový prírubový stožiar výšky 5m typ - PSH50, podľa špecifikácii zariadení</t>
  </si>
  <si>
    <t>34000081 - Oceľový prírubový stožiar výšky 9,2m  typ - PSH80X  + WR1/10/12, podľa špecifikácii zariadení</t>
  </si>
  <si>
    <t>34500068 - Oceľový výložník WR1/10/12 na oceľový/hliníkový stožiar dĺžky 1m</t>
  </si>
  <si>
    <t>34600063 - Montáž vzdušného vedenia.</t>
  </si>
  <si>
    <t>34600074 - NFA2X 4x16</t>
  </si>
  <si>
    <t>34600078 - Kábel silový s plastovou izoláciou CYKY-J 5x16 , vrátane montáže v stožiari</t>
  </si>
  <si>
    <t>Materiál pre vzdušné vedenie</t>
  </si>
  <si>
    <t>34700001 - Nerezová páska do 60 cm dĺžky + 2x spona (BANDIMEX)</t>
  </si>
  <si>
    <t>34700002 - Kotviaca svorka vzdušného izolovaného vedenia do 25mm2</t>
  </si>
  <si>
    <t>34700006 - Poistkový komplet pre svietidlo na vzdušnom vedení 10A, diazed.</t>
  </si>
  <si>
    <t>34700009 - Svorka odbočovacia prepichovacia 16 - 120 / 1,5 - 10 mm2 P120/10I</t>
  </si>
  <si>
    <t>34700010 - Prúdová svorka, Al 6-35mm2</t>
  </si>
  <si>
    <t>34700020 - Montáž prúdovej svorky vzdušného neizolovaného vedenia vedenia</t>
  </si>
  <si>
    <t>34700021 - Montáž prepichovacej svorky vzdušného vedenia</t>
  </si>
  <si>
    <t>34700022 - Svorka závesná univerzálna 2x16-4x120 mm2 90° NJK16120, vrátane montáže.</t>
  </si>
  <si>
    <t>34700023 - Záves SOT29 pre nosnú svorku na betonový stožiár NN vedenia, vrátane montáže.</t>
  </si>
  <si>
    <t>34700025 - Svorka odbočovacia prepichovacia 6 - 70 / 4 - 35 mm2 P70/35I</t>
  </si>
  <si>
    <t>34700026 - Montáž kotviacej svorky</t>
  </si>
  <si>
    <t>40000037 - Montáž poistkového kompletu na svietidlo vzd. vedenia</t>
  </si>
  <si>
    <t>40000106 - LED svietidlo typ P1 podľa špecifikácie zariadení. Vrátane pripojovacieho a montážneho materiálu.</t>
  </si>
  <si>
    <t>Časť rozvádzače</t>
  </si>
  <si>
    <t>94600003 - Výkop v zeleni do hĺbky 70 cm, zatrávnenie, odvoz výkopku na skládku, pokládka kábla, fólia, piesok, pokládka guľatiny</t>
  </si>
  <si>
    <t>34600008 - Kábel silový s plastovou izoláciou AYKY-J 4x35 vtátane montáže</t>
  </si>
  <si>
    <t>34600009 - Kábel silový s plastovou izoláciou AYKY-J 4x50, vrátane montáže</t>
  </si>
  <si>
    <t>34600030 - Oceľová chránička priemer 63mm, dlžka 3m, zinkovaná</t>
  </si>
  <si>
    <t>34600079 - Montáž oceľovej chráničky priemeru 63mm, zatiahnutie káblov do chráničky</t>
  </si>
  <si>
    <t>34600080 - Pripojenie kábla do existujúcej SR/ IPS vrátane podružného materiálu</t>
  </si>
  <si>
    <t>34600074 - Prúdová svorka, Al 6-35mm2</t>
  </si>
  <si>
    <t>34600065 - Montáž prúdovej svorky vzdušného neizolovaného vedenia vedenia</t>
  </si>
  <si>
    <t>34700001 - Nerezová páska do 120 cm dĺžky + 2x spona (BANDIMEX)</t>
  </si>
  <si>
    <t>35200007 - Revízia rozvádzača</t>
  </si>
  <si>
    <t>35300008 - Skrina IPS 3x25A</t>
  </si>
  <si>
    <t>35300009 - Montáž skrinky IPS, zapojenie</t>
  </si>
  <si>
    <t>35300026 - Montáž rozvádzača, základ z betónu, osadenie rozvádzača volne stojaceho, zapojenie vodičov</t>
  </si>
  <si>
    <t>35300063 - Rozvádzač RE.RVO35 - podľa schémy zapojenia</t>
  </si>
  <si>
    <t>35300071 - Riadiaca jednotka umiestnená v rozvádzači podľa špecifikácie zariadení</t>
  </si>
  <si>
    <t>35300075 - Montáž riadiacej jednotky v rozvádzači vrátane montážneho materiálu</t>
  </si>
  <si>
    <t>35300079 - Projekt skutočného vyhotovenia rozvádzača</t>
  </si>
  <si>
    <t>35300076 - Oživenie systému riadenia rozvádzača</t>
  </si>
  <si>
    <t xml:space="preserve">35300080 - Vypnutie a zaistenie vývodov z TS </t>
  </si>
  <si>
    <t>CYKLOTRASA PARTIZÁNSKA - CESTA MLÁDEŽE, MALACKY, E - 02 PREKLÁDKA SKRINE PARTIZÁNSKA - SO12.2.1</t>
  </si>
  <si>
    <t>MOTÁŽNE PRÁCE</t>
  </si>
  <si>
    <t>Spojka káblová NN priama 4x50-70</t>
  </si>
  <si>
    <t>Skriňa plastová s príslušenstvom, SR4 DIN0 VV 5x400A P2</t>
  </si>
  <si>
    <t>SVORKA ZEMNIACA TYP SR03</t>
  </si>
  <si>
    <t>Svorka typ SP1 pre spojenie kovových súčiastok</t>
  </si>
  <si>
    <t>SPOJKA KÁBL. NN PRIAMA 4X35-95 ( VUKI )</t>
  </si>
  <si>
    <t>SKRIŇA SR4 DIN1 5X400A P2 ( HASMA )</t>
  </si>
  <si>
    <t>POISTKA NOŽOVÁ 2 - 250A ( OEZ )</t>
  </si>
  <si>
    <t>POISTKA NOŽOVÁ 2 - 200A ( OEZ )</t>
  </si>
  <si>
    <t>POISTKA NOŽOVÁ 000 - 80A  ( OEZ )</t>
  </si>
  <si>
    <t>DRÔT OCEĽOVÝ POZINKOVANÝ FI 10MM ( DEHN + SOHNE DEHN)</t>
  </si>
  <si>
    <t>SVORKA UZEMŇOVACIA SR 03 ( DEHN + SOHNE DEHN)</t>
  </si>
  <si>
    <t>SVORKA PRIPOJOVACIA SP1 ( DEHN + SOHNE DEHN)</t>
  </si>
  <si>
    <r>
      <t xml:space="preserve">CYKLOTRASA PARTIZÁNSKA - CESTA MLÁDEŽE, MALACKY, E - 03 </t>
    </r>
    <r>
      <rPr>
        <i/>
        <sz val="10"/>
        <rFont val="Cambria"/>
        <family val="2"/>
        <charset val="238"/>
        <scheme val="major"/>
      </rPr>
      <t>PREKLÁDKA Ľ.ZÚBKA</t>
    </r>
    <r>
      <rPr>
        <i/>
        <sz val="10"/>
        <color theme="1"/>
        <rFont val="Cambria"/>
        <family val="2"/>
        <charset val="238"/>
        <scheme val="major"/>
      </rPr>
      <t xml:space="preserve"> - SO12.2.1</t>
    </r>
  </si>
  <si>
    <t>Montáž hlavice krycej na betónový stožiar JB 6÷20kN</t>
  </si>
  <si>
    <t>Stožiar betónový J 9m/6kN bez výstroja</t>
  </si>
  <si>
    <t>KONZOLA VVS 1200MM NA BET.STĹP JB</t>
  </si>
  <si>
    <t>ODPÁLENIE KOVOVEJ KONŠTRUKCIE NN - VO VÝŠKE</t>
  </si>
  <si>
    <t>ODPÁLENIE KOVOVEJ KONŠTRUKCIE NN - NA ZEMI</t>
  </si>
  <si>
    <t>Demontáž kolíku valcového 20X225mm s izolátorom VR1B bielym</t>
  </si>
  <si>
    <t>KOLÍK VALCOVÝ 20X235MM S IZOL.VR1B BIEL.</t>
  </si>
  <si>
    <t>Demontáž kolíku valcového 20X225mm s izolátorom VR1B hnedým</t>
  </si>
  <si>
    <t>KOLÍK VALCOVÝ 20X235MM S IZOL.VR1B HNED.</t>
  </si>
  <si>
    <t>SKRUTKA M20 S IZOL.VK1/2 BIELYM,MEDZI I.</t>
  </si>
  <si>
    <t>PRIPOJENIE ALFE DO 50 NA ALFE 35÷50 S.S.</t>
  </si>
  <si>
    <t>Demontáž väzu dvojitého krížového pre lano ALFE 16mm2</t>
  </si>
  <si>
    <t>VÄZ DVOJITÝ KRÍŽOVÝ PRE ALFE 25MM2, 25/4</t>
  </si>
  <si>
    <t>Skriňa plastová s príslušenstvom, SR5 DIN00 2x400A + 4x160A</t>
  </si>
  <si>
    <t>Skriňa plastová s príslušenstvom, SR5 DIN0 VV 4x400A /2x160A P2</t>
  </si>
  <si>
    <t>Montáž poistky nožovej PN 1</t>
  </si>
  <si>
    <t>Žľab káblový plastový 1000x130x130mm, pre VNK a NNK</t>
  </si>
  <si>
    <t>CHRÁNIČKA KÁBLOVÁ 160X12X6000MM-6M KORUGOVANÁ</t>
  </si>
  <si>
    <t>PRÍPLATOK NA ZAŤAH. KÁBLA, HM. DO 24KG</t>
  </si>
  <si>
    <t>HLAVICA KRYCIA LAMINÁT.220MM BETÓN.STĹPA (H&amp;H)</t>
  </si>
  <si>
    <t>STOŽIAR BETÓNOVÝ EPV 9M/6KN ( ELV SENEC )</t>
  </si>
  <si>
    <t>FARBA S 2013/1999 ČIERNA,SYNTETICKÁ (H&amp;H)</t>
  </si>
  <si>
    <t>L</t>
  </si>
  <si>
    <t>FARBA S 2013/6200 ŽLTÁ,SYNTETICKÁ (H&amp;H)</t>
  </si>
  <si>
    <t>RIEDIDLO S 6006 (H&amp;H)</t>
  </si>
  <si>
    <t>BENZÍN TECHNICKÝ (H&amp;H)</t>
  </si>
  <si>
    <t>PODLOŽKA HLADKÁ DIN 125 ZN FI 17 MM (H&amp;H)</t>
  </si>
  <si>
    <t>KONZOLA 1200MM POZINKOVANÁ (H&amp;H)</t>
  </si>
  <si>
    <t>STRMEŇ SVORNÍK. 270X280MM NA STOŽIAR (H&amp;H)</t>
  </si>
  <si>
    <t>MATICA PRESNÁ DIN 934 M16 TR.8,0 POZINK. (H&amp;H)</t>
  </si>
  <si>
    <t>KOLÍK NN VALC.20X235MM S MATICOU,ŽIAR.ZN (H&amp;H)</t>
  </si>
  <si>
    <t>IZOLÁTOR NN KOLĺKOVÝ BIELY VPR 1B (H&amp;H)</t>
  </si>
  <si>
    <t>NÁTRUBOK PLAST.POD IZOLÁTOR TYP VPR 1 B (H&amp;H)</t>
  </si>
  <si>
    <t>IZOLÁTOR NN KOLĺKOVÝ HNEDÝ VPR 1B (H&amp;H)</t>
  </si>
  <si>
    <t>PODLOŽKA HLADKÁ DIN 125 ZN FI 22 MM (H&amp;H)</t>
  </si>
  <si>
    <t>KOLÍK NN KUŽ.20X360MM S MATICOU,ŽIAR.ZN (H&amp;H)</t>
  </si>
  <si>
    <t>IZOLÁTOR NN KLADKOVÝ BIELY VZK 1 (H&amp;H)</t>
  </si>
  <si>
    <t>PODLOŽKA PAPIEROVÁ PRE SKRUTKU M 20 (H&amp;H)</t>
  </si>
  <si>
    <t>SVORKA ODBOČ ROZ 50MM2/16-50MM2 (669105) (H&amp;H)</t>
  </si>
  <si>
    <t>MAZIVO CONTACTIN-CU (H&amp;H)</t>
  </si>
  <si>
    <t>DRÔT AL MÄKKÝ 2,80 MM STN 424004.11 (H&amp;H)</t>
  </si>
  <si>
    <t>PÁSIK OVINOVACÍ AL 10x1x15000MM (237679) (H&amp;H)</t>
  </si>
  <si>
    <t>DRÔT AL MÄKKÝ 3,55 MM STN 424004.11 (H&amp;H)</t>
  </si>
  <si>
    <t>SKRIŇA SR5 DIN0 2X400A/4X160A ( HASMA )</t>
  </si>
  <si>
    <t>SKRIŇA SR5 DIN1 4X400A /2X160A P2 ( HASMA )</t>
  </si>
  <si>
    <t>POISTKA NOŽOVÁ 1 - 125A ( OEZ )</t>
  </si>
  <si>
    <t>POISTKA NOŽOVÁ 2 - 250A( OEZ )</t>
  </si>
  <si>
    <t>POISTKA NOŽOVÁ 2 - 315A( OEZ )</t>
  </si>
  <si>
    <t>POISTKA NOŽOVÁ 2 - 200A( OEZ )</t>
  </si>
  <si>
    <t>ŽĽAB KÁBLOVÝ PLAST.1000X130X130MM (H&amp;H)</t>
  </si>
  <si>
    <t>CHRÁNIČKA KÁBLOVÁ 160X11MM-6M KORUGOVANÁ (H&amp;H)</t>
  </si>
  <si>
    <t>Výkop vo vozovke pre NN káble ryha 0,35 x 1,00 m</t>
  </si>
  <si>
    <t xml:space="preserve"> Výkop v asfaltovom chodníku pre VN káble ryha 0,50 x 1,20 m</t>
  </si>
  <si>
    <t>AB hrúbky od 10 cm v ceste ACo 12</t>
  </si>
  <si>
    <t>Výkop jamy pre železobetónový stožiar v chodníku 0,60x0,60x2,00m</t>
  </si>
  <si>
    <t>Dopravné značenie</t>
  </si>
  <si>
    <t>Búranie betónu s odvozom a poplatkom za skládku</t>
  </si>
  <si>
    <t>Dodávka betónu s rozprestretím triedy C20/25</t>
  </si>
  <si>
    <t>CYKLOTRASA PARTIZÁNSKA - CESTA MLÁDEŽE, MALACKY, E - 04 VEĽKOMORAVSKÁ - SO12.2.1</t>
  </si>
  <si>
    <t xml:space="preserve"> Výkop v asfaltovom chodníku pre VN káble ryha 0,65 x 1,20 m</t>
  </si>
  <si>
    <t>CYKLOTRASA PARTIZÁNSKA - CESTA MLÁDEŽE, MALACKY, E - 05 PREKLÁDKA NN VEĽKOMORAVSKÁ  - SO12.2.1</t>
  </si>
  <si>
    <t>Stožiar betónový J 9m/15kN bez výstroja</t>
  </si>
  <si>
    <t>Kábel NAYY 4X25mm2 - voľne uložený - ručne</t>
  </si>
  <si>
    <t>KONZOLA VPS 600/280 NA BET.STLP JB 220MM</t>
  </si>
  <si>
    <t>OBJÍMKA STRMEŇOVÁ 892501 S OKOM NA JB</t>
  </si>
  <si>
    <t>ZAPOJENIE 4ŽÍL V ISTIČI SKRINE DO 35MM2</t>
  </si>
  <si>
    <t>SKRIŇA PRÍPOJKOVÁ PLASTOVÁ SPP 2S(EZ) 1.ODB.NA STĽP.EN.ZÁMOK</t>
  </si>
  <si>
    <t>SKRUTKA S OTVORENÝM OKOM 892549</t>
  </si>
  <si>
    <t>Svorka NNV kotevná 4x50-120</t>
  </si>
  <si>
    <t>Svorka NNV prepichovacia 16-120+6-50(pre obmedzovač, uzemnenie a DP)</t>
  </si>
  <si>
    <t>Svorka NNV prepichovacia 95-240+50-150(pre NNK do 240)</t>
  </si>
  <si>
    <t>Vodič zväzkový NFA2X 4X16 mm2</t>
  </si>
  <si>
    <t>Vodič zväzkový NFA2X 4X95 mm2</t>
  </si>
  <si>
    <t>Svorka NNV kotevná 4x16-35, nad 2KN(pre DP)</t>
  </si>
  <si>
    <t>Demontáž lana  AlFe 50mm2</t>
  </si>
  <si>
    <t>KM</t>
  </si>
  <si>
    <t>STOŽIAR BETÓNOVÝ EPV 9M/15KN ( ELV SENEC )</t>
  </si>
  <si>
    <t>KÁBEL NAYY-J 4X25 ( PRYSMIAN )</t>
  </si>
  <si>
    <t>KONZOLA 600MM POZINKOVANÁ (H&amp;H)</t>
  </si>
  <si>
    <t>PODLOŽKA HLADKÁ DIN 7349 ZN FI 17 MM (H&amp;H)</t>
  </si>
  <si>
    <t>OBJÍMKA STRMEŇOVÁ S OKOM JB 250MM (H&amp;H)</t>
  </si>
  <si>
    <t>SKRIŇA SPP 2S(EZ) 1.ODB.NA STĽP.EN.ZÁMOK (HASMA )</t>
  </si>
  <si>
    <t>SKRUTKA NOSNÁ M20 S OTVORENÝM OKOM (H&amp;H)</t>
  </si>
  <si>
    <t>SVORKA NNV KOTEVNÁ 4X70-95 (H&amp;H)</t>
  </si>
  <si>
    <t>SVORKA NNV PREP.ODB.IZOL. 50-120+6-50 (H&amp;H)</t>
  </si>
  <si>
    <t>SVORKA NNV PREP.ODB.IZOL. 95-240+70-150 (H&amp;H)</t>
  </si>
  <si>
    <t>VODIČ ZVÄZKOVÝ NFA2X 4X16 MM2 RM ( HERZKAB )</t>
  </si>
  <si>
    <t>VODIČ ZVÄZKOVÝ NFA2X 4X95 RM ( HERZKAB )</t>
  </si>
  <si>
    <t>HADICA ZMRŠŤOV.Z/Ž ZS 095 ZS FÍ 9,5-4,8 (H&amp;H)</t>
  </si>
  <si>
    <t>SVORKA NNV KOTEVNÁ 4X16-25 (H&amp;H)</t>
  </si>
  <si>
    <t xml:space="preserve">Spracoval:     </t>
  </si>
  <si>
    <t>Projektant:  Cykloprojekt s.r.o., Laurinská 18, 811 01  Bratislava</t>
  </si>
  <si>
    <t>JKSO :</t>
  </si>
  <si>
    <t xml:space="preserve">Dodávateľ: </t>
  </si>
  <si>
    <t xml:space="preserve">Dátum: </t>
  </si>
  <si>
    <t>Por.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</si>
  <si>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</si>
  <si>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</si>
  <si>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</si>
  <si>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</si>
  <si>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</si>
  <si>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</si>
  <si>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Spolu</t>
  </si>
  <si>
    <t>číslo</t>
  </si>
  <si>
    <t>výkaz-výmer</t>
  </si>
  <si>
    <t>výmera</t>
  </si>
  <si>
    <t>jednotka</t>
  </si>
  <si>
    <t>cena (EUR)</t>
  </si>
  <si>
    <t xml:space="preserve"> (EUR)</t>
  </si>
  <si>
    <t>materiál (EUR)</t>
  </si>
  <si>
    <t>PRÁCE A DODÁVKY HSV</t>
  </si>
  <si>
    <t>1 - ZEMNE PRÁCE</t>
  </si>
  <si>
    <t>112201101</t>
  </si>
  <si>
    <t>Odstránenie pňov priemer do 400 mm</t>
  </si>
  <si>
    <t>kus</t>
  </si>
  <si>
    <t>184401111.1</t>
  </si>
  <si>
    <t>Presadenie stromov, vrátane ošetrenia koreňového systému a koruny</t>
  </si>
  <si>
    <t>184401111.2</t>
  </si>
  <si>
    <t>Presadenie kríkov, vrátane udržovacieho rezu</t>
  </si>
  <si>
    <t>122201109</t>
  </si>
  <si>
    <t>Odkopávky a prekopávky nezapažené. Príplatok k cenám za lepivosť horniny 3</t>
  </si>
  <si>
    <t>Vodorovné premiestnenie výkopku  po spevnenej ceste z  horniny tr.1-4, do 100 m3 na vzdialenosť do 1000 m</t>
  </si>
  <si>
    <t>Vodorovné premiestnenie výkopku po spevnenej ceste z horniny tr.1-4, do 100 m3, príplatok k cene za každých ďalšich a začatých 1000 m</t>
  </si>
  <si>
    <t>171201202</t>
  </si>
  <si>
    <t>Uloženie sypaniny na skládky nad 100 do 1000 m3</t>
  </si>
  <si>
    <t>Poplatok za uloženie vykopanej zeminy</t>
  </si>
  <si>
    <t>Rozprestretie zeminy v rovine, plocha do 500 m2, hr. Do 150 mm</t>
  </si>
  <si>
    <t>103640000100.1</t>
  </si>
  <si>
    <t>Zemina pre sadové úpravy - černozem</t>
  </si>
  <si>
    <t>183403111</t>
  </si>
  <si>
    <t>Obrobenie pôdy prekopaním do hĺbky nad 50 do 100 mm v rovine alebo na svahu do 1:5</t>
  </si>
  <si>
    <t>183101321</t>
  </si>
  <si>
    <t>Hĺbenie jamiek pre výsadbu v hornine 1 až 4 s výmenou pôdy do 100% v rovine alebo na svahu do 1:5 objemu nad 0,40 do 1,00 m3</t>
  </si>
  <si>
    <t>184102111.1</t>
  </si>
  <si>
    <t>Výsadba trvalky z kontajnera v rovine alebo na svahu do 1:5, priemer kontajnera nad 100 do 200 mm, vrátane vyhĺbenia jamky</t>
  </si>
  <si>
    <t>02662TK15</t>
  </si>
  <si>
    <t>Trvalka, veľkosť K15</t>
  </si>
  <si>
    <t>02662TK9</t>
  </si>
  <si>
    <t>Trvalka, veľkosť K9</t>
  </si>
  <si>
    <t>184102117</t>
  </si>
  <si>
    <t>Výsadba dreviny s balom v rovine alebo na svahu do 1:5, priemer balu nad 800 do 1000 mm</t>
  </si>
  <si>
    <t>02663PFG</t>
  </si>
  <si>
    <t>Strom listnatý – Prunus fruticosa globosa, obvod kmienika pri dodaní 14-16 cm, výška kmienika pri dodaní 2-2,5 m</t>
  </si>
  <si>
    <t>02662CB1</t>
  </si>
  <si>
    <t>Strom listnatý – Carpinus betulus L. , obvod kmienika pri dodaní 14-16 cm, výška kmienika pri dodaní 2-2,5 m</t>
  </si>
  <si>
    <t>02662CB2</t>
  </si>
  <si>
    <t>Strom listnatý – Carpinus betulus fastigiata, obvod kmienika pri dodaní 14-16 cm, výška kmienika pri dodaní 2-2,5 m</t>
  </si>
  <si>
    <t>02663PCCH</t>
  </si>
  <si>
    <t>Strom listnatý – Pyrus calleryana “ chanticleer”, obvod kmienika pri dodaní 12-14 cm, výška kmienika pri dodaní 2-2,5 m</t>
  </si>
  <si>
    <t>184901111</t>
  </si>
  <si>
    <t>Osadenie kolov a polkolov k drevine s uviazaním, dĺžky kolov do 2 m</t>
  </si>
  <si>
    <t>0266192605.1</t>
  </si>
  <si>
    <t>Koly ku stromom výška 2 m vrátane úväzového materiálu</t>
  </si>
  <si>
    <t>0266192605.2</t>
  </si>
  <si>
    <t>Polkoly ku stromom vrátane úväzového materiálu</t>
  </si>
  <si>
    <t>185803411</t>
  </si>
  <si>
    <t>Vyhrabanie trávnika v rovine alebo na svahu do 1:5, vrátane odvozu a likvidácie odstránenej hmoty</t>
  </si>
  <si>
    <t>185804311.1</t>
  </si>
  <si>
    <t>Zaliatie rastlín vodou, plochy jednotlivo do 20 m2:  stromy 75 l x 147 ks = 11 025  l</t>
  </si>
  <si>
    <t>185804311.2</t>
  </si>
  <si>
    <t>Zaliatie rastlín vodou, plochy jednotlivo do 20 m2:  trvalky 3 l x 11 204 ks = 3 361  l</t>
  </si>
  <si>
    <t>185851111</t>
  </si>
  <si>
    <t>Dovoz vody pre zálievku rastlín na vzdialenosť do 6 000 m</t>
  </si>
  <si>
    <t>1858Š</t>
  </si>
  <si>
    <t>Štiepka na mulčovanie, D+M (nákladovo v réžii mestskej spoločnosti TEKOS spol. s r.o.)</t>
  </si>
  <si>
    <t>1858SVS</t>
  </si>
  <si>
    <t>Substrát ku výsadbe stromov 70l, D+M</t>
  </si>
  <si>
    <t>1858HO</t>
  </si>
  <si>
    <t>Prihnojenie - hnojivo Osmocote (4g/liter substrátu)</t>
  </si>
  <si>
    <t>1858VRKK</t>
  </si>
  <si>
    <t>Výchovný rez pred výsadbou + kontrola koreňového systému</t>
  </si>
  <si>
    <t>180402111</t>
  </si>
  <si>
    <t>Založenie trávnika parkového výsevom v rovine do 1:5</t>
  </si>
  <si>
    <t>005720001300</t>
  </si>
  <si>
    <t>Osivá tráv - trávové semeno</t>
  </si>
  <si>
    <t>183403153</t>
  </si>
  <si>
    <t>Obrobenie pôdy hrabaním v rovine alebo na svahu do 1:5</t>
  </si>
  <si>
    <t>183403161</t>
  </si>
  <si>
    <t>Obrobenie pôdy valcovaním v rovine alebo na svahu do 1:5</t>
  </si>
  <si>
    <t>4606200013</t>
  </si>
  <si>
    <t>Proviz. úprava terénu v zemine tr. 3, aby nerovnosti terénu neboli väčšie ako 2 cm od vodor.hladiny</t>
  </si>
  <si>
    <t>1 - ZEMNE PRÁCE spolu :</t>
  </si>
  <si>
    <t>9 - OSTATNÉ KONŠTRUKCIE A PRÁCE</t>
  </si>
  <si>
    <t>998231311</t>
  </si>
  <si>
    <t>Presun hmôt pre sadovnícke a krajinárske úpravy do 5000 m vodorovne</t>
  </si>
  <si>
    <t>9 - OSTATNÉ KONŠTRUKCIE A PRÁCE spolu :</t>
  </si>
  <si>
    <t>PRÁCE A DODÁVKY HSV spolu :</t>
  </si>
  <si>
    <t>Rozpočet celkom :</t>
  </si>
  <si>
    <t>Položku č.29 "Štiepka na mulčovanie, D+M (nákladovo v réžii mestskej spoločnosti TEKOS spol. s r.o.)" treba naceniť ako nulovú položku, keďže ju zrealizuje mestská spoločnosť.</t>
  </si>
</sst>
</file>

<file path=xl/styles.xml><?xml version="1.0" encoding="utf-8"?>
<styleSheet xmlns="http://schemas.openxmlformats.org/spreadsheetml/2006/main">
  <numFmts count="8">
    <numFmt numFmtId="164" formatCode="#,##0.00%"/>
    <numFmt numFmtId="165" formatCode="dd\.mm\.yyyy"/>
    <numFmt numFmtId="166" formatCode="#,##0.00000"/>
    <numFmt numFmtId="167" formatCode="_-* #,##0.00\ &quot;€&quot;_-;\-* #,##0.00\ &quot;€&quot;_-;_-* &quot;-&quot;??\ &quot;€&quot;_-;_-@_-"/>
    <numFmt numFmtId="168" formatCode="#,##0.000"/>
    <numFmt numFmtId="169" formatCode="#,##0.00\ &quot;€&quot;"/>
    <numFmt numFmtId="170" formatCode="#,##0&quot; Sk&quot;;[Red]\-#,##0&quot; Sk&quot;"/>
    <numFmt numFmtId="171" formatCode="_-* #,##0&quot; Sk&quot;_-;\-* #,##0&quot; Sk&quot;_-;_-* &quot;- Sk&quot;_-;_-@_-"/>
  </numFmts>
  <fonts count="136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name val="MS Sans Serif"/>
      <charset val="1"/>
    </font>
    <font>
      <b/>
      <sz val="14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MS Sans Serif"/>
      <family val="2"/>
      <charset val="1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43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2" tint="-0.749992370372631"/>
      <name val="Arial"/>
      <family val="2"/>
      <charset val="238"/>
    </font>
    <font>
      <b/>
      <sz val="8"/>
      <color theme="1" tint="0.1499984740745262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1"/>
      <color theme="2" tint="-0.74999237037263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0"/>
      <name val="MS Sans Serif"/>
      <charset val="1"/>
    </font>
    <font>
      <sz val="10"/>
      <color indexed="10"/>
      <name val="MS Sans Serif"/>
      <family val="2"/>
      <charset val="1"/>
    </font>
    <font>
      <b/>
      <sz val="10"/>
      <color indexed="9"/>
      <name val="MS Sans Serif"/>
      <charset val="1"/>
    </font>
    <font>
      <b/>
      <sz val="10"/>
      <color indexed="9"/>
      <name val="MS Sans Serif"/>
      <family val="2"/>
      <charset val="1"/>
    </font>
    <font>
      <sz val="10"/>
      <name val="Arial"/>
      <family val="2"/>
      <charset val="1"/>
    </font>
    <font>
      <i/>
      <sz val="10"/>
      <color indexed="23"/>
      <name val="MS Sans Serif"/>
      <charset val="1"/>
    </font>
    <font>
      <i/>
      <sz val="10"/>
      <color indexed="23"/>
      <name val="MS Sans Serif"/>
      <family val="2"/>
      <charset val="1"/>
    </font>
    <font>
      <sz val="10"/>
      <color indexed="17"/>
      <name val="MS Sans Serif"/>
      <charset val="1"/>
    </font>
    <font>
      <sz val="10"/>
      <color indexed="17"/>
      <name val="MS Sans Serif"/>
      <family val="2"/>
      <charset val="1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8"/>
      <color indexed="8"/>
      <name val="MS Sans Serif"/>
      <family val="2"/>
      <charset val="1"/>
    </font>
    <font>
      <sz val="12"/>
      <color indexed="8"/>
      <name val="MS Sans Serif"/>
      <charset val="1"/>
    </font>
    <font>
      <sz val="12"/>
      <color indexed="8"/>
      <name val="MS Sans Serif"/>
      <family val="2"/>
      <charset val="1"/>
    </font>
    <font>
      <b/>
      <sz val="24"/>
      <color indexed="8"/>
      <name val="MS Sans Serif"/>
      <family val="2"/>
      <charset val="1"/>
    </font>
    <font>
      <u/>
      <sz val="11"/>
      <color theme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0"/>
      <color indexed="19"/>
      <name val="MS Sans Serif"/>
      <charset val="1"/>
    </font>
    <font>
      <sz val="10"/>
      <color indexed="19"/>
      <name val="MS Sans Serif"/>
      <family val="2"/>
      <charset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indexed="63"/>
      <name val="MS Sans Serif"/>
      <charset val="1"/>
    </font>
    <font>
      <sz val="10"/>
      <color indexed="63"/>
      <name val="MS Sans Serif"/>
      <family val="2"/>
      <charset val="1"/>
    </font>
    <font>
      <sz val="10"/>
      <color theme="1"/>
      <name val="Arial"/>
      <family val="2"/>
      <charset val="238"/>
    </font>
    <font>
      <sz val="18"/>
      <color indexed="56"/>
      <name val="Cambria"/>
      <family val="2"/>
      <charset val="238"/>
    </font>
    <font>
      <i/>
      <sz val="10"/>
      <color theme="1"/>
      <name val="Cambria"/>
      <family val="2"/>
      <charset val="238"/>
      <scheme val="major"/>
    </font>
    <font>
      <sz val="8"/>
      <color theme="2" tint="-0.749992370372631"/>
      <name val="Arial"/>
      <family val="2"/>
    </font>
    <font>
      <b/>
      <sz val="10"/>
      <color theme="2" tint="-0.749992370372631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MS Sans Serif"/>
      <charset val="238"/>
    </font>
    <font>
      <sz val="10"/>
      <name val="Arial CE"/>
      <charset val="238"/>
    </font>
    <font>
      <sz val="11"/>
      <color indexed="8"/>
      <name val="Arial"/>
      <family val="2"/>
    </font>
    <font>
      <sz val="11"/>
      <color theme="1"/>
      <name val="Arial"/>
      <charset val="238"/>
    </font>
    <font>
      <sz val="10"/>
      <color theme="1"/>
      <name val="Arial"/>
      <family val="2"/>
    </font>
    <font>
      <sz val="18"/>
      <color indexed="56"/>
      <name val="Cambria"/>
      <family val="1"/>
    </font>
    <font>
      <i/>
      <sz val="10"/>
      <name val="Cambria"/>
      <family val="2"/>
      <charset val="238"/>
      <scheme val="major"/>
    </font>
    <font>
      <b/>
      <sz val="18"/>
      <color indexed="53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i/>
      <sz val="8"/>
      <color indexed="12"/>
      <name val="Arial Narrow"/>
      <family val="2"/>
      <charset val="238"/>
    </font>
    <font>
      <sz val="8"/>
      <name val="Arial Narrow"/>
      <family val="2"/>
      <charset val="1"/>
    </font>
    <font>
      <i/>
      <sz val="8"/>
      <color indexed="8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12"/>
      <name val="Arial Narrow"/>
      <family val="2"/>
      <charset val="1"/>
    </font>
    <font>
      <i/>
      <sz val="8"/>
      <color indexed="12"/>
      <name val="Arial Narrow"/>
      <family val="2"/>
      <charset val="1"/>
    </font>
    <font>
      <b/>
      <sz val="7"/>
      <name val="Letter Gothic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31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19"/>
      </patternFill>
    </fill>
    <fill>
      <patternFill patternType="solid">
        <fgColor indexed="62"/>
        <bgColor indexed="48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63"/>
      </patternFill>
    </fill>
    <fill>
      <patternFill patternType="solid">
        <fgColor indexed="27"/>
        <bgColor indexed="42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30">
    <xf numFmtId="0" fontId="0" fillId="0" borderId="0"/>
    <xf numFmtId="0" fontId="42" fillId="0" borderId="0" applyNumberFormat="0" applyFill="0" applyBorder="0" applyAlignment="0" applyProtection="0"/>
    <xf numFmtId="0" fontId="43" fillId="0" borderId="0">
      <alignment vertical="top" wrapText="1"/>
      <protection locked="0"/>
    </xf>
    <xf numFmtId="0" fontId="45" fillId="0" borderId="0"/>
    <xf numFmtId="0" fontId="49" fillId="0" borderId="0" applyAlignment="0">
      <protection locked="0"/>
    </xf>
    <xf numFmtId="0" fontId="51" fillId="0" borderId="0"/>
    <xf numFmtId="0" fontId="53" fillId="0" borderId="0"/>
    <xf numFmtId="0" fontId="1" fillId="0" borderId="0"/>
    <xf numFmtId="0" fontId="1" fillId="0" borderId="0"/>
    <xf numFmtId="0" fontId="61" fillId="0" borderId="0" applyNumberFormat="0" applyFill="0" applyBorder="0">
      <alignment vertical="top" wrapText="1"/>
      <protection locked="0"/>
    </xf>
    <xf numFmtId="0" fontId="62" fillId="9" borderId="0" applyNumberFormat="0" applyBorder="0">
      <alignment vertical="top" wrapText="1"/>
      <protection locked="0"/>
    </xf>
    <xf numFmtId="0" fontId="63" fillId="9" borderId="0" applyNumberFormat="0" applyBorder="0">
      <alignment vertical="top"/>
      <protection locked="0"/>
    </xf>
    <xf numFmtId="0" fontId="63" fillId="9" borderId="0" applyNumberFormat="0" applyBorder="0">
      <alignment vertical="top" wrapText="1"/>
      <protection locked="0"/>
    </xf>
    <xf numFmtId="0" fontId="62" fillId="5" borderId="0" applyNumberFormat="0" applyBorder="0">
      <alignment vertical="top" wrapText="1"/>
      <protection locked="0"/>
    </xf>
    <xf numFmtId="0" fontId="63" fillId="5" borderId="0" applyNumberFormat="0" applyBorder="0">
      <alignment vertical="top"/>
      <protection locked="0"/>
    </xf>
    <xf numFmtId="0" fontId="63" fillId="5" borderId="0" applyNumberFormat="0" applyBorder="0">
      <alignment vertical="top" wrapText="1"/>
      <protection locked="0"/>
    </xf>
    <xf numFmtId="0" fontId="61" fillId="10" borderId="0" applyNumberFormat="0" applyBorder="0">
      <alignment vertical="top" wrapText="1"/>
      <protection locked="0"/>
    </xf>
    <xf numFmtId="0" fontId="64" fillId="10" borderId="0" applyNumberFormat="0" applyBorder="0">
      <alignment vertical="top"/>
      <protection locked="0"/>
    </xf>
    <xf numFmtId="0" fontId="64" fillId="11" borderId="0" applyNumberFormat="0" applyBorder="0">
      <alignment vertical="top"/>
      <protection locked="0"/>
    </xf>
    <xf numFmtId="0" fontId="64" fillId="11" borderId="0" applyNumberFormat="0" applyBorder="0">
      <alignment vertical="top" wrapText="1"/>
      <protection locked="0"/>
    </xf>
    <xf numFmtId="0" fontId="64" fillId="0" borderId="0" applyNumberFormat="0" applyFill="0" applyBorder="0">
      <alignment vertical="top"/>
      <protection locked="0"/>
    </xf>
    <xf numFmtId="0" fontId="64" fillId="0" borderId="0" applyNumberFormat="0" applyFill="0" applyBorder="0">
      <alignment vertical="top" wrapText="1"/>
      <protection locked="0"/>
    </xf>
    <xf numFmtId="0" fontId="65" fillId="12" borderId="0" applyNumberFormat="0" applyBorder="0">
      <alignment vertical="top" wrapText="1"/>
      <protection locked="0"/>
    </xf>
    <xf numFmtId="0" fontId="66" fillId="12" borderId="0" applyNumberFormat="0" applyBorder="0">
      <alignment vertical="top"/>
      <protection locked="0"/>
    </xf>
    <xf numFmtId="0" fontId="66" fillId="13" borderId="0" applyNumberFormat="0" applyBorder="0">
      <alignment vertical="top"/>
      <protection locked="0"/>
    </xf>
    <xf numFmtId="0" fontId="66" fillId="13" borderId="0" applyNumberFormat="0" applyBorder="0">
      <alignment vertical="top" wrapText="1"/>
      <protection locked="0"/>
    </xf>
    <xf numFmtId="0" fontId="67" fillId="14" borderId="0" applyNumberFormat="0" applyBorder="0">
      <alignment vertical="top" wrapText="1"/>
      <protection locked="0"/>
    </xf>
    <xf numFmtId="0" fontId="68" fillId="14" borderId="0" applyNumberFormat="0" applyBorder="0">
      <alignment vertical="top"/>
      <protection locked="0"/>
    </xf>
    <xf numFmtId="0" fontId="68" fillId="15" borderId="0" applyNumberFormat="0" applyBorder="0">
      <alignment vertical="top"/>
      <protection locked="0"/>
    </xf>
    <xf numFmtId="0" fontId="68" fillId="15" borderId="0" applyNumberFormat="0" applyBorder="0">
      <alignment vertical="top" wrapText="1"/>
      <protection locked="0"/>
    </xf>
    <xf numFmtId="0" fontId="69" fillId="0" borderId="0">
      <alignment vertical="center"/>
    </xf>
    <xf numFmtId="0" fontId="70" fillId="0" borderId="0" applyNumberFormat="0" applyFill="0" applyBorder="0">
      <alignment vertical="top" wrapText="1"/>
      <protection locked="0"/>
    </xf>
    <xf numFmtId="0" fontId="71" fillId="0" borderId="0" applyNumberFormat="0" applyFill="0" applyBorder="0">
      <alignment vertical="top"/>
      <protection locked="0"/>
    </xf>
    <xf numFmtId="0" fontId="71" fillId="0" borderId="0" applyNumberFormat="0" applyFill="0" applyBorder="0">
      <alignment vertical="top" wrapText="1"/>
      <protection locked="0"/>
    </xf>
    <xf numFmtId="0" fontId="72" fillId="16" borderId="0" applyNumberFormat="0" applyBorder="0">
      <alignment vertical="top" wrapText="1"/>
      <protection locked="0"/>
    </xf>
    <xf numFmtId="0" fontId="73" fillId="16" borderId="0" applyNumberFormat="0" applyBorder="0">
      <alignment vertical="top"/>
      <protection locked="0"/>
    </xf>
    <xf numFmtId="0" fontId="73" fillId="16" borderId="0" applyNumberFormat="0" applyBorder="0">
      <alignment vertical="top" wrapText="1"/>
      <protection locked="0"/>
    </xf>
    <xf numFmtId="0" fontId="74" fillId="0" borderId="0" applyNumberFormat="0" applyFill="0" applyBorder="0">
      <alignment vertical="top" wrapText="1"/>
      <protection locked="0"/>
    </xf>
    <xf numFmtId="0" fontId="75" fillId="0" borderId="0" applyNumberFormat="0" applyFill="0" applyBorder="0">
      <alignment vertical="top" wrapText="1"/>
      <protection locked="0"/>
    </xf>
    <xf numFmtId="0" fontId="76" fillId="0" borderId="0" applyNumberFormat="0" applyFill="0" applyBorder="0">
      <alignment vertical="top"/>
      <protection locked="0"/>
    </xf>
    <xf numFmtId="0" fontId="76" fillId="0" borderId="0" applyNumberFormat="0" applyFill="0" applyBorder="0">
      <alignment vertical="top" wrapText="1"/>
      <protection locked="0"/>
    </xf>
    <xf numFmtId="0" fontId="77" fillId="0" borderId="0" applyNumberFormat="0" applyFill="0" applyBorder="0">
      <alignment vertical="top" wrapText="1"/>
      <protection locked="0"/>
    </xf>
    <xf numFmtId="0" fontId="78" fillId="0" borderId="0" applyNumberFormat="0" applyFill="0" applyBorder="0">
      <alignment vertical="top"/>
      <protection locked="0"/>
    </xf>
    <xf numFmtId="0" fontId="78" fillId="0" borderId="0" applyNumberFormat="0" applyFill="0" applyBorder="0">
      <alignment vertical="top" wrapText="1"/>
      <protection locked="0"/>
    </xf>
    <xf numFmtId="0" fontId="79" fillId="0" borderId="0" applyNumberFormat="0" applyFill="0" applyBorder="0">
      <alignment vertical="top"/>
      <protection locked="0"/>
    </xf>
    <xf numFmtId="0" fontId="79" fillId="0" borderId="0" applyNumberFormat="0" applyFill="0" applyBorder="0">
      <alignment vertical="top" wrapText="1"/>
      <protection locked="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7" borderId="0" applyNumberFormat="0" applyBorder="0">
      <alignment vertical="top" wrapText="1"/>
      <protection locked="0"/>
    </xf>
    <xf numFmtId="0" fontId="83" fillId="17" borderId="0" applyNumberFormat="0" applyBorder="0">
      <alignment vertical="top"/>
      <protection locked="0"/>
    </xf>
    <xf numFmtId="0" fontId="83" fillId="17" borderId="0" applyNumberFormat="0" applyBorder="0">
      <alignment vertical="top" wrapText="1"/>
      <protection locked="0"/>
    </xf>
    <xf numFmtId="0" fontId="84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7" fillId="0" borderId="0"/>
    <xf numFmtId="0" fontId="88" fillId="0" borderId="0"/>
    <xf numFmtId="0" fontId="89" fillId="0" borderId="0"/>
    <xf numFmtId="0" fontId="88" fillId="0" borderId="0"/>
    <xf numFmtId="0" fontId="89" fillId="0" borderId="0"/>
    <xf numFmtId="0" fontId="90" fillId="0" borderId="0"/>
    <xf numFmtId="0" fontId="90" fillId="0" borderId="0"/>
    <xf numFmtId="0" fontId="88" fillId="0" borderId="0"/>
    <xf numFmtId="0" fontId="89" fillId="0" borderId="0"/>
    <xf numFmtId="0" fontId="88" fillId="0" borderId="0"/>
    <xf numFmtId="0" fontId="89" fillId="0" borderId="0"/>
    <xf numFmtId="0" fontId="53" fillId="0" borderId="0"/>
    <xf numFmtId="0" fontId="91" fillId="0" borderId="0"/>
    <xf numFmtId="0" fontId="91" fillId="0" borderId="0"/>
    <xf numFmtId="0" fontId="49" fillId="0" borderId="0">
      <alignment vertical="top" wrapText="1"/>
      <protection locked="0"/>
    </xf>
    <xf numFmtId="0" fontId="1" fillId="0" borderId="0"/>
    <xf numFmtId="0" fontId="49" fillId="0" borderId="0">
      <alignment vertical="top"/>
      <protection locked="0"/>
    </xf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48" fillId="0" borderId="0"/>
    <xf numFmtId="0" fontId="48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53" fillId="0" borderId="0"/>
    <xf numFmtId="0" fontId="91" fillId="0" borderId="0"/>
    <xf numFmtId="0" fontId="53" fillId="0" borderId="0"/>
    <xf numFmtId="0" fontId="91" fillId="0" borderId="0"/>
    <xf numFmtId="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94" fillId="17" borderId="32" applyNumberFormat="0">
      <alignment vertical="top" wrapText="1"/>
      <protection locked="0"/>
    </xf>
    <xf numFmtId="0" fontId="95" fillId="17" borderId="32" applyNumberFormat="0">
      <alignment vertical="top"/>
      <protection locked="0"/>
    </xf>
    <xf numFmtId="0" fontId="95" fillId="17" borderId="32" applyNumberFormat="0">
      <alignment vertical="top" wrapText="1"/>
      <protection locked="0"/>
    </xf>
    <xf numFmtId="9" fontId="53" fillId="0" borderId="0" applyFont="0" applyFill="0" applyBorder="0" applyAlignment="0" applyProtection="0"/>
    <xf numFmtId="9" fontId="51" fillId="0" borderId="0" applyFill="0" applyBorder="0" applyAlignment="0" applyProtection="0"/>
    <xf numFmtId="0" fontId="51" fillId="17" borderId="33" applyNumberFormat="0" applyAlignment="0" applyProtection="0"/>
    <xf numFmtId="0" fontId="43" fillId="0" borderId="0" applyNumberFormat="0" applyFill="0" applyBorder="0">
      <alignment vertical="top" wrapText="1"/>
      <protection locked="0"/>
    </xf>
    <xf numFmtId="0" fontId="49" fillId="0" borderId="0" applyNumberFormat="0" applyFill="0" applyBorder="0">
      <alignment vertical="top"/>
      <protection locked="0"/>
    </xf>
    <xf numFmtId="0" fontId="49" fillId="0" borderId="0" applyNumberFormat="0" applyFill="0" applyBorder="0">
      <alignment vertical="top" wrapText="1"/>
      <protection locked="0"/>
    </xf>
    <xf numFmtId="0" fontId="96" fillId="18" borderId="0" applyNumberFormat="0" applyFont="0" applyBorder="0" applyAlignment="0" applyProtection="0"/>
    <xf numFmtId="0" fontId="51" fillId="19" borderId="0" applyNumberFormat="0" applyBorder="0" applyAlignment="0" applyProtection="0"/>
    <xf numFmtId="0" fontId="96" fillId="7" borderId="0" applyNumberFormat="0" applyFont="0" applyBorder="0" applyAlignment="0" applyProtection="0"/>
    <xf numFmtId="0" fontId="51" fillId="20" borderId="0" applyNumberFormat="0" applyBorder="0" applyAlignment="0" applyProtection="0"/>
    <xf numFmtId="0" fontId="43" fillId="0" borderId="0" applyNumberFormat="0" applyFill="0" applyBorder="0">
      <alignment vertical="top" wrapText="1"/>
      <protection locked="0"/>
    </xf>
    <xf numFmtId="0" fontId="49" fillId="0" borderId="0" applyNumberFormat="0" applyFill="0" applyBorder="0">
      <alignment vertical="top"/>
      <protection locked="0"/>
    </xf>
    <xf numFmtId="0" fontId="49" fillId="0" borderId="0" applyNumberFormat="0" applyFill="0" applyBorder="0">
      <alignment vertical="top" wrapText="1"/>
      <protection locked="0"/>
    </xf>
    <xf numFmtId="0" fontId="97" fillId="0" borderId="0" applyNumberFormat="0" applyFill="0" applyBorder="0" applyAlignment="0" applyProtection="0"/>
    <xf numFmtId="0" fontId="65" fillId="0" borderId="0" applyNumberFormat="0" applyFill="0" applyBorder="0">
      <alignment vertical="top" wrapText="1"/>
      <protection locked="0"/>
    </xf>
    <xf numFmtId="0" fontId="66" fillId="0" borderId="0" applyNumberFormat="0" applyFill="0" applyBorder="0">
      <alignment vertical="top"/>
      <protection locked="0"/>
    </xf>
    <xf numFmtId="0" fontId="66" fillId="0" borderId="0" applyNumberFormat="0" applyFill="0" applyBorder="0">
      <alignment vertical="top" wrapText="1"/>
      <protection locked="0"/>
    </xf>
    <xf numFmtId="0" fontId="1" fillId="0" borderId="0"/>
    <xf numFmtId="0" fontId="53" fillId="0" borderId="0"/>
    <xf numFmtId="0" fontId="62" fillId="9" borderId="0" applyNumberFormat="0" applyBorder="0">
      <alignment vertical="top"/>
      <protection locked="0"/>
    </xf>
    <xf numFmtId="0" fontId="62" fillId="9" borderId="0" applyNumberFormat="0" applyBorder="0">
      <alignment vertical="top" wrapText="1"/>
      <protection locked="0"/>
    </xf>
    <xf numFmtId="0" fontId="62" fillId="5" borderId="0" applyNumberFormat="0" applyBorder="0">
      <alignment vertical="top"/>
      <protection locked="0"/>
    </xf>
    <xf numFmtId="0" fontId="62" fillId="5" borderId="0" applyNumberFormat="0" applyBorder="0">
      <alignment vertical="top" wrapText="1"/>
      <protection locked="0"/>
    </xf>
    <xf numFmtId="0" fontId="61" fillId="11" borderId="0" applyNumberFormat="0" applyBorder="0">
      <alignment vertical="top"/>
      <protection locked="0"/>
    </xf>
    <xf numFmtId="0" fontId="61" fillId="10" borderId="0" applyNumberFormat="0" applyBorder="0">
      <alignment vertical="top"/>
      <protection locked="0"/>
    </xf>
    <xf numFmtId="0" fontId="61" fillId="11" borderId="0" applyNumberFormat="0" applyBorder="0">
      <alignment vertical="top" wrapText="1"/>
      <protection locked="0"/>
    </xf>
    <xf numFmtId="0" fontId="61" fillId="0" borderId="0" applyNumberFormat="0" applyFill="0" applyBorder="0">
      <alignment vertical="top"/>
      <protection locked="0"/>
    </xf>
    <xf numFmtId="0" fontId="61" fillId="0" borderId="0" applyNumberFormat="0" applyFill="0" applyBorder="0">
      <alignment vertical="top" wrapText="1"/>
      <protection locked="0"/>
    </xf>
    <xf numFmtId="0" fontId="65" fillId="13" borderId="0" applyNumberFormat="0" applyBorder="0">
      <alignment vertical="top"/>
      <protection locked="0"/>
    </xf>
    <xf numFmtId="0" fontId="65" fillId="12" borderId="0" applyNumberFormat="0" applyBorder="0">
      <alignment vertical="top"/>
      <protection locked="0"/>
    </xf>
    <xf numFmtId="0" fontId="65" fillId="13" borderId="0" applyNumberFormat="0" applyBorder="0">
      <alignment vertical="top" wrapText="1"/>
      <protection locked="0"/>
    </xf>
    <xf numFmtId="0" fontId="67" fillId="15" borderId="0" applyNumberFormat="0" applyBorder="0">
      <alignment vertical="top"/>
      <protection locked="0"/>
    </xf>
    <xf numFmtId="0" fontId="67" fillId="14" borderId="0" applyNumberFormat="0" applyBorder="0">
      <alignment vertical="top"/>
      <protection locked="0"/>
    </xf>
    <xf numFmtId="0" fontId="67" fillId="15" borderId="0" applyNumberFormat="0" applyBorder="0">
      <alignment vertical="top" wrapText="1"/>
      <protection locked="0"/>
    </xf>
    <xf numFmtId="0" fontId="101" fillId="0" borderId="0">
      <alignment vertical="center"/>
    </xf>
    <xf numFmtId="0" fontId="70" fillId="0" borderId="0" applyNumberFormat="0" applyFill="0" applyBorder="0">
      <alignment vertical="top"/>
      <protection locked="0"/>
    </xf>
    <xf numFmtId="0" fontId="70" fillId="0" borderId="0" applyNumberFormat="0" applyFill="0" applyBorder="0">
      <alignment vertical="top" wrapText="1"/>
      <protection locked="0"/>
    </xf>
    <xf numFmtId="0" fontId="72" fillId="16" borderId="0" applyNumberFormat="0" applyBorder="0">
      <alignment vertical="top"/>
      <protection locked="0"/>
    </xf>
    <xf numFmtId="0" fontId="72" fillId="16" borderId="0" applyNumberFormat="0" applyBorder="0">
      <alignment vertical="top" wrapText="1"/>
      <protection locked="0"/>
    </xf>
    <xf numFmtId="0" fontId="75" fillId="0" borderId="0" applyNumberFormat="0" applyFill="0" applyBorder="0">
      <alignment vertical="top"/>
      <protection locked="0"/>
    </xf>
    <xf numFmtId="0" fontId="75" fillId="0" borderId="0" applyNumberFormat="0" applyFill="0" applyBorder="0">
      <alignment vertical="top" wrapText="1"/>
      <protection locked="0"/>
    </xf>
    <xf numFmtId="0" fontId="77" fillId="0" borderId="0" applyNumberFormat="0" applyFill="0" applyBorder="0">
      <alignment vertical="top"/>
      <protection locked="0"/>
    </xf>
    <xf numFmtId="0" fontId="77" fillId="0" borderId="0" applyNumberFormat="0" applyFill="0" applyBorder="0">
      <alignment vertical="top" wrapText="1"/>
      <protection locked="0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2" fillId="17" borderId="0" applyNumberFormat="0" applyBorder="0">
      <alignment vertical="top"/>
      <protection locked="0"/>
    </xf>
    <xf numFmtId="0" fontId="82" fillId="17" borderId="0" applyNumberFormat="0" applyBorder="0">
      <alignment vertical="top" wrapText="1"/>
      <protection locked="0"/>
    </xf>
    <xf numFmtId="0" fontId="104" fillId="0" borderId="0"/>
    <xf numFmtId="0" fontId="105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8" fillId="0" borderId="0"/>
    <xf numFmtId="0" fontId="108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43" fillId="0" borderId="0">
      <alignment vertical="top" wrapText="1"/>
      <protection locked="0"/>
    </xf>
    <xf numFmtId="0" fontId="43" fillId="0" borderId="0">
      <alignment vertical="top"/>
      <protection locked="0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9" fillId="0" borderId="0"/>
    <xf numFmtId="0" fontId="10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10" fillId="0" borderId="0"/>
    <xf numFmtId="0" fontId="101" fillId="0" borderId="0"/>
    <xf numFmtId="0" fontId="101" fillId="0" borderId="0"/>
    <xf numFmtId="0" fontId="111" fillId="0" borderId="0"/>
    <xf numFmtId="0" fontId="43" fillId="0" borderId="0" applyAlignment="0">
      <protection locked="0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9" fillId="0" borderId="0"/>
    <xf numFmtId="0" fontId="109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6" fillId="0" borderId="0"/>
    <xf numFmtId="0" fontId="107" fillId="0" borderId="0"/>
    <xf numFmtId="0" fontId="104" fillId="0" borderId="0"/>
    <xf numFmtId="0" fontId="10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4" fillId="17" borderId="32" applyNumberFormat="0">
      <alignment vertical="top"/>
      <protection locked="0"/>
    </xf>
    <xf numFmtId="0" fontId="94" fillId="17" borderId="32" applyNumberFormat="0">
      <alignment vertical="top" wrapText="1"/>
      <protection locked="0"/>
    </xf>
    <xf numFmtId="9" fontId="101" fillId="0" borderId="0" applyFill="0" applyBorder="0" applyAlignment="0" applyProtection="0"/>
    <xf numFmtId="0" fontId="101" fillId="17" borderId="33" applyNumberFormat="0" applyAlignment="0" applyProtection="0"/>
    <xf numFmtId="0" fontId="43" fillId="0" borderId="0" applyNumberFormat="0" applyFill="0" applyBorder="0">
      <alignment vertical="top"/>
      <protection locked="0"/>
    </xf>
    <xf numFmtId="0" fontId="43" fillId="0" borderId="0" applyNumberFormat="0" applyFill="0" applyBorder="0">
      <alignment vertical="top" wrapText="1"/>
      <protection locked="0"/>
    </xf>
    <xf numFmtId="0" fontId="101" fillId="19" borderId="0" applyNumberFormat="0" applyBorder="0" applyAlignment="0" applyProtection="0"/>
    <xf numFmtId="0" fontId="112" fillId="18" borderId="0" applyNumberFormat="0" applyFont="0" applyBorder="0" applyAlignment="0" applyProtection="0"/>
    <xf numFmtId="0" fontId="101" fillId="20" borderId="0" applyNumberFormat="0" applyBorder="0" applyAlignment="0" applyProtection="0"/>
    <xf numFmtId="0" fontId="112" fillId="7" borderId="0" applyNumberFormat="0" applyFont="0" applyBorder="0" applyAlignment="0" applyProtection="0"/>
    <xf numFmtId="0" fontId="43" fillId="0" borderId="0" applyNumberFormat="0" applyFill="0" applyBorder="0">
      <alignment vertical="top"/>
      <protection locked="0"/>
    </xf>
    <xf numFmtId="0" fontId="43" fillId="0" borderId="0" applyNumberFormat="0" applyFill="0" applyBorder="0">
      <alignment vertical="top" wrapText="1"/>
      <protection locked="0"/>
    </xf>
    <xf numFmtId="0" fontId="113" fillId="0" borderId="0" applyNumberFormat="0" applyFill="0" applyBorder="0" applyAlignment="0" applyProtection="0"/>
    <xf numFmtId="0" fontId="65" fillId="0" borderId="0" applyNumberFormat="0" applyFill="0" applyBorder="0">
      <alignment vertical="top"/>
      <protection locked="0"/>
    </xf>
    <xf numFmtId="0" fontId="65" fillId="0" borderId="0" applyNumberFormat="0" applyFill="0" applyBorder="0">
      <alignment vertical="top" wrapText="1"/>
      <protection locked="0"/>
    </xf>
    <xf numFmtId="0" fontId="51" fillId="0" borderId="0"/>
    <xf numFmtId="0" fontId="125" fillId="0" borderId="38">
      <alignment vertical="center"/>
    </xf>
    <xf numFmtId="0" fontId="51" fillId="0" borderId="0" applyFill="0" applyBorder="0">
      <alignment vertical="center"/>
    </xf>
    <xf numFmtId="170" fontId="125" fillId="0" borderId="38"/>
    <xf numFmtId="0" fontId="51" fillId="0" borderId="38" applyFill="0"/>
    <xf numFmtId="171" fontId="51" fillId="0" borderId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19" borderId="0" applyNumberFormat="0" applyBorder="0" applyAlignment="0" applyProtection="0"/>
    <xf numFmtId="0" fontId="92" fillId="26" borderId="0" applyNumberFormat="0" applyBorder="0" applyAlignment="0" applyProtection="0"/>
    <xf numFmtId="0" fontId="92" fillId="25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19" borderId="0" applyNumberFormat="0" applyBorder="0" applyAlignment="0" applyProtection="0"/>
    <xf numFmtId="0" fontId="92" fillId="26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4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6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4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6" borderId="0" applyNumberFormat="0" applyBorder="0" applyAlignment="0" applyProtection="0"/>
    <xf numFmtId="0" fontId="92" fillId="25" borderId="0" applyNumberFormat="0" applyBorder="0" applyAlignment="0" applyProtection="0"/>
    <xf numFmtId="0" fontId="126" fillId="26" borderId="0" applyNumberFormat="0" applyBorder="0" applyAlignment="0" applyProtection="0"/>
    <xf numFmtId="0" fontId="126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28" borderId="0" applyNumberFormat="0" applyBorder="0" applyAlignment="0" applyProtection="0"/>
    <xf numFmtId="0" fontId="126" fillId="26" borderId="0" applyNumberFormat="0" applyBorder="0" applyAlignment="0" applyProtection="0"/>
    <xf numFmtId="0" fontId="126" fillId="24" borderId="0" applyNumberFormat="0" applyBorder="0" applyAlignment="0" applyProtection="0"/>
    <xf numFmtId="0" fontId="126" fillId="26" borderId="0" applyNumberFormat="0" applyBorder="0" applyAlignment="0" applyProtection="0"/>
    <xf numFmtId="0" fontId="126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28" borderId="0" applyNumberFormat="0" applyBorder="0" applyAlignment="0" applyProtection="0"/>
    <xf numFmtId="0" fontId="126" fillId="26" borderId="0" applyNumberFormat="0" applyBorder="0" applyAlignment="0" applyProtection="0"/>
    <xf numFmtId="0" fontId="126" fillId="24" borderId="0" applyNumberFormat="0" applyBorder="0" applyAlignment="0" applyProtection="0"/>
    <xf numFmtId="0" fontId="126" fillId="31" borderId="0" applyNumberFormat="0" applyBorder="0" applyAlignment="0" applyProtection="0"/>
    <xf numFmtId="0" fontId="126" fillId="29" borderId="0" applyNumberFormat="0" applyBorder="0" applyAlignment="0" applyProtection="0"/>
    <xf numFmtId="0" fontId="126" fillId="32" borderId="0" applyNumberFormat="0" applyBorder="0" applyAlignment="0" applyProtection="0"/>
    <xf numFmtId="0" fontId="126" fillId="30" borderId="0" applyNumberFormat="0" applyBorder="0" applyAlignment="0" applyProtection="0"/>
    <xf numFmtId="0" fontId="126" fillId="33" borderId="0" applyNumberFormat="0" applyBorder="0" applyAlignment="0" applyProtection="0"/>
    <xf numFmtId="0" fontId="126" fillId="34" borderId="0" applyNumberFormat="0" applyBorder="0" applyAlignment="0" applyProtection="0"/>
    <xf numFmtId="0" fontId="127" fillId="19" borderId="32" applyNumberFormat="0" applyAlignment="0" applyProtection="0"/>
    <xf numFmtId="0" fontId="128" fillId="0" borderId="39" applyNumberFormat="0" applyFill="0" applyAlignment="0" applyProtection="0"/>
    <xf numFmtId="0" fontId="129" fillId="32" borderId="40" applyNumberFormat="0" applyAlignment="0" applyProtection="0"/>
    <xf numFmtId="0" fontId="48" fillId="0" borderId="0"/>
    <xf numFmtId="0" fontId="130" fillId="0" borderId="0" applyNumberFormat="0" applyFill="0" applyBorder="0" applyAlignment="0" applyProtection="0"/>
    <xf numFmtId="0" fontId="131" fillId="35" borderId="32" applyNumberFormat="0" applyAlignment="0" applyProtection="0"/>
    <xf numFmtId="0" fontId="132" fillId="0" borderId="41" applyNumberFormat="0" applyFill="0" applyAlignment="0" applyProtection="0"/>
    <xf numFmtId="0" fontId="133" fillId="0" borderId="0" applyNumberFormat="0" applyFill="0" applyBorder="0" applyAlignment="0" applyProtection="0"/>
    <xf numFmtId="0" fontId="51" fillId="0" borderId="0"/>
    <xf numFmtId="0" fontId="48" fillId="0" borderId="0"/>
    <xf numFmtId="0" fontId="134" fillId="19" borderId="42" applyNumberFormat="0" applyAlignment="0" applyProtection="0"/>
    <xf numFmtId="0" fontId="135" fillId="0" borderId="0" applyNumberFormat="0" applyFill="0" applyBorder="0" applyAlignment="0" applyProtection="0"/>
    <xf numFmtId="0" fontId="125" fillId="0" borderId="37">
      <alignment vertical="center"/>
    </xf>
    <xf numFmtId="0" fontId="133" fillId="0" borderId="0" applyNumberFormat="0" applyFill="0" applyBorder="0" applyAlignment="0" applyProtection="0"/>
    <xf numFmtId="0" fontId="128" fillId="0" borderId="39" applyNumberFormat="0" applyFill="0" applyAlignment="0" applyProtection="0"/>
    <xf numFmtId="0" fontId="135" fillId="0" borderId="0" applyNumberFormat="0" applyFill="0" applyBorder="0" applyAlignment="0" applyProtection="0"/>
  </cellStyleXfs>
  <cellXfs count="4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6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4" fontId="36" fillId="0" borderId="0" xfId="0" applyNumberFormat="1" applyFont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7" fillId="4" borderId="0" xfId="0" applyFont="1" applyFill="1" applyAlignment="1" applyProtection="1">
      <alignment horizontal="left" vertical="center"/>
    </xf>
    <xf numFmtId="4" fontId="27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7" fillId="0" borderId="12" xfId="0" applyNumberFormat="1" applyFont="1" applyBorder="1" applyAlignment="1" applyProtection="1"/>
    <xf numFmtId="166" fontId="37" fillId="0" borderId="13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9" fillId="0" borderId="3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 applyProtection="1"/>
    <xf numFmtId="0" fontId="9" fillId="0" borderId="3" xfId="0" applyFont="1" applyBorder="1" applyAlignment="1"/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5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4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</xf>
    <xf numFmtId="49" fontId="40" fillId="0" borderId="22" xfId="0" applyNumberFormat="1" applyFont="1" applyBorder="1" applyAlignment="1" applyProtection="1">
      <alignment horizontal="left" vertical="center" wrapText="1"/>
    </xf>
    <xf numFmtId="0" fontId="40" fillId="0" borderId="22" xfId="0" applyFont="1" applyBorder="1" applyAlignment="1" applyProtection="1">
      <alignment horizontal="left" vertical="center" wrapText="1"/>
    </xf>
    <xf numFmtId="0" fontId="40" fillId="0" borderId="22" xfId="0" applyFont="1" applyBorder="1" applyAlignment="1" applyProtection="1">
      <alignment horizontal="center" vertical="center" wrapText="1"/>
    </xf>
    <xf numFmtId="4" fontId="40" fillId="0" borderId="22" xfId="0" applyNumberFormat="1" applyFont="1" applyBorder="1" applyAlignment="1" applyProtection="1">
      <alignment vertical="center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</xf>
    <xf numFmtId="0" fontId="45" fillId="0" borderId="0" xfId="3"/>
    <xf numFmtId="0" fontId="46" fillId="0" borderId="25" xfId="2" applyFont="1" applyBorder="1" applyAlignment="1" applyProtection="1">
      <alignment horizontal="left"/>
    </xf>
    <xf numFmtId="0" fontId="47" fillId="0" borderId="25" xfId="2" applyFont="1" applyBorder="1" applyAlignment="1" applyProtection="1">
      <alignment horizontal="left" vertical="top"/>
    </xf>
    <xf numFmtId="0" fontId="48" fillId="0" borderId="25" xfId="2" applyFont="1" applyBorder="1" applyAlignment="1" applyProtection="1">
      <alignment horizontal="left" vertical="top"/>
    </xf>
    <xf numFmtId="0" fontId="54" fillId="6" borderId="29" xfId="7" applyFont="1" applyFill="1" applyBorder="1" applyAlignment="1">
      <alignment horizontal="left" vertical="center" wrapText="1"/>
    </xf>
    <xf numFmtId="0" fontId="54" fillId="6" borderId="29" xfId="6" applyFont="1" applyFill="1" applyBorder="1" applyAlignment="1">
      <alignment horizontal="center" vertical="center" wrapText="1"/>
    </xf>
    <xf numFmtId="0" fontId="55" fillId="6" borderId="29" xfId="6" applyFont="1" applyFill="1" applyBorder="1" applyAlignment="1">
      <alignment horizontal="center" vertical="center"/>
    </xf>
    <xf numFmtId="167" fontId="56" fillId="6" borderId="29" xfId="6" applyNumberFormat="1" applyFont="1" applyFill="1" applyBorder="1" applyAlignment="1">
      <alignment vertical="center"/>
    </xf>
    <xf numFmtId="0" fontId="57" fillId="0" borderId="28" xfId="6" applyFont="1" applyBorder="1" applyAlignment="1">
      <alignment horizontal="center" vertical="center"/>
    </xf>
    <xf numFmtId="0" fontId="54" fillId="0" borderId="29" xfId="6" applyFont="1" applyBorder="1" applyAlignment="1">
      <alignment horizontal="left" vertical="center"/>
    </xf>
    <xf numFmtId="0" fontId="54" fillId="0" borderId="29" xfId="6" applyFont="1" applyBorder="1" applyAlignment="1">
      <alignment horizontal="left" vertical="center" wrapText="1"/>
    </xf>
    <xf numFmtId="0" fontId="54" fillId="0" borderId="29" xfId="6" applyFont="1" applyBorder="1" applyAlignment="1">
      <alignment horizontal="center" vertical="center" wrapText="1"/>
    </xf>
    <xf numFmtId="1" fontId="55" fillId="0" borderId="29" xfId="6" applyNumberFormat="1" applyFont="1" applyBorder="1" applyAlignment="1">
      <alignment horizontal="center" vertical="center"/>
    </xf>
    <xf numFmtId="167" fontId="56" fillId="0" borderId="29" xfId="6" applyNumberFormat="1" applyFont="1" applyBorder="1" applyAlignment="1">
      <alignment vertical="center"/>
    </xf>
    <xf numFmtId="0" fontId="54" fillId="7" borderId="29" xfId="6" applyFont="1" applyFill="1" applyBorder="1" applyAlignment="1">
      <alignment vertical="center" wrapText="1"/>
    </xf>
    <xf numFmtId="0" fontId="54" fillId="0" borderId="29" xfId="7" applyFont="1" applyBorder="1" applyAlignment="1">
      <alignment horizontal="left" vertical="center" wrapText="1"/>
    </xf>
    <xf numFmtId="0" fontId="58" fillId="8" borderId="30" xfId="6" applyFont="1" applyFill="1" applyBorder="1" applyAlignment="1">
      <alignment horizontal="left" vertical="center"/>
    </xf>
    <xf numFmtId="0" fontId="45" fillId="8" borderId="31" xfId="6" applyFont="1" applyFill="1" applyBorder="1" applyAlignment="1">
      <alignment vertical="center" wrapText="1"/>
    </xf>
    <xf numFmtId="0" fontId="45" fillId="8" borderId="31" xfId="6" applyFont="1" applyFill="1" applyBorder="1" applyAlignment="1">
      <alignment vertical="center"/>
    </xf>
    <xf numFmtId="1" fontId="45" fillId="8" borderId="31" xfId="6" applyNumberFormat="1" applyFont="1" applyFill="1" applyBorder="1" applyAlignment="1">
      <alignment horizontal="center" vertical="center"/>
    </xf>
    <xf numFmtId="4" fontId="59" fillId="8" borderId="31" xfId="6" applyNumberFormat="1" applyFont="1" applyFill="1" applyBorder="1" applyAlignment="1">
      <alignment vertical="center"/>
    </xf>
    <xf numFmtId="167" fontId="60" fillId="8" borderId="31" xfId="6" applyNumberFormat="1" applyFont="1" applyFill="1" applyBorder="1" applyAlignment="1">
      <alignment vertical="center"/>
    </xf>
    <xf numFmtId="0" fontId="45" fillId="0" borderId="0" xfId="6" applyFont="1" applyAlignment="1">
      <alignment vertical="center"/>
    </xf>
    <xf numFmtId="0" fontId="59" fillId="0" borderId="0" xfId="6" applyFont="1" applyAlignment="1">
      <alignment vertical="center"/>
    </xf>
    <xf numFmtId="0" fontId="98" fillId="0" borderId="0" xfId="896" applyFont="1"/>
    <xf numFmtId="168" fontId="98" fillId="0" borderId="0" xfId="896" applyNumberFormat="1" applyFont="1"/>
    <xf numFmtId="169" fontId="98" fillId="0" borderId="0" xfId="896" applyNumberFormat="1" applyFont="1"/>
    <xf numFmtId="14" fontId="98" fillId="0" borderId="0" xfId="896" applyNumberFormat="1" applyFont="1" applyAlignment="1">
      <alignment horizontal="left"/>
    </xf>
    <xf numFmtId="0" fontId="98" fillId="0" borderId="0" xfId="896" applyFont="1" applyAlignment="1">
      <alignment horizontal="center" vertical="center"/>
    </xf>
    <xf numFmtId="168" fontId="98" fillId="0" borderId="0" xfId="896" applyNumberFormat="1" applyFont="1" applyAlignment="1">
      <alignment horizontal="center" vertical="center"/>
    </xf>
    <xf numFmtId="169" fontId="98" fillId="0" borderId="0" xfId="896" applyNumberFormat="1" applyFont="1" applyAlignment="1">
      <alignment horizontal="center" vertical="center" wrapText="1"/>
    </xf>
    <xf numFmtId="0" fontId="98" fillId="0" borderId="0" xfId="896" applyFont="1" applyAlignment="1">
      <alignment horizontal="center"/>
    </xf>
    <xf numFmtId="49" fontId="98" fillId="0" borderId="0" xfId="896" applyNumberFormat="1" applyFont="1" applyAlignment="1">
      <alignment horizontal="center"/>
    </xf>
    <xf numFmtId="49" fontId="98" fillId="0" borderId="0" xfId="896" applyNumberFormat="1" applyFont="1" applyAlignment="1">
      <alignment horizontal="left"/>
    </xf>
    <xf numFmtId="168" fontId="98" fillId="0" borderId="0" xfId="896" applyNumberFormat="1" applyFont="1" applyAlignment="1">
      <alignment horizontal="right"/>
    </xf>
    <xf numFmtId="169" fontId="98" fillId="0" borderId="0" xfId="896" applyNumberFormat="1" applyFont="1" applyAlignment="1">
      <alignment horizontal="right"/>
    </xf>
    <xf numFmtId="167" fontId="99" fillId="0" borderId="29" xfId="6" applyNumberFormat="1" applyFont="1" applyBorder="1" applyAlignment="1">
      <alignment horizontal="right" vertical="center" wrapText="1"/>
    </xf>
    <xf numFmtId="167" fontId="99" fillId="0" borderId="29" xfId="6" applyNumberFormat="1" applyFont="1" applyFill="1" applyBorder="1" applyAlignment="1">
      <alignment horizontal="right" vertical="center" wrapText="1"/>
    </xf>
    <xf numFmtId="167" fontId="99" fillId="0" borderId="29" xfId="897" applyNumberFormat="1" applyFont="1" applyFill="1" applyBorder="1" applyAlignment="1">
      <alignment horizontal="right" vertical="center" wrapText="1"/>
    </xf>
    <xf numFmtId="167" fontId="99" fillId="0" borderId="29" xfId="897" applyNumberFormat="1" applyFont="1" applyBorder="1" applyAlignment="1">
      <alignment horizontal="right" vertical="center" wrapText="1"/>
    </xf>
    <xf numFmtId="0" fontId="100" fillId="6" borderId="28" xfId="6" applyFont="1" applyFill="1" applyBorder="1" applyAlignment="1">
      <alignment horizontal="left" vertical="top"/>
    </xf>
    <xf numFmtId="0" fontId="99" fillId="21" borderId="29" xfId="897" applyFont="1" applyFill="1" applyBorder="1" applyAlignment="1">
      <alignment horizontal="right" vertical="center" wrapText="1"/>
    </xf>
    <xf numFmtId="0" fontId="54" fillId="7" borderId="29" xfId="7" applyFont="1" applyFill="1" applyBorder="1" applyAlignment="1">
      <alignment horizontal="left" vertical="center" wrapText="1"/>
    </xf>
    <xf numFmtId="0" fontId="54" fillId="0" borderId="34" xfId="7" applyFont="1" applyBorder="1" applyAlignment="1">
      <alignment horizontal="left" vertical="center" wrapText="1"/>
    </xf>
    <xf numFmtId="0" fontId="54" fillId="0" borderId="34" xfId="6" applyFont="1" applyBorder="1" applyAlignment="1">
      <alignment horizontal="center" vertical="center" wrapText="1"/>
    </xf>
    <xf numFmtId="167" fontId="99" fillId="0" borderId="34" xfId="897" applyNumberFormat="1" applyFont="1" applyFill="1" applyBorder="1" applyAlignment="1">
      <alignment horizontal="right" vertical="center" wrapText="1"/>
    </xf>
    <xf numFmtId="0" fontId="98" fillId="0" borderId="0" xfId="896" applyNumberFormat="1" applyFont="1" applyAlignment="1">
      <alignment horizontal="center"/>
    </xf>
    <xf numFmtId="0" fontId="115" fillId="0" borderId="0" xfId="1266" applyFont="1" applyProtection="1">
      <protection locked="0"/>
    </xf>
    <xf numFmtId="0" fontId="116" fillId="0" borderId="0" xfId="1266" applyFont="1" applyProtection="1">
      <protection locked="0"/>
    </xf>
    <xf numFmtId="4" fontId="116" fillId="0" borderId="0" xfId="1266" applyNumberFormat="1" applyFont="1" applyProtection="1">
      <protection locked="0"/>
    </xf>
    <xf numFmtId="0" fontId="117" fillId="0" borderId="0" xfId="1266" applyFont="1" applyProtection="1">
      <protection locked="0"/>
    </xf>
    <xf numFmtId="0" fontId="116" fillId="0" borderId="0" xfId="1266" applyFont="1" applyProtection="1"/>
    <xf numFmtId="166" fontId="116" fillId="0" borderId="0" xfId="1266" applyNumberFormat="1" applyFont="1" applyProtection="1">
      <protection locked="0"/>
    </xf>
    <xf numFmtId="4" fontId="116" fillId="0" borderId="0" xfId="1266" applyNumberFormat="1" applyFont="1" applyAlignment="1" applyProtection="1">
      <alignment vertical="top"/>
      <protection locked="0"/>
    </xf>
    <xf numFmtId="0" fontId="51" fillId="0" borderId="0" xfId="1266"/>
    <xf numFmtId="49" fontId="116" fillId="0" borderId="0" xfId="1266" applyNumberFormat="1" applyFont="1" applyAlignment="1" applyProtection="1">
      <protection locked="0"/>
    </xf>
    <xf numFmtId="168" fontId="116" fillId="0" borderId="0" xfId="1266" applyNumberFormat="1" applyFont="1" applyProtection="1">
      <protection locked="0"/>
    </xf>
    <xf numFmtId="0" fontId="116" fillId="0" borderId="35" xfId="1266" applyFont="1" applyBorder="1" applyAlignment="1" applyProtection="1">
      <alignment horizontal="center"/>
      <protection locked="0"/>
    </xf>
    <xf numFmtId="0" fontId="116" fillId="0" borderId="36" xfId="1266" applyFont="1" applyBorder="1" applyAlignment="1" applyProtection="1">
      <alignment horizontal="center"/>
      <protection locked="0"/>
    </xf>
    <xf numFmtId="0" fontId="116" fillId="0" borderId="36" xfId="1266" applyFont="1" applyBorder="1" applyAlignment="1" applyProtection="1">
      <alignment horizontal="center" vertical="center"/>
      <protection locked="0"/>
    </xf>
    <xf numFmtId="0" fontId="116" fillId="0" borderId="0" xfId="1266" applyFont="1" applyAlignment="1" applyProtection="1">
      <alignment horizontal="right" vertical="center"/>
      <protection locked="0"/>
    </xf>
    <xf numFmtId="49" fontId="116" fillId="0" borderId="0" xfId="1266" applyNumberFormat="1" applyFont="1" applyAlignment="1" applyProtection="1">
      <alignment vertical="center"/>
      <protection locked="0"/>
    </xf>
    <xf numFmtId="49" fontId="117" fillId="0" borderId="0" xfId="1266" applyNumberFormat="1" applyFont="1" applyAlignment="1" applyProtection="1">
      <alignment horizontal="left" vertical="center" wrapText="1"/>
      <protection locked="0"/>
    </xf>
    <xf numFmtId="168" fontId="116" fillId="0" borderId="0" xfId="1266" applyNumberFormat="1" applyFont="1" applyAlignment="1" applyProtection="1">
      <alignment vertical="center"/>
      <protection locked="0"/>
    </xf>
    <xf numFmtId="0" fontId="116" fillId="0" borderId="0" xfId="1266" applyFont="1" applyAlignment="1" applyProtection="1">
      <alignment vertical="center"/>
      <protection locked="0"/>
    </xf>
    <xf numFmtId="4" fontId="116" fillId="0" borderId="0" xfId="1266" applyNumberFormat="1" applyFont="1" applyAlignment="1" applyProtection="1">
      <alignment vertical="center"/>
      <protection locked="0"/>
    </xf>
    <xf numFmtId="0" fontId="118" fillId="0" borderId="37" xfId="1266" applyFont="1" applyBorder="1" applyAlignment="1" applyProtection="1">
      <alignment horizontal="center" vertical="center"/>
      <protection locked="0"/>
    </xf>
    <xf numFmtId="49" fontId="116" fillId="0" borderId="37" xfId="1266" applyNumberFormat="1" applyFont="1" applyFill="1" applyBorder="1" applyAlignment="1" applyProtection="1">
      <alignment horizontal="center" vertical="center"/>
      <protection locked="0"/>
    </xf>
    <xf numFmtId="49" fontId="116" fillId="0" borderId="37" xfId="1266" applyNumberFormat="1" applyFont="1" applyFill="1" applyBorder="1" applyAlignment="1" applyProtection="1">
      <alignment horizontal="left" vertical="center" wrapText="1"/>
      <protection locked="0"/>
    </xf>
    <xf numFmtId="168" fontId="116" fillId="0" borderId="37" xfId="1266" applyNumberFormat="1" applyFont="1" applyFill="1" applyBorder="1" applyAlignment="1" applyProtection="1">
      <alignment vertical="center"/>
      <protection locked="0"/>
    </xf>
    <xf numFmtId="0" fontId="116" fillId="0" borderId="37" xfId="1266" applyFont="1" applyFill="1" applyBorder="1" applyAlignment="1" applyProtection="1">
      <alignment horizontal="center" vertical="center"/>
      <protection locked="0"/>
    </xf>
    <xf numFmtId="4" fontId="116" fillId="0" borderId="37" xfId="1266" applyNumberFormat="1" applyFont="1" applyFill="1" applyBorder="1" applyAlignment="1" applyProtection="1">
      <alignment vertical="center"/>
      <protection locked="0"/>
    </xf>
    <xf numFmtId="49" fontId="116" fillId="0" borderId="37" xfId="1266" applyNumberFormat="1" applyFont="1" applyBorder="1" applyAlignment="1" applyProtection="1">
      <alignment horizontal="center" vertical="center"/>
      <protection locked="0"/>
    </xf>
    <xf numFmtId="49" fontId="116" fillId="0" borderId="37" xfId="1266" applyNumberFormat="1" applyFont="1" applyBorder="1" applyAlignment="1" applyProtection="1">
      <alignment horizontal="left" vertical="center" wrapText="1"/>
      <protection locked="0"/>
    </xf>
    <xf numFmtId="168" fontId="116" fillId="0" borderId="37" xfId="1266" applyNumberFormat="1" applyFont="1" applyBorder="1" applyAlignment="1" applyProtection="1">
      <alignment vertical="center"/>
      <protection locked="0"/>
    </xf>
    <xf numFmtId="0" fontId="116" fillId="0" borderId="37" xfId="1266" applyFont="1" applyBorder="1" applyAlignment="1" applyProtection="1">
      <alignment horizontal="center" vertical="center"/>
      <protection locked="0"/>
    </xf>
    <xf numFmtId="4" fontId="116" fillId="0" borderId="37" xfId="1266" applyNumberFormat="1" applyFont="1" applyBorder="1" applyAlignment="1" applyProtection="1">
      <alignment vertical="center"/>
      <protection locked="0"/>
    </xf>
    <xf numFmtId="4" fontId="119" fillId="0" borderId="37" xfId="1266" applyNumberFormat="1" applyFont="1" applyBorder="1" applyAlignment="1" applyProtection="1">
      <alignment vertical="center"/>
      <protection locked="0"/>
    </xf>
    <xf numFmtId="0" fontId="119" fillId="0" borderId="37" xfId="1266" applyFont="1" applyBorder="1" applyAlignment="1" applyProtection="1">
      <alignment horizontal="center" vertical="center"/>
      <protection locked="0"/>
    </xf>
    <xf numFmtId="49" fontId="119" fillId="0" borderId="37" xfId="1266" applyNumberFormat="1" applyFont="1" applyBorder="1" applyAlignment="1" applyProtection="1">
      <alignment horizontal="center" vertical="center"/>
      <protection locked="0"/>
    </xf>
    <xf numFmtId="49" fontId="119" fillId="0" borderId="37" xfId="1266" applyNumberFormat="1" applyFont="1" applyBorder="1" applyAlignment="1" applyProtection="1">
      <alignment horizontal="left" vertical="center" wrapText="1"/>
      <protection locked="0"/>
    </xf>
    <xf numFmtId="168" fontId="119" fillId="0" borderId="37" xfId="1266" applyNumberFormat="1" applyFont="1" applyBorder="1" applyAlignment="1" applyProtection="1">
      <alignment vertical="center"/>
      <protection locked="0"/>
    </xf>
    <xf numFmtId="49" fontId="120" fillId="0" borderId="37" xfId="1266" applyNumberFormat="1" applyFont="1" applyBorder="1" applyAlignment="1" applyProtection="1">
      <alignment horizontal="center" vertical="center"/>
    </xf>
    <xf numFmtId="0" fontId="120" fillId="0" borderId="0" xfId="1266" applyFont="1" applyAlignment="1" applyProtection="1">
      <alignment horizontal="left" vertical="center" wrapText="1"/>
    </xf>
    <xf numFmtId="168" fontId="118" fillId="0" borderId="37" xfId="1266" applyNumberFormat="1" applyFont="1" applyFill="1" applyBorder="1" applyAlignment="1" applyProtection="1">
      <alignment vertical="center"/>
      <protection locked="0"/>
    </xf>
    <xf numFmtId="0" fontId="118" fillId="0" borderId="37" xfId="1266" applyFont="1" applyFill="1" applyBorder="1" applyAlignment="1" applyProtection="1">
      <alignment horizontal="center" vertical="center"/>
      <protection locked="0"/>
    </xf>
    <xf numFmtId="4" fontId="118" fillId="0" borderId="37" xfId="1266" applyNumberFormat="1" applyFont="1" applyFill="1" applyBorder="1" applyAlignment="1" applyProtection="1">
      <alignment vertical="center"/>
      <protection locked="0"/>
    </xf>
    <xf numFmtId="4" fontId="121" fillId="0" borderId="37" xfId="1266" applyNumberFormat="1" applyFont="1" applyFill="1" applyBorder="1" applyAlignment="1" applyProtection="1">
      <alignment vertical="center"/>
      <protection locked="0"/>
    </xf>
    <xf numFmtId="49" fontId="122" fillId="0" borderId="37" xfId="1266" applyNumberFormat="1" applyFont="1" applyBorder="1" applyAlignment="1" applyProtection="1">
      <alignment horizontal="center" vertical="center"/>
      <protection locked="0"/>
    </xf>
    <xf numFmtId="49" fontId="122" fillId="0" borderId="37" xfId="1266" applyNumberFormat="1" applyFont="1" applyBorder="1" applyAlignment="1" applyProtection="1">
      <alignment horizontal="left" vertical="center" wrapText="1"/>
      <protection locked="0"/>
    </xf>
    <xf numFmtId="168" fontId="122" fillId="0" borderId="37" xfId="1266" applyNumberFormat="1" applyFont="1" applyBorder="1" applyAlignment="1" applyProtection="1">
      <alignment vertical="center"/>
      <protection locked="0"/>
    </xf>
    <xf numFmtId="0" fontId="122" fillId="0" borderId="37" xfId="1266" applyFont="1" applyBorder="1" applyAlignment="1" applyProtection="1">
      <alignment horizontal="center" vertical="center"/>
      <protection locked="0"/>
    </xf>
    <xf numFmtId="4" fontId="122" fillId="0" borderId="37" xfId="1266" applyNumberFormat="1" applyFont="1" applyBorder="1" applyAlignment="1" applyProtection="1">
      <alignment vertical="center"/>
      <protection locked="0"/>
    </xf>
    <xf numFmtId="49" fontId="123" fillId="0" borderId="37" xfId="1266" applyNumberFormat="1" applyFont="1" applyBorder="1" applyAlignment="1" applyProtection="1">
      <alignment horizontal="center" vertical="center"/>
      <protection locked="0"/>
    </xf>
    <xf numFmtId="0" fontId="123" fillId="0" borderId="37" xfId="1266" applyFont="1" applyBorder="1" applyAlignment="1">
      <alignment vertical="center" wrapText="1"/>
    </xf>
    <xf numFmtId="168" fontId="123" fillId="0" borderId="37" xfId="1266" applyNumberFormat="1" applyFont="1" applyBorder="1" applyAlignment="1" applyProtection="1">
      <alignment vertical="center"/>
      <protection locked="0"/>
    </xf>
    <xf numFmtId="0" fontId="123" fillId="0" borderId="37" xfId="1266" applyFont="1" applyBorder="1" applyAlignment="1" applyProtection="1">
      <alignment horizontal="center" vertical="center"/>
      <protection locked="0"/>
    </xf>
    <xf numFmtId="4" fontId="123" fillId="0" borderId="37" xfId="1266" applyNumberFormat="1" applyFont="1" applyBorder="1" applyAlignment="1" applyProtection="1">
      <alignment vertical="center"/>
      <protection locked="0"/>
    </xf>
    <xf numFmtId="4" fontId="124" fillId="0" borderId="37" xfId="1266" applyNumberFormat="1" applyFont="1" applyBorder="1" applyAlignment="1" applyProtection="1">
      <alignment vertical="center"/>
      <protection locked="0"/>
    </xf>
    <xf numFmtId="49" fontId="123" fillId="0" borderId="37" xfId="1266" applyNumberFormat="1" applyFont="1" applyFill="1" applyBorder="1" applyAlignment="1" applyProtection="1">
      <alignment horizontal="center" vertical="center"/>
      <protection locked="0"/>
    </xf>
    <xf numFmtId="0" fontId="123" fillId="0" borderId="37" xfId="1266" applyFont="1" applyFill="1" applyBorder="1" applyAlignment="1">
      <alignment vertical="center" wrapText="1"/>
    </xf>
    <xf numFmtId="168" fontId="123" fillId="0" borderId="37" xfId="1266" applyNumberFormat="1" applyFont="1" applyFill="1" applyBorder="1" applyAlignment="1" applyProtection="1">
      <alignment vertical="center"/>
      <protection locked="0"/>
    </xf>
    <xf numFmtId="0" fontId="123" fillId="0" borderId="37" xfId="1266" applyFont="1" applyFill="1" applyBorder="1" applyAlignment="1" applyProtection="1">
      <alignment horizontal="center" vertical="center"/>
      <protection locked="0"/>
    </xf>
    <xf numFmtId="4" fontId="123" fillId="0" borderId="37" xfId="1266" applyNumberFormat="1" applyFont="1" applyFill="1" applyBorder="1" applyAlignment="1" applyProtection="1">
      <alignment vertical="center"/>
      <protection locked="0"/>
    </xf>
    <xf numFmtId="4" fontId="124" fillId="0" borderId="37" xfId="1266" applyNumberFormat="1" applyFont="1" applyFill="1" applyBorder="1" applyAlignment="1" applyProtection="1">
      <alignment vertical="center"/>
      <protection locked="0"/>
    </xf>
    <xf numFmtId="0" fontId="116" fillId="22" borderId="37" xfId="1266" applyFont="1" applyFill="1" applyBorder="1" applyAlignment="1" applyProtection="1">
      <alignment horizontal="center" vertical="center"/>
      <protection locked="0"/>
    </xf>
    <xf numFmtId="49" fontId="116" fillId="22" borderId="37" xfId="1266" applyNumberFormat="1" applyFont="1" applyFill="1" applyBorder="1" applyAlignment="1" applyProtection="1">
      <alignment horizontal="center" vertical="center"/>
      <protection locked="0"/>
    </xf>
    <xf numFmtId="49" fontId="116" fillId="22" borderId="37" xfId="1266" applyNumberFormat="1" applyFont="1" applyFill="1" applyBorder="1" applyAlignment="1" applyProtection="1">
      <alignment horizontal="left" vertical="center" wrapText="1"/>
      <protection locked="0"/>
    </xf>
    <xf numFmtId="168" fontId="116" fillId="22" borderId="37" xfId="1266" applyNumberFormat="1" applyFont="1" applyFill="1" applyBorder="1" applyAlignment="1" applyProtection="1">
      <alignment vertical="center"/>
      <protection locked="0"/>
    </xf>
    <xf numFmtId="4" fontId="116" fillId="22" borderId="37" xfId="1266" applyNumberFormat="1" applyFont="1" applyFill="1" applyBorder="1" applyAlignment="1" applyProtection="1">
      <alignment vertical="center"/>
      <protection locked="0"/>
    </xf>
    <xf numFmtId="0" fontId="116" fillId="0" borderId="0" xfId="1266" applyFont="1" applyAlignment="1" applyProtection="1">
      <alignment horizontal="center" vertical="center"/>
      <protection locked="0"/>
    </xf>
    <xf numFmtId="49" fontId="116" fillId="0" borderId="0" xfId="1266" applyNumberFormat="1" applyFont="1" applyAlignment="1" applyProtection="1">
      <alignment horizontal="center" vertical="center"/>
      <protection locked="0"/>
    </xf>
    <xf numFmtId="49" fontId="117" fillId="0" borderId="0" xfId="1266" applyNumberFormat="1" applyFont="1" applyAlignment="1" applyProtection="1">
      <alignment horizontal="right" vertical="center" wrapText="1"/>
      <protection locked="0"/>
    </xf>
    <xf numFmtId="4" fontId="117" fillId="0" borderId="0" xfId="1266" applyNumberFormat="1" applyFont="1" applyAlignment="1" applyProtection="1">
      <alignment vertical="center"/>
      <protection locked="0"/>
    </xf>
    <xf numFmtId="0" fontId="117" fillId="0" borderId="0" xfId="1266" applyFont="1" applyAlignment="1" applyProtection="1">
      <alignment horizontal="center" vertical="center"/>
      <protection locked="0"/>
    </xf>
    <xf numFmtId="0" fontId="116" fillId="0" borderId="0" xfId="1266" applyFont="1" applyAlignment="1" applyProtection="1">
      <alignment horizontal="right" vertical="top"/>
      <protection locked="0"/>
    </xf>
    <xf numFmtId="49" fontId="116" fillId="0" borderId="0" xfId="1266" applyNumberFormat="1" applyFont="1" applyAlignment="1" applyProtection="1">
      <alignment vertical="top"/>
      <protection locked="0"/>
    </xf>
    <xf numFmtId="49" fontId="117" fillId="0" borderId="0" xfId="1266" applyNumberFormat="1" applyFont="1" applyAlignment="1" applyProtection="1">
      <alignment horizontal="right" vertical="top" wrapText="1"/>
      <protection locked="0"/>
    </xf>
    <xf numFmtId="4" fontId="117" fillId="0" borderId="0" xfId="1266" applyNumberFormat="1" applyFont="1" applyAlignment="1" applyProtection="1">
      <alignment vertical="top"/>
      <protection locked="0"/>
    </xf>
    <xf numFmtId="0" fontId="117" fillId="0" borderId="0" xfId="1266" applyFont="1" applyAlignment="1" applyProtection="1">
      <alignment vertical="top"/>
      <protection locked="0"/>
    </xf>
    <xf numFmtId="0" fontId="117" fillId="0" borderId="0" xfId="1266" applyFont="1" applyAlignment="1" applyProtection="1">
      <alignment horizontal="left" vertical="top"/>
      <protection locked="0"/>
    </xf>
    <xf numFmtId="49" fontId="116" fillId="0" borderId="0" xfId="1266" applyNumberFormat="1" applyFont="1" applyAlignment="1" applyProtection="1">
      <alignment horizontal="left" vertical="top" wrapText="1"/>
      <protection locked="0"/>
    </xf>
    <xf numFmtId="168" fontId="116" fillId="0" borderId="0" xfId="1266" applyNumberFormat="1" applyFont="1" applyAlignment="1" applyProtection="1">
      <alignment vertical="top"/>
      <protection locked="0"/>
    </xf>
    <xf numFmtId="0" fontId="116" fillId="0" borderId="0" xfId="1266" applyFont="1" applyAlignment="1" applyProtection="1">
      <alignment vertical="top"/>
      <protection locked="0"/>
    </xf>
    <xf numFmtId="0" fontId="116" fillId="22" borderId="0" xfId="1266" applyFont="1" applyFill="1" applyAlignment="1" applyProtection="1">
      <alignment horizontal="left" vertical="top"/>
      <protection locked="0"/>
    </xf>
    <xf numFmtId="49" fontId="116" fillId="22" borderId="0" xfId="1266" applyNumberFormat="1" applyFont="1" applyFill="1" applyAlignment="1" applyProtection="1">
      <alignment vertical="top"/>
      <protection locked="0"/>
    </xf>
    <xf numFmtId="0" fontId="51" fillId="22" borderId="0" xfId="1266" applyFill="1"/>
    <xf numFmtId="0" fontId="116" fillId="22" borderId="0" xfId="1266" applyFont="1" applyFill="1" applyAlignment="1" applyProtection="1">
      <alignment vertical="top"/>
      <protection locked="0"/>
    </xf>
    <xf numFmtId="4" fontId="116" fillId="22" borderId="0" xfId="1266" applyNumberFormat="1" applyFont="1" applyFill="1" applyAlignment="1" applyProtection="1">
      <alignment vertical="top"/>
      <protection locked="0"/>
    </xf>
    <xf numFmtId="0" fontId="33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7" xfId="0" applyFont="1" applyFill="1" applyBorder="1" applyAlignment="1" applyProtection="1">
      <alignment horizontal="right" vertical="center"/>
    </xf>
    <xf numFmtId="4" fontId="31" fillId="0" borderId="0" xfId="0" applyNumberFormat="1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4" fontId="5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4" fillId="0" borderId="23" xfId="2" applyFont="1" applyBorder="1" applyAlignment="1" applyProtection="1">
      <alignment horizontal="center" vertical="top"/>
    </xf>
    <xf numFmtId="0" fontId="44" fillId="0" borderId="24" xfId="2" applyFont="1" applyBorder="1" applyAlignment="1" applyProtection="1">
      <alignment horizontal="center" vertical="top"/>
    </xf>
    <xf numFmtId="0" fontId="50" fillId="0" borderId="26" xfId="4" applyFont="1" applyBorder="1" applyAlignment="1" applyProtection="1">
      <alignment horizontal="left"/>
    </xf>
    <xf numFmtId="0" fontId="52" fillId="5" borderId="27" xfId="5" applyFont="1" applyFill="1" applyBorder="1" applyAlignment="1">
      <alignment horizontal="center" vertical="center"/>
    </xf>
    <xf numFmtId="0" fontId="52" fillId="5" borderId="27" xfId="5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>
      <alignment horizontal="left" vertical="center"/>
    </xf>
  </cellXfs>
  <cellStyles count="1330">
    <cellStyle name="1 000 Sk" xfId="1267"/>
    <cellStyle name="1 000,-  Sk" xfId="1268"/>
    <cellStyle name="1 000,- Kč" xfId="1269"/>
    <cellStyle name="1 000,- Sk" xfId="1270"/>
    <cellStyle name="1000 Sk_fakturuj99" xfId="1271"/>
    <cellStyle name="20 % – Zvýraznění1" xfId="1272"/>
    <cellStyle name="20 % – Zvýraznění2" xfId="1273"/>
    <cellStyle name="20 % – Zvýraznění3" xfId="1274"/>
    <cellStyle name="20 % – Zvýraznění4" xfId="1275"/>
    <cellStyle name="20 % – Zvýraznění5" xfId="1276"/>
    <cellStyle name="20 % – Zvýraznění6" xfId="1277"/>
    <cellStyle name="20% - Accent1" xfId="1278"/>
    <cellStyle name="20% - Accent2" xfId="1279"/>
    <cellStyle name="20% - Accent3" xfId="1280"/>
    <cellStyle name="20% - Accent4" xfId="1281"/>
    <cellStyle name="20% - Accent5" xfId="1282"/>
    <cellStyle name="20% - Accent6" xfId="1283"/>
    <cellStyle name="40 % – Zvýraznění1" xfId="1284"/>
    <cellStyle name="40 % – Zvýraznění2" xfId="1285"/>
    <cellStyle name="40 % – Zvýraznění3" xfId="1286"/>
    <cellStyle name="40 % – Zvýraznění4" xfId="1287"/>
    <cellStyle name="40 % – Zvýraznění5" xfId="1288"/>
    <cellStyle name="40 % – Zvýraznění6" xfId="1289"/>
    <cellStyle name="40% - Accent1" xfId="1290"/>
    <cellStyle name="40% - Accent2" xfId="1291"/>
    <cellStyle name="40% - Accent3" xfId="1292"/>
    <cellStyle name="40% - Accent4" xfId="1293"/>
    <cellStyle name="40% - Accent5" xfId="1294"/>
    <cellStyle name="40% - Accent6" xfId="1295"/>
    <cellStyle name="60 % – Zvýraznění1" xfId="1296"/>
    <cellStyle name="60 % – Zvýraznění2" xfId="1297"/>
    <cellStyle name="60 % – Zvýraznění3" xfId="1298"/>
    <cellStyle name="60 % – Zvýraznění4" xfId="1299"/>
    <cellStyle name="60 % – Zvýraznění5" xfId="1300"/>
    <cellStyle name="60 % – Zvýraznění6" xfId="1301"/>
    <cellStyle name="60% - Accent1" xfId="1302"/>
    <cellStyle name="60% - Accent2" xfId="1303"/>
    <cellStyle name="60% - Accent3" xfId="1304"/>
    <cellStyle name="60% - Accent4" xfId="1305"/>
    <cellStyle name="60% - Accent5" xfId="1306"/>
    <cellStyle name="60% - Accent6" xfId="1307"/>
    <cellStyle name="Accent" xfId="9"/>
    <cellStyle name="Accent 1" xfId="10"/>
    <cellStyle name="Accent 1 2" xfId="11"/>
    <cellStyle name="Accent 1 2 2" xfId="898"/>
    <cellStyle name="Accent 1 3" xfId="12"/>
    <cellStyle name="Accent 1 3 2" xfId="899"/>
    <cellStyle name="Accent 2" xfId="13"/>
    <cellStyle name="Accent 2 2" xfId="14"/>
    <cellStyle name="Accent 2 2 2" xfId="900"/>
    <cellStyle name="Accent 2 3" xfId="15"/>
    <cellStyle name="Accent 2 3 2" xfId="901"/>
    <cellStyle name="Accent 3" xfId="16"/>
    <cellStyle name="Accent 3 2" xfId="17"/>
    <cellStyle name="Accent 3 2 2" xfId="18"/>
    <cellStyle name="Accent 3 2 2 2" xfId="902"/>
    <cellStyle name="Accent 3 2 3" xfId="903"/>
    <cellStyle name="Accent 3 3" xfId="19"/>
    <cellStyle name="Accent 3 3 2" xfId="904"/>
    <cellStyle name="Accent 4" xfId="20"/>
    <cellStyle name="Accent 4 2" xfId="905"/>
    <cellStyle name="Accent 5" xfId="21"/>
    <cellStyle name="Accent 5 2" xfId="906"/>
    <cellStyle name="Accent1" xfId="1308"/>
    <cellStyle name="Accent2" xfId="1309"/>
    <cellStyle name="Accent3" xfId="1310"/>
    <cellStyle name="Accent4" xfId="1311"/>
    <cellStyle name="Accent5" xfId="1312"/>
    <cellStyle name="Accent6" xfId="1313"/>
    <cellStyle name="Bad" xfId="22"/>
    <cellStyle name="Bad 2" xfId="23"/>
    <cellStyle name="Bad 2 2" xfId="24"/>
    <cellStyle name="Bad 2 2 2" xfId="907"/>
    <cellStyle name="Bad 2 3" xfId="908"/>
    <cellStyle name="Bad 3" xfId="25"/>
    <cellStyle name="Bad 3 2" xfId="909"/>
    <cellStyle name="Calculation" xfId="1314"/>
    <cellStyle name="Celkem" xfId="1315"/>
    <cellStyle name="Check Cell" xfId="1316"/>
    <cellStyle name="data" xfId="1317"/>
    <cellStyle name="Error" xfId="26"/>
    <cellStyle name="Error 2" xfId="27"/>
    <cellStyle name="Error 2 2" xfId="28"/>
    <cellStyle name="Error 2 2 2" xfId="910"/>
    <cellStyle name="Error 2 3" xfId="911"/>
    <cellStyle name="Error 3" xfId="29"/>
    <cellStyle name="Error 3 2" xfId="912"/>
    <cellStyle name="Excel Built-in Normal" xfId="30"/>
    <cellStyle name="Excel Built-in Normal 2" xfId="913"/>
    <cellStyle name="Explanatory Text" xfId="1318"/>
    <cellStyle name="Footnote" xfId="31"/>
    <cellStyle name="Footnote 2" xfId="32"/>
    <cellStyle name="Footnote 2 2" xfId="914"/>
    <cellStyle name="Footnote 3" xfId="33"/>
    <cellStyle name="Footnote 3 2" xfId="915"/>
    <cellStyle name="Good" xfId="34"/>
    <cellStyle name="Good 2" xfId="35"/>
    <cellStyle name="Good 2 2" xfId="916"/>
    <cellStyle name="Good 3" xfId="36"/>
    <cellStyle name="Good 3 2" xfId="917"/>
    <cellStyle name="Heading" xfId="37"/>
    <cellStyle name="Heading 1" xfId="38"/>
    <cellStyle name="Heading 1 2" xfId="39"/>
    <cellStyle name="Heading 1 2 2" xfId="918"/>
    <cellStyle name="Heading 1 3" xfId="40"/>
    <cellStyle name="Heading 1 3 2" xfId="919"/>
    <cellStyle name="Heading 2" xfId="41"/>
    <cellStyle name="Heading 2 2" xfId="42"/>
    <cellStyle name="Heading 2 2 2" xfId="920"/>
    <cellStyle name="Heading 2 3" xfId="43"/>
    <cellStyle name="Heading 2 3 2" xfId="921"/>
    <cellStyle name="Heading 3" xfId="44"/>
    <cellStyle name="Heading 4" xfId="45"/>
    <cellStyle name="Hivatkozás" xfId="1" builtinId="8"/>
    <cellStyle name="Hypertextové prepojenie 2" xfId="46"/>
    <cellStyle name="Hypertextové prepojenie 2 2" xfId="47"/>
    <cellStyle name="Hypertextové prepojenie 2 2 2" xfId="922"/>
    <cellStyle name="Hypertextové prepojenie 2 3" xfId="923"/>
    <cellStyle name="Input" xfId="1319"/>
    <cellStyle name="Linked Cell" xfId="1320"/>
    <cellStyle name="Název" xfId="1321"/>
    <cellStyle name="Neutral" xfId="48"/>
    <cellStyle name="Neutral 2" xfId="49"/>
    <cellStyle name="Neutral 2 2" xfId="924"/>
    <cellStyle name="Neutral 3" xfId="50"/>
    <cellStyle name="Neutral 3 2" xfId="925"/>
    <cellStyle name="Normál" xfId="0" builtinId="0" customBuiltin="1"/>
    <cellStyle name="Normal 2" xfId="51"/>
    <cellStyle name="Normál 2" xfId="3"/>
    <cellStyle name="Normal 2 2" xfId="52"/>
    <cellStyle name="Normál 3" xfId="896"/>
    <cellStyle name="Normál 4" xfId="1266"/>
    <cellStyle name="Normálna 10" xfId="53"/>
    <cellStyle name="Normálna 10 2" xfId="54"/>
    <cellStyle name="Normálna 10 2 2" xfId="55"/>
    <cellStyle name="Normálna 10 2 2 2" xfId="926"/>
    <cellStyle name="Normálna 10 2 3" xfId="927"/>
    <cellStyle name="Normálna 10 3" xfId="56"/>
    <cellStyle name="Normálna 10 3 2" xfId="928"/>
    <cellStyle name="Normálna 10 4" xfId="929"/>
    <cellStyle name="Normálna 11" xfId="57"/>
    <cellStyle name="Normálna 11 2" xfId="58"/>
    <cellStyle name="Normálna 11 2 2" xfId="930"/>
    <cellStyle name="Normálna 11 3" xfId="931"/>
    <cellStyle name="Normálna 12" xfId="59"/>
    <cellStyle name="Normálna 12 2" xfId="60"/>
    <cellStyle name="Normálna 12 2 2" xfId="932"/>
    <cellStyle name="Normálna 12 3" xfId="933"/>
    <cellStyle name="Normálna 13" xfId="61"/>
    <cellStyle name="Normálna 13 2" xfId="934"/>
    <cellStyle name="Normálna 14" xfId="62"/>
    <cellStyle name="Normálna 14 2" xfId="935"/>
    <cellStyle name="Normálna 15" xfId="63"/>
    <cellStyle name="Normálna 15 2" xfId="64"/>
    <cellStyle name="Normálna 15 2 2" xfId="936"/>
    <cellStyle name="Normálna 15 3" xfId="937"/>
    <cellStyle name="Normálna 16" xfId="65"/>
    <cellStyle name="Normálna 16 2" xfId="66"/>
    <cellStyle name="Normálna 16 2 2" xfId="938"/>
    <cellStyle name="Normálna 16 3" xfId="939"/>
    <cellStyle name="Normálna 17" xfId="67"/>
    <cellStyle name="Normálna 17 2" xfId="68"/>
    <cellStyle name="Normálna 18" xfId="6"/>
    <cellStyle name="Normálna 18 2" xfId="69"/>
    <cellStyle name="Normálna 19" xfId="2"/>
    <cellStyle name="Normálna 19 2" xfId="70"/>
    <cellStyle name="Normálna 19 2 2" xfId="940"/>
    <cellStyle name="Normálna 2" xfId="71"/>
    <cellStyle name="Normálna 2 10" xfId="72"/>
    <cellStyle name="Normálna 2 10 2" xfId="941"/>
    <cellStyle name="Normálna 2 11" xfId="73"/>
    <cellStyle name="Normálna 2 11 2" xfId="74"/>
    <cellStyle name="Normálna 2 11 2 2" xfId="942"/>
    <cellStyle name="Normálna 2 11 3" xfId="75"/>
    <cellStyle name="Normálna 2 12" xfId="76"/>
    <cellStyle name="Normálna 2 12 2" xfId="943"/>
    <cellStyle name="Normálna 2 13" xfId="77"/>
    <cellStyle name="Normálna 2 2" xfId="78"/>
    <cellStyle name="Normálna 2 2 10" xfId="79"/>
    <cellStyle name="Normálna 2 2 2" xfId="80"/>
    <cellStyle name="Normálna 2 2 2 2" xfId="81"/>
    <cellStyle name="Normálna 2 2 2 2 2" xfId="82"/>
    <cellStyle name="Normálna 2 2 2 2 2 2" xfId="83"/>
    <cellStyle name="Normálna 2 2 2 2 2 2 2" xfId="84"/>
    <cellStyle name="Normálna 2 2 2 2 2 2 2 2" xfId="85"/>
    <cellStyle name="Normálna 2 2 2 2 2 2 2 2 2" xfId="86"/>
    <cellStyle name="Normálna 2 2 2 2 2 2 2 2 2 2" xfId="87"/>
    <cellStyle name="Normálna 2 2 2 2 2 2 2 2 2 2 2" xfId="88"/>
    <cellStyle name="Normálna 2 2 2 2 2 2 2 2 2 2 2 2" xfId="944"/>
    <cellStyle name="Normálna 2 2 2 2 2 2 2 2 2 2 3" xfId="89"/>
    <cellStyle name="Normálna 2 2 2 2 2 2 2 2 2 3" xfId="90"/>
    <cellStyle name="Normálna 2 2 2 2 2 2 2 2 2 3 2" xfId="945"/>
    <cellStyle name="Normálna 2 2 2 2 2 2 2 2 2 4" xfId="91"/>
    <cellStyle name="Normálna 2 2 2 2 2 2 2 2 3" xfId="92"/>
    <cellStyle name="Normálna 2 2 2 2 2 2 2 2 3 2" xfId="93"/>
    <cellStyle name="Normálna 2 2 2 2 2 2 2 2 3 2 2" xfId="946"/>
    <cellStyle name="Normálna 2 2 2 2 2 2 2 2 3 3" xfId="94"/>
    <cellStyle name="Normálna 2 2 2 2 2 2 2 2 4" xfId="95"/>
    <cellStyle name="Normálna 2 2 2 2 2 2 2 2 4 2" xfId="96"/>
    <cellStyle name="Normálna 2 2 2 2 2 2 2 2 4 2 2" xfId="947"/>
    <cellStyle name="Normálna 2 2 2 2 2 2 2 2 4 3" xfId="97"/>
    <cellStyle name="Normálna 2 2 2 2 2 2 2 2 5" xfId="98"/>
    <cellStyle name="Normálna 2 2 2 2 2 2 2 2 5 2" xfId="948"/>
    <cellStyle name="Normálna 2 2 2 2 2 2 2 2 6" xfId="99"/>
    <cellStyle name="Normálna 2 2 2 2 2 2 2 3" xfId="100"/>
    <cellStyle name="Normálna 2 2 2 2 2 2 2 3 2" xfId="101"/>
    <cellStyle name="Normálna 2 2 2 2 2 2 2 3 2 2" xfId="102"/>
    <cellStyle name="Normálna 2 2 2 2 2 2 2 3 2 2 2" xfId="103"/>
    <cellStyle name="Normálna 2 2 2 2 2 2 2 3 2 2 2 2" xfId="949"/>
    <cellStyle name="Normálna 2 2 2 2 2 2 2 3 2 2 3" xfId="104"/>
    <cellStyle name="Normálna 2 2 2 2 2 2 2 3 2 3" xfId="105"/>
    <cellStyle name="Normálna 2 2 2 2 2 2 2 3 2 3 2" xfId="950"/>
    <cellStyle name="Normálna 2 2 2 2 2 2 2 3 2 4" xfId="106"/>
    <cellStyle name="Normálna 2 2 2 2 2 2 2 3 3" xfId="107"/>
    <cellStyle name="Normálna 2 2 2 2 2 2 2 3 3 2" xfId="108"/>
    <cellStyle name="Normálna 2 2 2 2 2 2 2 3 3 2 2" xfId="951"/>
    <cellStyle name="Normálna 2 2 2 2 2 2 2 3 3 3" xfId="109"/>
    <cellStyle name="Normálna 2 2 2 2 2 2 2 3 4" xfId="110"/>
    <cellStyle name="Normálna 2 2 2 2 2 2 2 3 4 2" xfId="952"/>
    <cellStyle name="Normálna 2 2 2 2 2 2 2 3 5" xfId="111"/>
    <cellStyle name="Normálna 2 2 2 2 2 2 2 4" xfId="112"/>
    <cellStyle name="Normálna 2 2 2 2 2 2 2 4 2" xfId="113"/>
    <cellStyle name="Normálna 2 2 2 2 2 2 2 4 2 2" xfId="114"/>
    <cellStyle name="Normálna 2 2 2 2 2 2 2 4 2 2 2" xfId="953"/>
    <cellStyle name="Normálna 2 2 2 2 2 2 2 4 2 3" xfId="115"/>
    <cellStyle name="Normálna 2 2 2 2 2 2 2 4 3" xfId="116"/>
    <cellStyle name="Normálna 2 2 2 2 2 2 2 4 3 2" xfId="954"/>
    <cellStyle name="Normálna 2 2 2 2 2 2 2 4 4" xfId="117"/>
    <cellStyle name="Normálna 2 2 2 2 2 2 2 5" xfId="118"/>
    <cellStyle name="Normálna 2 2 2 2 2 2 2 5 2" xfId="119"/>
    <cellStyle name="Normálna 2 2 2 2 2 2 2 5 2 2" xfId="955"/>
    <cellStyle name="Normálna 2 2 2 2 2 2 2 5 3" xfId="120"/>
    <cellStyle name="Normálna 2 2 2 2 2 2 2 6" xfId="7"/>
    <cellStyle name="Normálna 2 2 2 2 2 2 2 6 2" xfId="121"/>
    <cellStyle name="Normálna 2 2 2 2 2 2 2 6 2 2" xfId="956"/>
    <cellStyle name="Normálna 2 2 2 2 2 2 2 6 3" xfId="8"/>
    <cellStyle name="Normálna 2 2 2 2 2 2 2 6 3 2" xfId="897"/>
    <cellStyle name="Normálna 2 2 2 2 2 2 2 7" xfId="122"/>
    <cellStyle name="Normálna 2 2 2 2 2 2 2 7 2" xfId="123"/>
    <cellStyle name="Normálna 2 2 2 2 2 2 2 7 2 2" xfId="957"/>
    <cellStyle name="Normálna 2 2 2 2 2 2 2 7 3" xfId="124"/>
    <cellStyle name="Normálna 2 2 2 2 2 2 2 8" xfId="125"/>
    <cellStyle name="Normálna 2 2 2 2 2 2 2 8 2" xfId="958"/>
    <cellStyle name="Normálna 2 2 2 2 2 2 2 9" xfId="126"/>
    <cellStyle name="Normálna 2 2 2 2 2 2 3" xfId="127"/>
    <cellStyle name="Normálna 2 2 2 2 2 2 3 2" xfId="128"/>
    <cellStyle name="Normálna 2 2 2 2 2 2 3 2 2" xfId="959"/>
    <cellStyle name="Normálna 2 2 2 2 2 2 3 3" xfId="129"/>
    <cellStyle name="Normálna 2 2 2 2 2 2 4" xfId="130"/>
    <cellStyle name="Normálna 2 2 2 2 2 2 4 2" xfId="960"/>
    <cellStyle name="Normálna 2 2 2 2 2 2 5" xfId="131"/>
    <cellStyle name="Normálna 2 2 2 2 2 3" xfId="132"/>
    <cellStyle name="Normálna 2 2 2 2 2 3 2" xfId="133"/>
    <cellStyle name="Normálna 2 2 2 2 2 3 2 2" xfId="961"/>
    <cellStyle name="Normálna 2 2 2 2 2 3 3" xfId="134"/>
    <cellStyle name="Normálna 2 2 2 2 2 4" xfId="135"/>
    <cellStyle name="Normálna 2 2 2 2 2 4 2" xfId="962"/>
    <cellStyle name="Normálna 2 2 2 2 2 5" xfId="136"/>
    <cellStyle name="Normálna 2 2 2 2 3" xfId="137"/>
    <cellStyle name="Normálna 2 2 2 2 3 2" xfId="138"/>
    <cellStyle name="Normálna 2 2 2 2 3 2 2" xfId="139"/>
    <cellStyle name="Normálna 2 2 2 2 3 2 2 2" xfId="140"/>
    <cellStyle name="Normálna 2 2 2 2 3 2 2 2 2" xfId="963"/>
    <cellStyle name="Normálna 2 2 2 2 3 2 2 3" xfId="141"/>
    <cellStyle name="Normálna 2 2 2 2 3 2 3" xfId="142"/>
    <cellStyle name="Normálna 2 2 2 2 3 2 3 2" xfId="964"/>
    <cellStyle name="Normálna 2 2 2 2 3 2 4" xfId="143"/>
    <cellStyle name="Normálna 2 2 2 2 3 3" xfId="144"/>
    <cellStyle name="Normálna 2 2 2 2 3 3 2" xfId="145"/>
    <cellStyle name="Normálna 2 2 2 2 3 3 2 2" xfId="965"/>
    <cellStyle name="Normálna 2 2 2 2 3 3 3" xfId="146"/>
    <cellStyle name="Normálna 2 2 2 2 3 4" xfId="147"/>
    <cellStyle name="Normálna 2 2 2 2 3 4 2" xfId="966"/>
    <cellStyle name="Normálna 2 2 2 2 3 5" xfId="148"/>
    <cellStyle name="Normálna 2 2 2 2 4" xfId="149"/>
    <cellStyle name="Normálna 2 2 2 2 4 2" xfId="150"/>
    <cellStyle name="Normálna 2 2 2 2 4 2 2" xfId="151"/>
    <cellStyle name="Normálna 2 2 2 2 4 2 2 2" xfId="967"/>
    <cellStyle name="Normálna 2 2 2 2 4 2 3" xfId="152"/>
    <cellStyle name="Normálna 2 2 2 2 4 3" xfId="153"/>
    <cellStyle name="Normálna 2 2 2 2 4 3 2" xfId="968"/>
    <cellStyle name="Normálna 2 2 2 2 4 4" xfId="154"/>
    <cellStyle name="Normálna 2 2 2 2 5" xfId="155"/>
    <cellStyle name="Normálna 2 2 2 2 5 2" xfId="156"/>
    <cellStyle name="Normálna 2 2 2 2 5 2 2" xfId="969"/>
    <cellStyle name="Normálna 2 2 2 2 5 3" xfId="157"/>
    <cellStyle name="Normálna 2 2 2 2 6" xfId="158"/>
    <cellStyle name="Normálna 2 2 2 2 6 2" xfId="970"/>
    <cellStyle name="Normálna 2 2 2 2 7" xfId="159"/>
    <cellStyle name="Normálna 2 2 2 3" xfId="160"/>
    <cellStyle name="Normálna 2 2 2 3 2" xfId="161"/>
    <cellStyle name="Normálna 2 2 2 3 2 2" xfId="162"/>
    <cellStyle name="Normálna 2 2 2 3 2 2 2" xfId="163"/>
    <cellStyle name="Normálna 2 2 2 3 2 2 2 2" xfId="164"/>
    <cellStyle name="Normálna 2 2 2 3 2 2 2 2 2" xfId="971"/>
    <cellStyle name="Normálna 2 2 2 3 2 2 2 3" xfId="165"/>
    <cellStyle name="Normálna 2 2 2 3 2 2 3" xfId="166"/>
    <cellStyle name="Normálna 2 2 2 3 2 2 3 2" xfId="972"/>
    <cellStyle name="Normálna 2 2 2 3 2 2 4" xfId="167"/>
    <cellStyle name="Normálna 2 2 2 3 2 3" xfId="168"/>
    <cellStyle name="Normálna 2 2 2 3 2 3 2" xfId="169"/>
    <cellStyle name="Normálna 2 2 2 3 2 3 2 2" xfId="973"/>
    <cellStyle name="Normálna 2 2 2 3 2 3 3" xfId="170"/>
    <cellStyle name="Normálna 2 2 2 3 2 4" xfId="171"/>
    <cellStyle name="Normálna 2 2 2 3 2 4 2" xfId="974"/>
    <cellStyle name="Normálna 2 2 2 3 2 5" xfId="172"/>
    <cellStyle name="Normálna 2 2 2 3 3" xfId="173"/>
    <cellStyle name="Normálna 2 2 2 3 3 2" xfId="174"/>
    <cellStyle name="Normálna 2 2 2 3 3 2 2" xfId="175"/>
    <cellStyle name="Normálna 2 2 2 3 3 2 2 2" xfId="176"/>
    <cellStyle name="Normálna 2 2 2 3 3 2 2 2 2" xfId="975"/>
    <cellStyle name="Normálna 2 2 2 3 3 2 2 3" xfId="177"/>
    <cellStyle name="Normálna 2 2 2 3 3 2 3" xfId="178"/>
    <cellStyle name="Normálna 2 2 2 3 3 2 3 2" xfId="976"/>
    <cellStyle name="Normálna 2 2 2 3 3 2 4" xfId="179"/>
    <cellStyle name="Normálna 2 2 2 3 3 3" xfId="180"/>
    <cellStyle name="Normálna 2 2 2 3 3 3 2" xfId="181"/>
    <cellStyle name="Normálna 2 2 2 3 3 3 2 2" xfId="977"/>
    <cellStyle name="Normálna 2 2 2 3 3 3 3" xfId="182"/>
    <cellStyle name="Normálna 2 2 2 3 3 4" xfId="183"/>
    <cellStyle name="Normálna 2 2 2 3 3 4 2" xfId="978"/>
    <cellStyle name="Normálna 2 2 2 3 3 5" xfId="184"/>
    <cellStyle name="Normálna 2 2 2 3 4" xfId="185"/>
    <cellStyle name="Normálna 2 2 2 3 4 2" xfId="186"/>
    <cellStyle name="Normálna 2 2 2 3 4 2 2" xfId="187"/>
    <cellStyle name="Normálna 2 2 2 3 4 2 2 2" xfId="979"/>
    <cellStyle name="Normálna 2 2 2 3 4 2 3" xfId="188"/>
    <cellStyle name="Normálna 2 2 2 3 4 3" xfId="189"/>
    <cellStyle name="Normálna 2 2 2 3 4 3 2" xfId="980"/>
    <cellStyle name="Normálna 2 2 2 3 4 4" xfId="190"/>
    <cellStyle name="Normálna 2 2 2 3 5" xfId="191"/>
    <cellStyle name="Normálna 2 2 2 3 5 2" xfId="192"/>
    <cellStyle name="Normálna 2 2 2 3 5 2 2" xfId="981"/>
    <cellStyle name="Normálna 2 2 2 3 5 3" xfId="193"/>
    <cellStyle name="Normálna 2 2 2 3 6" xfId="194"/>
    <cellStyle name="Normálna 2 2 2 3 6 2" xfId="982"/>
    <cellStyle name="Normálna 2 2 2 3 7" xfId="195"/>
    <cellStyle name="Normálna 2 2 2 4" xfId="196"/>
    <cellStyle name="Normálna 2 2 2 4 2" xfId="197"/>
    <cellStyle name="Normálna 2 2 2 4 2 2" xfId="198"/>
    <cellStyle name="Normálna 2 2 2 4 2 2 2" xfId="199"/>
    <cellStyle name="Normálna 2 2 2 4 2 2 2 2" xfId="983"/>
    <cellStyle name="Normálna 2 2 2 4 2 2 3" xfId="200"/>
    <cellStyle name="Normálna 2 2 2 4 2 3" xfId="201"/>
    <cellStyle name="Normálna 2 2 2 4 2 3 2" xfId="984"/>
    <cellStyle name="Normálna 2 2 2 4 2 4" xfId="202"/>
    <cellStyle name="Normálna 2 2 2 4 3" xfId="203"/>
    <cellStyle name="Normálna 2 2 2 4 3 2" xfId="204"/>
    <cellStyle name="Normálna 2 2 2 4 3 2 2" xfId="985"/>
    <cellStyle name="Normálna 2 2 2 4 3 3" xfId="205"/>
    <cellStyle name="Normálna 2 2 2 4 4" xfId="206"/>
    <cellStyle name="Normálna 2 2 2 4 4 2" xfId="986"/>
    <cellStyle name="Normálna 2 2 2 4 5" xfId="207"/>
    <cellStyle name="Normálna 2 2 2 5" xfId="208"/>
    <cellStyle name="Normálna 2 2 2 5 2" xfId="209"/>
    <cellStyle name="Normálna 2 2 2 5 2 2" xfId="210"/>
    <cellStyle name="Normálna 2 2 2 5 2 2 2" xfId="211"/>
    <cellStyle name="Normálna 2 2 2 5 2 2 2 2" xfId="987"/>
    <cellStyle name="Normálna 2 2 2 5 2 2 3" xfId="212"/>
    <cellStyle name="Normálna 2 2 2 5 2 3" xfId="213"/>
    <cellStyle name="Normálna 2 2 2 5 2 3 2" xfId="988"/>
    <cellStyle name="Normálna 2 2 2 5 2 4" xfId="214"/>
    <cellStyle name="Normálna 2 2 2 5 3" xfId="215"/>
    <cellStyle name="Normálna 2 2 2 5 3 2" xfId="216"/>
    <cellStyle name="Normálna 2 2 2 5 3 2 2" xfId="989"/>
    <cellStyle name="Normálna 2 2 2 5 3 3" xfId="217"/>
    <cellStyle name="Normálna 2 2 2 5 4" xfId="218"/>
    <cellStyle name="Normálna 2 2 2 5 4 2" xfId="990"/>
    <cellStyle name="Normálna 2 2 2 5 5" xfId="219"/>
    <cellStyle name="Normálna 2 2 2 6" xfId="220"/>
    <cellStyle name="Normálna 2 2 2 6 2" xfId="221"/>
    <cellStyle name="Normálna 2 2 2 6 2 2" xfId="222"/>
    <cellStyle name="Normálna 2 2 2 6 2 2 2" xfId="991"/>
    <cellStyle name="Normálna 2 2 2 6 2 3" xfId="223"/>
    <cellStyle name="Normálna 2 2 2 6 3" xfId="224"/>
    <cellStyle name="Normálna 2 2 2 6 3 2" xfId="992"/>
    <cellStyle name="Normálna 2 2 2 6 4" xfId="225"/>
    <cellStyle name="Normálna 2 2 2 7" xfId="226"/>
    <cellStyle name="Normálna 2 2 2 7 2" xfId="227"/>
    <cellStyle name="Normálna 2 2 2 7 2 2" xfId="993"/>
    <cellStyle name="Normálna 2 2 2 7 3" xfId="228"/>
    <cellStyle name="Normálna 2 2 2 8" xfId="229"/>
    <cellStyle name="Normálna 2 2 2 8 2" xfId="994"/>
    <cellStyle name="Normálna 2 2 2 9" xfId="230"/>
    <cellStyle name="Normálna 2 2 3" xfId="231"/>
    <cellStyle name="Normálna 2 2 3 2" xfId="232"/>
    <cellStyle name="Normálna 2 2 3 2 2" xfId="233"/>
    <cellStyle name="Normálna 2 2 3 2 2 2" xfId="234"/>
    <cellStyle name="Normálna 2 2 3 2 2 2 2" xfId="235"/>
    <cellStyle name="Normálna 2 2 3 2 2 2 2 2" xfId="995"/>
    <cellStyle name="Normálna 2 2 3 2 2 2 3" xfId="236"/>
    <cellStyle name="Normálna 2 2 3 2 2 3" xfId="237"/>
    <cellStyle name="Normálna 2 2 3 2 2 3 2" xfId="996"/>
    <cellStyle name="Normálna 2 2 3 2 2 4" xfId="238"/>
    <cellStyle name="Normálna 2 2 3 2 3" xfId="239"/>
    <cellStyle name="Normálna 2 2 3 2 3 2" xfId="240"/>
    <cellStyle name="Normálna 2 2 3 2 3 2 2" xfId="997"/>
    <cellStyle name="Normálna 2 2 3 2 3 3" xfId="241"/>
    <cellStyle name="Normálna 2 2 3 2 4" xfId="242"/>
    <cellStyle name="Normálna 2 2 3 2 4 2" xfId="998"/>
    <cellStyle name="Normálna 2 2 3 2 5" xfId="243"/>
    <cellStyle name="Normálna 2 2 3 3" xfId="244"/>
    <cellStyle name="Normálna 2 2 3 3 2" xfId="245"/>
    <cellStyle name="Normálna 2 2 3 3 2 2" xfId="246"/>
    <cellStyle name="Normálna 2 2 3 3 2 2 2" xfId="247"/>
    <cellStyle name="Normálna 2 2 3 3 2 2 2 2" xfId="999"/>
    <cellStyle name="Normálna 2 2 3 3 2 2 3" xfId="248"/>
    <cellStyle name="Normálna 2 2 3 3 2 3" xfId="249"/>
    <cellStyle name="Normálna 2 2 3 3 2 3 2" xfId="1000"/>
    <cellStyle name="Normálna 2 2 3 3 2 4" xfId="250"/>
    <cellStyle name="Normálna 2 2 3 3 3" xfId="251"/>
    <cellStyle name="Normálna 2 2 3 3 3 2" xfId="252"/>
    <cellStyle name="Normálna 2 2 3 3 3 2 2" xfId="1001"/>
    <cellStyle name="Normálna 2 2 3 3 3 3" xfId="253"/>
    <cellStyle name="Normálna 2 2 3 3 4" xfId="254"/>
    <cellStyle name="Normálna 2 2 3 3 4 2" xfId="1002"/>
    <cellStyle name="Normálna 2 2 3 3 5" xfId="255"/>
    <cellStyle name="Normálna 2 2 3 4" xfId="256"/>
    <cellStyle name="Normálna 2 2 3 4 2" xfId="257"/>
    <cellStyle name="Normálna 2 2 3 4 2 2" xfId="258"/>
    <cellStyle name="Normálna 2 2 3 4 2 2 2" xfId="1003"/>
    <cellStyle name="Normálna 2 2 3 4 2 3" xfId="259"/>
    <cellStyle name="Normálna 2 2 3 4 3" xfId="260"/>
    <cellStyle name="Normálna 2 2 3 4 3 2" xfId="1004"/>
    <cellStyle name="Normálna 2 2 3 4 4" xfId="261"/>
    <cellStyle name="Normálna 2 2 3 5" xfId="262"/>
    <cellStyle name="Normálna 2 2 3 5 2" xfId="263"/>
    <cellStyle name="Normálna 2 2 3 5 2 2" xfId="1005"/>
    <cellStyle name="Normálna 2 2 3 5 3" xfId="264"/>
    <cellStyle name="Normálna 2 2 3 6" xfId="265"/>
    <cellStyle name="Normálna 2 2 3 6 2" xfId="1006"/>
    <cellStyle name="Normálna 2 2 3 7" xfId="266"/>
    <cellStyle name="Normálna 2 2 4" xfId="267"/>
    <cellStyle name="Normálna 2 2 4 2" xfId="268"/>
    <cellStyle name="Normálna 2 2 4 2 2" xfId="269"/>
    <cellStyle name="Normálna 2 2 4 2 2 2" xfId="270"/>
    <cellStyle name="Normálna 2 2 4 2 2 2 2" xfId="271"/>
    <cellStyle name="Normálna 2 2 4 2 2 2 2 2" xfId="1007"/>
    <cellStyle name="Normálna 2 2 4 2 2 2 3" xfId="272"/>
    <cellStyle name="Normálna 2 2 4 2 2 3" xfId="273"/>
    <cellStyle name="Normálna 2 2 4 2 2 3 2" xfId="1008"/>
    <cellStyle name="Normálna 2 2 4 2 2 4" xfId="274"/>
    <cellStyle name="Normálna 2 2 4 2 3" xfId="275"/>
    <cellStyle name="Normálna 2 2 4 2 3 2" xfId="276"/>
    <cellStyle name="Normálna 2 2 4 2 3 2 2" xfId="1009"/>
    <cellStyle name="Normálna 2 2 4 2 3 3" xfId="277"/>
    <cellStyle name="Normálna 2 2 4 2 4" xfId="278"/>
    <cellStyle name="Normálna 2 2 4 2 4 2" xfId="1010"/>
    <cellStyle name="Normálna 2 2 4 2 5" xfId="279"/>
    <cellStyle name="Normálna 2 2 4 3" xfId="280"/>
    <cellStyle name="Normálna 2 2 4 3 2" xfId="281"/>
    <cellStyle name="Normálna 2 2 4 3 2 2" xfId="282"/>
    <cellStyle name="Normálna 2 2 4 3 2 2 2" xfId="283"/>
    <cellStyle name="Normálna 2 2 4 3 2 2 2 2" xfId="1011"/>
    <cellStyle name="Normálna 2 2 4 3 2 2 3" xfId="284"/>
    <cellStyle name="Normálna 2 2 4 3 2 3" xfId="285"/>
    <cellStyle name="Normálna 2 2 4 3 2 3 2" xfId="1012"/>
    <cellStyle name="Normálna 2 2 4 3 2 4" xfId="286"/>
    <cellStyle name="Normálna 2 2 4 3 3" xfId="287"/>
    <cellStyle name="Normálna 2 2 4 3 3 2" xfId="288"/>
    <cellStyle name="Normálna 2 2 4 3 3 2 2" xfId="1013"/>
    <cellStyle name="Normálna 2 2 4 3 3 3" xfId="289"/>
    <cellStyle name="Normálna 2 2 4 3 4" xfId="290"/>
    <cellStyle name="Normálna 2 2 4 3 4 2" xfId="1014"/>
    <cellStyle name="Normálna 2 2 4 3 5" xfId="291"/>
    <cellStyle name="Normálna 2 2 4 4" xfId="292"/>
    <cellStyle name="Normálna 2 2 4 4 2" xfId="293"/>
    <cellStyle name="Normálna 2 2 4 4 2 2" xfId="294"/>
    <cellStyle name="Normálna 2 2 4 4 2 2 2" xfId="1015"/>
    <cellStyle name="Normálna 2 2 4 4 2 3" xfId="295"/>
    <cellStyle name="Normálna 2 2 4 4 3" xfId="296"/>
    <cellStyle name="Normálna 2 2 4 4 3 2" xfId="1016"/>
    <cellStyle name="Normálna 2 2 4 4 4" xfId="297"/>
    <cellStyle name="Normálna 2 2 4 5" xfId="298"/>
    <cellStyle name="Normálna 2 2 4 5 2" xfId="299"/>
    <cellStyle name="Normálna 2 2 4 5 2 2" xfId="1017"/>
    <cellStyle name="Normálna 2 2 4 5 3" xfId="300"/>
    <cellStyle name="Normálna 2 2 4 6" xfId="301"/>
    <cellStyle name="Normálna 2 2 4 6 2" xfId="1018"/>
    <cellStyle name="Normálna 2 2 4 7" xfId="302"/>
    <cellStyle name="Normálna 2 2 5" xfId="303"/>
    <cellStyle name="Normálna 2 2 5 2" xfId="304"/>
    <cellStyle name="Normálna 2 2 5 2 2" xfId="305"/>
    <cellStyle name="Normálna 2 2 5 2 2 2" xfId="306"/>
    <cellStyle name="Normálna 2 2 5 2 2 2 2" xfId="1019"/>
    <cellStyle name="Normálna 2 2 5 2 2 3" xfId="307"/>
    <cellStyle name="Normálna 2 2 5 2 3" xfId="308"/>
    <cellStyle name="Normálna 2 2 5 2 3 2" xfId="1020"/>
    <cellStyle name="Normálna 2 2 5 2 4" xfId="309"/>
    <cellStyle name="Normálna 2 2 5 3" xfId="310"/>
    <cellStyle name="Normálna 2 2 5 3 2" xfId="311"/>
    <cellStyle name="Normálna 2 2 5 3 2 2" xfId="1021"/>
    <cellStyle name="Normálna 2 2 5 3 3" xfId="312"/>
    <cellStyle name="Normálna 2 2 5 4" xfId="313"/>
    <cellStyle name="Normálna 2 2 5 4 2" xfId="1022"/>
    <cellStyle name="Normálna 2 2 5 5" xfId="314"/>
    <cellStyle name="Normálna 2 2 6" xfId="315"/>
    <cellStyle name="Normálna 2 2 6 2" xfId="316"/>
    <cellStyle name="Normálna 2 2 6 2 2" xfId="317"/>
    <cellStyle name="Normálna 2 2 6 2 2 2" xfId="318"/>
    <cellStyle name="Normálna 2 2 6 2 2 2 2" xfId="1023"/>
    <cellStyle name="Normálna 2 2 6 2 2 3" xfId="319"/>
    <cellStyle name="Normálna 2 2 6 2 3" xfId="320"/>
    <cellStyle name="Normálna 2 2 6 2 3 2" xfId="1024"/>
    <cellStyle name="Normálna 2 2 6 2 4" xfId="321"/>
    <cellStyle name="Normálna 2 2 6 3" xfId="322"/>
    <cellStyle name="Normálna 2 2 6 3 2" xfId="323"/>
    <cellStyle name="Normálna 2 2 6 3 2 2" xfId="1025"/>
    <cellStyle name="Normálna 2 2 6 3 3" xfId="324"/>
    <cellStyle name="Normálna 2 2 6 4" xfId="325"/>
    <cellStyle name="Normálna 2 2 6 4 2" xfId="1026"/>
    <cellStyle name="Normálna 2 2 6 5" xfId="326"/>
    <cellStyle name="Normálna 2 2 7" xfId="327"/>
    <cellStyle name="Normálna 2 2 7 2" xfId="328"/>
    <cellStyle name="Normálna 2 2 7 2 2" xfId="329"/>
    <cellStyle name="Normálna 2 2 7 2 2 2" xfId="1027"/>
    <cellStyle name="Normálna 2 2 7 2 3" xfId="330"/>
    <cellStyle name="Normálna 2 2 7 3" xfId="331"/>
    <cellStyle name="Normálna 2 2 7 3 2" xfId="1028"/>
    <cellStyle name="Normálna 2 2 7 4" xfId="332"/>
    <cellStyle name="Normálna 2 2 8" xfId="333"/>
    <cellStyle name="Normálna 2 2 8 2" xfId="334"/>
    <cellStyle name="Normálna 2 2 8 2 2" xfId="1029"/>
    <cellStyle name="Normálna 2 2 8 3" xfId="335"/>
    <cellStyle name="Normálna 2 2 9" xfId="336"/>
    <cellStyle name="Normálna 2 2 9 2" xfId="1030"/>
    <cellStyle name="Normálna 2 3" xfId="337"/>
    <cellStyle name="Normálna 2 3 2" xfId="338"/>
    <cellStyle name="Normálna 2 3 2 2" xfId="339"/>
    <cellStyle name="Normálna 2 3 2 2 2" xfId="340"/>
    <cellStyle name="Normálna 2 3 2 2 2 2" xfId="341"/>
    <cellStyle name="Normálna 2 3 2 2 2 2 2" xfId="342"/>
    <cellStyle name="Normálna 2 3 2 2 2 2 2 2" xfId="1031"/>
    <cellStyle name="Normálna 2 3 2 2 2 2 3" xfId="343"/>
    <cellStyle name="Normálna 2 3 2 2 2 3" xfId="344"/>
    <cellStyle name="Normálna 2 3 2 2 2 3 2" xfId="1032"/>
    <cellStyle name="Normálna 2 3 2 2 2 4" xfId="345"/>
    <cellStyle name="Normálna 2 3 2 2 3" xfId="346"/>
    <cellStyle name="Normálna 2 3 2 2 3 2" xfId="347"/>
    <cellStyle name="Normálna 2 3 2 2 3 2 2" xfId="1033"/>
    <cellStyle name="Normálna 2 3 2 2 3 3" xfId="348"/>
    <cellStyle name="Normálna 2 3 2 2 4" xfId="349"/>
    <cellStyle name="Normálna 2 3 2 2 4 2" xfId="1034"/>
    <cellStyle name="Normálna 2 3 2 2 5" xfId="350"/>
    <cellStyle name="Normálna 2 3 2 3" xfId="351"/>
    <cellStyle name="Normálna 2 3 2 3 2" xfId="352"/>
    <cellStyle name="Normálna 2 3 2 3 2 2" xfId="353"/>
    <cellStyle name="Normálna 2 3 2 3 2 2 2" xfId="354"/>
    <cellStyle name="Normálna 2 3 2 3 2 2 2 2" xfId="1035"/>
    <cellStyle name="Normálna 2 3 2 3 2 2 3" xfId="355"/>
    <cellStyle name="Normálna 2 3 2 3 2 3" xfId="356"/>
    <cellStyle name="Normálna 2 3 2 3 2 3 2" xfId="1036"/>
    <cellStyle name="Normálna 2 3 2 3 2 4" xfId="357"/>
    <cellStyle name="Normálna 2 3 2 3 3" xfId="358"/>
    <cellStyle name="Normálna 2 3 2 3 3 2" xfId="359"/>
    <cellStyle name="Normálna 2 3 2 3 3 2 2" xfId="1037"/>
    <cellStyle name="Normálna 2 3 2 3 3 3" xfId="360"/>
    <cellStyle name="Normálna 2 3 2 3 4" xfId="361"/>
    <cellStyle name="Normálna 2 3 2 3 4 2" xfId="1038"/>
    <cellStyle name="Normálna 2 3 2 3 5" xfId="362"/>
    <cellStyle name="Normálna 2 3 2 4" xfId="363"/>
    <cellStyle name="Normálna 2 3 2 4 2" xfId="364"/>
    <cellStyle name="Normálna 2 3 2 4 2 2" xfId="365"/>
    <cellStyle name="Normálna 2 3 2 4 2 2 2" xfId="1039"/>
    <cellStyle name="Normálna 2 3 2 4 2 3" xfId="366"/>
    <cellStyle name="Normálna 2 3 2 4 3" xfId="367"/>
    <cellStyle name="Normálna 2 3 2 4 3 2" xfId="1040"/>
    <cellStyle name="Normálna 2 3 2 4 4" xfId="368"/>
    <cellStyle name="Normálna 2 3 2 5" xfId="369"/>
    <cellStyle name="Normálna 2 3 2 5 2" xfId="370"/>
    <cellStyle name="Normálna 2 3 2 5 2 2" xfId="1041"/>
    <cellStyle name="Normálna 2 3 2 5 3" xfId="371"/>
    <cellStyle name="Normálna 2 3 2 6" xfId="372"/>
    <cellStyle name="Normálna 2 3 2 6 2" xfId="1042"/>
    <cellStyle name="Normálna 2 3 2 7" xfId="373"/>
    <cellStyle name="Normálna 2 3 3" xfId="374"/>
    <cellStyle name="Normálna 2 3 3 2" xfId="375"/>
    <cellStyle name="Normálna 2 3 3 2 2" xfId="376"/>
    <cellStyle name="Normálna 2 3 3 2 2 2" xfId="377"/>
    <cellStyle name="Normálna 2 3 3 2 2 2 2" xfId="378"/>
    <cellStyle name="Normálna 2 3 3 2 2 2 2 2" xfId="1043"/>
    <cellStyle name="Normálna 2 3 3 2 2 2 3" xfId="379"/>
    <cellStyle name="Normálna 2 3 3 2 2 3" xfId="380"/>
    <cellStyle name="Normálna 2 3 3 2 2 3 2" xfId="1044"/>
    <cellStyle name="Normálna 2 3 3 2 2 4" xfId="381"/>
    <cellStyle name="Normálna 2 3 3 2 3" xfId="382"/>
    <cellStyle name="Normálna 2 3 3 2 3 2" xfId="383"/>
    <cellStyle name="Normálna 2 3 3 2 3 2 2" xfId="1045"/>
    <cellStyle name="Normálna 2 3 3 2 3 3" xfId="384"/>
    <cellStyle name="Normálna 2 3 3 2 4" xfId="385"/>
    <cellStyle name="Normálna 2 3 3 2 4 2" xfId="1046"/>
    <cellStyle name="Normálna 2 3 3 2 5" xfId="386"/>
    <cellStyle name="Normálna 2 3 3 3" xfId="387"/>
    <cellStyle name="Normálna 2 3 3 3 2" xfId="388"/>
    <cellStyle name="Normálna 2 3 3 3 2 2" xfId="389"/>
    <cellStyle name="Normálna 2 3 3 3 2 2 2" xfId="390"/>
    <cellStyle name="Normálna 2 3 3 3 2 2 2 2" xfId="1047"/>
    <cellStyle name="Normálna 2 3 3 3 2 2 3" xfId="391"/>
    <cellStyle name="Normálna 2 3 3 3 2 3" xfId="392"/>
    <cellStyle name="Normálna 2 3 3 3 2 3 2" xfId="1048"/>
    <cellStyle name="Normálna 2 3 3 3 2 4" xfId="393"/>
    <cellStyle name="Normálna 2 3 3 3 3" xfId="394"/>
    <cellStyle name="Normálna 2 3 3 3 3 2" xfId="395"/>
    <cellStyle name="Normálna 2 3 3 3 3 2 2" xfId="1049"/>
    <cellStyle name="Normálna 2 3 3 3 3 3" xfId="396"/>
    <cellStyle name="Normálna 2 3 3 3 4" xfId="397"/>
    <cellStyle name="Normálna 2 3 3 3 4 2" xfId="1050"/>
    <cellStyle name="Normálna 2 3 3 3 5" xfId="398"/>
    <cellStyle name="Normálna 2 3 3 4" xfId="399"/>
    <cellStyle name="Normálna 2 3 3 4 2" xfId="400"/>
    <cellStyle name="Normálna 2 3 3 4 2 2" xfId="401"/>
    <cellStyle name="Normálna 2 3 3 4 2 2 2" xfId="1051"/>
    <cellStyle name="Normálna 2 3 3 4 2 3" xfId="402"/>
    <cellStyle name="Normálna 2 3 3 4 3" xfId="403"/>
    <cellStyle name="Normálna 2 3 3 4 3 2" xfId="1052"/>
    <cellStyle name="Normálna 2 3 3 4 4" xfId="404"/>
    <cellStyle name="Normálna 2 3 3 5" xfId="405"/>
    <cellStyle name="Normálna 2 3 3 5 2" xfId="406"/>
    <cellStyle name="Normálna 2 3 3 5 2 2" xfId="1053"/>
    <cellStyle name="Normálna 2 3 3 5 3" xfId="407"/>
    <cellStyle name="Normálna 2 3 3 6" xfId="408"/>
    <cellStyle name="Normálna 2 3 3 6 2" xfId="1054"/>
    <cellStyle name="Normálna 2 3 3 7" xfId="409"/>
    <cellStyle name="Normálna 2 3 4" xfId="410"/>
    <cellStyle name="Normálna 2 3 4 2" xfId="411"/>
    <cellStyle name="Normálna 2 3 4 2 2" xfId="412"/>
    <cellStyle name="Normálna 2 3 4 2 2 2" xfId="413"/>
    <cellStyle name="Normálna 2 3 4 2 2 2 2" xfId="1055"/>
    <cellStyle name="Normálna 2 3 4 2 2 3" xfId="414"/>
    <cellStyle name="Normálna 2 3 4 2 3" xfId="415"/>
    <cellStyle name="Normálna 2 3 4 2 3 2" xfId="1056"/>
    <cellStyle name="Normálna 2 3 4 2 4" xfId="416"/>
    <cellStyle name="Normálna 2 3 4 3" xfId="417"/>
    <cellStyle name="Normálna 2 3 4 3 2" xfId="418"/>
    <cellStyle name="Normálna 2 3 4 3 2 2" xfId="1057"/>
    <cellStyle name="Normálna 2 3 4 3 3" xfId="419"/>
    <cellStyle name="Normálna 2 3 4 4" xfId="420"/>
    <cellStyle name="Normálna 2 3 4 4 2" xfId="1058"/>
    <cellStyle name="Normálna 2 3 4 5" xfId="421"/>
    <cellStyle name="Normálna 2 3 5" xfId="422"/>
    <cellStyle name="Normálna 2 3 5 2" xfId="423"/>
    <cellStyle name="Normálna 2 3 5 2 2" xfId="424"/>
    <cellStyle name="Normálna 2 3 5 2 2 2" xfId="425"/>
    <cellStyle name="Normálna 2 3 5 2 2 2 2" xfId="1059"/>
    <cellStyle name="Normálna 2 3 5 2 2 3" xfId="426"/>
    <cellStyle name="Normálna 2 3 5 2 3" xfId="427"/>
    <cellStyle name="Normálna 2 3 5 2 3 2" xfId="1060"/>
    <cellStyle name="Normálna 2 3 5 2 4" xfId="428"/>
    <cellStyle name="Normálna 2 3 5 3" xfId="429"/>
    <cellStyle name="Normálna 2 3 5 3 2" xfId="430"/>
    <cellStyle name="Normálna 2 3 5 3 2 2" xfId="1061"/>
    <cellStyle name="Normálna 2 3 5 3 3" xfId="431"/>
    <cellStyle name="Normálna 2 3 5 4" xfId="432"/>
    <cellStyle name="Normálna 2 3 5 4 2" xfId="1062"/>
    <cellStyle name="Normálna 2 3 5 5" xfId="433"/>
    <cellStyle name="Normálna 2 3 6" xfId="434"/>
    <cellStyle name="Normálna 2 3 6 2" xfId="435"/>
    <cellStyle name="Normálna 2 3 6 2 2" xfId="436"/>
    <cellStyle name="Normálna 2 3 6 2 2 2" xfId="1063"/>
    <cellStyle name="Normálna 2 3 6 2 3" xfId="437"/>
    <cellStyle name="Normálna 2 3 6 3" xfId="438"/>
    <cellStyle name="Normálna 2 3 6 3 2" xfId="1064"/>
    <cellStyle name="Normálna 2 3 6 4" xfId="439"/>
    <cellStyle name="Normálna 2 3 7" xfId="440"/>
    <cellStyle name="Normálna 2 3 7 2" xfId="441"/>
    <cellStyle name="Normálna 2 3 7 2 2" xfId="1065"/>
    <cellStyle name="Normálna 2 3 7 3" xfId="442"/>
    <cellStyle name="Normálna 2 3 8" xfId="443"/>
    <cellStyle name="Normálna 2 3 8 2" xfId="1066"/>
    <cellStyle name="Normálna 2 3 9" xfId="444"/>
    <cellStyle name="Normálna 2 4" xfId="445"/>
    <cellStyle name="Normálna 2 4 2" xfId="446"/>
    <cellStyle name="Normálna 2 4 2 2" xfId="447"/>
    <cellStyle name="Normálna 2 4 2 2 2" xfId="448"/>
    <cellStyle name="Normálna 2 4 2 2 2 2" xfId="449"/>
    <cellStyle name="Normálna 2 4 2 2 2 2 2" xfId="1067"/>
    <cellStyle name="Normálna 2 4 2 2 2 3" xfId="450"/>
    <cellStyle name="Normálna 2 4 2 2 3" xfId="451"/>
    <cellStyle name="Normálna 2 4 2 2 3 2" xfId="1068"/>
    <cellStyle name="Normálna 2 4 2 2 4" xfId="452"/>
    <cellStyle name="Normálna 2 4 2 3" xfId="453"/>
    <cellStyle name="Normálna 2 4 2 3 2" xfId="454"/>
    <cellStyle name="Normálna 2 4 2 3 2 2" xfId="1069"/>
    <cellStyle name="Normálna 2 4 2 3 3" xfId="455"/>
    <cellStyle name="Normálna 2 4 2 4" xfId="456"/>
    <cellStyle name="Normálna 2 4 2 4 2" xfId="1070"/>
    <cellStyle name="Normálna 2 4 2 5" xfId="457"/>
    <cellStyle name="Normálna 2 4 3" xfId="458"/>
    <cellStyle name="Normálna 2 4 3 2" xfId="459"/>
    <cellStyle name="Normálna 2 4 3 2 2" xfId="460"/>
    <cellStyle name="Normálna 2 4 3 2 2 2" xfId="461"/>
    <cellStyle name="Normálna 2 4 3 2 2 2 2" xfId="1071"/>
    <cellStyle name="Normálna 2 4 3 2 2 3" xfId="462"/>
    <cellStyle name="Normálna 2 4 3 2 3" xfId="463"/>
    <cellStyle name="Normálna 2 4 3 2 3 2" xfId="1072"/>
    <cellStyle name="Normálna 2 4 3 2 4" xfId="464"/>
    <cellStyle name="Normálna 2 4 3 3" xfId="465"/>
    <cellStyle name="Normálna 2 4 3 3 2" xfId="466"/>
    <cellStyle name="Normálna 2 4 3 3 2 2" xfId="1073"/>
    <cellStyle name="Normálna 2 4 3 3 3" xfId="467"/>
    <cellStyle name="Normálna 2 4 3 4" xfId="468"/>
    <cellStyle name="Normálna 2 4 3 4 2" xfId="1074"/>
    <cellStyle name="Normálna 2 4 3 5" xfId="469"/>
    <cellStyle name="Normálna 2 4 4" xfId="470"/>
    <cellStyle name="Normálna 2 4 4 2" xfId="471"/>
    <cellStyle name="Normálna 2 4 4 2 2" xfId="472"/>
    <cellStyle name="Normálna 2 4 4 2 2 2" xfId="1075"/>
    <cellStyle name="Normálna 2 4 4 2 3" xfId="473"/>
    <cellStyle name="Normálna 2 4 4 3" xfId="474"/>
    <cellStyle name="Normálna 2 4 4 3 2" xfId="1076"/>
    <cellStyle name="Normálna 2 4 4 4" xfId="475"/>
    <cellStyle name="Normálna 2 4 5" xfId="476"/>
    <cellStyle name="Normálna 2 4 5 2" xfId="477"/>
    <cellStyle name="Normálna 2 4 5 2 2" xfId="1077"/>
    <cellStyle name="Normálna 2 4 5 3" xfId="478"/>
    <cellStyle name="Normálna 2 4 6" xfId="479"/>
    <cellStyle name="Normálna 2 4 6 2" xfId="1078"/>
    <cellStyle name="Normálna 2 4 7" xfId="480"/>
    <cellStyle name="Normálna 2 5" xfId="481"/>
    <cellStyle name="Normálna 2 5 2" xfId="482"/>
    <cellStyle name="Normálna 2 5 2 2" xfId="483"/>
    <cellStyle name="Normálna 2 5 2 2 2" xfId="484"/>
    <cellStyle name="Normálna 2 5 2 2 2 2" xfId="485"/>
    <cellStyle name="Normálna 2 5 2 2 2 2 2" xfId="1079"/>
    <cellStyle name="Normálna 2 5 2 2 2 3" xfId="486"/>
    <cellStyle name="Normálna 2 5 2 2 3" xfId="487"/>
    <cellStyle name="Normálna 2 5 2 2 3 2" xfId="1080"/>
    <cellStyle name="Normálna 2 5 2 2 4" xfId="488"/>
    <cellStyle name="Normálna 2 5 2 3" xfId="489"/>
    <cellStyle name="Normálna 2 5 2 3 2" xfId="490"/>
    <cellStyle name="Normálna 2 5 2 3 2 2" xfId="1081"/>
    <cellStyle name="Normálna 2 5 2 3 3" xfId="491"/>
    <cellStyle name="Normálna 2 5 2 4" xfId="492"/>
    <cellStyle name="Normálna 2 5 2 4 2" xfId="1082"/>
    <cellStyle name="Normálna 2 5 2 5" xfId="493"/>
    <cellStyle name="Normálna 2 5 3" xfId="494"/>
    <cellStyle name="Normálna 2 5 3 2" xfId="495"/>
    <cellStyle name="Normálna 2 5 3 2 2" xfId="496"/>
    <cellStyle name="Normálna 2 5 3 2 2 2" xfId="497"/>
    <cellStyle name="Normálna 2 5 3 2 2 2 2" xfId="1083"/>
    <cellStyle name="Normálna 2 5 3 2 2 3" xfId="498"/>
    <cellStyle name="Normálna 2 5 3 2 3" xfId="499"/>
    <cellStyle name="Normálna 2 5 3 2 3 2" xfId="1084"/>
    <cellStyle name="Normálna 2 5 3 2 4" xfId="500"/>
    <cellStyle name="Normálna 2 5 3 3" xfId="501"/>
    <cellStyle name="Normálna 2 5 3 3 2" xfId="502"/>
    <cellStyle name="Normálna 2 5 3 3 2 2" xfId="1085"/>
    <cellStyle name="Normálna 2 5 3 3 3" xfId="503"/>
    <cellStyle name="Normálna 2 5 3 4" xfId="504"/>
    <cellStyle name="Normálna 2 5 3 4 2" xfId="1086"/>
    <cellStyle name="Normálna 2 5 3 5" xfId="505"/>
    <cellStyle name="Normálna 2 5 4" xfId="506"/>
    <cellStyle name="Normálna 2 5 4 2" xfId="507"/>
    <cellStyle name="Normálna 2 5 4 2 2" xfId="508"/>
    <cellStyle name="Normálna 2 5 4 2 2 2" xfId="1087"/>
    <cellStyle name="Normálna 2 5 4 2 3" xfId="509"/>
    <cellStyle name="Normálna 2 5 4 3" xfId="510"/>
    <cellStyle name="Normálna 2 5 4 3 2" xfId="1088"/>
    <cellStyle name="Normálna 2 5 4 4" xfId="511"/>
    <cellStyle name="Normálna 2 5 5" xfId="512"/>
    <cellStyle name="Normálna 2 5 5 2" xfId="513"/>
    <cellStyle name="Normálna 2 5 5 2 2" xfId="1089"/>
    <cellStyle name="Normálna 2 5 5 3" xfId="514"/>
    <cellStyle name="Normálna 2 5 6" xfId="515"/>
    <cellStyle name="Normálna 2 5 6 2" xfId="1090"/>
    <cellStyle name="Normálna 2 5 7" xfId="516"/>
    <cellStyle name="Normálna 2 6" xfId="517"/>
    <cellStyle name="Normálna 2 6 2" xfId="518"/>
    <cellStyle name="Normálna 2 6 2 2" xfId="1091"/>
    <cellStyle name="Normálna 2 6 3" xfId="1092"/>
    <cellStyle name="Normálna 2 7" xfId="519"/>
    <cellStyle name="Normálna 2 7 2" xfId="520"/>
    <cellStyle name="Normálna 2 7 2 2" xfId="521"/>
    <cellStyle name="Normálna 2 7 2 2 2" xfId="522"/>
    <cellStyle name="Normálna 2 7 2 2 2 2" xfId="523"/>
    <cellStyle name="Normálna 2 7 2 2 2 2 2" xfId="1093"/>
    <cellStyle name="Normálna 2 7 2 2 2 3" xfId="524"/>
    <cellStyle name="Normálna 2 7 2 2 3" xfId="525"/>
    <cellStyle name="Normálna 2 7 2 2 3 2" xfId="1094"/>
    <cellStyle name="Normálna 2 7 2 2 4" xfId="526"/>
    <cellStyle name="Normálna 2 7 2 3" xfId="527"/>
    <cellStyle name="Normálna 2 7 2 3 2" xfId="528"/>
    <cellStyle name="Normálna 2 7 2 3 2 2" xfId="1095"/>
    <cellStyle name="Normálna 2 7 2 3 3" xfId="529"/>
    <cellStyle name="Normálna 2 7 2 4" xfId="530"/>
    <cellStyle name="Normálna 2 7 2 4 2" xfId="1096"/>
    <cellStyle name="Normálna 2 7 2 5" xfId="531"/>
    <cellStyle name="Normálna 2 7 3" xfId="532"/>
    <cellStyle name="Normálna 2 7 3 2" xfId="533"/>
    <cellStyle name="Normálna 2 7 3 2 2" xfId="534"/>
    <cellStyle name="Normálna 2 7 3 2 2 2" xfId="1097"/>
    <cellStyle name="Normálna 2 7 3 2 3" xfId="535"/>
    <cellStyle name="Normálna 2 7 3 3" xfId="536"/>
    <cellStyle name="Normálna 2 7 3 3 2" xfId="1098"/>
    <cellStyle name="Normálna 2 7 3 4" xfId="537"/>
    <cellStyle name="Normálna 2 7 4" xfId="538"/>
    <cellStyle name="Normálna 2 7 4 2" xfId="539"/>
    <cellStyle name="Normálna 2 7 4 2 2" xfId="1099"/>
    <cellStyle name="Normálna 2 7 4 3" xfId="540"/>
    <cellStyle name="Normálna 2 7 5" xfId="541"/>
    <cellStyle name="Normálna 2 7 5 2" xfId="1100"/>
    <cellStyle name="Normálna 2 7 6" xfId="542"/>
    <cellStyle name="Normálna 2 8" xfId="543"/>
    <cellStyle name="Normálna 2 8 2" xfId="544"/>
    <cellStyle name="Normálna 2 8 2 2" xfId="545"/>
    <cellStyle name="Normálna 2 8 2 2 2" xfId="546"/>
    <cellStyle name="Normálna 2 8 2 2 2 2" xfId="1101"/>
    <cellStyle name="Normálna 2 8 2 2 3" xfId="547"/>
    <cellStyle name="Normálna 2 8 2 3" xfId="548"/>
    <cellStyle name="Normálna 2 8 2 3 2" xfId="1102"/>
    <cellStyle name="Normálna 2 8 2 4" xfId="549"/>
    <cellStyle name="Normálna 2 8 3" xfId="550"/>
    <cellStyle name="Normálna 2 8 3 2" xfId="551"/>
    <cellStyle name="Normálna 2 8 3 2 2" xfId="1103"/>
    <cellStyle name="Normálna 2 8 3 3" xfId="552"/>
    <cellStyle name="Normálna 2 8 4" xfId="553"/>
    <cellStyle name="Normálna 2 8 4 2" xfId="1104"/>
    <cellStyle name="Normálna 2 8 5" xfId="554"/>
    <cellStyle name="Normálna 2 9" xfId="555"/>
    <cellStyle name="Normálna 2 9 2" xfId="556"/>
    <cellStyle name="Normálna 2 9 2 2" xfId="557"/>
    <cellStyle name="Normálna 2 9 2 2 2" xfId="1105"/>
    <cellStyle name="Normálna 2 9 2 3" xfId="558"/>
    <cellStyle name="Normálna 2 9 3" xfId="559"/>
    <cellStyle name="Normálna 2 9 3 2" xfId="1106"/>
    <cellStyle name="Normálna 2 9 4" xfId="560"/>
    <cellStyle name="Normálna 20" xfId="561"/>
    <cellStyle name="Normálna 20 2" xfId="562"/>
    <cellStyle name="Normálna 20 2 2" xfId="1107"/>
    <cellStyle name="Normálna 20 3" xfId="563"/>
    <cellStyle name="Normálna 21" xfId="564"/>
    <cellStyle name="Normálna 21 2" xfId="1108"/>
    <cellStyle name="Normálna 22" xfId="5"/>
    <cellStyle name="Normálna 22 2" xfId="1109"/>
    <cellStyle name="Normálna 23" xfId="565"/>
    <cellStyle name="Normálna 23 2" xfId="1110"/>
    <cellStyle name="Normálna 24" xfId="1111"/>
    <cellStyle name="Normálna 3" xfId="566"/>
    <cellStyle name="Normálna 3 10" xfId="4"/>
    <cellStyle name="Normálna 3 10 2" xfId="1112"/>
    <cellStyle name="Normálna 3 11" xfId="567"/>
    <cellStyle name="Normálna 3 2" xfId="568"/>
    <cellStyle name="Normálna 3 2 2" xfId="569"/>
    <cellStyle name="Normálna 3 2 2 2" xfId="570"/>
    <cellStyle name="Normálna 3 2 2 2 2" xfId="571"/>
    <cellStyle name="Normálna 3 2 2 2 2 2" xfId="572"/>
    <cellStyle name="Normálna 3 2 2 2 2 2 2" xfId="1113"/>
    <cellStyle name="Normálna 3 2 2 2 2 3" xfId="573"/>
    <cellStyle name="Normálna 3 2 2 2 3" xfId="574"/>
    <cellStyle name="Normálna 3 2 2 2 3 2" xfId="1114"/>
    <cellStyle name="Normálna 3 2 2 2 4" xfId="575"/>
    <cellStyle name="Normálna 3 2 2 3" xfId="576"/>
    <cellStyle name="Normálna 3 2 2 3 2" xfId="577"/>
    <cellStyle name="Normálna 3 2 2 3 2 2" xfId="1115"/>
    <cellStyle name="Normálna 3 2 2 3 3" xfId="578"/>
    <cellStyle name="Normálna 3 2 2 4" xfId="579"/>
    <cellStyle name="Normálna 3 2 2 4 2" xfId="1116"/>
    <cellStyle name="Normálna 3 2 2 5" xfId="580"/>
    <cellStyle name="Normálna 3 2 3" xfId="581"/>
    <cellStyle name="Normálna 3 2 3 2" xfId="582"/>
    <cellStyle name="Normálna 3 2 3 2 2" xfId="583"/>
    <cellStyle name="Normálna 3 2 3 2 2 2" xfId="584"/>
    <cellStyle name="Normálna 3 2 3 2 2 2 2" xfId="1117"/>
    <cellStyle name="Normálna 3 2 3 2 2 3" xfId="585"/>
    <cellStyle name="Normálna 3 2 3 2 3" xfId="586"/>
    <cellStyle name="Normálna 3 2 3 2 3 2" xfId="1118"/>
    <cellStyle name="Normálna 3 2 3 2 4" xfId="587"/>
    <cellStyle name="Normálna 3 2 3 3" xfId="588"/>
    <cellStyle name="Normálna 3 2 3 3 2" xfId="589"/>
    <cellStyle name="Normálna 3 2 3 3 2 2" xfId="1119"/>
    <cellStyle name="Normálna 3 2 3 3 3" xfId="590"/>
    <cellStyle name="Normálna 3 2 3 4" xfId="591"/>
    <cellStyle name="Normálna 3 2 3 4 2" xfId="1120"/>
    <cellStyle name="Normálna 3 2 3 5" xfId="592"/>
    <cellStyle name="Normálna 3 2 4" xfId="593"/>
    <cellStyle name="Normálna 3 2 4 2" xfId="594"/>
    <cellStyle name="Normálna 3 2 4 2 2" xfId="595"/>
    <cellStyle name="Normálna 3 2 4 2 2 2" xfId="1121"/>
    <cellStyle name="Normálna 3 2 4 2 3" xfId="596"/>
    <cellStyle name="Normálna 3 2 4 3" xfId="597"/>
    <cellStyle name="Normálna 3 2 4 3 2" xfId="1122"/>
    <cellStyle name="Normálna 3 2 4 4" xfId="598"/>
    <cellStyle name="Normálna 3 2 5" xfId="599"/>
    <cellStyle name="Normálna 3 2 5 2" xfId="600"/>
    <cellStyle name="Normálna 3 2 5 2 2" xfId="1123"/>
    <cellStyle name="Normálna 3 2 5 3" xfId="601"/>
    <cellStyle name="Normálna 3 2 6" xfId="602"/>
    <cellStyle name="Normálna 3 2 6 2" xfId="1124"/>
    <cellStyle name="Normálna 3 2 7" xfId="603"/>
    <cellStyle name="Normálna 3 3" xfId="604"/>
    <cellStyle name="Normálna 3 3 2" xfId="605"/>
    <cellStyle name="Normálna 3 3 2 2" xfId="606"/>
    <cellStyle name="Normálna 3 3 2 2 2" xfId="607"/>
    <cellStyle name="Normálna 3 3 2 2 2 2" xfId="608"/>
    <cellStyle name="Normálna 3 3 2 2 2 2 2" xfId="1125"/>
    <cellStyle name="Normálna 3 3 2 2 2 3" xfId="609"/>
    <cellStyle name="Normálna 3 3 2 2 3" xfId="610"/>
    <cellStyle name="Normálna 3 3 2 2 3 2" xfId="1126"/>
    <cellStyle name="Normálna 3 3 2 2 4" xfId="611"/>
    <cellStyle name="Normálna 3 3 2 3" xfId="612"/>
    <cellStyle name="Normálna 3 3 2 3 2" xfId="613"/>
    <cellStyle name="Normálna 3 3 2 3 2 2" xfId="1127"/>
    <cellStyle name="Normálna 3 3 2 3 3" xfId="614"/>
    <cellStyle name="Normálna 3 3 2 4" xfId="615"/>
    <cellStyle name="Normálna 3 3 2 4 2" xfId="1128"/>
    <cellStyle name="Normálna 3 3 2 5" xfId="616"/>
    <cellStyle name="Normálna 3 3 3" xfId="617"/>
    <cellStyle name="Normálna 3 3 3 2" xfId="618"/>
    <cellStyle name="Normálna 3 3 3 2 2" xfId="619"/>
    <cellStyle name="Normálna 3 3 3 2 2 2" xfId="620"/>
    <cellStyle name="Normálna 3 3 3 2 2 2 2" xfId="1129"/>
    <cellStyle name="Normálna 3 3 3 2 2 3" xfId="621"/>
    <cellStyle name="Normálna 3 3 3 2 3" xfId="622"/>
    <cellStyle name="Normálna 3 3 3 2 3 2" xfId="1130"/>
    <cellStyle name="Normálna 3 3 3 2 4" xfId="623"/>
    <cellStyle name="Normálna 3 3 3 3" xfId="624"/>
    <cellStyle name="Normálna 3 3 3 3 2" xfId="625"/>
    <cellStyle name="Normálna 3 3 3 3 2 2" xfId="1131"/>
    <cellStyle name="Normálna 3 3 3 3 3" xfId="626"/>
    <cellStyle name="Normálna 3 3 3 4" xfId="627"/>
    <cellStyle name="Normálna 3 3 3 4 2" xfId="1132"/>
    <cellStyle name="Normálna 3 3 3 5" xfId="628"/>
    <cellStyle name="Normálna 3 3 4" xfId="629"/>
    <cellStyle name="Normálna 3 3 4 2" xfId="630"/>
    <cellStyle name="Normálna 3 3 4 2 2" xfId="631"/>
    <cellStyle name="Normálna 3 3 4 2 2 2" xfId="1133"/>
    <cellStyle name="Normálna 3 3 4 2 3" xfId="632"/>
    <cellStyle name="Normálna 3 3 4 3" xfId="633"/>
    <cellStyle name="Normálna 3 3 4 3 2" xfId="1134"/>
    <cellStyle name="Normálna 3 3 4 4" xfId="634"/>
    <cellStyle name="Normálna 3 3 5" xfId="635"/>
    <cellStyle name="Normálna 3 3 5 2" xfId="636"/>
    <cellStyle name="Normálna 3 3 5 2 2" xfId="1135"/>
    <cellStyle name="Normálna 3 3 5 3" xfId="637"/>
    <cellStyle name="Normálna 3 3 6" xfId="638"/>
    <cellStyle name="Normálna 3 3 6 2" xfId="1136"/>
    <cellStyle name="Normálna 3 3 7" xfId="639"/>
    <cellStyle name="Normálna 3 4" xfId="640"/>
    <cellStyle name="Normálna 3 4 2" xfId="641"/>
    <cellStyle name="Normálna 3 4 2 2" xfId="642"/>
    <cellStyle name="Normálna 3 4 2 2 2" xfId="643"/>
    <cellStyle name="Normálna 3 4 2 2 2 2" xfId="644"/>
    <cellStyle name="Normálna 3 4 2 2 2 2 2" xfId="1137"/>
    <cellStyle name="Normálna 3 4 2 2 2 3" xfId="645"/>
    <cellStyle name="Normálna 3 4 2 2 3" xfId="646"/>
    <cellStyle name="Normálna 3 4 2 2 3 2" xfId="1138"/>
    <cellStyle name="Normálna 3 4 2 2 4" xfId="647"/>
    <cellStyle name="Normálna 3 4 2 3" xfId="648"/>
    <cellStyle name="Normálna 3 4 2 3 2" xfId="649"/>
    <cellStyle name="Normálna 3 4 2 3 2 2" xfId="1139"/>
    <cellStyle name="Normálna 3 4 2 3 3" xfId="650"/>
    <cellStyle name="Normálna 3 4 2 4" xfId="651"/>
    <cellStyle name="Normálna 3 4 2 4 2" xfId="1140"/>
    <cellStyle name="Normálna 3 4 2 5" xfId="652"/>
    <cellStyle name="Normálna 3 4 3" xfId="653"/>
    <cellStyle name="Normálna 3 4 3 2" xfId="654"/>
    <cellStyle name="Normálna 3 4 3 2 2" xfId="655"/>
    <cellStyle name="Normálna 3 4 3 2 2 2" xfId="656"/>
    <cellStyle name="Normálna 3 4 3 2 2 2 2" xfId="1141"/>
    <cellStyle name="Normálna 3 4 3 2 2 3" xfId="657"/>
    <cellStyle name="Normálna 3 4 3 2 3" xfId="658"/>
    <cellStyle name="Normálna 3 4 3 2 3 2" xfId="1142"/>
    <cellStyle name="Normálna 3 4 3 2 4" xfId="659"/>
    <cellStyle name="Normálna 3 4 3 3" xfId="660"/>
    <cellStyle name="Normálna 3 4 3 3 2" xfId="661"/>
    <cellStyle name="Normálna 3 4 3 3 2 2" xfId="1143"/>
    <cellStyle name="Normálna 3 4 3 3 3" xfId="662"/>
    <cellStyle name="Normálna 3 4 3 4" xfId="663"/>
    <cellStyle name="Normálna 3 4 3 4 2" xfId="1144"/>
    <cellStyle name="Normálna 3 4 3 5" xfId="664"/>
    <cellStyle name="Normálna 3 4 4" xfId="665"/>
    <cellStyle name="Normálna 3 4 4 2" xfId="666"/>
    <cellStyle name="Normálna 3 4 4 2 2" xfId="667"/>
    <cellStyle name="Normálna 3 4 4 2 2 2" xfId="1145"/>
    <cellStyle name="Normálna 3 4 4 2 3" xfId="668"/>
    <cellStyle name="Normálna 3 4 4 3" xfId="669"/>
    <cellStyle name="Normálna 3 4 4 3 2" xfId="1146"/>
    <cellStyle name="Normálna 3 4 4 4" xfId="670"/>
    <cellStyle name="Normálna 3 4 5" xfId="671"/>
    <cellStyle name="Normálna 3 4 5 2" xfId="672"/>
    <cellStyle name="Normálna 3 4 5 2 2" xfId="1147"/>
    <cellStyle name="Normálna 3 4 5 3" xfId="673"/>
    <cellStyle name="Normálna 3 4 6" xfId="674"/>
    <cellStyle name="Normálna 3 4 6 2" xfId="1148"/>
    <cellStyle name="Normálna 3 4 7" xfId="675"/>
    <cellStyle name="Normálna 3 5" xfId="676"/>
    <cellStyle name="Normálna 3 5 2" xfId="677"/>
    <cellStyle name="Normálna 3 5 2 2" xfId="678"/>
    <cellStyle name="Normálna 3 5 2 2 2" xfId="679"/>
    <cellStyle name="Normálna 3 5 2 2 2 2" xfId="1149"/>
    <cellStyle name="Normálna 3 5 2 2 3" xfId="680"/>
    <cellStyle name="Normálna 3 5 2 3" xfId="681"/>
    <cellStyle name="Normálna 3 5 2 3 2" xfId="1150"/>
    <cellStyle name="Normálna 3 5 2 4" xfId="682"/>
    <cellStyle name="Normálna 3 5 3" xfId="683"/>
    <cellStyle name="Normálna 3 5 3 2" xfId="684"/>
    <cellStyle name="Normálna 3 5 3 2 2" xfId="1151"/>
    <cellStyle name="Normálna 3 5 3 3" xfId="685"/>
    <cellStyle name="Normálna 3 5 4" xfId="686"/>
    <cellStyle name="Normálna 3 5 4 2" xfId="1152"/>
    <cellStyle name="Normálna 3 5 5" xfId="687"/>
    <cellStyle name="Normálna 3 6" xfId="688"/>
    <cellStyle name="Normálna 3 6 2" xfId="689"/>
    <cellStyle name="Normálna 3 6 2 2" xfId="690"/>
    <cellStyle name="Normálna 3 6 2 2 2" xfId="691"/>
    <cellStyle name="Normálna 3 6 2 2 2 2" xfId="1153"/>
    <cellStyle name="Normálna 3 6 2 2 3" xfId="692"/>
    <cellStyle name="Normálna 3 6 2 3" xfId="693"/>
    <cellStyle name="Normálna 3 6 2 3 2" xfId="1154"/>
    <cellStyle name="Normálna 3 6 2 4" xfId="694"/>
    <cellStyle name="Normálna 3 6 3" xfId="695"/>
    <cellStyle name="Normálna 3 6 3 2" xfId="696"/>
    <cellStyle name="Normálna 3 6 3 2 2" xfId="1155"/>
    <cellStyle name="Normálna 3 6 3 3" xfId="697"/>
    <cellStyle name="Normálna 3 6 4" xfId="698"/>
    <cellStyle name="Normálna 3 6 4 2" xfId="1156"/>
    <cellStyle name="Normálna 3 6 5" xfId="699"/>
    <cellStyle name="Normálna 3 7" xfId="700"/>
    <cellStyle name="Normálna 3 7 2" xfId="701"/>
    <cellStyle name="Normálna 3 7 2 2" xfId="702"/>
    <cellStyle name="Normálna 3 7 2 2 2" xfId="1157"/>
    <cellStyle name="Normálna 3 7 2 3" xfId="703"/>
    <cellStyle name="Normálna 3 7 3" xfId="704"/>
    <cellStyle name="Normálna 3 7 3 2" xfId="1158"/>
    <cellStyle name="Normálna 3 7 4" xfId="705"/>
    <cellStyle name="Normálna 3 8" xfId="706"/>
    <cellStyle name="Normálna 3 8 2" xfId="707"/>
    <cellStyle name="Normálna 3 8 2 2" xfId="1159"/>
    <cellStyle name="Normálna 3 8 3" xfId="708"/>
    <cellStyle name="Normálna 3 9" xfId="709"/>
    <cellStyle name="Normálna 3 9 2" xfId="1160"/>
    <cellStyle name="Normálna 4" xfId="710"/>
    <cellStyle name="Normálna 4 2" xfId="1161"/>
    <cellStyle name="Normálna 5" xfId="711"/>
    <cellStyle name="Normálna 5 2" xfId="1162"/>
    <cellStyle name="Normálna 6" xfId="712"/>
    <cellStyle name="Normálna 6 2" xfId="713"/>
    <cellStyle name="Normálna 6 2 2" xfId="1163"/>
    <cellStyle name="Normálna 6 3" xfId="1164"/>
    <cellStyle name="Normálna 7" xfId="714"/>
    <cellStyle name="Normálna 7 2" xfId="715"/>
    <cellStyle name="Normálna 7 2 2" xfId="716"/>
    <cellStyle name="Normálna 7 2 2 2" xfId="717"/>
    <cellStyle name="Normálna 7 2 2 2 2" xfId="718"/>
    <cellStyle name="Normálna 7 2 2 2 2 2" xfId="1165"/>
    <cellStyle name="Normálna 7 2 2 2 3" xfId="1166"/>
    <cellStyle name="Normálna 7 2 2 3" xfId="719"/>
    <cellStyle name="Normálna 7 2 2 3 2" xfId="1167"/>
    <cellStyle name="Normálna 7 2 2 4" xfId="1168"/>
    <cellStyle name="Normálna 7 2 3" xfId="720"/>
    <cellStyle name="Normálna 7 2 3 2" xfId="721"/>
    <cellStyle name="Normálna 7 2 3 2 2" xfId="722"/>
    <cellStyle name="Normálna 7 2 3 2 2 2" xfId="1169"/>
    <cellStyle name="Normálna 7 2 3 2 3" xfId="1170"/>
    <cellStyle name="Normálna 7 2 3 3" xfId="723"/>
    <cellStyle name="Normálna 7 2 3 3 2" xfId="1171"/>
    <cellStyle name="Normálna 7 2 3 4" xfId="1172"/>
    <cellStyle name="Normálna 7 2 4" xfId="724"/>
    <cellStyle name="Normálna 7 2 4 2" xfId="725"/>
    <cellStyle name="Normálna 7 2 4 2 2" xfId="726"/>
    <cellStyle name="Normálna 7 2 4 2 2 2" xfId="1173"/>
    <cellStyle name="Normálna 7 2 4 2 3" xfId="1174"/>
    <cellStyle name="Normálna 7 2 4 3" xfId="727"/>
    <cellStyle name="Normálna 7 2 4 3 2" xfId="1175"/>
    <cellStyle name="Normálna 7 2 4 4" xfId="1176"/>
    <cellStyle name="Normálna 7 2 5" xfId="728"/>
    <cellStyle name="Normálna 7 2 5 2" xfId="729"/>
    <cellStyle name="Normálna 7 2 5 2 2" xfId="1177"/>
    <cellStyle name="Normálna 7 2 5 3" xfId="1178"/>
    <cellStyle name="Normálna 7 2 6" xfId="730"/>
    <cellStyle name="Normálna 7 2 6 2" xfId="1179"/>
    <cellStyle name="Normálna 7 2 7" xfId="1180"/>
    <cellStyle name="Normálna 7 3" xfId="731"/>
    <cellStyle name="Normálna 7 3 2" xfId="732"/>
    <cellStyle name="Normálna 7 3 2 2" xfId="733"/>
    <cellStyle name="Normálna 7 3 2 2 2" xfId="734"/>
    <cellStyle name="Normálna 7 3 2 2 2 2" xfId="1181"/>
    <cellStyle name="Normálna 7 3 2 2 3" xfId="1182"/>
    <cellStyle name="Normálna 7 3 2 3" xfId="735"/>
    <cellStyle name="Normálna 7 3 2 3 2" xfId="1183"/>
    <cellStyle name="Normálna 7 3 2 4" xfId="1184"/>
    <cellStyle name="Normálna 7 3 3" xfId="736"/>
    <cellStyle name="Normálna 7 3 3 2" xfId="737"/>
    <cellStyle name="Normálna 7 3 3 2 2" xfId="738"/>
    <cellStyle name="Normálna 7 3 3 2 2 2" xfId="1185"/>
    <cellStyle name="Normálna 7 3 3 2 3" xfId="1186"/>
    <cellStyle name="Normálna 7 3 3 3" xfId="739"/>
    <cellStyle name="Normálna 7 3 3 3 2" xfId="1187"/>
    <cellStyle name="Normálna 7 3 3 4" xfId="1188"/>
    <cellStyle name="Normálna 7 3 4" xfId="740"/>
    <cellStyle name="Normálna 7 3 4 2" xfId="741"/>
    <cellStyle name="Normálna 7 3 4 2 2" xfId="1189"/>
    <cellStyle name="Normálna 7 3 4 3" xfId="1190"/>
    <cellStyle name="Normálna 7 3 5" xfId="742"/>
    <cellStyle name="Normálna 7 3 5 2" xfId="1191"/>
    <cellStyle name="Normálna 7 3 6" xfId="1192"/>
    <cellStyle name="Normálna 7 4" xfId="743"/>
    <cellStyle name="Normálna 7 4 2" xfId="744"/>
    <cellStyle name="Normálna 7 4 2 2" xfId="745"/>
    <cellStyle name="Normálna 7 4 2 2 2" xfId="1193"/>
    <cellStyle name="Normálna 7 4 2 3" xfId="1194"/>
    <cellStyle name="Normálna 7 4 3" xfId="746"/>
    <cellStyle name="Normálna 7 4 3 2" xfId="1195"/>
    <cellStyle name="Normálna 7 4 4" xfId="1196"/>
    <cellStyle name="Normálna 7 5" xfId="747"/>
    <cellStyle name="Normálna 7 5 2" xfId="748"/>
    <cellStyle name="Normálna 7 5 2 2" xfId="749"/>
    <cellStyle name="Normálna 7 5 2 2 2" xfId="1197"/>
    <cellStyle name="Normálna 7 5 2 3" xfId="1198"/>
    <cellStyle name="Normálna 7 5 3" xfId="750"/>
    <cellStyle name="Normálna 7 5 3 2" xfId="1199"/>
    <cellStyle name="Normálna 7 5 4" xfId="1200"/>
    <cellStyle name="Normálna 7 6" xfId="751"/>
    <cellStyle name="Normálna 7 6 2" xfId="752"/>
    <cellStyle name="Normálna 7 6 2 2" xfId="753"/>
    <cellStyle name="Normálna 7 6 2 2 2" xfId="1201"/>
    <cellStyle name="Normálna 7 6 2 3" xfId="1202"/>
    <cellStyle name="Normálna 7 6 3" xfId="754"/>
    <cellStyle name="Normálna 7 6 3 2" xfId="1203"/>
    <cellStyle name="Normálna 7 6 4" xfId="1204"/>
    <cellStyle name="Normálna 7 7" xfId="755"/>
    <cellStyle name="Normálna 7 7 2" xfId="756"/>
    <cellStyle name="Normálna 7 7 2 2" xfId="1205"/>
    <cellStyle name="Normálna 7 7 3" xfId="1206"/>
    <cellStyle name="Normálna 7 8" xfId="757"/>
    <cellStyle name="Normálna 7 8 2" xfId="1207"/>
    <cellStyle name="Normálna 7 9" xfId="1208"/>
    <cellStyle name="Normálna 8" xfId="758"/>
    <cellStyle name="Normálna 8 2" xfId="759"/>
    <cellStyle name="Normálna 8 2 2" xfId="760"/>
    <cellStyle name="Normálna 8 2 2 2" xfId="1209"/>
    <cellStyle name="Normálna 8 2 3" xfId="1210"/>
    <cellStyle name="Normálna 8 3" xfId="761"/>
    <cellStyle name="Normálna 8 3 2" xfId="1211"/>
    <cellStyle name="Normálna 8 4" xfId="1212"/>
    <cellStyle name="Normálna 9" xfId="762"/>
    <cellStyle name="Normálna 9 2" xfId="763"/>
    <cellStyle name="Normálne 2" xfId="764"/>
    <cellStyle name="Normálne 2 2" xfId="765"/>
    <cellStyle name="normálne 3" xfId="1322"/>
    <cellStyle name="normálne_KLs" xfId="1323"/>
    <cellStyle name="Normální 2" xfId="766"/>
    <cellStyle name="Normální 2 2" xfId="767"/>
    <cellStyle name="Normální 2 2 2" xfId="1213"/>
    <cellStyle name="Normální 2 3" xfId="1214"/>
    <cellStyle name="Normální 3" xfId="768"/>
    <cellStyle name="Normální 3 2" xfId="769"/>
    <cellStyle name="Normální 3 2 2" xfId="770"/>
    <cellStyle name="Normální 3 2 2 2" xfId="771"/>
    <cellStyle name="Normální 3 2 2 2 2" xfId="772"/>
    <cellStyle name="Normální 3 2 2 2 2 2" xfId="773"/>
    <cellStyle name="Normální 3 2 2 2 2 2 2" xfId="1215"/>
    <cellStyle name="Normální 3 2 2 2 2 3" xfId="774"/>
    <cellStyle name="Normální 3 2 2 2 3" xfId="775"/>
    <cellStyle name="Normální 3 2 2 2 3 2" xfId="1216"/>
    <cellStyle name="Normální 3 2 2 2 4" xfId="776"/>
    <cellStyle name="Normální 3 2 2 3" xfId="777"/>
    <cellStyle name="Normální 3 2 2 3 2" xfId="778"/>
    <cellStyle name="Normální 3 2 2 3 2 2" xfId="1217"/>
    <cellStyle name="Normální 3 2 2 3 3" xfId="779"/>
    <cellStyle name="Normální 3 2 2 4" xfId="780"/>
    <cellStyle name="Normální 3 2 2 4 2" xfId="1218"/>
    <cellStyle name="Normální 3 2 2 5" xfId="781"/>
    <cellStyle name="Normální 3 2 3" xfId="782"/>
    <cellStyle name="Normální 3 2 3 2" xfId="783"/>
    <cellStyle name="Normální 3 2 3 2 2" xfId="784"/>
    <cellStyle name="Normální 3 2 3 2 2 2" xfId="785"/>
    <cellStyle name="Normální 3 2 3 2 2 2 2" xfId="1219"/>
    <cellStyle name="Normální 3 2 3 2 2 3" xfId="786"/>
    <cellStyle name="Normální 3 2 3 2 3" xfId="787"/>
    <cellStyle name="Normální 3 2 3 2 3 2" xfId="1220"/>
    <cellStyle name="Normální 3 2 3 2 4" xfId="788"/>
    <cellStyle name="Normální 3 2 3 3" xfId="789"/>
    <cellStyle name="Normální 3 2 3 3 2" xfId="790"/>
    <cellStyle name="Normální 3 2 3 3 2 2" xfId="1221"/>
    <cellStyle name="Normální 3 2 3 3 3" xfId="791"/>
    <cellStyle name="Normální 3 2 3 4" xfId="792"/>
    <cellStyle name="Normální 3 2 3 4 2" xfId="1222"/>
    <cellStyle name="Normální 3 2 3 5" xfId="793"/>
    <cellStyle name="Normální 3 2 4" xfId="794"/>
    <cellStyle name="Normální 3 2 4 2" xfId="795"/>
    <cellStyle name="Normální 3 2 4 2 2" xfId="796"/>
    <cellStyle name="Normální 3 2 4 2 2 2" xfId="1223"/>
    <cellStyle name="Normální 3 2 4 2 3" xfId="797"/>
    <cellStyle name="Normální 3 2 4 3" xfId="798"/>
    <cellStyle name="Normální 3 2 4 3 2" xfId="1224"/>
    <cellStyle name="Normální 3 2 4 4" xfId="799"/>
    <cellStyle name="Normální 3 2 5" xfId="800"/>
    <cellStyle name="Normální 3 2 5 2" xfId="801"/>
    <cellStyle name="Normální 3 2 5 2 2" xfId="1225"/>
    <cellStyle name="Normální 3 2 5 3" xfId="802"/>
    <cellStyle name="Normální 3 2 6" xfId="803"/>
    <cellStyle name="Normální 3 2 6 2" xfId="1226"/>
    <cellStyle name="Normální 3 2 7" xfId="804"/>
    <cellStyle name="Normální 3 3" xfId="805"/>
    <cellStyle name="Normální 3 3 2" xfId="806"/>
    <cellStyle name="Normální 3 3 2 2" xfId="807"/>
    <cellStyle name="Normální 3 3 2 2 2" xfId="808"/>
    <cellStyle name="Normální 3 3 2 2 2 2" xfId="809"/>
    <cellStyle name="Normální 3 3 2 2 2 2 2" xfId="1227"/>
    <cellStyle name="Normální 3 3 2 2 2 3" xfId="810"/>
    <cellStyle name="Normální 3 3 2 2 3" xfId="811"/>
    <cellStyle name="Normální 3 3 2 2 3 2" xfId="1228"/>
    <cellStyle name="Normální 3 3 2 2 4" xfId="812"/>
    <cellStyle name="Normální 3 3 2 3" xfId="813"/>
    <cellStyle name="Normální 3 3 2 3 2" xfId="814"/>
    <cellStyle name="Normální 3 3 2 3 2 2" xfId="1229"/>
    <cellStyle name="Normální 3 3 2 3 3" xfId="815"/>
    <cellStyle name="Normální 3 3 2 4" xfId="816"/>
    <cellStyle name="Normální 3 3 2 4 2" xfId="1230"/>
    <cellStyle name="Normální 3 3 2 5" xfId="817"/>
    <cellStyle name="Normální 3 3 3" xfId="818"/>
    <cellStyle name="Normální 3 3 3 2" xfId="819"/>
    <cellStyle name="Normální 3 3 3 2 2" xfId="820"/>
    <cellStyle name="Normální 3 3 3 2 2 2" xfId="821"/>
    <cellStyle name="Normální 3 3 3 2 2 2 2" xfId="1231"/>
    <cellStyle name="Normální 3 3 3 2 2 3" xfId="822"/>
    <cellStyle name="Normální 3 3 3 2 3" xfId="823"/>
    <cellStyle name="Normální 3 3 3 2 3 2" xfId="1232"/>
    <cellStyle name="Normální 3 3 3 2 4" xfId="824"/>
    <cellStyle name="Normální 3 3 3 3" xfId="825"/>
    <cellStyle name="Normální 3 3 3 3 2" xfId="826"/>
    <cellStyle name="Normální 3 3 3 3 2 2" xfId="1233"/>
    <cellStyle name="Normální 3 3 3 3 3" xfId="827"/>
    <cellStyle name="Normální 3 3 3 4" xfId="828"/>
    <cellStyle name="Normální 3 3 3 4 2" xfId="1234"/>
    <cellStyle name="Normální 3 3 3 5" xfId="829"/>
    <cellStyle name="Normální 3 3 4" xfId="830"/>
    <cellStyle name="Normální 3 3 4 2" xfId="831"/>
    <cellStyle name="Normální 3 3 4 2 2" xfId="832"/>
    <cellStyle name="Normální 3 3 4 2 2 2" xfId="1235"/>
    <cellStyle name="Normální 3 3 4 2 3" xfId="833"/>
    <cellStyle name="Normální 3 3 4 3" xfId="834"/>
    <cellStyle name="Normální 3 3 4 3 2" xfId="1236"/>
    <cellStyle name="Normální 3 3 4 4" xfId="835"/>
    <cellStyle name="Normální 3 3 5" xfId="836"/>
    <cellStyle name="Normální 3 3 5 2" xfId="837"/>
    <cellStyle name="Normální 3 3 5 2 2" xfId="1237"/>
    <cellStyle name="Normální 3 3 5 3" xfId="838"/>
    <cellStyle name="Normální 3 3 6" xfId="839"/>
    <cellStyle name="Normální 3 3 6 2" xfId="1238"/>
    <cellStyle name="Normální 3 3 7" xfId="840"/>
    <cellStyle name="Normální 3 4" xfId="841"/>
    <cellStyle name="Normální 3 4 2" xfId="842"/>
    <cellStyle name="Normální 3 4 2 2" xfId="843"/>
    <cellStyle name="Normální 3 4 2 2 2" xfId="844"/>
    <cellStyle name="Normální 3 4 2 2 2 2" xfId="1239"/>
    <cellStyle name="Normální 3 4 2 2 3" xfId="845"/>
    <cellStyle name="Normální 3 4 2 3" xfId="846"/>
    <cellStyle name="Normální 3 4 2 3 2" xfId="1240"/>
    <cellStyle name="Normální 3 4 2 4" xfId="847"/>
    <cellStyle name="Normální 3 4 3" xfId="848"/>
    <cellStyle name="Normální 3 4 3 2" xfId="849"/>
    <cellStyle name="Normální 3 4 3 2 2" xfId="1241"/>
    <cellStyle name="Normální 3 4 3 3" xfId="850"/>
    <cellStyle name="Normální 3 4 4" xfId="851"/>
    <cellStyle name="Normální 3 4 4 2" xfId="1242"/>
    <cellStyle name="Normální 3 4 5" xfId="852"/>
    <cellStyle name="Normální 3 5" xfId="853"/>
    <cellStyle name="Normální 3 5 2" xfId="854"/>
    <cellStyle name="Normální 3 5 2 2" xfId="855"/>
    <cellStyle name="Normální 3 5 2 2 2" xfId="856"/>
    <cellStyle name="Normální 3 5 2 2 2 2" xfId="1243"/>
    <cellStyle name="Normální 3 5 2 2 3" xfId="857"/>
    <cellStyle name="Normální 3 5 2 3" xfId="858"/>
    <cellStyle name="Normální 3 5 2 3 2" xfId="1244"/>
    <cellStyle name="Normální 3 5 2 4" xfId="859"/>
    <cellStyle name="Normální 3 5 3" xfId="860"/>
    <cellStyle name="Normální 3 5 3 2" xfId="861"/>
    <cellStyle name="Normální 3 5 3 2 2" xfId="1245"/>
    <cellStyle name="Normální 3 5 3 3" xfId="862"/>
    <cellStyle name="Normální 3 5 4" xfId="863"/>
    <cellStyle name="Normální 3 5 4 2" xfId="1246"/>
    <cellStyle name="Normální 3 5 5" xfId="864"/>
    <cellStyle name="Normální 3 6" xfId="865"/>
    <cellStyle name="Normální 3 6 2" xfId="866"/>
    <cellStyle name="Normální 3 6 2 2" xfId="867"/>
    <cellStyle name="Normální 3 6 2 2 2" xfId="1247"/>
    <cellStyle name="Normální 3 6 2 3" xfId="868"/>
    <cellStyle name="Normální 3 6 3" xfId="869"/>
    <cellStyle name="Normální 3 6 3 2" xfId="1248"/>
    <cellStyle name="Normální 3 6 4" xfId="870"/>
    <cellStyle name="Normální 3 7" xfId="871"/>
    <cellStyle name="Normální 3 7 2" xfId="872"/>
    <cellStyle name="Normální 3 7 2 2" xfId="1249"/>
    <cellStyle name="Normální 3 7 3" xfId="873"/>
    <cellStyle name="Normální 3 8" xfId="874"/>
    <cellStyle name="Normální 3 8 2" xfId="1250"/>
    <cellStyle name="Normální 3 9" xfId="875"/>
    <cellStyle name="Note" xfId="876"/>
    <cellStyle name="Note 2" xfId="877"/>
    <cellStyle name="Note 2 2" xfId="1251"/>
    <cellStyle name="Note 3" xfId="878"/>
    <cellStyle name="Note 3 2" xfId="1252"/>
    <cellStyle name="Output" xfId="1324"/>
    <cellStyle name="Percentá 2" xfId="879"/>
    <cellStyle name="Percentá 2 2" xfId="880"/>
    <cellStyle name="Percentá 2 2 2" xfId="1253"/>
    <cellStyle name="Poznámka 2" xfId="881"/>
    <cellStyle name="Poznámka 2 2" xfId="1254"/>
    <cellStyle name="Status" xfId="882"/>
    <cellStyle name="Status 2" xfId="883"/>
    <cellStyle name="Status 2 2" xfId="1255"/>
    <cellStyle name="Status 3" xfId="884"/>
    <cellStyle name="Status 3 2" xfId="1256"/>
    <cellStyle name="Štýl 1 - sede" xfId="885"/>
    <cellStyle name="Štýl 1 - sede 2" xfId="886"/>
    <cellStyle name="Štýl 1 - sede 2 2" xfId="1257"/>
    <cellStyle name="Štýl 1 - sede 3" xfId="1258"/>
    <cellStyle name="Štýl 1 -biele" xfId="887"/>
    <cellStyle name="Štýl 1 -biele 2" xfId="888"/>
    <cellStyle name="Štýl 1 -biele 2 2" xfId="1259"/>
    <cellStyle name="Štýl 1 -biele 3" xfId="1260"/>
    <cellStyle name="Text" xfId="889"/>
    <cellStyle name="Text 2" xfId="890"/>
    <cellStyle name="Text 2 2" xfId="1261"/>
    <cellStyle name="Text 3" xfId="891"/>
    <cellStyle name="Text 3 2" xfId="1262"/>
    <cellStyle name="Text upozornění" xfId="1325"/>
    <cellStyle name="TEXT1" xfId="1326"/>
    <cellStyle name="Title" xfId="1327"/>
    <cellStyle name="Titul 2" xfId="892"/>
    <cellStyle name="Titul 2 2" xfId="1263"/>
    <cellStyle name="Total" xfId="1328"/>
    <cellStyle name="Warning" xfId="893"/>
    <cellStyle name="Warning 2" xfId="894"/>
    <cellStyle name="Warning 2 2" xfId="1264"/>
    <cellStyle name="Warning 3" xfId="895"/>
    <cellStyle name="Warning 3 2" xfId="1265"/>
    <cellStyle name="Warning Text" xfId="13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klotrasa_Partiz&#225;nska-Cesta_Ml&#225;de&#382;e_SO13_V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sadové úpravy"/>
      <sheetName val="Rekapitulacia sadové úpravy"/>
      <sheetName val="Rozpočet sadové úpravy"/>
    </sheetNames>
    <sheetDataSet>
      <sheetData sheetId="0"/>
      <sheetData sheetId="1">
        <row r="2">
          <cell r="A2" t="str">
            <v>Odberateľ: Mesto Malacky, Bernolákova 5188/1A, 90101 Malacky</v>
          </cell>
        </row>
        <row r="6">
          <cell r="A6" t="str">
            <v xml:space="preserve"> Stavba : Cyklotrasa Partizánska - Cesta mládeže, Malacky - časť 1 - oprávnené náklady</v>
          </cell>
        </row>
        <row r="7">
          <cell r="A7" t="str">
            <v xml:space="preserve"> Objekt : SO 13 Sadové úpravy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9"/>
  <sheetViews>
    <sheetView showGridLines="0" tabSelected="1" topLeftCell="A10" workbookViewId="0"/>
  </sheetViews>
  <sheetFormatPr defaultRowHeight="10.199999999999999"/>
  <cols>
    <col min="1" max="1" width="8.85546875" style="1" customWidth="1"/>
    <col min="2" max="2" width="1.7109375" style="1" customWidth="1"/>
    <col min="3" max="3" width="4.42578125" style="1" customWidth="1"/>
    <col min="4" max="33" width="2.85546875" style="1" customWidth="1"/>
    <col min="34" max="34" width="3.5703125" style="1" customWidth="1"/>
    <col min="35" max="35" width="42.28515625" style="1" customWidth="1"/>
    <col min="36" max="37" width="2.5703125" style="1" customWidth="1"/>
    <col min="38" max="38" width="8.85546875" style="1" customWidth="1"/>
    <col min="39" max="39" width="3.5703125" style="1" customWidth="1"/>
    <col min="40" max="40" width="14.28515625" style="1" customWidth="1"/>
    <col min="41" max="41" width="8" style="1" customWidth="1"/>
    <col min="42" max="42" width="4.42578125" style="1" customWidth="1"/>
    <col min="43" max="43" width="16.7109375" style="1" hidden="1" customWidth="1"/>
    <col min="44" max="44" width="14.570312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03125" style="1" hidden="1" customWidth="1"/>
    <col min="54" max="54" width="26.7109375" style="1" hidden="1" customWidth="1"/>
    <col min="55" max="55" width="23.140625" style="1" hidden="1" customWidth="1"/>
    <col min="56" max="56" width="20.5703125" style="1" hidden="1" customWidth="1"/>
    <col min="57" max="57" width="71.140625" style="1" customWidth="1"/>
    <col min="71" max="91" width="9.140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" customHeight="1"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pans="1:74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440" t="s">
        <v>12</v>
      </c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22"/>
      <c r="AQ5" s="22"/>
      <c r="AR5" s="20"/>
      <c r="BE5" s="437" t="s">
        <v>13</v>
      </c>
      <c r="BS5" s="17" t="s">
        <v>6</v>
      </c>
    </row>
    <row r="6" spans="1:74" s="1" customFormat="1" ht="36.9" customHeight="1">
      <c r="B6" s="21"/>
      <c r="C6" s="22"/>
      <c r="D6" s="28" t="s">
        <v>14</v>
      </c>
      <c r="E6" s="22"/>
      <c r="F6" s="22"/>
      <c r="G6" s="22"/>
      <c r="H6" s="22"/>
      <c r="I6" s="22"/>
      <c r="J6" s="22"/>
      <c r="K6" s="442" t="s">
        <v>15</v>
      </c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22"/>
      <c r="AQ6" s="22"/>
      <c r="AR6" s="20"/>
      <c r="BE6" s="438"/>
      <c r="BS6" s="17" t="s">
        <v>6</v>
      </c>
    </row>
    <row r="7" spans="1:74" s="1" customFormat="1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7" t="s">
        <v>1</v>
      </c>
      <c r="AO7" s="22"/>
      <c r="AP7" s="22"/>
      <c r="AQ7" s="22"/>
      <c r="AR7" s="20"/>
      <c r="BE7" s="438"/>
      <c r="BS7" s="17" t="s">
        <v>6</v>
      </c>
    </row>
    <row r="8" spans="1:74" s="1" customFormat="1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438"/>
      <c r="BS8" s="17" t="s">
        <v>6</v>
      </c>
    </row>
    <row r="9" spans="1:74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438"/>
      <c r="BS9" s="17" t="s">
        <v>6</v>
      </c>
    </row>
    <row r="10" spans="1:74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24</v>
      </c>
      <c r="AO10" s="22"/>
      <c r="AP10" s="22"/>
      <c r="AQ10" s="22"/>
      <c r="AR10" s="20"/>
      <c r="BE10" s="438"/>
      <c r="BS10" s="17" t="s">
        <v>6</v>
      </c>
    </row>
    <row r="11" spans="1:74" s="1" customFormat="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438"/>
      <c r="BS11" s="17" t="s">
        <v>6</v>
      </c>
    </row>
    <row r="12" spans="1:74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438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28</v>
      </c>
      <c r="AO13" s="22"/>
      <c r="AP13" s="22"/>
      <c r="AQ13" s="22"/>
      <c r="AR13" s="20"/>
      <c r="BE13" s="438"/>
      <c r="BS13" s="17" t="s">
        <v>6</v>
      </c>
    </row>
    <row r="14" spans="1:74" ht="13.2">
      <c r="B14" s="21"/>
      <c r="C14" s="22"/>
      <c r="D14" s="22"/>
      <c r="E14" s="443" t="s">
        <v>28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438"/>
      <c r="BS14" s="17" t="s">
        <v>6</v>
      </c>
    </row>
    <row r="15" spans="1:74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438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30</v>
      </c>
      <c r="AO16" s="22"/>
      <c r="AP16" s="22"/>
      <c r="AQ16" s="22"/>
      <c r="AR16" s="20"/>
      <c r="BE16" s="438"/>
      <c r="BS16" s="17" t="s">
        <v>4</v>
      </c>
    </row>
    <row r="17" spans="1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32</v>
      </c>
      <c r="AO17" s="22"/>
      <c r="AP17" s="22"/>
      <c r="AQ17" s="22"/>
      <c r="AR17" s="20"/>
      <c r="BE17" s="438"/>
      <c r="BS17" s="17" t="s">
        <v>33</v>
      </c>
    </row>
    <row r="18" spans="1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438"/>
      <c r="BS18" s="17" t="s">
        <v>6</v>
      </c>
    </row>
    <row r="19" spans="1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438"/>
      <c r="BS19" s="17" t="s">
        <v>6</v>
      </c>
    </row>
    <row r="20" spans="1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438"/>
      <c r="BS20" s="17" t="s">
        <v>33</v>
      </c>
    </row>
    <row r="21" spans="1:71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438"/>
    </row>
    <row r="22" spans="1:71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438"/>
    </row>
    <row r="23" spans="1:71" s="1" customFormat="1" ht="14.4" customHeight="1">
      <c r="B23" s="21"/>
      <c r="C23" s="22"/>
      <c r="D23" s="22"/>
      <c r="E23" s="445" t="s">
        <v>1</v>
      </c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22"/>
      <c r="AP23" s="22"/>
      <c r="AQ23" s="22"/>
      <c r="AR23" s="20"/>
      <c r="BE23" s="438"/>
    </row>
    <row r="24" spans="1:71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438"/>
    </row>
    <row r="25" spans="1:71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438"/>
    </row>
    <row r="26" spans="1:71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46">
        <f>ROUND(AG94,2)</f>
        <v>0</v>
      </c>
      <c r="AL26" s="447"/>
      <c r="AM26" s="447"/>
      <c r="AN26" s="447"/>
      <c r="AO26" s="447"/>
      <c r="AP26" s="36"/>
      <c r="AQ26" s="36"/>
      <c r="AR26" s="39"/>
      <c r="BE26" s="438"/>
    </row>
    <row r="27" spans="1:71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438"/>
    </row>
    <row r="28" spans="1:71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48" t="s">
        <v>38</v>
      </c>
      <c r="M28" s="448"/>
      <c r="N28" s="448"/>
      <c r="O28" s="448"/>
      <c r="P28" s="448"/>
      <c r="Q28" s="36"/>
      <c r="R28" s="36"/>
      <c r="S28" s="36"/>
      <c r="T28" s="36"/>
      <c r="U28" s="36"/>
      <c r="V28" s="36"/>
      <c r="W28" s="448" t="s">
        <v>39</v>
      </c>
      <c r="X28" s="448"/>
      <c r="Y28" s="448"/>
      <c r="Z28" s="448"/>
      <c r="AA28" s="448"/>
      <c r="AB28" s="448"/>
      <c r="AC28" s="448"/>
      <c r="AD28" s="448"/>
      <c r="AE28" s="448"/>
      <c r="AF28" s="36"/>
      <c r="AG28" s="36"/>
      <c r="AH28" s="36"/>
      <c r="AI28" s="36"/>
      <c r="AJ28" s="36"/>
      <c r="AK28" s="448" t="s">
        <v>40</v>
      </c>
      <c r="AL28" s="448"/>
      <c r="AM28" s="448"/>
      <c r="AN28" s="448"/>
      <c r="AO28" s="448"/>
      <c r="AP28" s="36"/>
      <c r="AQ28" s="36"/>
      <c r="AR28" s="39"/>
      <c r="BE28" s="438"/>
    </row>
    <row r="29" spans="1:71" s="3" customFormat="1" ht="14.4" customHeight="1">
      <c r="B29" s="40"/>
      <c r="C29" s="41"/>
      <c r="D29" s="29" t="s">
        <v>41</v>
      </c>
      <c r="E29" s="41"/>
      <c r="F29" s="42" t="s">
        <v>42</v>
      </c>
      <c r="G29" s="41"/>
      <c r="H29" s="41"/>
      <c r="I29" s="41"/>
      <c r="J29" s="41"/>
      <c r="K29" s="41"/>
      <c r="L29" s="451">
        <v>0.2</v>
      </c>
      <c r="M29" s="450"/>
      <c r="N29" s="450"/>
      <c r="O29" s="450"/>
      <c r="P29" s="450"/>
      <c r="Q29" s="43"/>
      <c r="R29" s="43"/>
      <c r="S29" s="43"/>
      <c r="T29" s="43"/>
      <c r="U29" s="43"/>
      <c r="V29" s="43"/>
      <c r="W29" s="449">
        <f>ROUND(AZ94, 2)</f>
        <v>0</v>
      </c>
      <c r="X29" s="450"/>
      <c r="Y29" s="450"/>
      <c r="Z29" s="450"/>
      <c r="AA29" s="450"/>
      <c r="AB29" s="450"/>
      <c r="AC29" s="450"/>
      <c r="AD29" s="450"/>
      <c r="AE29" s="450"/>
      <c r="AF29" s="43"/>
      <c r="AG29" s="43"/>
      <c r="AH29" s="43"/>
      <c r="AI29" s="43"/>
      <c r="AJ29" s="43"/>
      <c r="AK29" s="449">
        <f>ROUND(AV94, 2)</f>
        <v>0</v>
      </c>
      <c r="AL29" s="450"/>
      <c r="AM29" s="450"/>
      <c r="AN29" s="450"/>
      <c r="AO29" s="450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E29" s="439"/>
    </row>
    <row r="30" spans="1:71" s="3" customFormat="1" ht="14.4" customHeight="1">
      <c r="B30" s="40"/>
      <c r="C30" s="41"/>
      <c r="D30" s="41"/>
      <c r="E30" s="41"/>
      <c r="F30" s="42" t="s">
        <v>43</v>
      </c>
      <c r="G30" s="41"/>
      <c r="H30" s="41"/>
      <c r="I30" s="41"/>
      <c r="J30" s="41"/>
      <c r="K30" s="41"/>
      <c r="L30" s="451">
        <v>0.2</v>
      </c>
      <c r="M30" s="450"/>
      <c r="N30" s="450"/>
      <c r="O30" s="450"/>
      <c r="P30" s="450"/>
      <c r="Q30" s="43"/>
      <c r="R30" s="43"/>
      <c r="S30" s="43"/>
      <c r="T30" s="43"/>
      <c r="U30" s="43"/>
      <c r="V30" s="43"/>
      <c r="W30" s="449">
        <f>ROUND(BA94, 2)</f>
        <v>0</v>
      </c>
      <c r="X30" s="450"/>
      <c r="Y30" s="450"/>
      <c r="Z30" s="450"/>
      <c r="AA30" s="450"/>
      <c r="AB30" s="450"/>
      <c r="AC30" s="450"/>
      <c r="AD30" s="450"/>
      <c r="AE30" s="450"/>
      <c r="AF30" s="43"/>
      <c r="AG30" s="43"/>
      <c r="AH30" s="43"/>
      <c r="AI30" s="43"/>
      <c r="AJ30" s="43"/>
      <c r="AK30" s="449">
        <f>ROUND(AW94, 2)</f>
        <v>0</v>
      </c>
      <c r="AL30" s="450"/>
      <c r="AM30" s="450"/>
      <c r="AN30" s="450"/>
      <c r="AO30" s="450"/>
      <c r="AP30" s="43"/>
      <c r="AQ30" s="43"/>
      <c r="AR30" s="44"/>
      <c r="AS30" s="45"/>
      <c r="AT30" s="45"/>
      <c r="AU30" s="45"/>
      <c r="AV30" s="45"/>
      <c r="AW30" s="45"/>
      <c r="AX30" s="45"/>
      <c r="AY30" s="45"/>
      <c r="AZ30" s="45"/>
      <c r="BE30" s="439"/>
    </row>
    <row r="31" spans="1:71" s="3" customFormat="1" ht="14.4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452">
        <v>0.2</v>
      </c>
      <c r="M31" s="453"/>
      <c r="N31" s="453"/>
      <c r="O31" s="453"/>
      <c r="P31" s="453"/>
      <c r="Q31" s="41"/>
      <c r="R31" s="41"/>
      <c r="S31" s="41"/>
      <c r="T31" s="41"/>
      <c r="U31" s="41"/>
      <c r="V31" s="41"/>
      <c r="W31" s="454">
        <f>ROUND(BB94, 2)</f>
        <v>0</v>
      </c>
      <c r="X31" s="453"/>
      <c r="Y31" s="453"/>
      <c r="Z31" s="453"/>
      <c r="AA31" s="453"/>
      <c r="AB31" s="453"/>
      <c r="AC31" s="453"/>
      <c r="AD31" s="453"/>
      <c r="AE31" s="453"/>
      <c r="AF31" s="41"/>
      <c r="AG31" s="41"/>
      <c r="AH31" s="41"/>
      <c r="AI31" s="41"/>
      <c r="AJ31" s="41"/>
      <c r="AK31" s="454">
        <v>0</v>
      </c>
      <c r="AL31" s="453"/>
      <c r="AM31" s="453"/>
      <c r="AN31" s="453"/>
      <c r="AO31" s="453"/>
      <c r="AP31" s="41"/>
      <c r="AQ31" s="41"/>
      <c r="AR31" s="46"/>
      <c r="BE31" s="439"/>
    </row>
    <row r="32" spans="1:71" s="3" customFormat="1" ht="14.4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452">
        <v>0.2</v>
      </c>
      <c r="M32" s="453"/>
      <c r="N32" s="453"/>
      <c r="O32" s="453"/>
      <c r="P32" s="453"/>
      <c r="Q32" s="41"/>
      <c r="R32" s="41"/>
      <c r="S32" s="41"/>
      <c r="T32" s="41"/>
      <c r="U32" s="41"/>
      <c r="V32" s="41"/>
      <c r="W32" s="454">
        <f>ROUND(BC94, 2)</f>
        <v>0</v>
      </c>
      <c r="X32" s="453"/>
      <c r="Y32" s="453"/>
      <c r="Z32" s="453"/>
      <c r="AA32" s="453"/>
      <c r="AB32" s="453"/>
      <c r="AC32" s="453"/>
      <c r="AD32" s="453"/>
      <c r="AE32" s="453"/>
      <c r="AF32" s="41"/>
      <c r="AG32" s="41"/>
      <c r="AH32" s="41"/>
      <c r="AI32" s="41"/>
      <c r="AJ32" s="41"/>
      <c r="AK32" s="454">
        <v>0</v>
      </c>
      <c r="AL32" s="453"/>
      <c r="AM32" s="453"/>
      <c r="AN32" s="453"/>
      <c r="AO32" s="453"/>
      <c r="AP32" s="41"/>
      <c r="AQ32" s="41"/>
      <c r="AR32" s="46"/>
      <c r="BE32" s="439"/>
    </row>
    <row r="33" spans="1:57" s="3" customFormat="1" ht="14.4" hidden="1" customHeight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451">
        <v>0</v>
      </c>
      <c r="M33" s="450"/>
      <c r="N33" s="450"/>
      <c r="O33" s="450"/>
      <c r="P33" s="450"/>
      <c r="Q33" s="43"/>
      <c r="R33" s="43"/>
      <c r="S33" s="43"/>
      <c r="T33" s="43"/>
      <c r="U33" s="43"/>
      <c r="V33" s="43"/>
      <c r="W33" s="449">
        <f>ROUND(BD94, 2)</f>
        <v>0</v>
      </c>
      <c r="X33" s="450"/>
      <c r="Y33" s="450"/>
      <c r="Z33" s="450"/>
      <c r="AA33" s="450"/>
      <c r="AB33" s="450"/>
      <c r="AC33" s="450"/>
      <c r="AD33" s="450"/>
      <c r="AE33" s="450"/>
      <c r="AF33" s="43"/>
      <c r="AG33" s="43"/>
      <c r="AH33" s="43"/>
      <c r="AI33" s="43"/>
      <c r="AJ33" s="43"/>
      <c r="AK33" s="449">
        <v>0</v>
      </c>
      <c r="AL33" s="450"/>
      <c r="AM33" s="450"/>
      <c r="AN33" s="450"/>
      <c r="AO33" s="450"/>
      <c r="AP33" s="43"/>
      <c r="AQ33" s="43"/>
      <c r="AR33" s="44"/>
      <c r="AS33" s="45"/>
      <c r="AT33" s="45"/>
      <c r="AU33" s="45"/>
      <c r="AV33" s="45"/>
      <c r="AW33" s="45"/>
      <c r="AX33" s="45"/>
      <c r="AY33" s="45"/>
      <c r="AZ33" s="45"/>
      <c r="BE33" s="439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438"/>
    </row>
    <row r="35" spans="1:57" s="2" customFormat="1" ht="25.95" customHeight="1">
      <c r="A35" s="34"/>
      <c r="B35" s="35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427" t="s">
        <v>49</v>
      </c>
      <c r="Y35" s="425"/>
      <c r="Z35" s="425"/>
      <c r="AA35" s="425"/>
      <c r="AB35" s="425"/>
      <c r="AC35" s="49"/>
      <c r="AD35" s="49"/>
      <c r="AE35" s="49"/>
      <c r="AF35" s="49"/>
      <c r="AG35" s="49"/>
      <c r="AH35" s="49"/>
      <c r="AI35" s="49"/>
      <c r="AJ35" s="49"/>
      <c r="AK35" s="424">
        <f>SUM(AK26:AK33)</f>
        <v>0</v>
      </c>
      <c r="AL35" s="425"/>
      <c r="AM35" s="425"/>
      <c r="AN35" s="425"/>
      <c r="AO35" s="426"/>
      <c r="AP35" s="47"/>
      <c r="AQ35" s="47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" customHeight="1">
      <c r="B49" s="51"/>
      <c r="C49" s="52"/>
      <c r="D49" s="53" t="s">
        <v>50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51</v>
      </c>
      <c r="AI49" s="54"/>
      <c r="AJ49" s="54"/>
      <c r="AK49" s="54"/>
      <c r="AL49" s="54"/>
      <c r="AM49" s="54"/>
      <c r="AN49" s="54"/>
      <c r="AO49" s="54"/>
      <c r="AP49" s="52"/>
      <c r="AQ49" s="52"/>
      <c r="AR49" s="55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6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6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6" t="s">
        <v>52</v>
      </c>
      <c r="AI60" s="38"/>
      <c r="AJ60" s="38"/>
      <c r="AK60" s="38"/>
      <c r="AL60" s="38"/>
      <c r="AM60" s="56" t="s">
        <v>53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53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3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6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6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6" t="s">
        <v>52</v>
      </c>
      <c r="AI75" s="38"/>
      <c r="AJ75" s="38"/>
      <c r="AK75" s="38"/>
      <c r="AL75" s="38"/>
      <c r="AM75" s="56" t="s">
        <v>53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9"/>
      <c r="BE77" s="34"/>
    </row>
    <row r="81" spans="1:91" s="2" customFormat="1" ht="6.9" customHeight="1">
      <c r="A81" s="34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9"/>
      <c r="BE81" s="34"/>
    </row>
    <row r="82" spans="1:91" s="2" customFormat="1" ht="24.9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62"/>
      <c r="C84" s="29" t="s">
        <v>11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999-9-8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1:91" s="5" customFormat="1" ht="36.9" customHeight="1">
      <c r="B85" s="65"/>
      <c r="C85" s="66" t="s">
        <v>14</v>
      </c>
      <c r="D85" s="67"/>
      <c r="E85" s="67"/>
      <c r="F85" s="67"/>
      <c r="G85" s="67"/>
      <c r="H85" s="67"/>
      <c r="I85" s="67"/>
      <c r="J85" s="67"/>
      <c r="K85" s="67"/>
      <c r="L85" s="414" t="str">
        <f>K6</f>
        <v>Cyklotrasa Partizánska - Cesta mládeže, Malacky - časť 1 - oprávnené náklady</v>
      </c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67"/>
      <c r="AQ85" s="67"/>
      <c r="AR85" s="68"/>
    </row>
    <row r="86" spans="1:91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18</v>
      </c>
      <c r="D87" s="36"/>
      <c r="E87" s="36"/>
      <c r="F87" s="36"/>
      <c r="G87" s="36"/>
      <c r="H87" s="36"/>
      <c r="I87" s="36"/>
      <c r="J87" s="36"/>
      <c r="K87" s="36"/>
      <c r="L87" s="69" t="str">
        <f>IF(K8="","",K8)</f>
        <v>Malacky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20</v>
      </c>
      <c r="AJ87" s="36"/>
      <c r="AK87" s="36"/>
      <c r="AL87" s="36"/>
      <c r="AM87" s="417" t="str">
        <f>IF(AN8= "","",AN8)</f>
        <v>23. 1. 2023</v>
      </c>
      <c r="AN87" s="417"/>
      <c r="AO87" s="36"/>
      <c r="AP87" s="36"/>
      <c r="AQ87" s="36"/>
      <c r="AR87" s="39"/>
      <c r="BE87" s="34"/>
    </row>
    <row r="88" spans="1:9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6.4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Mesto Malacky, Bernolákova 5188/1A, 901 01 Malacky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418" t="str">
        <f>IF(E17="","",E17)</f>
        <v>Cykloprojekt s.r.o., Laurinská 18, 81101 Bratislav</v>
      </c>
      <c r="AN89" s="419"/>
      <c r="AO89" s="419"/>
      <c r="AP89" s="419"/>
      <c r="AQ89" s="36"/>
      <c r="AR89" s="39"/>
      <c r="AS89" s="429" t="s">
        <v>57</v>
      </c>
      <c r="AT89" s="43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4"/>
    </row>
    <row r="90" spans="1:91" s="2" customFormat="1" ht="15.6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418" t="str">
        <f>IF(E20="","",E20)</f>
        <v xml:space="preserve"> </v>
      </c>
      <c r="AN90" s="419"/>
      <c r="AO90" s="419"/>
      <c r="AP90" s="419"/>
      <c r="AQ90" s="36"/>
      <c r="AR90" s="39"/>
      <c r="AS90" s="431"/>
      <c r="AT90" s="43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433"/>
      <c r="AT91" s="43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4"/>
    </row>
    <row r="92" spans="1:91" s="2" customFormat="1" ht="29.25" customHeight="1">
      <c r="A92" s="34"/>
      <c r="B92" s="35"/>
      <c r="C92" s="408" t="s">
        <v>58</v>
      </c>
      <c r="D92" s="409"/>
      <c r="E92" s="409"/>
      <c r="F92" s="409"/>
      <c r="G92" s="409"/>
      <c r="H92" s="77"/>
      <c r="I92" s="416" t="s">
        <v>59</v>
      </c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09"/>
      <c r="AD92" s="409"/>
      <c r="AE92" s="409"/>
      <c r="AF92" s="409"/>
      <c r="AG92" s="421" t="s">
        <v>60</v>
      </c>
      <c r="AH92" s="409"/>
      <c r="AI92" s="409"/>
      <c r="AJ92" s="409"/>
      <c r="AK92" s="409"/>
      <c r="AL92" s="409"/>
      <c r="AM92" s="409"/>
      <c r="AN92" s="416" t="s">
        <v>61</v>
      </c>
      <c r="AO92" s="409"/>
      <c r="AP92" s="420"/>
      <c r="AQ92" s="78" t="s">
        <v>62</v>
      </c>
      <c r="AR92" s="39"/>
      <c r="AS92" s="79" t="s">
        <v>63</v>
      </c>
      <c r="AT92" s="80" t="s">
        <v>64</v>
      </c>
      <c r="AU92" s="80" t="s">
        <v>65</v>
      </c>
      <c r="AV92" s="80" t="s">
        <v>66</v>
      </c>
      <c r="AW92" s="80" t="s">
        <v>67</v>
      </c>
      <c r="AX92" s="80" t="s">
        <v>68</v>
      </c>
      <c r="AY92" s="80" t="s">
        <v>69</v>
      </c>
      <c r="AZ92" s="80" t="s">
        <v>70</v>
      </c>
      <c r="BA92" s="80" t="s">
        <v>71</v>
      </c>
      <c r="BB92" s="80" t="s">
        <v>72</v>
      </c>
      <c r="BC92" s="80" t="s">
        <v>73</v>
      </c>
      <c r="BD92" s="81" t="s">
        <v>74</v>
      </c>
      <c r="BE92" s="34"/>
    </row>
    <row r="93" spans="1:91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82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34"/>
    </row>
    <row r="94" spans="1:91" s="6" customFormat="1" ht="32.4" customHeight="1">
      <c r="B94" s="85"/>
      <c r="C94" s="86" t="s">
        <v>75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435">
        <f>ROUND(AG95+SUM(AG96:AG99)+AG102+AG106+AG110+AG117+AG120+AG127,2)</f>
        <v>0</v>
      </c>
      <c r="AH94" s="435"/>
      <c r="AI94" s="435"/>
      <c r="AJ94" s="435"/>
      <c r="AK94" s="435"/>
      <c r="AL94" s="435"/>
      <c r="AM94" s="435"/>
      <c r="AN94" s="436">
        <f t="shared" ref="AN94:AN127" si="0">SUM(AG94,AT94)</f>
        <v>0</v>
      </c>
      <c r="AO94" s="436"/>
      <c r="AP94" s="436"/>
      <c r="AQ94" s="89" t="s">
        <v>1</v>
      </c>
      <c r="AR94" s="90"/>
      <c r="AS94" s="91">
        <f>ROUND(AS95+SUM(AS96:AS99)+AS102+AS106+AS110+AS117+AS120+AS127,2)</f>
        <v>0</v>
      </c>
      <c r="AT94" s="92">
        <f t="shared" ref="AT94:AT127" si="1">ROUND(SUM(AV94:AW94),2)</f>
        <v>0</v>
      </c>
      <c r="AU94" s="93">
        <f>ROUND(AU95+SUM(AU96:AU99)+AU102+AU106+AU110+AU117+AU120+AU127,5)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ROUND(AZ95+SUM(AZ96:AZ99)+AZ102+AZ106+AZ110+AZ117+AZ120+AZ127,2)</f>
        <v>0</v>
      </c>
      <c r="BA94" s="92">
        <f>ROUND(BA95+SUM(BA96:BA99)+BA102+BA106+BA110+BA117+BA120+BA127,2)</f>
        <v>0</v>
      </c>
      <c r="BB94" s="92">
        <f>ROUND(BB95+SUM(BB96:BB99)+BB102+BB106+BB110+BB117+BB120+BB127,2)</f>
        <v>0</v>
      </c>
      <c r="BC94" s="92">
        <f>ROUND(BC95+SUM(BC96:BC99)+BC102+BC106+BC110+BC117+BC120+BC127,2)</f>
        <v>0</v>
      </c>
      <c r="BD94" s="94">
        <f>ROUND(BD95+SUM(BD96:BD99)+BD102+BD106+BD110+BD117+BD120+BD127,2)</f>
        <v>0</v>
      </c>
      <c r="BS94" s="95" t="s">
        <v>76</v>
      </c>
      <c r="BT94" s="95" t="s">
        <v>77</v>
      </c>
      <c r="BU94" s="96" t="s">
        <v>78</v>
      </c>
      <c r="BV94" s="95" t="s">
        <v>79</v>
      </c>
      <c r="BW94" s="95" t="s">
        <v>5</v>
      </c>
      <c r="BX94" s="95" t="s">
        <v>80</v>
      </c>
      <c r="CL94" s="95" t="s">
        <v>1</v>
      </c>
    </row>
    <row r="95" spans="1:91" s="7" customFormat="1" ht="24.6" customHeight="1">
      <c r="A95" s="97" t="s">
        <v>81</v>
      </c>
      <c r="B95" s="98"/>
      <c r="C95" s="99"/>
      <c r="D95" s="407" t="s">
        <v>82</v>
      </c>
      <c r="E95" s="407"/>
      <c r="F95" s="407"/>
      <c r="G95" s="407"/>
      <c r="H95" s="407"/>
      <c r="I95" s="100"/>
      <c r="J95" s="407" t="s">
        <v>83</v>
      </c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12">
        <f>'999-9-8-1 - SO 01 Partizá...'!J32</f>
        <v>0</v>
      </c>
      <c r="AH95" s="413"/>
      <c r="AI95" s="413"/>
      <c r="AJ95" s="413"/>
      <c r="AK95" s="413"/>
      <c r="AL95" s="413"/>
      <c r="AM95" s="413"/>
      <c r="AN95" s="412">
        <f t="shared" si="0"/>
        <v>0</v>
      </c>
      <c r="AO95" s="413"/>
      <c r="AP95" s="413"/>
      <c r="AQ95" s="101" t="s">
        <v>84</v>
      </c>
      <c r="AR95" s="102"/>
      <c r="AS95" s="103">
        <v>0</v>
      </c>
      <c r="AT95" s="104">
        <f t="shared" si="1"/>
        <v>0</v>
      </c>
      <c r="AU95" s="105">
        <f>'999-9-8-1 - SO 01 Partizá...'!P133</f>
        <v>0</v>
      </c>
      <c r="AV95" s="104">
        <f>'999-9-8-1 - SO 01 Partizá...'!J35</f>
        <v>0</v>
      </c>
      <c r="AW95" s="104">
        <f>'999-9-8-1 - SO 01 Partizá...'!J36</f>
        <v>0</v>
      </c>
      <c r="AX95" s="104">
        <f>'999-9-8-1 - SO 01 Partizá...'!J37</f>
        <v>0</v>
      </c>
      <c r="AY95" s="104">
        <f>'999-9-8-1 - SO 01 Partizá...'!J38</f>
        <v>0</v>
      </c>
      <c r="AZ95" s="104">
        <f>'999-9-8-1 - SO 01 Partizá...'!F35</f>
        <v>0</v>
      </c>
      <c r="BA95" s="104">
        <f>'999-9-8-1 - SO 01 Partizá...'!F36</f>
        <v>0</v>
      </c>
      <c r="BB95" s="104">
        <f>'999-9-8-1 - SO 01 Partizá...'!F37</f>
        <v>0</v>
      </c>
      <c r="BC95" s="104">
        <f>'999-9-8-1 - SO 01 Partizá...'!F38</f>
        <v>0</v>
      </c>
      <c r="BD95" s="106">
        <f>'999-9-8-1 - SO 01 Partizá...'!F39</f>
        <v>0</v>
      </c>
      <c r="BT95" s="107" t="s">
        <v>85</v>
      </c>
      <c r="BV95" s="107" t="s">
        <v>79</v>
      </c>
      <c r="BW95" s="107" t="s">
        <v>86</v>
      </c>
      <c r="BX95" s="107" t="s">
        <v>5</v>
      </c>
      <c r="CL95" s="107" t="s">
        <v>1</v>
      </c>
      <c r="CM95" s="107" t="s">
        <v>77</v>
      </c>
    </row>
    <row r="96" spans="1:91" s="7" customFormat="1" ht="24.6" customHeight="1">
      <c r="A96" s="97" t="s">
        <v>81</v>
      </c>
      <c r="B96" s="98"/>
      <c r="C96" s="99"/>
      <c r="D96" s="407" t="s">
        <v>87</v>
      </c>
      <c r="E96" s="407"/>
      <c r="F96" s="407"/>
      <c r="G96" s="407"/>
      <c r="H96" s="407"/>
      <c r="I96" s="100"/>
      <c r="J96" s="407" t="s">
        <v>88</v>
      </c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12">
        <f>'999-9-8-2 - SO 04 Ľ. Zúbka'!J32</f>
        <v>0</v>
      </c>
      <c r="AH96" s="413"/>
      <c r="AI96" s="413"/>
      <c r="AJ96" s="413"/>
      <c r="AK96" s="413"/>
      <c r="AL96" s="413"/>
      <c r="AM96" s="413"/>
      <c r="AN96" s="412">
        <f t="shared" si="0"/>
        <v>0</v>
      </c>
      <c r="AO96" s="413"/>
      <c r="AP96" s="413"/>
      <c r="AQ96" s="101" t="s">
        <v>84</v>
      </c>
      <c r="AR96" s="102"/>
      <c r="AS96" s="103">
        <v>0</v>
      </c>
      <c r="AT96" s="104">
        <f t="shared" si="1"/>
        <v>0</v>
      </c>
      <c r="AU96" s="105">
        <f>'999-9-8-2 - SO 04 Ľ. Zúbka'!P132</f>
        <v>0</v>
      </c>
      <c r="AV96" s="104">
        <f>'999-9-8-2 - SO 04 Ľ. Zúbka'!J35</f>
        <v>0</v>
      </c>
      <c r="AW96" s="104">
        <f>'999-9-8-2 - SO 04 Ľ. Zúbka'!J36</f>
        <v>0</v>
      </c>
      <c r="AX96" s="104">
        <f>'999-9-8-2 - SO 04 Ľ. Zúbka'!J37</f>
        <v>0</v>
      </c>
      <c r="AY96" s="104">
        <f>'999-9-8-2 - SO 04 Ľ. Zúbka'!J38</f>
        <v>0</v>
      </c>
      <c r="AZ96" s="104">
        <f>'999-9-8-2 - SO 04 Ľ. Zúbka'!F35</f>
        <v>0</v>
      </c>
      <c r="BA96" s="104">
        <f>'999-9-8-2 - SO 04 Ľ. Zúbka'!F36</f>
        <v>0</v>
      </c>
      <c r="BB96" s="104">
        <f>'999-9-8-2 - SO 04 Ľ. Zúbka'!F37</f>
        <v>0</v>
      </c>
      <c r="BC96" s="104">
        <f>'999-9-8-2 - SO 04 Ľ. Zúbka'!F38</f>
        <v>0</v>
      </c>
      <c r="BD96" s="106">
        <f>'999-9-8-2 - SO 04 Ľ. Zúbka'!F39</f>
        <v>0</v>
      </c>
      <c r="BT96" s="107" t="s">
        <v>85</v>
      </c>
      <c r="BV96" s="107" t="s">
        <v>79</v>
      </c>
      <c r="BW96" s="107" t="s">
        <v>89</v>
      </c>
      <c r="BX96" s="107" t="s">
        <v>5</v>
      </c>
      <c r="CL96" s="107" t="s">
        <v>1</v>
      </c>
      <c r="CM96" s="107" t="s">
        <v>77</v>
      </c>
    </row>
    <row r="97" spans="1:91" s="7" customFormat="1" ht="24.6" customHeight="1">
      <c r="A97" s="97" t="s">
        <v>81</v>
      </c>
      <c r="B97" s="98"/>
      <c r="C97" s="99"/>
      <c r="D97" s="407" t="s">
        <v>90</v>
      </c>
      <c r="E97" s="407"/>
      <c r="F97" s="407"/>
      <c r="G97" s="407"/>
      <c r="H97" s="407"/>
      <c r="I97" s="100"/>
      <c r="J97" s="407" t="s">
        <v>91</v>
      </c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12">
        <f>'999-9-8-3 - SO 05 Námesti...'!J32</f>
        <v>0</v>
      </c>
      <c r="AH97" s="413"/>
      <c r="AI97" s="413"/>
      <c r="AJ97" s="413"/>
      <c r="AK97" s="413"/>
      <c r="AL97" s="413"/>
      <c r="AM97" s="413"/>
      <c r="AN97" s="412">
        <f t="shared" si="0"/>
        <v>0</v>
      </c>
      <c r="AO97" s="413"/>
      <c r="AP97" s="413"/>
      <c r="AQ97" s="101" t="s">
        <v>84</v>
      </c>
      <c r="AR97" s="102"/>
      <c r="AS97" s="103">
        <v>0</v>
      </c>
      <c r="AT97" s="104">
        <f t="shared" si="1"/>
        <v>0</v>
      </c>
      <c r="AU97" s="105">
        <f>'999-9-8-3 - SO 05 Námesti...'!P132</f>
        <v>0</v>
      </c>
      <c r="AV97" s="104">
        <f>'999-9-8-3 - SO 05 Námesti...'!J35</f>
        <v>0</v>
      </c>
      <c r="AW97" s="104">
        <f>'999-9-8-3 - SO 05 Námesti...'!J36</f>
        <v>0</v>
      </c>
      <c r="AX97" s="104">
        <f>'999-9-8-3 - SO 05 Námesti...'!J37</f>
        <v>0</v>
      </c>
      <c r="AY97" s="104">
        <f>'999-9-8-3 - SO 05 Námesti...'!J38</f>
        <v>0</v>
      </c>
      <c r="AZ97" s="104">
        <f>'999-9-8-3 - SO 05 Námesti...'!F35</f>
        <v>0</v>
      </c>
      <c r="BA97" s="104">
        <f>'999-9-8-3 - SO 05 Námesti...'!F36</f>
        <v>0</v>
      </c>
      <c r="BB97" s="104">
        <f>'999-9-8-3 - SO 05 Námesti...'!F37</f>
        <v>0</v>
      </c>
      <c r="BC97" s="104">
        <f>'999-9-8-3 - SO 05 Námesti...'!F38</f>
        <v>0</v>
      </c>
      <c r="BD97" s="106">
        <f>'999-9-8-3 - SO 05 Námesti...'!F39</f>
        <v>0</v>
      </c>
      <c r="BT97" s="107" t="s">
        <v>85</v>
      </c>
      <c r="BV97" s="107" t="s">
        <v>79</v>
      </c>
      <c r="BW97" s="107" t="s">
        <v>92</v>
      </c>
      <c r="BX97" s="107" t="s">
        <v>5</v>
      </c>
      <c r="CL97" s="107" t="s">
        <v>1</v>
      </c>
      <c r="CM97" s="107" t="s">
        <v>77</v>
      </c>
    </row>
    <row r="98" spans="1:91" s="7" customFormat="1" ht="24.6" customHeight="1">
      <c r="A98" s="97" t="s">
        <v>81</v>
      </c>
      <c r="B98" s="98"/>
      <c r="C98" s="99"/>
      <c r="D98" s="407" t="s">
        <v>93</v>
      </c>
      <c r="E98" s="407"/>
      <c r="F98" s="407"/>
      <c r="G98" s="407"/>
      <c r="H98" s="407"/>
      <c r="I98" s="100"/>
      <c r="J98" s="407" t="s">
        <v>94</v>
      </c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12">
        <f>'999-9-8-4 - SO 06 Mierove...'!J32</f>
        <v>0</v>
      </c>
      <c r="AH98" s="413"/>
      <c r="AI98" s="413"/>
      <c r="AJ98" s="413"/>
      <c r="AK98" s="413"/>
      <c r="AL98" s="413"/>
      <c r="AM98" s="413"/>
      <c r="AN98" s="412">
        <f t="shared" si="0"/>
        <v>0</v>
      </c>
      <c r="AO98" s="413"/>
      <c r="AP98" s="413"/>
      <c r="AQ98" s="101" t="s">
        <v>84</v>
      </c>
      <c r="AR98" s="102"/>
      <c r="AS98" s="103">
        <v>0</v>
      </c>
      <c r="AT98" s="104">
        <f t="shared" si="1"/>
        <v>0</v>
      </c>
      <c r="AU98" s="105">
        <f>'999-9-8-4 - SO 06 Mierove...'!P133</f>
        <v>0</v>
      </c>
      <c r="AV98" s="104">
        <f>'999-9-8-4 - SO 06 Mierove...'!J35</f>
        <v>0</v>
      </c>
      <c r="AW98" s="104">
        <f>'999-9-8-4 - SO 06 Mierove...'!J36</f>
        <v>0</v>
      </c>
      <c r="AX98" s="104">
        <f>'999-9-8-4 - SO 06 Mierove...'!J37</f>
        <v>0</v>
      </c>
      <c r="AY98" s="104">
        <f>'999-9-8-4 - SO 06 Mierove...'!J38</f>
        <v>0</v>
      </c>
      <c r="AZ98" s="104">
        <f>'999-9-8-4 - SO 06 Mierove...'!F35</f>
        <v>0</v>
      </c>
      <c r="BA98" s="104">
        <f>'999-9-8-4 - SO 06 Mierove...'!F36</f>
        <v>0</v>
      </c>
      <c r="BB98" s="104">
        <f>'999-9-8-4 - SO 06 Mierove...'!F37</f>
        <v>0</v>
      </c>
      <c r="BC98" s="104">
        <f>'999-9-8-4 - SO 06 Mierove...'!F38</f>
        <v>0</v>
      </c>
      <c r="BD98" s="106">
        <f>'999-9-8-4 - SO 06 Mierove...'!F39</f>
        <v>0</v>
      </c>
      <c r="BT98" s="107" t="s">
        <v>85</v>
      </c>
      <c r="BV98" s="107" t="s">
        <v>79</v>
      </c>
      <c r="BW98" s="107" t="s">
        <v>95</v>
      </c>
      <c r="BX98" s="107" t="s">
        <v>5</v>
      </c>
      <c r="CL98" s="107" t="s">
        <v>1</v>
      </c>
      <c r="CM98" s="107" t="s">
        <v>77</v>
      </c>
    </row>
    <row r="99" spans="1:91" s="7" customFormat="1" ht="24.6" customHeight="1">
      <c r="B99" s="98"/>
      <c r="C99" s="99"/>
      <c r="D99" s="407" t="s">
        <v>96</v>
      </c>
      <c r="E99" s="407"/>
      <c r="F99" s="407"/>
      <c r="G99" s="407"/>
      <c r="H99" s="407"/>
      <c r="I99" s="100"/>
      <c r="J99" s="407" t="s">
        <v>97</v>
      </c>
      <c r="K99" s="407"/>
      <c r="L99" s="407"/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22">
        <f>ROUND(SUM(AG100:AG101),2)</f>
        <v>0</v>
      </c>
      <c r="AH99" s="413"/>
      <c r="AI99" s="413"/>
      <c r="AJ99" s="413"/>
      <c r="AK99" s="413"/>
      <c r="AL99" s="413"/>
      <c r="AM99" s="413"/>
      <c r="AN99" s="412">
        <f t="shared" si="0"/>
        <v>0</v>
      </c>
      <c r="AO99" s="413"/>
      <c r="AP99" s="413"/>
      <c r="AQ99" s="101" t="s">
        <v>84</v>
      </c>
      <c r="AR99" s="102"/>
      <c r="AS99" s="103">
        <f>ROUND(SUM(AS100:AS101),2)</f>
        <v>0</v>
      </c>
      <c r="AT99" s="104">
        <f t="shared" si="1"/>
        <v>0</v>
      </c>
      <c r="AU99" s="105">
        <f>ROUND(SUM(AU100:AU101),5)</f>
        <v>0</v>
      </c>
      <c r="AV99" s="104">
        <f>ROUND(AZ99*L29,2)</f>
        <v>0</v>
      </c>
      <c r="AW99" s="104">
        <f>ROUND(BA99*L30,2)</f>
        <v>0</v>
      </c>
      <c r="AX99" s="104">
        <f>ROUND(BB99*L29,2)</f>
        <v>0</v>
      </c>
      <c r="AY99" s="104">
        <f>ROUND(BC99*L30,2)</f>
        <v>0</v>
      </c>
      <c r="AZ99" s="104">
        <f>ROUND(SUM(AZ100:AZ101),2)</f>
        <v>0</v>
      </c>
      <c r="BA99" s="104">
        <f>ROUND(SUM(BA100:BA101),2)</f>
        <v>0</v>
      </c>
      <c r="BB99" s="104">
        <f>ROUND(SUM(BB100:BB101),2)</f>
        <v>0</v>
      </c>
      <c r="BC99" s="104">
        <f>ROUND(SUM(BC100:BC101),2)</f>
        <v>0</v>
      </c>
      <c r="BD99" s="106">
        <f>ROUND(SUM(BD100:BD101),2)</f>
        <v>0</v>
      </c>
      <c r="BS99" s="107" t="s">
        <v>76</v>
      </c>
      <c r="BT99" s="107" t="s">
        <v>85</v>
      </c>
      <c r="BU99" s="107" t="s">
        <v>78</v>
      </c>
      <c r="BV99" s="107" t="s">
        <v>79</v>
      </c>
      <c r="BW99" s="107" t="s">
        <v>98</v>
      </c>
      <c r="BX99" s="107" t="s">
        <v>5</v>
      </c>
      <c r="CL99" s="107" t="s">
        <v>1</v>
      </c>
      <c r="CM99" s="107" t="s">
        <v>77</v>
      </c>
    </row>
    <row r="100" spans="1:91" s="4" customFormat="1" ht="14.4" customHeight="1">
      <c r="A100" s="97" t="s">
        <v>81</v>
      </c>
      <c r="B100" s="62"/>
      <c r="C100" s="108"/>
      <c r="D100" s="108"/>
      <c r="E100" s="406" t="s">
        <v>96</v>
      </c>
      <c r="F100" s="406"/>
      <c r="G100" s="406"/>
      <c r="H100" s="406"/>
      <c r="I100" s="406"/>
      <c r="J100" s="108"/>
      <c r="K100" s="406" t="s">
        <v>97</v>
      </c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10">
        <f>'999-9-8-5 - SO 07 Veľkomo...'!J34</f>
        <v>0</v>
      </c>
      <c r="AH100" s="411"/>
      <c r="AI100" s="411"/>
      <c r="AJ100" s="411"/>
      <c r="AK100" s="411"/>
      <c r="AL100" s="411"/>
      <c r="AM100" s="411"/>
      <c r="AN100" s="410">
        <f t="shared" si="0"/>
        <v>0</v>
      </c>
      <c r="AO100" s="411"/>
      <c r="AP100" s="411"/>
      <c r="AQ100" s="109" t="s">
        <v>99</v>
      </c>
      <c r="AR100" s="64"/>
      <c r="AS100" s="110">
        <v>0</v>
      </c>
      <c r="AT100" s="111">
        <f t="shared" si="1"/>
        <v>0</v>
      </c>
      <c r="AU100" s="112">
        <f>'999-9-8-5 - SO 07 Veľkomo...'!P138</f>
        <v>0</v>
      </c>
      <c r="AV100" s="111">
        <f>'999-9-8-5 - SO 07 Veľkomo...'!J37</f>
        <v>0</v>
      </c>
      <c r="AW100" s="111">
        <f>'999-9-8-5 - SO 07 Veľkomo...'!J38</f>
        <v>0</v>
      </c>
      <c r="AX100" s="111">
        <f>'999-9-8-5 - SO 07 Veľkomo...'!J39</f>
        <v>0</v>
      </c>
      <c r="AY100" s="111">
        <f>'999-9-8-5 - SO 07 Veľkomo...'!J40</f>
        <v>0</v>
      </c>
      <c r="AZ100" s="111">
        <f>'999-9-8-5 - SO 07 Veľkomo...'!F37</f>
        <v>0</v>
      </c>
      <c r="BA100" s="111">
        <f>'999-9-8-5 - SO 07 Veľkomo...'!F38</f>
        <v>0</v>
      </c>
      <c r="BB100" s="111">
        <f>'999-9-8-5 - SO 07 Veľkomo...'!F39</f>
        <v>0</v>
      </c>
      <c r="BC100" s="111">
        <f>'999-9-8-5 - SO 07 Veľkomo...'!F40</f>
        <v>0</v>
      </c>
      <c r="BD100" s="113">
        <f>'999-9-8-5 - SO 07 Veľkomo...'!F41</f>
        <v>0</v>
      </c>
      <c r="BT100" s="114" t="s">
        <v>100</v>
      </c>
      <c r="BV100" s="114" t="s">
        <v>79</v>
      </c>
      <c r="BW100" s="114" t="s">
        <v>101</v>
      </c>
      <c r="BX100" s="114" t="s">
        <v>98</v>
      </c>
      <c r="CL100" s="114" t="s">
        <v>1</v>
      </c>
    </row>
    <row r="101" spans="1:91" s="4" customFormat="1" ht="24" customHeight="1">
      <c r="A101" s="97" t="s">
        <v>81</v>
      </c>
      <c r="B101" s="62"/>
      <c r="C101" s="108"/>
      <c r="D101" s="108"/>
      <c r="E101" s="406" t="s">
        <v>102</v>
      </c>
      <c r="F101" s="406"/>
      <c r="G101" s="406"/>
      <c r="H101" s="406"/>
      <c r="I101" s="406"/>
      <c r="J101" s="108"/>
      <c r="K101" s="406" t="s">
        <v>103</v>
      </c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10">
        <f>'999-9-8-51 - SO 07 Spomaľ...'!J34</f>
        <v>0</v>
      </c>
      <c r="AH101" s="411"/>
      <c r="AI101" s="411"/>
      <c r="AJ101" s="411"/>
      <c r="AK101" s="411"/>
      <c r="AL101" s="411"/>
      <c r="AM101" s="411"/>
      <c r="AN101" s="410">
        <f t="shared" si="0"/>
        <v>0</v>
      </c>
      <c r="AO101" s="411"/>
      <c r="AP101" s="411"/>
      <c r="AQ101" s="109" t="s">
        <v>99</v>
      </c>
      <c r="AR101" s="64"/>
      <c r="AS101" s="110">
        <v>0</v>
      </c>
      <c r="AT101" s="111">
        <f t="shared" si="1"/>
        <v>0</v>
      </c>
      <c r="AU101" s="112">
        <f>'999-9-8-51 - SO 07 Spomaľ...'!P134</f>
        <v>0</v>
      </c>
      <c r="AV101" s="111">
        <f>'999-9-8-51 - SO 07 Spomaľ...'!J37</f>
        <v>0</v>
      </c>
      <c r="AW101" s="111">
        <f>'999-9-8-51 - SO 07 Spomaľ...'!J38</f>
        <v>0</v>
      </c>
      <c r="AX101" s="111">
        <f>'999-9-8-51 - SO 07 Spomaľ...'!J39</f>
        <v>0</v>
      </c>
      <c r="AY101" s="111">
        <f>'999-9-8-51 - SO 07 Spomaľ...'!J40</f>
        <v>0</v>
      </c>
      <c r="AZ101" s="111">
        <f>'999-9-8-51 - SO 07 Spomaľ...'!F37</f>
        <v>0</v>
      </c>
      <c r="BA101" s="111">
        <f>'999-9-8-51 - SO 07 Spomaľ...'!F38</f>
        <v>0</v>
      </c>
      <c r="BB101" s="111">
        <f>'999-9-8-51 - SO 07 Spomaľ...'!F39</f>
        <v>0</v>
      </c>
      <c r="BC101" s="111">
        <f>'999-9-8-51 - SO 07 Spomaľ...'!F40</f>
        <v>0</v>
      </c>
      <c r="BD101" s="113">
        <f>'999-9-8-51 - SO 07 Spomaľ...'!F41</f>
        <v>0</v>
      </c>
      <c r="BT101" s="114" t="s">
        <v>100</v>
      </c>
      <c r="BV101" s="114" t="s">
        <v>79</v>
      </c>
      <c r="BW101" s="114" t="s">
        <v>104</v>
      </c>
      <c r="BX101" s="114" t="s">
        <v>98</v>
      </c>
      <c r="CL101" s="114" t="s">
        <v>1</v>
      </c>
    </row>
    <row r="102" spans="1:91" s="7" customFormat="1" ht="24.6" customHeight="1">
      <c r="B102" s="98"/>
      <c r="C102" s="99"/>
      <c r="D102" s="407" t="s">
        <v>105</v>
      </c>
      <c r="E102" s="407"/>
      <c r="F102" s="407"/>
      <c r="G102" s="407"/>
      <c r="H102" s="407"/>
      <c r="I102" s="100"/>
      <c r="J102" s="407" t="s">
        <v>106</v>
      </c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22">
        <f>ROUND(SUM(AG103:AG105),2)</f>
        <v>0</v>
      </c>
      <c r="AH102" s="413"/>
      <c r="AI102" s="413"/>
      <c r="AJ102" s="413"/>
      <c r="AK102" s="413"/>
      <c r="AL102" s="413"/>
      <c r="AM102" s="413"/>
      <c r="AN102" s="412">
        <f t="shared" si="0"/>
        <v>0</v>
      </c>
      <c r="AO102" s="413"/>
      <c r="AP102" s="413"/>
      <c r="AQ102" s="101" t="s">
        <v>84</v>
      </c>
      <c r="AR102" s="102"/>
      <c r="AS102" s="103">
        <f>ROUND(SUM(AS103:AS105),2)</f>
        <v>0</v>
      </c>
      <c r="AT102" s="104">
        <f t="shared" si="1"/>
        <v>0</v>
      </c>
      <c r="AU102" s="105">
        <f>ROUND(SUM(AU103:AU105),5)</f>
        <v>0</v>
      </c>
      <c r="AV102" s="104">
        <f>ROUND(AZ102*L29,2)</f>
        <v>0</v>
      </c>
      <c r="AW102" s="104">
        <f>ROUND(BA102*L30,2)</f>
        <v>0</v>
      </c>
      <c r="AX102" s="104">
        <f>ROUND(BB102*L29,2)</f>
        <v>0</v>
      </c>
      <c r="AY102" s="104">
        <f>ROUND(BC102*L30,2)</f>
        <v>0</v>
      </c>
      <c r="AZ102" s="104">
        <f>ROUND(SUM(AZ103:AZ105),2)</f>
        <v>0</v>
      </c>
      <c r="BA102" s="104">
        <f>ROUND(SUM(BA103:BA105),2)</f>
        <v>0</v>
      </c>
      <c r="BB102" s="104">
        <f>ROUND(SUM(BB103:BB105),2)</f>
        <v>0</v>
      </c>
      <c r="BC102" s="104">
        <f>ROUND(SUM(BC103:BC105),2)</f>
        <v>0</v>
      </c>
      <c r="BD102" s="106">
        <f>ROUND(SUM(BD103:BD105),2)</f>
        <v>0</v>
      </c>
      <c r="BS102" s="107" t="s">
        <v>76</v>
      </c>
      <c r="BT102" s="107" t="s">
        <v>85</v>
      </c>
      <c r="BU102" s="107" t="s">
        <v>78</v>
      </c>
      <c r="BV102" s="107" t="s">
        <v>79</v>
      </c>
      <c r="BW102" s="107" t="s">
        <v>107</v>
      </c>
      <c r="BX102" s="107" t="s">
        <v>5</v>
      </c>
      <c r="CL102" s="107" t="s">
        <v>1</v>
      </c>
      <c r="CM102" s="107" t="s">
        <v>77</v>
      </c>
    </row>
    <row r="103" spans="1:91" s="4" customFormat="1" ht="24" customHeight="1">
      <c r="A103" s="97" t="s">
        <v>81</v>
      </c>
      <c r="B103" s="62"/>
      <c r="C103" s="108"/>
      <c r="D103" s="108"/>
      <c r="E103" s="406" t="s">
        <v>108</v>
      </c>
      <c r="F103" s="406"/>
      <c r="G103" s="406"/>
      <c r="H103" s="406"/>
      <c r="I103" s="406"/>
      <c r="J103" s="108"/>
      <c r="K103" s="406" t="s">
        <v>109</v>
      </c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  <c r="AG103" s="410">
        <f>'999-9-8-61 - SO 08 Holléh...'!J34</f>
        <v>0</v>
      </c>
      <c r="AH103" s="411"/>
      <c r="AI103" s="411"/>
      <c r="AJ103" s="411"/>
      <c r="AK103" s="411"/>
      <c r="AL103" s="411"/>
      <c r="AM103" s="411"/>
      <c r="AN103" s="410">
        <f t="shared" si="0"/>
        <v>0</v>
      </c>
      <c r="AO103" s="411"/>
      <c r="AP103" s="411"/>
      <c r="AQ103" s="109" t="s">
        <v>99</v>
      </c>
      <c r="AR103" s="64"/>
      <c r="AS103" s="110">
        <v>0</v>
      </c>
      <c r="AT103" s="111">
        <f t="shared" si="1"/>
        <v>0</v>
      </c>
      <c r="AU103" s="112">
        <f>'999-9-8-61 - SO 08 Holléh...'!P137</f>
        <v>0</v>
      </c>
      <c r="AV103" s="111">
        <f>'999-9-8-61 - SO 08 Holléh...'!J37</f>
        <v>0</v>
      </c>
      <c r="AW103" s="111">
        <f>'999-9-8-61 - SO 08 Holléh...'!J38</f>
        <v>0</v>
      </c>
      <c r="AX103" s="111">
        <f>'999-9-8-61 - SO 08 Holléh...'!J39</f>
        <v>0</v>
      </c>
      <c r="AY103" s="111">
        <f>'999-9-8-61 - SO 08 Holléh...'!J40</f>
        <v>0</v>
      </c>
      <c r="AZ103" s="111">
        <f>'999-9-8-61 - SO 08 Holléh...'!F37</f>
        <v>0</v>
      </c>
      <c r="BA103" s="111">
        <f>'999-9-8-61 - SO 08 Holléh...'!F38</f>
        <v>0</v>
      </c>
      <c r="BB103" s="111">
        <f>'999-9-8-61 - SO 08 Holléh...'!F39</f>
        <v>0</v>
      </c>
      <c r="BC103" s="111">
        <f>'999-9-8-61 - SO 08 Holléh...'!F40</f>
        <v>0</v>
      </c>
      <c r="BD103" s="113">
        <f>'999-9-8-61 - SO 08 Holléh...'!F41</f>
        <v>0</v>
      </c>
      <c r="BT103" s="114" t="s">
        <v>100</v>
      </c>
      <c r="BV103" s="114" t="s">
        <v>79</v>
      </c>
      <c r="BW103" s="114" t="s">
        <v>110</v>
      </c>
      <c r="BX103" s="114" t="s">
        <v>107</v>
      </c>
      <c r="CL103" s="114" t="s">
        <v>1</v>
      </c>
    </row>
    <row r="104" spans="1:91" s="4" customFormat="1" ht="24" customHeight="1">
      <c r="A104" s="97" t="s">
        <v>81</v>
      </c>
      <c r="B104" s="62"/>
      <c r="C104" s="108"/>
      <c r="D104" s="108"/>
      <c r="E104" s="406" t="s">
        <v>111</v>
      </c>
      <c r="F104" s="406"/>
      <c r="G104" s="406"/>
      <c r="H104" s="406"/>
      <c r="I104" s="406"/>
      <c r="J104" s="108"/>
      <c r="K104" s="406" t="s">
        <v>112</v>
      </c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10">
        <f>'999-9-8-62 - SO 08 Nešpor...'!J34</f>
        <v>0</v>
      </c>
      <c r="AH104" s="411"/>
      <c r="AI104" s="411"/>
      <c r="AJ104" s="411"/>
      <c r="AK104" s="411"/>
      <c r="AL104" s="411"/>
      <c r="AM104" s="411"/>
      <c r="AN104" s="410">
        <f t="shared" si="0"/>
        <v>0</v>
      </c>
      <c r="AO104" s="411"/>
      <c r="AP104" s="411"/>
      <c r="AQ104" s="109" t="s">
        <v>99</v>
      </c>
      <c r="AR104" s="64"/>
      <c r="AS104" s="110">
        <v>0</v>
      </c>
      <c r="AT104" s="111">
        <f t="shared" si="1"/>
        <v>0</v>
      </c>
      <c r="AU104" s="112">
        <f>'999-9-8-62 - SO 08 Nešpor...'!P136</f>
        <v>0</v>
      </c>
      <c r="AV104" s="111">
        <f>'999-9-8-62 - SO 08 Nešpor...'!J37</f>
        <v>0</v>
      </c>
      <c r="AW104" s="111">
        <f>'999-9-8-62 - SO 08 Nešpor...'!J38</f>
        <v>0</v>
      </c>
      <c r="AX104" s="111">
        <f>'999-9-8-62 - SO 08 Nešpor...'!J39</f>
        <v>0</v>
      </c>
      <c r="AY104" s="111">
        <f>'999-9-8-62 - SO 08 Nešpor...'!J40</f>
        <v>0</v>
      </c>
      <c r="AZ104" s="111">
        <f>'999-9-8-62 - SO 08 Nešpor...'!F37</f>
        <v>0</v>
      </c>
      <c r="BA104" s="111">
        <f>'999-9-8-62 - SO 08 Nešpor...'!F38</f>
        <v>0</v>
      </c>
      <c r="BB104" s="111">
        <f>'999-9-8-62 - SO 08 Nešpor...'!F39</f>
        <v>0</v>
      </c>
      <c r="BC104" s="111">
        <f>'999-9-8-62 - SO 08 Nešpor...'!F40</f>
        <v>0</v>
      </c>
      <c r="BD104" s="113">
        <f>'999-9-8-62 - SO 08 Nešpor...'!F41</f>
        <v>0</v>
      </c>
      <c r="BT104" s="114" t="s">
        <v>100</v>
      </c>
      <c r="BV104" s="114" t="s">
        <v>79</v>
      </c>
      <c r="BW104" s="114" t="s">
        <v>113</v>
      </c>
      <c r="BX104" s="114" t="s">
        <v>107</v>
      </c>
      <c r="CL104" s="114" t="s">
        <v>1</v>
      </c>
    </row>
    <row r="105" spans="1:91" s="4" customFormat="1" ht="24" customHeight="1">
      <c r="A105" s="97" t="s">
        <v>81</v>
      </c>
      <c r="B105" s="62"/>
      <c r="C105" s="108"/>
      <c r="D105" s="108"/>
      <c r="E105" s="406" t="s">
        <v>114</v>
      </c>
      <c r="F105" s="406"/>
      <c r="G105" s="406"/>
      <c r="H105" s="406"/>
      <c r="I105" s="406"/>
      <c r="J105" s="108"/>
      <c r="K105" s="406" t="s">
        <v>115</v>
      </c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10">
        <f>'999-9-8-63 - SO 08 Sloven...'!J34</f>
        <v>0</v>
      </c>
      <c r="AH105" s="411"/>
      <c r="AI105" s="411"/>
      <c r="AJ105" s="411"/>
      <c r="AK105" s="411"/>
      <c r="AL105" s="411"/>
      <c r="AM105" s="411"/>
      <c r="AN105" s="410">
        <f t="shared" si="0"/>
        <v>0</v>
      </c>
      <c r="AO105" s="411"/>
      <c r="AP105" s="411"/>
      <c r="AQ105" s="109" t="s">
        <v>99</v>
      </c>
      <c r="AR105" s="64"/>
      <c r="AS105" s="110">
        <v>0</v>
      </c>
      <c r="AT105" s="111">
        <f t="shared" si="1"/>
        <v>0</v>
      </c>
      <c r="AU105" s="112">
        <f>'999-9-8-63 - SO 08 Sloven...'!P136</f>
        <v>0</v>
      </c>
      <c r="AV105" s="111">
        <f>'999-9-8-63 - SO 08 Sloven...'!J37</f>
        <v>0</v>
      </c>
      <c r="AW105" s="111">
        <f>'999-9-8-63 - SO 08 Sloven...'!J38</f>
        <v>0</v>
      </c>
      <c r="AX105" s="111">
        <f>'999-9-8-63 - SO 08 Sloven...'!J39</f>
        <v>0</v>
      </c>
      <c r="AY105" s="111">
        <f>'999-9-8-63 - SO 08 Sloven...'!J40</f>
        <v>0</v>
      </c>
      <c r="AZ105" s="111">
        <f>'999-9-8-63 - SO 08 Sloven...'!F37</f>
        <v>0</v>
      </c>
      <c r="BA105" s="111">
        <f>'999-9-8-63 - SO 08 Sloven...'!F38</f>
        <v>0</v>
      </c>
      <c r="BB105" s="111">
        <f>'999-9-8-63 - SO 08 Sloven...'!F39</f>
        <v>0</v>
      </c>
      <c r="BC105" s="111">
        <f>'999-9-8-63 - SO 08 Sloven...'!F40</f>
        <v>0</v>
      </c>
      <c r="BD105" s="113">
        <f>'999-9-8-63 - SO 08 Sloven...'!F41</f>
        <v>0</v>
      </c>
      <c r="BT105" s="114" t="s">
        <v>100</v>
      </c>
      <c r="BV105" s="114" t="s">
        <v>79</v>
      </c>
      <c r="BW105" s="114" t="s">
        <v>116</v>
      </c>
      <c r="BX105" s="114" t="s">
        <v>107</v>
      </c>
      <c r="CL105" s="114" t="s">
        <v>1</v>
      </c>
    </row>
    <row r="106" spans="1:91" s="7" customFormat="1" ht="24.6" customHeight="1">
      <c r="B106" s="98"/>
      <c r="C106" s="99"/>
      <c r="D106" s="407" t="s">
        <v>117</v>
      </c>
      <c r="E106" s="407"/>
      <c r="F106" s="407"/>
      <c r="G106" s="407"/>
      <c r="H106" s="407"/>
      <c r="I106" s="100"/>
      <c r="J106" s="407" t="s">
        <v>118</v>
      </c>
      <c r="K106" s="407"/>
      <c r="L106" s="407"/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22">
        <f>ROUND(SUM(AG107:AG109),2)</f>
        <v>0</v>
      </c>
      <c r="AH106" s="413"/>
      <c r="AI106" s="413"/>
      <c r="AJ106" s="413"/>
      <c r="AK106" s="413"/>
      <c r="AL106" s="413"/>
      <c r="AM106" s="413"/>
      <c r="AN106" s="412">
        <f t="shared" si="0"/>
        <v>0</v>
      </c>
      <c r="AO106" s="413"/>
      <c r="AP106" s="413"/>
      <c r="AQ106" s="101" t="s">
        <v>84</v>
      </c>
      <c r="AR106" s="102"/>
      <c r="AS106" s="103">
        <f>ROUND(SUM(AS107:AS109),2)</f>
        <v>0</v>
      </c>
      <c r="AT106" s="104">
        <f t="shared" si="1"/>
        <v>0</v>
      </c>
      <c r="AU106" s="105">
        <f>ROUND(SUM(AU107:AU109),5)</f>
        <v>0</v>
      </c>
      <c r="AV106" s="104">
        <f>ROUND(AZ106*L29,2)</f>
        <v>0</v>
      </c>
      <c r="AW106" s="104">
        <f>ROUND(BA106*L30,2)</f>
        <v>0</v>
      </c>
      <c r="AX106" s="104">
        <f>ROUND(BB106*L29,2)</f>
        <v>0</v>
      </c>
      <c r="AY106" s="104">
        <f>ROUND(BC106*L30,2)</f>
        <v>0</v>
      </c>
      <c r="AZ106" s="104">
        <f>ROUND(SUM(AZ107:AZ109),2)</f>
        <v>0</v>
      </c>
      <c r="BA106" s="104">
        <f>ROUND(SUM(BA107:BA109),2)</f>
        <v>0</v>
      </c>
      <c r="BB106" s="104">
        <f>ROUND(SUM(BB107:BB109),2)</f>
        <v>0</v>
      </c>
      <c r="BC106" s="104">
        <f>ROUND(SUM(BC107:BC109),2)</f>
        <v>0</v>
      </c>
      <c r="BD106" s="106">
        <f>ROUND(SUM(BD107:BD109),2)</f>
        <v>0</v>
      </c>
      <c r="BS106" s="107" t="s">
        <v>76</v>
      </c>
      <c r="BT106" s="107" t="s">
        <v>85</v>
      </c>
      <c r="BU106" s="107" t="s">
        <v>78</v>
      </c>
      <c r="BV106" s="107" t="s">
        <v>79</v>
      </c>
      <c r="BW106" s="107" t="s">
        <v>119</v>
      </c>
      <c r="BX106" s="107" t="s">
        <v>5</v>
      </c>
      <c r="CL106" s="107" t="s">
        <v>1</v>
      </c>
      <c r="CM106" s="107" t="s">
        <v>77</v>
      </c>
    </row>
    <row r="107" spans="1:91" s="4" customFormat="1" ht="24" customHeight="1">
      <c r="A107" s="97" t="s">
        <v>81</v>
      </c>
      <c r="B107" s="62"/>
      <c r="C107" s="108"/>
      <c r="D107" s="108"/>
      <c r="E107" s="406" t="s">
        <v>120</v>
      </c>
      <c r="F107" s="406"/>
      <c r="G107" s="406"/>
      <c r="H107" s="406"/>
      <c r="I107" s="406"/>
      <c r="J107" s="108"/>
      <c r="K107" s="406" t="s">
        <v>121</v>
      </c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10">
        <f>'999-9-8-71 - SO 09 Pekárn...'!J34</f>
        <v>0</v>
      </c>
      <c r="AH107" s="411"/>
      <c r="AI107" s="411"/>
      <c r="AJ107" s="411"/>
      <c r="AK107" s="411"/>
      <c r="AL107" s="411"/>
      <c r="AM107" s="411"/>
      <c r="AN107" s="410">
        <f t="shared" si="0"/>
        <v>0</v>
      </c>
      <c r="AO107" s="411"/>
      <c r="AP107" s="411"/>
      <c r="AQ107" s="109" t="s">
        <v>99</v>
      </c>
      <c r="AR107" s="64"/>
      <c r="AS107" s="110">
        <v>0</v>
      </c>
      <c r="AT107" s="111">
        <f t="shared" si="1"/>
        <v>0</v>
      </c>
      <c r="AU107" s="112">
        <f>'999-9-8-71 - SO 09 Pekárn...'!P137</f>
        <v>0</v>
      </c>
      <c r="AV107" s="111">
        <f>'999-9-8-71 - SO 09 Pekárn...'!J37</f>
        <v>0</v>
      </c>
      <c r="AW107" s="111">
        <f>'999-9-8-71 - SO 09 Pekárn...'!J38</f>
        <v>0</v>
      </c>
      <c r="AX107" s="111">
        <f>'999-9-8-71 - SO 09 Pekárn...'!J39</f>
        <v>0</v>
      </c>
      <c r="AY107" s="111">
        <f>'999-9-8-71 - SO 09 Pekárn...'!J40</f>
        <v>0</v>
      </c>
      <c r="AZ107" s="111">
        <f>'999-9-8-71 - SO 09 Pekárn...'!F37</f>
        <v>0</v>
      </c>
      <c r="BA107" s="111">
        <f>'999-9-8-71 - SO 09 Pekárn...'!F38</f>
        <v>0</v>
      </c>
      <c r="BB107" s="111">
        <f>'999-9-8-71 - SO 09 Pekárn...'!F39</f>
        <v>0</v>
      </c>
      <c r="BC107" s="111">
        <f>'999-9-8-71 - SO 09 Pekárn...'!F40</f>
        <v>0</v>
      </c>
      <c r="BD107" s="113">
        <f>'999-9-8-71 - SO 09 Pekárn...'!F41</f>
        <v>0</v>
      </c>
      <c r="BT107" s="114" t="s">
        <v>100</v>
      </c>
      <c r="BV107" s="114" t="s">
        <v>79</v>
      </c>
      <c r="BW107" s="114" t="s">
        <v>122</v>
      </c>
      <c r="BX107" s="114" t="s">
        <v>119</v>
      </c>
      <c r="CL107" s="114" t="s">
        <v>1</v>
      </c>
    </row>
    <row r="108" spans="1:91" s="4" customFormat="1" ht="24" customHeight="1">
      <c r="A108" s="97" t="s">
        <v>81</v>
      </c>
      <c r="B108" s="62"/>
      <c r="C108" s="108"/>
      <c r="D108" s="108"/>
      <c r="E108" s="406" t="s">
        <v>123</v>
      </c>
      <c r="F108" s="406"/>
      <c r="G108" s="406"/>
      <c r="H108" s="406"/>
      <c r="I108" s="406"/>
      <c r="J108" s="108"/>
      <c r="K108" s="406" t="s">
        <v>124</v>
      </c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  <c r="AG108" s="410">
        <f>'999-9-8-72 - SO 09 Veľkom...'!J34</f>
        <v>0</v>
      </c>
      <c r="AH108" s="411"/>
      <c r="AI108" s="411"/>
      <c r="AJ108" s="411"/>
      <c r="AK108" s="411"/>
      <c r="AL108" s="411"/>
      <c r="AM108" s="411"/>
      <c r="AN108" s="410">
        <f t="shared" si="0"/>
        <v>0</v>
      </c>
      <c r="AO108" s="411"/>
      <c r="AP108" s="411"/>
      <c r="AQ108" s="109" t="s">
        <v>99</v>
      </c>
      <c r="AR108" s="64"/>
      <c r="AS108" s="110">
        <v>0</v>
      </c>
      <c r="AT108" s="111">
        <f t="shared" si="1"/>
        <v>0</v>
      </c>
      <c r="AU108" s="112">
        <f>'999-9-8-72 - SO 09 Veľkom...'!P137</f>
        <v>0</v>
      </c>
      <c r="AV108" s="111">
        <f>'999-9-8-72 - SO 09 Veľkom...'!J37</f>
        <v>0</v>
      </c>
      <c r="AW108" s="111">
        <f>'999-9-8-72 - SO 09 Veľkom...'!J38</f>
        <v>0</v>
      </c>
      <c r="AX108" s="111">
        <f>'999-9-8-72 - SO 09 Veľkom...'!J39</f>
        <v>0</v>
      </c>
      <c r="AY108" s="111">
        <f>'999-9-8-72 - SO 09 Veľkom...'!J40</f>
        <v>0</v>
      </c>
      <c r="AZ108" s="111">
        <f>'999-9-8-72 - SO 09 Veľkom...'!F37</f>
        <v>0</v>
      </c>
      <c r="BA108" s="111">
        <f>'999-9-8-72 - SO 09 Veľkom...'!F38</f>
        <v>0</v>
      </c>
      <c r="BB108" s="111">
        <f>'999-9-8-72 - SO 09 Veľkom...'!F39</f>
        <v>0</v>
      </c>
      <c r="BC108" s="111">
        <f>'999-9-8-72 - SO 09 Veľkom...'!F40</f>
        <v>0</v>
      </c>
      <c r="BD108" s="113">
        <f>'999-9-8-72 - SO 09 Veľkom...'!F41</f>
        <v>0</v>
      </c>
      <c r="BT108" s="114" t="s">
        <v>100</v>
      </c>
      <c r="BV108" s="114" t="s">
        <v>79</v>
      </c>
      <c r="BW108" s="114" t="s">
        <v>125</v>
      </c>
      <c r="BX108" s="114" t="s">
        <v>119</v>
      </c>
      <c r="CL108" s="114" t="s">
        <v>1</v>
      </c>
    </row>
    <row r="109" spans="1:91" s="4" customFormat="1" ht="24" customHeight="1">
      <c r="A109" s="97" t="s">
        <v>81</v>
      </c>
      <c r="B109" s="62"/>
      <c r="C109" s="108"/>
      <c r="D109" s="108"/>
      <c r="E109" s="406" t="s">
        <v>126</v>
      </c>
      <c r="F109" s="406"/>
      <c r="G109" s="406"/>
      <c r="H109" s="406"/>
      <c r="I109" s="406"/>
      <c r="J109" s="108"/>
      <c r="K109" s="406" t="s">
        <v>127</v>
      </c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  <c r="AG109" s="410">
        <f>'999-9-8-73 - SO 09 Veľkom...'!J34</f>
        <v>0</v>
      </c>
      <c r="AH109" s="411"/>
      <c r="AI109" s="411"/>
      <c r="AJ109" s="411"/>
      <c r="AK109" s="411"/>
      <c r="AL109" s="411"/>
      <c r="AM109" s="411"/>
      <c r="AN109" s="410">
        <f t="shared" si="0"/>
        <v>0</v>
      </c>
      <c r="AO109" s="411"/>
      <c r="AP109" s="411"/>
      <c r="AQ109" s="109" t="s">
        <v>99</v>
      </c>
      <c r="AR109" s="64"/>
      <c r="AS109" s="110">
        <v>0</v>
      </c>
      <c r="AT109" s="111">
        <f t="shared" si="1"/>
        <v>0</v>
      </c>
      <c r="AU109" s="112">
        <f>'999-9-8-73 - SO 09 Veľkom...'!P136</f>
        <v>0</v>
      </c>
      <c r="AV109" s="111">
        <f>'999-9-8-73 - SO 09 Veľkom...'!J37</f>
        <v>0</v>
      </c>
      <c r="AW109" s="111">
        <f>'999-9-8-73 - SO 09 Veľkom...'!J38</f>
        <v>0</v>
      </c>
      <c r="AX109" s="111">
        <f>'999-9-8-73 - SO 09 Veľkom...'!J39</f>
        <v>0</v>
      </c>
      <c r="AY109" s="111">
        <f>'999-9-8-73 - SO 09 Veľkom...'!J40</f>
        <v>0</v>
      </c>
      <c r="AZ109" s="111">
        <f>'999-9-8-73 - SO 09 Veľkom...'!F37</f>
        <v>0</v>
      </c>
      <c r="BA109" s="111">
        <f>'999-9-8-73 - SO 09 Veľkom...'!F38</f>
        <v>0</v>
      </c>
      <c r="BB109" s="111">
        <f>'999-9-8-73 - SO 09 Veľkom...'!F39</f>
        <v>0</v>
      </c>
      <c r="BC109" s="111">
        <f>'999-9-8-73 - SO 09 Veľkom...'!F40</f>
        <v>0</v>
      </c>
      <c r="BD109" s="113">
        <f>'999-9-8-73 - SO 09 Veľkom...'!F41</f>
        <v>0</v>
      </c>
      <c r="BT109" s="114" t="s">
        <v>100</v>
      </c>
      <c r="BV109" s="114" t="s">
        <v>79</v>
      </c>
      <c r="BW109" s="114" t="s">
        <v>128</v>
      </c>
      <c r="BX109" s="114" t="s">
        <v>119</v>
      </c>
      <c r="CL109" s="114" t="s">
        <v>1</v>
      </c>
    </row>
    <row r="110" spans="1:91" s="7" customFormat="1" ht="24.6" customHeight="1">
      <c r="B110" s="98"/>
      <c r="C110" s="99"/>
      <c r="D110" s="407" t="s">
        <v>129</v>
      </c>
      <c r="E110" s="407"/>
      <c r="F110" s="407"/>
      <c r="G110" s="407"/>
      <c r="H110" s="407"/>
      <c r="I110" s="100"/>
      <c r="J110" s="407" t="s">
        <v>130</v>
      </c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22">
        <f>ROUND(SUM(AG111:AG116),2)</f>
        <v>0</v>
      </c>
      <c r="AH110" s="413"/>
      <c r="AI110" s="413"/>
      <c r="AJ110" s="413"/>
      <c r="AK110" s="413"/>
      <c r="AL110" s="413"/>
      <c r="AM110" s="413"/>
      <c r="AN110" s="412">
        <f t="shared" si="0"/>
        <v>0</v>
      </c>
      <c r="AO110" s="413"/>
      <c r="AP110" s="413"/>
      <c r="AQ110" s="101" t="s">
        <v>84</v>
      </c>
      <c r="AR110" s="102"/>
      <c r="AS110" s="103">
        <f>ROUND(SUM(AS111:AS116),2)</f>
        <v>0</v>
      </c>
      <c r="AT110" s="104">
        <f t="shared" si="1"/>
        <v>0</v>
      </c>
      <c r="AU110" s="105">
        <f>ROUND(SUM(AU111:AU116),5)</f>
        <v>0</v>
      </c>
      <c r="AV110" s="104">
        <f>ROUND(AZ110*L29,2)</f>
        <v>0</v>
      </c>
      <c r="AW110" s="104">
        <f>ROUND(BA110*L30,2)</f>
        <v>0</v>
      </c>
      <c r="AX110" s="104">
        <f>ROUND(BB110*L29,2)</f>
        <v>0</v>
      </c>
      <c r="AY110" s="104">
        <f>ROUND(BC110*L30,2)</f>
        <v>0</v>
      </c>
      <c r="AZ110" s="104">
        <f>ROUND(SUM(AZ111:AZ116),2)</f>
        <v>0</v>
      </c>
      <c r="BA110" s="104">
        <f>ROUND(SUM(BA111:BA116),2)</f>
        <v>0</v>
      </c>
      <c r="BB110" s="104">
        <f>ROUND(SUM(BB111:BB116),2)</f>
        <v>0</v>
      </c>
      <c r="BC110" s="104">
        <f>ROUND(SUM(BC111:BC116),2)</f>
        <v>0</v>
      </c>
      <c r="BD110" s="106">
        <f>ROUND(SUM(BD111:BD116),2)</f>
        <v>0</v>
      </c>
      <c r="BS110" s="107" t="s">
        <v>76</v>
      </c>
      <c r="BT110" s="107" t="s">
        <v>85</v>
      </c>
      <c r="BU110" s="107" t="s">
        <v>78</v>
      </c>
      <c r="BV110" s="107" t="s">
        <v>79</v>
      </c>
      <c r="BW110" s="107" t="s">
        <v>131</v>
      </c>
      <c r="BX110" s="107" t="s">
        <v>5</v>
      </c>
      <c r="CL110" s="107" t="s">
        <v>1</v>
      </c>
      <c r="CM110" s="107" t="s">
        <v>77</v>
      </c>
    </row>
    <row r="111" spans="1:91" s="4" customFormat="1" ht="24" customHeight="1">
      <c r="A111" s="97" t="s">
        <v>81</v>
      </c>
      <c r="B111" s="62"/>
      <c r="C111" s="108"/>
      <c r="D111" s="108"/>
      <c r="E111" s="406" t="s">
        <v>132</v>
      </c>
      <c r="F111" s="406"/>
      <c r="G111" s="406"/>
      <c r="H111" s="406"/>
      <c r="I111" s="406"/>
      <c r="J111" s="108"/>
      <c r="K111" s="406" t="s">
        <v>133</v>
      </c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10">
        <f>'999-9-8-81 - SO 10 modrý ...'!J34</f>
        <v>0</v>
      </c>
      <c r="AH111" s="411"/>
      <c r="AI111" s="411"/>
      <c r="AJ111" s="411"/>
      <c r="AK111" s="411"/>
      <c r="AL111" s="411"/>
      <c r="AM111" s="411"/>
      <c r="AN111" s="410">
        <f t="shared" si="0"/>
        <v>0</v>
      </c>
      <c r="AO111" s="411"/>
      <c r="AP111" s="411"/>
      <c r="AQ111" s="109" t="s">
        <v>99</v>
      </c>
      <c r="AR111" s="64"/>
      <c r="AS111" s="110">
        <v>0</v>
      </c>
      <c r="AT111" s="111">
        <f t="shared" si="1"/>
        <v>0</v>
      </c>
      <c r="AU111" s="112">
        <f>'999-9-8-81 - SO 10 modrý ...'!P137</f>
        <v>0</v>
      </c>
      <c r="AV111" s="111">
        <f>'999-9-8-81 - SO 10 modrý ...'!J37</f>
        <v>0</v>
      </c>
      <c r="AW111" s="111">
        <f>'999-9-8-81 - SO 10 modrý ...'!J38</f>
        <v>0</v>
      </c>
      <c r="AX111" s="111">
        <f>'999-9-8-81 - SO 10 modrý ...'!J39</f>
        <v>0</v>
      </c>
      <c r="AY111" s="111">
        <f>'999-9-8-81 - SO 10 modrý ...'!J40</f>
        <v>0</v>
      </c>
      <c r="AZ111" s="111">
        <f>'999-9-8-81 - SO 10 modrý ...'!F37</f>
        <v>0</v>
      </c>
      <c r="BA111" s="111">
        <f>'999-9-8-81 - SO 10 modrý ...'!F38</f>
        <v>0</v>
      </c>
      <c r="BB111" s="111">
        <f>'999-9-8-81 - SO 10 modrý ...'!F39</f>
        <v>0</v>
      </c>
      <c r="BC111" s="111">
        <f>'999-9-8-81 - SO 10 modrý ...'!F40</f>
        <v>0</v>
      </c>
      <c r="BD111" s="113">
        <f>'999-9-8-81 - SO 10 modrý ...'!F41</f>
        <v>0</v>
      </c>
      <c r="BT111" s="114" t="s">
        <v>100</v>
      </c>
      <c r="BV111" s="114" t="s">
        <v>79</v>
      </c>
      <c r="BW111" s="114" t="s">
        <v>134</v>
      </c>
      <c r="BX111" s="114" t="s">
        <v>131</v>
      </c>
      <c r="CL111" s="114" t="s">
        <v>1</v>
      </c>
    </row>
    <row r="112" spans="1:91" s="4" customFormat="1" ht="24" customHeight="1">
      <c r="A112" s="97" t="s">
        <v>81</v>
      </c>
      <c r="B112" s="62"/>
      <c r="C112" s="108"/>
      <c r="D112" s="108"/>
      <c r="E112" s="406" t="s">
        <v>135</v>
      </c>
      <c r="F112" s="406"/>
      <c r="G112" s="406"/>
      <c r="H112" s="406"/>
      <c r="I112" s="406"/>
      <c r="J112" s="108"/>
      <c r="K112" s="406" t="s">
        <v>136</v>
      </c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10">
        <f>'999-9-8-82 - SO 10 hallon...'!J34</f>
        <v>0</v>
      </c>
      <c r="AH112" s="411"/>
      <c r="AI112" s="411"/>
      <c r="AJ112" s="411"/>
      <c r="AK112" s="411"/>
      <c r="AL112" s="411"/>
      <c r="AM112" s="411"/>
      <c r="AN112" s="410">
        <f t="shared" si="0"/>
        <v>0</v>
      </c>
      <c r="AO112" s="411"/>
      <c r="AP112" s="411"/>
      <c r="AQ112" s="109" t="s">
        <v>99</v>
      </c>
      <c r="AR112" s="64"/>
      <c r="AS112" s="110">
        <v>0</v>
      </c>
      <c r="AT112" s="111">
        <f t="shared" si="1"/>
        <v>0</v>
      </c>
      <c r="AU112" s="112">
        <f>'999-9-8-82 - SO 10 hallon...'!P137</f>
        <v>0</v>
      </c>
      <c r="AV112" s="111">
        <f>'999-9-8-82 - SO 10 hallon...'!J37</f>
        <v>0</v>
      </c>
      <c r="AW112" s="111">
        <f>'999-9-8-82 - SO 10 hallon...'!J38</f>
        <v>0</v>
      </c>
      <c r="AX112" s="111">
        <f>'999-9-8-82 - SO 10 hallon...'!J39</f>
        <v>0</v>
      </c>
      <c r="AY112" s="111">
        <f>'999-9-8-82 - SO 10 hallon...'!J40</f>
        <v>0</v>
      </c>
      <c r="AZ112" s="111">
        <f>'999-9-8-82 - SO 10 hallon...'!F37</f>
        <v>0</v>
      </c>
      <c r="BA112" s="111">
        <f>'999-9-8-82 - SO 10 hallon...'!F38</f>
        <v>0</v>
      </c>
      <c r="BB112" s="111">
        <f>'999-9-8-82 - SO 10 hallon...'!F39</f>
        <v>0</v>
      </c>
      <c r="BC112" s="111">
        <f>'999-9-8-82 - SO 10 hallon...'!F40</f>
        <v>0</v>
      </c>
      <c r="BD112" s="113">
        <f>'999-9-8-82 - SO 10 hallon...'!F41</f>
        <v>0</v>
      </c>
      <c r="BT112" s="114" t="s">
        <v>100</v>
      </c>
      <c r="BV112" s="114" t="s">
        <v>79</v>
      </c>
      <c r="BW112" s="114" t="s">
        <v>137</v>
      </c>
      <c r="BX112" s="114" t="s">
        <v>131</v>
      </c>
      <c r="CL112" s="114" t="s">
        <v>1</v>
      </c>
    </row>
    <row r="113" spans="1:91" s="4" customFormat="1" ht="24" customHeight="1">
      <c r="A113" s="97" t="s">
        <v>81</v>
      </c>
      <c r="B113" s="62"/>
      <c r="C113" s="108"/>
      <c r="D113" s="108"/>
      <c r="E113" s="406" t="s">
        <v>138</v>
      </c>
      <c r="F113" s="406"/>
      <c r="G113" s="406"/>
      <c r="H113" s="406"/>
      <c r="I113" s="406"/>
      <c r="J113" s="108"/>
      <c r="K113" s="406" t="s">
        <v>139</v>
      </c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10">
        <f>'999-9-8-83 - SO 10 autobu...'!J34</f>
        <v>0</v>
      </c>
      <c r="AH113" s="411"/>
      <c r="AI113" s="411"/>
      <c r="AJ113" s="411"/>
      <c r="AK113" s="411"/>
      <c r="AL113" s="411"/>
      <c r="AM113" s="411"/>
      <c r="AN113" s="410">
        <f t="shared" si="0"/>
        <v>0</v>
      </c>
      <c r="AO113" s="411"/>
      <c r="AP113" s="411"/>
      <c r="AQ113" s="109" t="s">
        <v>99</v>
      </c>
      <c r="AR113" s="64"/>
      <c r="AS113" s="110">
        <v>0</v>
      </c>
      <c r="AT113" s="111">
        <f t="shared" si="1"/>
        <v>0</v>
      </c>
      <c r="AU113" s="112">
        <f>'999-9-8-83 - SO 10 autobu...'!P137</f>
        <v>0</v>
      </c>
      <c r="AV113" s="111">
        <f>'999-9-8-83 - SO 10 autobu...'!J37</f>
        <v>0</v>
      </c>
      <c r="AW113" s="111">
        <f>'999-9-8-83 - SO 10 autobu...'!J38</f>
        <v>0</v>
      </c>
      <c r="AX113" s="111">
        <f>'999-9-8-83 - SO 10 autobu...'!J39</f>
        <v>0</v>
      </c>
      <c r="AY113" s="111">
        <f>'999-9-8-83 - SO 10 autobu...'!J40</f>
        <v>0</v>
      </c>
      <c r="AZ113" s="111">
        <f>'999-9-8-83 - SO 10 autobu...'!F37</f>
        <v>0</v>
      </c>
      <c r="BA113" s="111">
        <f>'999-9-8-83 - SO 10 autobu...'!F38</f>
        <v>0</v>
      </c>
      <c r="BB113" s="111">
        <f>'999-9-8-83 - SO 10 autobu...'!F39</f>
        <v>0</v>
      </c>
      <c r="BC113" s="111">
        <f>'999-9-8-83 - SO 10 autobu...'!F40</f>
        <v>0</v>
      </c>
      <c r="BD113" s="113">
        <f>'999-9-8-83 - SO 10 autobu...'!F41</f>
        <v>0</v>
      </c>
      <c r="BT113" s="114" t="s">
        <v>100</v>
      </c>
      <c r="BV113" s="114" t="s">
        <v>79</v>
      </c>
      <c r="BW113" s="114" t="s">
        <v>140</v>
      </c>
      <c r="BX113" s="114" t="s">
        <v>131</v>
      </c>
      <c r="CL113" s="114" t="s">
        <v>1</v>
      </c>
    </row>
    <row r="114" spans="1:91" s="4" customFormat="1" ht="24" customHeight="1">
      <c r="A114" s="97" t="s">
        <v>81</v>
      </c>
      <c r="B114" s="62"/>
      <c r="C114" s="108"/>
      <c r="D114" s="108"/>
      <c r="E114" s="406" t="s">
        <v>141</v>
      </c>
      <c r="F114" s="406"/>
      <c r="G114" s="406"/>
      <c r="H114" s="406"/>
      <c r="I114" s="406"/>
      <c r="J114" s="108"/>
      <c r="K114" s="406" t="s">
        <v>142</v>
      </c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10">
        <f>'999-9-8-84 - SO 10 angere...'!J34</f>
        <v>0</v>
      </c>
      <c r="AH114" s="411"/>
      <c r="AI114" s="411"/>
      <c r="AJ114" s="411"/>
      <c r="AK114" s="411"/>
      <c r="AL114" s="411"/>
      <c r="AM114" s="411"/>
      <c r="AN114" s="410">
        <f t="shared" si="0"/>
        <v>0</v>
      </c>
      <c r="AO114" s="411"/>
      <c r="AP114" s="411"/>
      <c r="AQ114" s="109" t="s">
        <v>99</v>
      </c>
      <c r="AR114" s="64"/>
      <c r="AS114" s="110">
        <v>0</v>
      </c>
      <c r="AT114" s="111">
        <f t="shared" si="1"/>
        <v>0</v>
      </c>
      <c r="AU114" s="112">
        <f>'999-9-8-84 - SO 10 angere...'!P137</f>
        <v>0</v>
      </c>
      <c r="AV114" s="111">
        <f>'999-9-8-84 - SO 10 angere...'!J37</f>
        <v>0</v>
      </c>
      <c r="AW114" s="111">
        <f>'999-9-8-84 - SO 10 angere...'!J38</f>
        <v>0</v>
      </c>
      <c r="AX114" s="111">
        <f>'999-9-8-84 - SO 10 angere...'!J39</f>
        <v>0</v>
      </c>
      <c r="AY114" s="111">
        <f>'999-9-8-84 - SO 10 angere...'!J40</f>
        <v>0</v>
      </c>
      <c r="AZ114" s="111">
        <f>'999-9-8-84 - SO 10 angere...'!F37</f>
        <v>0</v>
      </c>
      <c r="BA114" s="111">
        <f>'999-9-8-84 - SO 10 angere...'!F38</f>
        <v>0</v>
      </c>
      <c r="BB114" s="111">
        <f>'999-9-8-84 - SO 10 angere...'!F39</f>
        <v>0</v>
      </c>
      <c r="BC114" s="111">
        <f>'999-9-8-84 - SO 10 angere...'!F40</f>
        <v>0</v>
      </c>
      <c r="BD114" s="113">
        <f>'999-9-8-84 - SO 10 angere...'!F41</f>
        <v>0</v>
      </c>
      <c r="BT114" s="114" t="s">
        <v>100</v>
      </c>
      <c r="BV114" s="114" t="s">
        <v>79</v>
      </c>
      <c r="BW114" s="114" t="s">
        <v>143</v>
      </c>
      <c r="BX114" s="114" t="s">
        <v>131</v>
      </c>
      <c r="CL114" s="114" t="s">
        <v>1</v>
      </c>
    </row>
    <row r="115" spans="1:91" s="4" customFormat="1" ht="24" customHeight="1">
      <c r="A115" s="97" t="s">
        <v>81</v>
      </c>
      <c r="B115" s="62"/>
      <c r="C115" s="108"/>
      <c r="D115" s="108"/>
      <c r="E115" s="406" t="s">
        <v>144</v>
      </c>
      <c r="F115" s="406"/>
      <c r="G115" s="406"/>
      <c r="H115" s="406"/>
      <c r="I115" s="406"/>
      <c r="J115" s="108"/>
      <c r="K115" s="406" t="s">
        <v>145</v>
      </c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10">
        <f>'999-9-8-85 - SO 10 malačan'!J34</f>
        <v>0</v>
      </c>
      <c r="AH115" s="411"/>
      <c r="AI115" s="411"/>
      <c r="AJ115" s="411"/>
      <c r="AK115" s="411"/>
      <c r="AL115" s="411"/>
      <c r="AM115" s="411"/>
      <c r="AN115" s="410">
        <f t="shared" si="0"/>
        <v>0</v>
      </c>
      <c r="AO115" s="411"/>
      <c r="AP115" s="411"/>
      <c r="AQ115" s="109" t="s">
        <v>99</v>
      </c>
      <c r="AR115" s="64"/>
      <c r="AS115" s="110">
        <v>0</v>
      </c>
      <c r="AT115" s="111">
        <f t="shared" si="1"/>
        <v>0</v>
      </c>
      <c r="AU115" s="112">
        <f>'999-9-8-85 - SO 10 malačan'!P137</f>
        <v>0</v>
      </c>
      <c r="AV115" s="111">
        <f>'999-9-8-85 - SO 10 malačan'!J37</f>
        <v>0</v>
      </c>
      <c r="AW115" s="111">
        <f>'999-9-8-85 - SO 10 malačan'!J38</f>
        <v>0</v>
      </c>
      <c r="AX115" s="111">
        <f>'999-9-8-85 - SO 10 malačan'!J39</f>
        <v>0</v>
      </c>
      <c r="AY115" s="111">
        <f>'999-9-8-85 - SO 10 malačan'!J40</f>
        <v>0</v>
      </c>
      <c r="AZ115" s="111">
        <f>'999-9-8-85 - SO 10 malačan'!F37</f>
        <v>0</v>
      </c>
      <c r="BA115" s="111">
        <f>'999-9-8-85 - SO 10 malačan'!F38</f>
        <v>0</v>
      </c>
      <c r="BB115" s="111">
        <f>'999-9-8-85 - SO 10 malačan'!F39</f>
        <v>0</v>
      </c>
      <c r="BC115" s="111">
        <f>'999-9-8-85 - SO 10 malačan'!F40</f>
        <v>0</v>
      </c>
      <c r="BD115" s="113">
        <f>'999-9-8-85 - SO 10 malačan'!F41</f>
        <v>0</v>
      </c>
      <c r="BT115" s="114" t="s">
        <v>100</v>
      </c>
      <c r="BV115" s="114" t="s">
        <v>79</v>
      </c>
      <c r="BW115" s="114" t="s">
        <v>146</v>
      </c>
      <c r="BX115" s="114" t="s">
        <v>131</v>
      </c>
      <c r="CL115" s="114" t="s">
        <v>1</v>
      </c>
    </row>
    <row r="116" spans="1:91" s="4" customFormat="1" ht="24" customHeight="1">
      <c r="A116" s="97" t="s">
        <v>81</v>
      </c>
      <c r="B116" s="62"/>
      <c r="C116" s="108"/>
      <c r="D116" s="108"/>
      <c r="E116" s="406" t="s">
        <v>147</v>
      </c>
      <c r="F116" s="406"/>
      <c r="G116" s="406"/>
      <c r="H116" s="406"/>
      <c r="I116" s="406"/>
      <c r="J116" s="108"/>
      <c r="K116" s="406" t="s">
        <v>148</v>
      </c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10">
        <f>'999-9-8-86 - SO 10 autoel...'!J34</f>
        <v>0</v>
      </c>
      <c r="AH116" s="411"/>
      <c r="AI116" s="411"/>
      <c r="AJ116" s="411"/>
      <c r="AK116" s="411"/>
      <c r="AL116" s="411"/>
      <c r="AM116" s="411"/>
      <c r="AN116" s="410">
        <f t="shared" si="0"/>
        <v>0</v>
      </c>
      <c r="AO116" s="411"/>
      <c r="AP116" s="411"/>
      <c r="AQ116" s="109" t="s">
        <v>99</v>
      </c>
      <c r="AR116" s="64"/>
      <c r="AS116" s="110">
        <v>0</v>
      </c>
      <c r="AT116" s="111">
        <f t="shared" si="1"/>
        <v>0</v>
      </c>
      <c r="AU116" s="112">
        <f>'999-9-8-86 - SO 10 autoel...'!P137</f>
        <v>0</v>
      </c>
      <c r="AV116" s="111">
        <f>'999-9-8-86 - SO 10 autoel...'!J37</f>
        <v>0</v>
      </c>
      <c r="AW116" s="111">
        <f>'999-9-8-86 - SO 10 autoel...'!J38</f>
        <v>0</v>
      </c>
      <c r="AX116" s="111">
        <f>'999-9-8-86 - SO 10 autoel...'!J39</f>
        <v>0</v>
      </c>
      <c r="AY116" s="111">
        <f>'999-9-8-86 - SO 10 autoel...'!J40</f>
        <v>0</v>
      </c>
      <c r="AZ116" s="111">
        <f>'999-9-8-86 - SO 10 autoel...'!F37</f>
        <v>0</v>
      </c>
      <c r="BA116" s="111">
        <f>'999-9-8-86 - SO 10 autoel...'!F38</f>
        <v>0</v>
      </c>
      <c r="BB116" s="111">
        <f>'999-9-8-86 - SO 10 autoel...'!F39</f>
        <v>0</v>
      </c>
      <c r="BC116" s="111">
        <f>'999-9-8-86 - SO 10 autoel...'!F40</f>
        <v>0</v>
      </c>
      <c r="BD116" s="113">
        <f>'999-9-8-86 - SO 10 autoel...'!F41</f>
        <v>0</v>
      </c>
      <c r="BT116" s="114" t="s">
        <v>100</v>
      </c>
      <c r="BV116" s="114" t="s">
        <v>79</v>
      </c>
      <c r="BW116" s="114" t="s">
        <v>149</v>
      </c>
      <c r="BX116" s="114" t="s">
        <v>131</v>
      </c>
      <c r="CL116" s="114" t="s">
        <v>1</v>
      </c>
    </row>
    <row r="117" spans="1:91" s="7" customFormat="1" ht="24.6" customHeight="1">
      <c r="B117" s="98"/>
      <c r="C117" s="99"/>
      <c r="D117" s="407" t="s">
        <v>150</v>
      </c>
      <c r="E117" s="407"/>
      <c r="F117" s="407"/>
      <c r="G117" s="407"/>
      <c r="H117" s="407"/>
      <c r="I117" s="100"/>
      <c r="J117" s="407" t="s">
        <v>151</v>
      </c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22">
        <f>ROUND(SUM(AG118:AG119),2)</f>
        <v>0</v>
      </c>
      <c r="AH117" s="413"/>
      <c r="AI117" s="413"/>
      <c r="AJ117" s="413"/>
      <c r="AK117" s="413"/>
      <c r="AL117" s="413"/>
      <c r="AM117" s="413"/>
      <c r="AN117" s="412">
        <f t="shared" si="0"/>
        <v>0</v>
      </c>
      <c r="AO117" s="413"/>
      <c r="AP117" s="413"/>
      <c r="AQ117" s="101" t="s">
        <v>84</v>
      </c>
      <c r="AR117" s="102"/>
      <c r="AS117" s="103">
        <f>ROUND(SUM(AS118:AS119),2)</f>
        <v>0</v>
      </c>
      <c r="AT117" s="104">
        <f t="shared" si="1"/>
        <v>0</v>
      </c>
      <c r="AU117" s="105">
        <f>ROUND(SUM(AU118:AU119),5)</f>
        <v>0</v>
      </c>
      <c r="AV117" s="104">
        <f>ROUND(AZ117*L29,2)</f>
        <v>0</v>
      </c>
      <c r="AW117" s="104">
        <f>ROUND(BA117*L30,2)</f>
        <v>0</v>
      </c>
      <c r="AX117" s="104">
        <f>ROUND(BB117*L29,2)</f>
        <v>0</v>
      </c>
      <c r="AY117" s="104">
        <f>ROUND(BC117*L30,2)</f>
        <v>0</v>
      </c>
      <c r="AZ117" s="104">
        <f>ROUND(SUM(AZ118:AZ119),2)</f>
        <v>0</v>
      </c>
      <c r="BA117" s="104">
        <f>ROUND(SUM(BA118:BA119),2)</f>
        <v>0</v>
      </c>
      <c r="BB117" s="104">
        <f>ROUND(SUM(BB118:BB119),2)</f>
        <v>0</v>
      </c>
      <c r="BC117" s="104">
        <f>ROUND(SUM(BC118:BC119),2)</f>
        <v>0</v>
      </c>
      <c r="BD117" s="106">
        <f>ROUND(SUM(BD118:BD119),2)</f>
        <v>0</v>
      </c>
      <c r="BS117" s="107" t="s">
        <v>76</v>
      </c>
      <c r="BT117" s="107" t="s">
        <v>85</v>
      </c>
      <c r="BU117" s="107" t="s">
        <v>78</v>
      </c>
      <c r="BV117" s="107" t="s">
        <v>79</v>
      </c>
      <c r="BW117" s="107" t="s">
        <v>152</v>
      </c>
      <c r="BX117" s="107" t="s">
        <v>5</v>
      </c>
      <c r="CL117" s="107" t="s">
        <v>1</v>
      </c>
      <c r="CM117" s="107" t="s">
        <v>77</v>
      </c>
    </row>
    <row r="118" spans="1:91" s="4" customFormat="1" ht="14.4" customHeight="1">
      <c r="A118" s="97" t="s">
        <v>81</v>
      </c>
      <c r="B118" s="62"/>
      <c r="C118" s="108"/>
      <c r="D118" s="108"/>
      <c r="E118" s="406" t="s">
        <v>150</v>
      </c>
      <c r="F118" s="406"/>
      <c r="G118" s="406"/>
      <c r="H118" s="406"/>
      <c r="I118" s="406"/>
      <c r="J118" s="108"/>
      <c r="K118" s="406" t="s">
        <v>151</v>
      </c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10">
        <f>'999-9-8-9 - SO 11 Mierove...'!J34</f>
        <v>0</v>
      </c>
      <c r="AH118" s="411"/>
      <c r="AI118" s="411"/>
      <c r="AJ118" s="411"/>
      <c r="AK118" s="411"/>
      <c r="AL118" s="411"/>
      <c r="AM118" s="411"/>
      <c r="AN118" s="410">
        <f t="shared" si="0"/>
        <v>0</v>
      </c>
      <c r="AO118" s="411"/>
      <c r="AP118" s="411"/>
      <c r="AQ118" s="109" t="s">
        <v>99</v>
      </c>
      <c r="AR118" s="64"/>
      <c r="AS118" s="110">
        <v>0</v>
      </c>
      <c r="AT118" s="111">
        <f t="shared" si="1"/>
        <v>0</v>
      </c>
      <c r="AU118" s="112">
        <f>'999-9-8-9 - SO 11 Mierove...'!P137</f>
        <v>0</v>
      </c>
      <c r="AV118" s="111">
        <f>'999-9-8-9 - SO 11 Mierove...'!J37</f>
        <v>0</v>
      </c>
      <c r="AW118" s="111">
        <f>'999-9-8-9 - SO 11 Mierove...'!J38</f>
        <v>0</v>
      </c>
      <c r="AX118" s="111">
        <f>'999-9-8-9 - SO 11 Mierove...'!J39</f>
        <v>0</v>
      </c>
      <c r="AY118" s="111">
        <f>'999-9-8-9 - SO 11 Mierove...'!J40</f>
        <v>0</v>
      </c>
      <c r="AZ118" s="111">
        <f>'999-9-8-9 - SO 11 Mierove...'!F37</f>
        <v>0</v>
      </c>
      <c r="BA118" s="111">
        <f>'999-9-8-9 - SO 11 Mierove...'!F38</f>
        <v>0</v>
      </c>
      <c r="BB118" s="111">
        <f>'999-9-8-9 - SO 11 Mierove...'!F39</f>
        <v>0</v>
      </c>
      <c r="BC118" s="111">
        <f>'999-9-8-9 - SO 11 Mierove...'!F40</f>
        <v>0</v>
      </c>
      <c r="BD118" s="113">
        <f>'999-9-8-9 - SO 11 Mierove...'!F41</f>
        <v>0</v>
      </c>
      <c r="BT118" s="114" t="s">
        <v>100</v>
      </c>
      <c r="BV118" s="114" t="s">
        <v>79</v>
      </c>
      <c r="BW118" s="114" t="s">
        <v>153</v>
      </c>
      <c r="BX118" s="114" t="s">
        <v>152</v>
      </c>
      <c r="CL118" s="114" t="s">
        <v>1</v>
      </c>
    </row>
    <row r="119" spans="1:91" s="4" customFormat="1" ht="24" customHeight="1">
      <c r="A119" s="97" t="s">
        <v>81</v>
      </c>
      <c r="B119" s="62"/>
      <c r="C119" s="108"/>
      <c r="D119" s="108"/>
      <c r="E119" s="406" t="s">
        <v>154</v>
      </c>
      <c r="F119" s="406"/>
      <c r="G119" s="406"/>
      <c r="H119" s="406"/>
      <c r="I119" s="406"/>
      <c r="J119" s="108"/>
      <c r="K119" s="406" t="s">
        <v>155</v>
      </c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10">
        <f>'999-9-8-91 - SO 11.1 Prís...'!J34</f>
        <v>0</v>
      </c>
      <c r="AH119" s="411"/>
      <c r="AI119" s="411"/>
      <c r="AJ119" s="411"/>
      <c r="AK119" s="411"/>
      <c r="AL119" s="411"/>
      <c r="AM119" s="411"/>
      <c r="AN119" s="410">
        <f t="shared" si="0"/>
        <v>0</v>
      </c>
      <c r="AO119" s="411"/>
      <c r="AP119" s="411"/>
      <c r="AQ119" s="109" t="s">
        <v>99</v>
      </c>
      <c r="AR119" s="64"/>
      <c r="AS119" s="110">
        <v>0</v>
      </c>
      <c r="AT119" s="111">
        <f t="shared" si="1"/>
        <v>0</v>
      </c>
      <c r="AU119" s="112">
        <f>'999-9-8-91 - SO 11.1 Prís...'!P143</f>
        <v>0</v>
      </c>
      <c r="AV119" s="111">
        <f>'999-9-8-91 - SO 11.1 Prís...'!J37</f>
        <v>0</v>
      </c>
      <c r="AW119" s="111">
        <f>'999-9-8-91 - SO 11.1 Prís...'!J38</f>
        <v>0</v>
      </c>
      <c r="AX119" s="111">
        <f>'999-9-8-91 - SO 11.1 Prís...'!J39</f>
        <v>0</v>
      </c>
      <c r="AY119" s="111">
        <f>'999-9-8-91 - SO 11.1 Prís...'!J40</f>
        <v>0</v>
      </c>
      <c r="AZ119" s="111">
        <f>'999-9-8-91 - SO 11.1 Prís...'!F37</f>
        <v>0</v>
      </c>
      <c r="BA119" s="111">
        <f>'999-9-8-91 - SO 11.1 Prís...'!F38</f>
        <v>0</v>
      </c>
      <c r="BB119" s="111">
        <f>'999-9-8-91 - SO 11.1 Prís...'!F39</f>
        <v>0</v>
      </c>
      <c r="BC119" s="111">
        <f>'999-9-8-91 - SO 11.1 Prís...'!F40</f>
        <v>0</v>
      </c>
      <c r="BD119" s="113">
        <f>'999-9-8-91 - SO 11.1 Prís...'!F41</f>
        <v>0</v>
      </c>
      <c r="BT119" s="114" t="s">
        <v>100</v>
      </c>
      <c r="BV119" s="114" t="s">
        <v>79</v>
      </c>
      <c r="BW119" s="114" t="s">
        <v>156</v>
      </c>
      <c r="BX119" s="114" t="s">
        <v>152</v>
      </c>
      <c r="CL119" s="114" t="s">
        <v>1</v>
      </c>
    </row>
    <row r="120" spans="1:91" s="7" customFormat="1" ht="24.6" customHeight="1">
      <c r="B120" s="98"/>
      <c r="C120" s="99"/>
      <c r="D120" s="407" t="s">
        <v>157</v>
      </c>
      <c r="E120" s="407"/>
      <c r="F120" s="407"/>
      <c r="G120" s="407"/>
      <c r="H120" s="407"/>
      <c r="I120" s="100"/>
      <c r="J120" s="407" t="s">
        <v>158</v>
      </c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22">
        <f>ROUND(AG121+AG122,2)</f>
        <v>0</v>
      </c>
      <c r="AH120" s="413"/>
      <c r="AI120" s="413"/>
      <c r="AJ120" s="413"/>
      <c r="AK120" s="413"/>
      <c r="AL120" s="413"/>
      <c r="AM120" s="413"/>
      <c r="AN120" s="412">
        <f t="shared" si="0"/>
        <v>0</v>
      </c>
      <c r="AO120" s="413"/>
      <c r="AP120" s="413"/>
      <c r="AQ120" s="101" t="s">
        <v>84</v>
      </c>
      <c r="AR120" s="102"/>
      <c r="AS120" s="103">
        <f>ROUND(AS121+AS122,2)</f>
        <v>0</v>
      </c>
      <c r="AT120" s="104">
        <f t="shared" si="1"/>
        <v>0</v>
      </c>
      <c r="AU120" s="105">
        <f>ROUND(AU121+AU122,5)</f>
        <v>0</v>
      </c>
      <c r="AV120" s="104">
        <f>ROUND(AZ120*L29,2)</f>
        <v>0</v>
      </c>
      <c r="AW120" s="104">
        <f>ROUND(BA120*L30,2)</f>
        <v>0</v>
      </c>
      <c r="AX120" s="104">
        <f>ROUND(BB120*L29,2)</f>
        <v>0</v>
      </c>
      <c r="AY120" s="104">
        <f>ROUND(BC120*L30,2)</f>
        <v>0</v>
      </c>
      <c r="AZ120" s="104">
        <f>ROUND(AZ121+AZ122,2)</f>
        <v>0</v>
      </c>
      <c r="BA120" s="104">
        <f>ROUND(BA121+BA122,2)</f>
        <v>0</v>
      </c>
      <c r="BB120" s="104">
        <f>ROUND(BB121+BB122,2)</f>
        <v>0</v>
      </c>
      <c r="BC120" s="104">
        <f>ROUND(BC121+BC122,2)</f>
        <v>0</v>
      </c>
      <c r="BD120" s="106">
        <f>ROUND(BD121+BD122,2)</f>
        <v>0</v>
      </c>
      <c r="BS120" s="107" t="s">
        <v>76</v>
      </c>
      <c r="BT120" s="107" t="s">
        <v>85</v>
      </c>
      <c r="BU120" s="107" t="s">
        <v>78</v>
      </c>
      <c r="BV120" s="107" t="s">
        <v>79</v>
      </c>
      <c r="BW120" s="107" t="s">
        <v>159</v>
      </c>
      <c r="BX120" s="107" t="s">
        <v>5</v>
      </c>
      <c r="CL120" s="107" t="s">
        <v>1</v>
      </c>
      <c r="CM120" s="107" t="s">
        <v>77</v>
      </c>
    </row>
    <row r="121" spans="1:91" s="4" customFormat="1" ht="24" customHeight="1">
      <c r="A121" s="97" t="s">
        <v>81</v>
      </c>
      <c r="B121" s="62"/>
      <c r="C121" s="108"/>
      <c r="D121" s="108"/>
      <c r="E121" s="406" t="s">
        <v>160</v>
      </c>
      <c r="F121" s="406"/>
      <c r="G121" s="406"/>
      <c r="H121" s="406"/>
      <c r="I121" s="406"/>
      <c r="J121" s="108"/>
      <c r="K121" s="406" t="s">
        <v>161</v>
      </c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10">
        <f>'999-9-8-10.1 - SO 12.1 Ve...'!J34</f>
        <v>0</v>
      </c>
      <c r="AH121" s="411"/>
      <c r="AI121" s="411"/>
      <c r="AJ121" s="411"/>
      <c r="AK121" s="411"/>
      <c r="AL121" s="411"/>
      <c r="AM121" s="411"/>
      <c r="AN121" s="410">
        <f t="shared" si="0"/>
        <v>0</v>
      </c>
      <c r="AO121" s="411"/>
      <c r="AP121" s="411"/>
      <c r="AQ121" s="109" t="s">
        <v>99</v>
      </c>
      <c r="AR121" s="64"/>
      <c r="AS121" s="110">
        <v>0</v>
      </c>
      <c r="AT121" s="111">
        <f t="shared" si="1"/>
        <v>0</v>
      </c>
      <c r="AU121" s="112">
        <f>'999-9-8-10.1 - SO 12.1 Ve...'!P132</f>
        <v>0</v>
      </c>
      <c r="AV121" s="111">
        <f>'999-9-8-10.1 - SO 12.1 Ve...'!J37</f>
        <v>0</v>
      </c>
      <c r="AW121" s="111">
        <f>'999-9-8-10.1 - SO 12.1 Ve...'!J38</f>
        <v>0</v>
      </c>
      <c r="AX121" s="111">
        <f>'999-9-8-10.1 - SO 12.1 Ve...'!J39</f>
        <v>0</v>
      </c>
      <c r="AY121" s="111">
        <f>'999-9-8-10.1 - SO 12.1 Ve...'!J40</f>
        <v>0</v>
      </c>
      <c r="AZ121" s="111">
        <f>'999-9-8-10.1 - SO 12.1 Ve...'!F37</f>
        <v>0</v>
      </c>
      <c r="BA121" s="111">
        <f>'999-9-8-10.1 - SO 12.1 Ve...'!F38</f>
        <v>0</v>
      </c>
      <c r="BB121" s="111">
        <f>'999-9-8-10.1 - SO 12.1 Ve...'!F39</f>
        <v>0</v>
      </c>
      <c r="BC121" s="111">
        <f>'999-9-8-10.1 - SO 12.1 Ve...'!F40</f>
        <v>0</v>
      </c>
      <c r="BD121" s="113">
        <f>'999-9-8-10.1 - SO 12.1 Ve...'!F41</f>
        <v>0</v>
      </c>
      <c r="BT121" s="114" t="s">
        <v>100</v>
      </c>
      <c r="BV121" s="114" t="s">
        <v>79</v>
      </c>
      <c r="BW121" s="114" t="s">
        <v>162</v>
      </c>
      <c r="BX121" s="114" t="s">
        <v>159</v>
      </c>
      <c r="CL121" s="114" t="s">
        <v>1</v>
      </c>
    </row>
    <row r="122" spans="1:91" s="4" customFormat="1" ht="24" customHeight="1">
      <c r="B122" s="62"/>
      <c r="C122" s="108"/>
      <c r="D122" s="108"/>
      <c r="E122" s="406" t="s">
        <v>163</v>
      </c>
      <c r="F122" s="406"/>
      <c r="G122" s="406"/>
      <c r="H122" s="406"/>
      <c r="I122" s="406"/>
      <c r="J122" s="108"/>
      <c r="K122" s="406" t="s">
        <v>164</v>
      </c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23">
        <f>ROUND(SUM(AG123:AG126),2)</f>
        <v>0</v>
      </c>
      <c r="AH122" s="411"/>
      <c r="AI122" s="411"/>
      <c r="AJ122" s="411"/>
      <c r="AK122" s="411"/>
      <c r="AL122" s="411"/>
      <c r="AM122" s="411"/>
      <c r="AN122" s="410">
        <f t="shared" si="0"/>
        <v>0</v>
      </c>
      <c r="AO122" s="411"/>
      <c r="AP122" s="411"/>
      <c r="AQ122" s="109" t="s">
        <v>99</v>
      </c>
      <c r="AR122" s="64"/>
      <c r="AS122" s="110">
        <f>ROUND(SUM(AS123:AS126),2)</f>
        <v>0</v>
      </c>
      <c r="AT122" s="111">
        <f t="shared" si="1"/>
        <v>0</v>
      </c>
      <c r="AU122" s="112">
        <f>ROUND(SUM(AU123:AU126),5)</f>
        <v>0</v>
      </c>
      <c r="AV122" s="111">
        <f>ROUND(AZ122*L29,2)</f>
        <v>0</v>
      </c>
      <c r="AW122" s="111">
        <f>ROUND(BA122*L30,2)</f>
        <v>0</v>
      </c>
      <c r="AX122" s="111">
        <f>ROUND(BB122*L29,2)</f>
        <v>0</v>
      </c>
      <c r="AY122" s="111">
        <f>ROUND(BC122*L30,2)</f>
        <v>0</v>
      </c>
      <c r="AZ122" s="111">
        <f>ROUND(SUM(AZ123:AZ126),2)</f>
        <v>0</v>
      </c>
      <c r="BA122" s="111">
        <f>ROUND(SUM(BA123:BA126),2)</f>
        <v>0</v>
      </c>
      <c r="BB122" s="111">
        <f>ROUND(SUM(BB123:BB126),2)</f>
        <v>0</v>
      </c>
      <c r="BC122" s="111">
        <f>ROUND(SUM(BC123:BC126),2)</f>
        <v>0</v>
      </c>
      <c r="BD122" s="113">
        <f>ROUND(SUM(BD123:BD126),2)</f>
        <v>0</v>
      </c>
      <c r="BS122" s="114" t="s">
        <v>76</v>
      </c>
      <c r="BT122" s="114" t="s">
        <v>100</v>
      </c>
      <c r="BU122" s="114" t="s">
        <v>78</v>
      </c>
      <c r="BV122" s="114" t="s">
        <v>79</v>
      </c>
      <c r="BW122" s="114" t="s">
        <v>165</v>
      </c>
      <c r="BX122" s="114" t="s">
        <v>159</v>
      </c>
      <c r="CL122" s="114" t="s">
        <v>1</v>
      </c>
    </row>
    <row r="123" spans="1:91" s="4" customFormat="1" ht="24" customHeight="1">
      <c r="A123" s="97" t="s">
        <v>81</v>
      </c>
      <c r="B123" s="62"/>
      <c r="C123" s="108"/>
      <c r="D123" s="108"/>
      <c r="E123" s="108"/>
      <c r="F123" s="406" t="s">
        <v>166</v>
      </c>
      <c r="G123" s="406"/>
      <c r="H123" s="406"/>
      <c r="I123" s="406"/>
      <c r="J123" s="406"/>
      <c r="K123" s="108"/>
      <c r="L123" s="406" t="s">
        <v>167</v>
      </c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10">
        <f>'999-9-8-10.21 - SO 12.2.1...'!J36</f>
        <v>0</v>
      </c>
      <c r="AH123" s="411"/>
      <c r="AI123" s="411"/>
      <c r="AJ123" s="411"/>
      <c r="AK123" s="411"/>
      <c r="AL123" s="411"/>
      <c r="AM123" s="411"/>
      <c r="AN123" s="410">
        <f t="shared" si="0"/>
        <v>0</v>
      </c>
      <c r="AO123" s="411"/>
      <c r="AP123" s="411"/>
      <c r="AQ123" s="109" t="s">
        <v>99</v>
      </c>
      <c r="AR123" s="64"/>
      <c r="AS123" s="110">
        <v>0</v>
      </c>
      <c r="AT123" s="111">
        <f t="shared" si="1"/>
        <v>0</v>
      </c>
      <c r="AU123" s="112">
        <f>'999-9-8-10.21 - SO 12.2.1...'!P136</f>
        <v>0</v>
      </c>
      <c r="AV123" s="111">
        <f>'999-9-8-10.21 - SO 12.2.1...'!J39</f>
        <v>0</v>
      </c>
      <c r="AW123" s="111">
        <f>'999-9-8-10.21 - SO 12.2.1...'!J40</f>
        <v>0</v>
      </c>
      <c r="AX123" s="111">
        <f>'999-9-8-10.21 - SO 12.2.1...'!J41</f>
        <v>0</v>
      </c>
      <c r="AY123" s="111">
        <f>'999-9-8-10.21 - SO 12.2.1...'!J42</f>
        <v>0</v>
      </c>
      <c r="AZ123" s="111">
        <f>'999-9-8-10.21 - SO 12.2.1...'!F39</f>
        <v>0</v>
      </c>
      <c r="BA123" s="111">
        <f>'999-9-8-10.21 - SO 12.2.1...'!F40</f>
        <v>0</v>
      </c>
      <c r="BB123" s="111">
        <f>'999-9-8-10.21 - SO 12.2.1...'!F41</f>
        <v>0</v>
      </c>
      <c r="BC123" s="111">
        <f>'999-9-8-10.21 - SO 12.2.1...'!F42</f>
        <v>0</v>
      </c>
      <c r="BD123" s="113">
        <f>'999-9-8-10.21 - SO 12.2.1...'!F43</f>
        <v>0</v>
      </c>
      <c r="BT123" s="114" t="s">
        <v>168</v>
      </c>
      <c r="BV123" s="114" t="s">
        <v>79</v>
      </c>
      <c r="BW123" s="114" t="s">
        <v>169</v>
      </c>
      <c r="BX123" s="114" t="s">
        <v>165</v>
      </c>
      <c r="CL123" s="114" t="s">
        <v>1</v>
      </c>
    </row>
    <row r="124" spans="1:91" s="4" customFormat="1" ht="24" customHeight="1">
      <c r="A124" s="97" t="s">
        <v>81</v>
      </c>
      <c r="B124" s="62"/>
      <c r="C124" s="108"/>
      <c r="D124" s="108"/>
      <c r="E124" s="108"/>
      <c r="F124" s="406" t="s">
        <v>170</v>
      </c>
      <c r="G124" s="406"/>
      <c r="H124" s="406"/>
      <c r="I124" s="406"/>
      <c r="J124" s="406"/>
      <c r="K124" s="108"/>
      <c r="L124" s="406" t="s">
        <v>171</v>
      </c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10">
        <f>'999-9-8-10.22 - SO 12.2.1...'!J36</f>
        <v>0</v>
      </c>
      <c r="AH124" s="411"/>
      <c r="AI124" s="411"/>
      <c r="AJ124" s="411"/>
      <c r="AK124" s="411"/>
      <c r="AL124" s="411"/>
      <c r="AM124" s="411"/>
      <c r="AN124" s="410">
        <f t="shared" si="0"/>
        <v>0</v>
      </c>
      <c r="AO124" s="411"/>
      <c r="AP124" s="411"/>
      <c r="AQ124" s="109" t="s">
        <v>99</v>
      </c>
      <c r="AR124" s="64"/>
      <c r="AS124" s="110">
        <v>0</v>
      </c>
      <c r="AT124" s="111">
        <f t="shared" si="1"/>
        <v>0</v>
      </c>
      <c r="AU124" s="112">
        <f>'999-9-8-10.22 - SO 12.2.1...'!P136</f>
        <v>0</v>
      </c>
      <c r="AV124" s="111">
        <f>'999-9-8-10.22 - SO 12.2.1...'!J39</f>
        <v>0</v>
      </c>
      <c r="AW124" s="111">
        <f>'999-9-8-10.22 - SO 12.2.1...'!J40</f>
        <v>0</v>
      </c>
      <c r="AX124" s="111">
        <f>'999-9-8-10.22 - SO 12.2.1...'!J41</f>
        <v>0</v>
      </c>
      <c r="AY124" s="111">
        <f>'999-9-8-10.22 - SO 12.2.1...'!J42</f>
        <v>0</v>
      </c>
      <c r="AZ124" s="111">
        <f>'999-9-8-10.22 - SO 12.2.1...'!F39</f>
        <v>0</v>
      </c>
      <c r="BA124" s="111">
        <f>'999-9-8-10.22 - SO 12.2.1...'!F40</f>
        <v>0</v>
      </c>
      <c r="BB124" s="111">
        <f>'999-9-8-10.22 - SO 12.2.1...'!F41</f>
        <v>0</v>
      </c>
      <c r="BC124" s="111">
        <f>'999-9-8-10.22 - SO 12.2.1...'!F42</f>
        <v>0</v>
      </c>
      <c r="BD124" s="113">
        <f>'999-9-8-10.22 - SO 12.2.1...'!F43</f>
        <v>0</v>
      </c>
      <c r="BT124" s="114" t="s">
        <v>168</v>
      </c>
      <c r="BV124" s="114" t="s">
        <v>79</v>
      </c>
      <c r="BW124" s="114" t="s">
        <v>172</v>
      </c>
      <c r="BX124" s="114" t="s">
        <v>165</v>
      </c>
      <c r="CL124" s="114" t="s">
        <v>1</v>
      </c>
    </row>
    <row r="125" spans="1:91" s="4" customFormat="1" ht="24" customHeight="1">
      <c r="A125" s="97" t="s">
        <v>81</v>
      </c>
      <c r="B125" s="62"/>
      <c r="C125" s="108"/>
      <c r="D125" s="108"/>
      <c r="E125" s="108"/>
      <c r="F125" s="406" t="s">
        <v>173</v>
      </c>
      <c r="G125" s="406"/>
      <c r="H125" s="406"/>
      <c r="I125" s="406"/>
      <c r="J125" s="406"/>
      <c r="K125" s="108"/>
      <c r="L125" s="406" t="s">
        <v>174</v>
      </c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10">
        <f>'999-9-8-10.23 - SO 12.2.1...'!J36</f>
        <v>0</v>
      </c>
      <c r="AH125" s="411"/>
      <c r="AI125" s="411"/>
      <c r="AJ125" s="411"/>
      <c r="AK125" s="411"/>
      <c r="AL125" s="411"/>
      <c r="AM125" s="411"/>
      <c r="AN125" s="410">
        <f t="shared" si="0"/>
        <v>0</v>
      </c>
      <c r="AO125" s="411"/>
      <c r="AP125" s="411"/>
      <c r="AQ125" s="109" t="s">
        <v>99</v>
      </c>
      <c r="AR125" s="64"/>
      <c r="AS125" s="110">
        <v>0</v>
      </c>
      <c r="AT125" s="111">
        <f t="shared" si="1"/>
        <v>0</v>
      </c>
      <c r="AU125" s="112">
        <f>'999-9-8-10.23 - SO 12.2.1...'!P136</f>
        <v>0</v>
      </c>
      <c r="AV125" s="111">
        <f>'999-9-8-10.23 - SO 12.2.1...'!J39</f>
        <v>0</v>
      </c>
      <c r="AW125" s="111">
        <f>'999-9-8-10.23 - SO 12.2.1...'!J40</f>
        <v>0</v>
      </c>
      <c r="AX125" s="111">
        <f>'999-9-8-10.23 - SO 12.2.1...'!J41</f>
        <v>0</v>
      </c>
      <c r="AY125" s="111">
        <f>'999-9-8-10.23 - SO 12.2.1...'!J42</f>
        <v>0</v>
      </c>
      <c r="AZ125" s="111">
        <f>'999-9-8-10.23 - SO 12.2.1...'!F39</f>
        <v>0</v>
      </c>
      <c r="BA125" s="111">
        <f>'999-9-8-10.23 - SO 12.2.1...'!F40</f>
        <v>0</v>
      </c>
      <c r="BB125" s="111">
        <f>'999-9-8-10.23 - SO 12.2.1...'!F41</f>
        <v>0</v>
      </c>
      <c r="BC125" s="111">
        <f>'999-9-8-10.23 - SO 12.2.1...'!F42</f>
        <v>0</v>
      </c>
      <c r="BD125" s="113">
        <f>'999-9-8-10.23 - SO 12.2.1...'!F43</f>
        <v>0</v>
      </c>
      <c r="BT125" s="114" t="s">
        <v>168</v>
      </c>
      <c r="BV125" s="114" t="s">
        <v>79</v>
      </c>
      <c r="BW125" s="114" t="s">
        <v>175</v>
      </c>
      <c r="BX125" s="114" t="s">
        <v>165</v>
      </c>
      <c r="CL125" s="114" t="s">
        <v>1</v>
      </c>
    </row>
    <row r="126" spans="1:91" s="4" customFormat="1" ht="24" customHeight="1">
      <c r="A126" s="97" t="s">
        <v>81</v>
      </c>
      <c r="B126" s="62"/>
      <c r="C126" s="108"/>
      <c r="D126" s="108"/>
      <c r="E126" s="108"/>
      <c r="F126" s="406" t="s">
        <v>176</v>
      </c>
      <c r="G126" s="406"/>
      <c r="H126" s="406"/>
      <c r="I126" s="406"/>
      <c r="J126" s="406"/>
      <c r="K126" s="108"/>
      <c r="L126" s="406" t="s">
        <v>177</v>
      </c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10">
        <f>'999-9-8-10.24 - SO 12.2.1...'!J36</f>
        <v>0</v>
      </c>
      <c r="AH126" s="411"/>
      <c r="AI126" s="411"/>
      <c r="AJ126" s="411"/>
      <c r="AK126" s="411"/>
      <c r="AL126" s="411"/>
      <c r="AM126" s="411"/>
      <c r="AN126" s="410">
        <f t="shared" si="0"/>
        <v>0</v>
      </c>
      <c r="AO126" s="411"/>
      <c r="AP126" s="411"/>
      <c r="AQ126" s="109" t="s">
        <v>99</v>
      </c>
      <c r="AR126" s="64"/>
      <c r="AS126" s="110">
        <v>0</v>
      </c>
      <c r="AT126" s="111">
        <f t="shared" si="1"/>
        <v>0</v>
      </c>
      <c r="AU126" s="112">
        <f>'999-9-8-10.24 - SO 12.2.1...'!P136</f>
        <v>0</v>
      </c>
      <c r="AV126" s="111">
        <f>'999-9-8-10.24 - SO 12.2.1...'!J39</f>
        <v>0</v>
      </c>
      <c r="AW126" s="111">
        <f>'999-9-8-10.24 - SO 12.2.1...'!J40</f>
        <v>0</v>
      </c>
      <c r="AX126" s="111">
        <f>'999-9-8-10.24 - SO 12.2.1...'!J41</f>
        <v>0</v>
      </c>
      <c r="AY126" s="111">
        <f>'999-9-8-10.24 - SO 12.2.1...'!J42</f>
        <v>0</v>
      </c>
      <c r="AZ126" s="111">
        <f>'999-9-8-10.24 - SO 12.2.1...'!F39</f>
        <v>0</v>
      </c>
      <c r="BA126" s="111">
        <f>'999-9-8-10.24 - SO 12.2.1...'!F40</f>
        <v>0</v>
      </c>
      <c r="BB126" s="111">
        <f>'999-9-8-10.24 - SO 12.2.1...'!F41</f>
        <v>0</v>
      </c>
      <c r="BC126" s="111">
        <f>'999-9-8-10.24 - SO 12.2.1...'!F42</f>
        <v>0</v>
      </c>
      <c r="BD126" s="113">
        <f>'999-9-8-10.24 - SO 12.2.1...'!F43</f>
        <v>0</v>
      </c>
      <c r="BT126" s="114" t="s">
        <v>168</v>
      </c>
      <c r="BV126" s="114" t="s">
        <v>79</v>
      </c>
      <c r="BW126" s="114" t="s">
        <v>178</v>
      </c>
      <c r="BX126" s="114" t="s">
        <v>165</v>
      </c>
      <c r="CL126" s="114" t="s">
        <v>1</v>
      </c>
    </row>
    <row r="127" spans="1:91" s="7" customFormat="1" ht="24.6" customHeight="1">
      <c r="A127" s="97" t="s">
        <v>81</v>
      </c>
      <c r="B127" s="98"/>
      <c r="C127" s="99"/>
      <c r="D127" s="407" t="s">
        <v>179</v>
      </c>
      <c r="E127" s="407"/>
      <c r="F127" s="407"/>
      <c r="G127" s="407"/>
      <c r="H127" s="407"/>
      <c r="I127" s="100"/>
      <c r="J127" s="407" t="s">
        <v>180</v>
      </c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12">
        <f>'999-9-8-11 - SO 13 Sadové...'!J32</f>
        <v>0</v>
      </c>
      <c r="AH127" s="413"/>
      <c r="AI127" s="413"/>
      <c r="AJ127" s="413"/>
      <c r="AK127" s="413"/>
      <c r="AL127" s="413"/>
      <c r="AM127" s="413"/>
      <c r="AN127" s="412">
        <f t="shared" si="0"/>
        <v>0</v>
      </c>
      <c r="AO127" s="413"/>
      <c r="AP127" s="413"/>
      <c r="AQ127" s="101" t="s">
        <v>84</v>
      </c>
      <c r="AR127" s="102"/>
      <c r="AS127" s="115">
        <v>0</v>
      </c>
      <c r="AT127" s="116">
        <f t="shared" si="1"/>
        <v>0</v>
      </c>
      <c r="AU127" s="117">
        <f>'999-9-8-11 - SO 13 Sadové...'!P128</f>
        <v>0</v>
      </c>
      <c r="AV127" s="116">
        <f>'999-9-8-11 - SO 13 Sadové...'!J35</f>
        <v>0</v>
      </c>
      <c r="AW127" s="116">
        <f>'999-9-8-11 - SO 13 Sadové...'!J36</f>
        <v>0</v>
      </c>
      <c r="AX127" s="116">
        <f>'999-9-8-11 - SO 13 Sadové...'!J37</f>
        <v>0</v>
      </c>
      <c r="AY127" s="116">
        <f>'999-9-8-11 - SO 13 Sadové...'!J38</f>
        <v>0</v>
      </c>
      <c r="AZ127" s="116">
        <f>'999-9-8-11 - SO 13 Sadové...'!F35</f>
        <v>0</v>
      </c>
      <c r="BA127" s="116">
        <f>'999-9-8-11 - SO 13 Sadové...'!F36</f>
        <v>0</v>
      </c>
      <c r="BB127" s="116">
        <f>'999-9-8-11 - SO 13 Sadové...'!F37</f>
        <v>0</v>
      </c>
      <c r="BC127" s="116">
        <f>'999-9-8-11 - SO 13 Sadové...'!F38</f>
        <v>0</v>
      </c>
      <c r="BD127" s="118">
        <f>'999-9-8-11 - SO 13 Sadové...'!F39</f>
        <v>0</v>
      </c>
      <c r="BT127" s="107" t="s">
        <v>85</v>
      </c>
      <c r="BV127" s="107" t="s">
        <v>79</v>
      </c>
      <c r="BW127" s="107" t="s">
        <v>181</v>
      </c>
      <c r="BX127" s="107" t="s">
        <v>5</v>
      </c>
      <c r="CL127" s="107" t="s">
        <v>1</v>
      </c>
      <c r="CM127" s="107" t="s">
        <v>77</v>
      </c>
    </row>
    <row r="128" spans="1:91" s="2" customFormat="1" ht="30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9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s="2" customFormat="1" ht="6.9" customHeight="1">
      <c r="A129" s="34"/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39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</sheetData>
  <sheetProtection password="CC35" sheet="1" objects="1" scenarios="1" formatColumns="0" formatRows="0"/>
  <mergeCells count="170">
    <mergeCell ref="AK32:AO32"/>
    <mergeCell ref="L32:P32"/>
    <mergeCell ref="W32:AE32"/>
    <mergeCell ref="AK33:AO33"/>
    <mergeCell ref="L33:P33"/>
    <mergeCell ref="W33:AE33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S89:AT91"/>
    <mergeCell ref="AN99:AP99"/>
    <mergeCell ref="AG99:AM99"/>
    <mergeCell ref="AN100:AP100"/>
    <mergeCell ref="AG100:AM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G109:AM109"/>
    <mergeCell ref="AN109:AP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L85:AO85"/>
    <mergeCell ref="I92:AF92"/>
    <mergeCell ref="J99:AF99"/>
    <mergeCell ref="AM87:AN87"/>
    <mergeCell ref="AM89:AP89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C92:G92"/>
    <mergeCell ref="D95:H95"/>
    <mergeCell ref="J95:AF95"/>
    <mergeCell ref="D96:H96"/>
    <mergeCell ref="J96:AF96"/>
    <mergeCell ref="J97:AF97"/>
    <mergeCell ref="D97:H97"/>
    <mergeCell ref="J98:AF98"/>
    <mergeCell ref="D98:H98"/>
    <mergeCell ref="D99:H99"/>
    <mergeCell ref="K100:AF100"/>
    <mergeCell ref="E100:I100"/>
    <mergeCell ref="K101:AF101"/>
    <mergeCell ref="E101:I101"/>
    <mergeCell ref="J102:AF102"/>
    <mergeCell ref="D102:H102"/>
    <mergeCell ref="K103:AF103"/>
    <mergeCell ref="E103:I103"/>
    <mergeCell ref="E104:I104"/>
    <mergeCell ref="K104:AF104"/>
    <mergeCell ref="K105:AF105"/>
    <mergeCell ref="E105:I105"/>
    <mergeCell ref="J106:AF106"/>
    <mergeCell ref="D106:H106"/>
    <mergeCell ref="K107:AF107"/>
    <mergeCell ref="E107:I107"/>
    <mergeCell ref="K108:AF108"/>
    <mergeCell ref="E108:I108"/>
    <mergeCell ref="E109:I109"/>
    <mergeCell ref="K109:AF109"/>
    <mergeCell ref="J110:AF110"/>
    <mergeCell ref="D110:H110"/>
    <mergeCell ref="E111:I111"/>
    <mergeCell ref="K111:AF111"/>
    <mergeCell ref="K112:AF112"/>
    <mergeCell ref="E112:I112"/>
    <mergeCell ref="K113:AF113"/>
    <mergeCell ref="E113:I113"/>
    <mergeCell ref="K114:AF114"/>
    <mergeCell ref="E114:I114"/>
    <mergeCell ref="K115:AF115"/>
    <mergeCell ref="E115:I115"/>
    <mergeCell ref="E116:I116"/>
    <mergeCell ref="K116:AF116"/>
    <mergeCell ref="J117:AF117"/>
    <mergeCell ref="D117:H117"/>
    <mergeCell ref="K118:AF118"/>
    <mergeCell ref="E118:I118"/>
    <mergeCell ref="F124:J124"/>
    <mergeCell ref="L124:AF124"/>
    <mergeCell ref="F125:J125"/>
    <mergeCell ref="L125:AF125"/>
    <mergeCell ref="F126:J126"/>
    <mergeCell ref="L126:AF126"/>
    <mergeCell ref="D127:H127"/>
    <mergeCell ref="J127:AF127"/>
    <mergeCell ref="E119:I119"/>
    <mergeCell ref="K119:AF119"/>
    <mergeCell ref="D120:H120"/>
    <mergeCell ref="J120:AF120"/>
    <mergeCell ref="E121:I121"/>
    <mergeCell ref="K121:AF121"/>
    <mergeCell ref="E122:I122"/>
    <mergeCell ref="K122:AF122"/>
    <mergeCell ref="F123:J123"/>
    <mergeCell ref="L123:AF123"/>
  </mergeCells>
  <hyperlinks>
    <hyperlink ref="A95" location="'999-9-8-1 - SO 01 Partizá...'!C2" display="/"/>
    <hyperlink ref="A96" location="'999-9-8-2 - SO 04 Ľ. Zúbka'!C2" display="/"/>
    <hyperlink ref="A97" location="'999-9-8-3 - SO 05 Námesti...'!C2" display="/"/>
    <hyperlink ref="A98" location="'999-9-8-4 - SO 06 Mierove...'!C2" display="/"/>
    <hyperlink ref="A100" location="'999-9-8-5 - SO 07 Veľkomo...'!C2" display="/"/>
    <hyperlink ref="A101" location="'999-9-8-51 - SO 07 Spomaľ...'!C2" display="/"/>
    <hyperlink ref="A103" location="'999-9-8-61 - SO 08 Holléh...'!C2" display="/"/>
    <hyperlink ref="A104" location="'999-9-8-62 - SO 08 Nešpor...'!C2" display="/"/>
    <hyperlink ref="A105" location="'999-9-8-63 - SO 08 Sloven...'!C2" display="/"/>
    <hyperlink ref="A107" location="'999-9-8-71 - SO 09 Pekárn...'!C2" display="/"/>
    <hyperlink ref="A108" location="'999-9-8-72 - SO 09 Veľkom...'!C2" display="/"/>
    <hyperlink ref="A109" location="'999-9-8-73 - SO 09 Veľkom...'!C2" display="/"/>
    <hyperlink ref="A111" location="'999-9-8-81 - SO 10 modrý ...'!C2" display="/"/>
    <hyperlink ref="A112" location="'999-9-8-82 - SO 10 hallon...'!C2" display="/"/>
    <hyperlink ref="A113" location="'999-9-8-83 - SO 10 autobu...'!C2" display="/"/>
    <hyperlink ref="A114" location="'999-9-8-84 - SO 10 angere...'!C2" display="/"/>
    <hyperlink ref="A115" location="'999-9-8-85 - SO 10 malačan'!C2" display="/"/>
    <hyperlink ref="A116" location="'999-9-8-86 - SO 10 autoel...'!C2" display="/"/>
    <hyperlink ref="A118" location="'999-9-8-9 - SO 11 Mierove...'!C2" display="/"/>
    <hyperlink ref="A119" location="'999-9-8-91 - SO 11.1 Prís...'!C2" display="/"/>
    <hyperlink ref="A121" location="'999-9-8-10.1 - SO 12.1 Ve...'!C2" display="/"/>
    <hyperlink ref="A123" location="'999-9-8-10.21 - SO 12.2.1...'!C2" display="/"/>
    <hyperlink ref="A124" location="'999-9-8-10.22 - SO 12.2.1...'!C2" display="/"/>
    <hyperlink ref="A125" location="'999-9-8-10.23 - SO 12.2.1...'!C2" display="/"/>
    <hyperlink ref="A126" location="'999-9-8-10.24 - SO 12.2.1...'!C2" display="/"/>
    <hyperlink ref="A127" location="'999-9-8-11 - SO 13 Sad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116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810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952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J107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ROUND((SUM(BE107:BE114) + SUM(BE136:BE250)),  2)</f>
        <v>0</v>
      </c>
      <c r="G37" s="137"/>
      <c r="H37" s="137"/>
      <c r="I37" s="138">
        <v>0.2</v>
      </c>
      <c r="J37" s="136">
        <f>ROUND(((SUM(BE107:BE114) + SUM(BE136:BE250))*I37),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ROUND((SUM(BF107:BF114) + SUM(BF136:BF250)),  2)</f>
        <v>0</v>
      </c>
      <c r="G38" s="137"/>
      <c r="H38" s="137"/>
      <c r="I38" s="138">
        <v>0.2</v>
      </c>
      <c r="J38" s="136">
        <f>ROUND(((SUM(BF107:BF114) + SUM(BF136:BF250))*I38),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ROUND((SUM(BG107:BG114) + SUM(BG136:BG250)),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ROUND((SUM(BH107:BH114) + SUM(BH136:BH250)),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ROUND((SUM(BI107:BI114) + SUM(BI136:BI250)),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810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999-9-8-63 - SO 08 Slovenská-Cesta mládeže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J136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J137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J138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194</v>
      </c>
      <c r="E101" s="171"/>
      <c r="F101" s="171"/>
      <c r="G101" s="171"/>
      <c r="H101" s="171"/>
      <c r="I101" s="171"/>
      <c r="J101" s="172">
        <f>J169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195</v>
      </c>
      <c r="E102" s="171"/>
      <c r="F102" s="171"/>
      <c r="G102" s="171"/>
      <c r="H102" s="171"/>
      <c r="I102" s="171"/>
      <c r="J102" s="172">
        <f>J178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197</v>
      </c>
      <c r="E103" s="171"/>
      <c r="F103" s="171"/>
      <c r="G103" s="171"/>
      <c r="H103" s="171"/>
      <c r="I103" s="171"/>
      <c r="J103" s="172">
        <f>J206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198</v>
      </c>
      <c r="E104" s="171"/>
      <c r="F104" s="171"/>
      <c r="G104" s="171"/>
      <c r="H104" s="171"/>
      <c r="I104" s="171"/>
      <c r="J104" s="172">
        <f>J249</f>
        <v>0</v>
      </c>
      <c r="K104" s="108"/>
      <c r="L104" s="173"/>
    </row>
    <row r="105" spans="1:65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29.25" customHeight="1">
      <c r="A107" s="34"/>
      <c r="B107" s="35"/>
      <c r="C107" s="162" t="s">
        <v>199</v>
      </c>
      <c r="D107" s="36"/>
      <c r="E107" s="36"/>
      <c r="F107" s="36"/>
      <c r="G107" s="36"/>
      <c r="H107" s="36"/>
      <c r="I107" s="36"/>
      <c r="J107" s="174">
        <f>ROUND(J108 + J109 + J110 + J111 + J112 + J113,2)</f>
        <v>0</v>
      </c>
      <c r="K107" s="36"/>
      <c r="L107" s="55"/>
      <c r="N107" s="175" t="s">
        <v>41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455" t="s">
        <v>200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ref="BE108:BE113" si="0">IF(N108="základná",J108,0)</f>
        <v>0</v>
      </c>
      <c r="BF108" s="183">
        <f t="shared" ref="BF108:BF113" si="1">IF(N108="znížená",J108,0)</f>
        <v>0</v>
      </c>
      <c r="BG108" s="183">
        <f t="shared" ref="BG108:BG113" si="2">IF(N108="zákl. prenesená",J108,0)</f>
        <v>0</v>
      </c>
      <c r="BH108" s="183">
        <f t="shared" ref="BH108:BH113" si="3">IF(N108="zníž. prenesená",J108,0)</f>
        <v>0</v>
      </c>
      <c r="BI108" s="183">
        <f t="shared" ref="BI108:BI113" si="4">IF(N108="nulová",J108,0)</f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202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203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204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205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176" t="s">
        <v>206</v>
      </c>
      <c r="E113" s="36"/>
      <c r="F113" s="36"/>
      <c r="G113" s="36"/>
      <c r="H113" s="36"/>
      <c r="I113" s="36"/>
      <c r="J113" s="177">
        <f>ROUND(J32*T113,2)</f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207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customHeight="1">
      <c r="A115" s="34"/>
      <c r="B115" s="35"/>
      <c r="C115" s="184" t="s">
        <v>208</v>
      </c>
      <c r="D115" s="160"/>
      <c r="E115" s="160"/>
      <c r="F115" s="160"/>
      <c r="G115" s="160"/>
      <c r="H115" s="160"/>
      <c r="I115" s="160"/>
      <c r="J115" s="185">
        <f>ROUND(J98+J107,2)</f>
        <v>0</v>
      </c>
      <c r="K115" s="160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65" s="2" customFormat="1" ht="6.9" customHeight="1">
      <c r="A120" s="34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24.9" customHeight="1">
      <c r="A121" s="34"/>
      <c r="B121" s="35"/>
      <c r="C121" s="23" t="s">
        <v>209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2" customHeight="1">
      <c r="A123" s="34"/>
      <c r="B123" s="35"/>
      <c r="C123" s="29" t="s">
        <v>14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27" customHeight="1">
      <c r="A124" s="34"/>
      <c r="B124" s="35"/>
      <c r="C124" s="36"/>
      <c r="D124" s="36"/>
      <c r="E124" s="457" t="str">
        <f>E7</f>
        <v>Cyklotrasa Partizánska - Cesta mládeže, Malacky - časť 1 - oprávnené náklady</v>
      </c>
      <c r="F124" s="458"/>
      <c r="G124" s="458"/>
      <c r="H124" s="458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1" customFormat="1" ht="12" customHeight="1">
      <c r="B125" s="21"/>
      <c r="C125" s="29" t="s">
        <v>183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65" s="2" customFormat="1" ht="14.4" customHeight="1">
      <c r="A126" s="34"/>
      <c r="B126" s="35"/>
      <c r="C126" s="36"/>
      <c r="D126" s="36"/>
      <c r="E126" s="457" t="s">
        <v>810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12" customHeight="1">
      <c r="A127" s="34"/>
      <c r="B127" s="35"/>
      <c r="C127" s="29" t="s">
        <v>722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5.6" customHeight="1">
      <c r="A128" s="34"/>
      <c r="B128" s="35"/>
      <c r="C128" s="36"/>
      <c r="D128" s="36"/>
      <c r="E128" s="414" t="str">
        <f>E11</f>
        <v>999-9-8-63 - SO 08 Slovenská-Cesta mládeže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F14</f>
        <v>Malacky</v>
      </c>
      <c r="G130" s="36"/>
      <c r="H130" s="36"/>
      <c r="I130" s="29" t="s">
        <v>20</v>
      </c>
      <c r="J130" s="70" t="str">
        <f>IF(J14="","",J14)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E17</f>
        <v>Mesto Malacky, Bernolákova 5188/1A, 901 01 Malacky</v>
      </c>
      <c r="G132" s="36"/>
      <c r="H132" s="36"/>
      <c r="I132" s="29" t="s">
        <v>29</v>
      </c>
      <c r="J132" s="32" t="str">
        <f>E23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IF(E20="","",E20)</f>
        <v>Vyplň údaj</v>
      </c>
      <c r="G133" s="36"/>
      <c r="H133" s="36"/>
      <c r="I133" s="29" t="s">
        <v>34</v>
      </c>
      <c r="J133" s="32" t="str">
        <f>E26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555.08212219999996</v>
      </c>
      <c r="S136" s="83"/>
      <c r="T136" s="196">
        <f>T137</f>
        <v>231.06939999999997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221</v>
      </c>
      <c r="F137" s="201" t="s">
        <v>222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P138+P169+P178+P206+P249</f>
        <v>0</v>
      </c>
      <c r="Q137" s="206"/>
      <c r="R137" s="207">
        <f>R138+R169+R178+R206+R249</f>
        <v>555.08212219999996</v>
      </c>
      <c r="S137" s="206"/>
      <c r="T137" s="208">
        <f>T138+T169+T178+T206+T249</f>
        <v>231.06939999999997</v>
      </c>
      <c r="AR137" s="209" t="s">
        <v>85</v>
      </c>
      <c r="AT137" s="210" t="s">
        <v>76</v>
      </c>
      <c r="AU137" s="210" t="s">
        <v>77</v>
      </c>
      <c r="AY137" s="209" t="s">
        <v>223</v>
      </c>
      <c r="BK137" s="211">
        <f>BK138+BK169+BK178+BK206+BK249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85</v>
      </c>
      <c r="F138" s="212" t="s">
        <v>224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SUM(P139:P168)</f>
        <v>0</v>
      </c>
      <c r="Q138" s="206"/>
      <c r="R138" s="207">
        <f>SUM(R139:R168)</f>
        <v>0</v>
      </c>
      <c r="S138" s="206"/>
      <c r="T138" s="208">
        <f>SUM(T139:T168)</f>
        <v>231.06939999999997</v>
      </c>
      <c r="AR138" s="209" t="s">
        <v>85</v>
      </c>
      <c r="AT138" s="210" t="s">
        <v>76</v>
      </c>
      <c r="AU138" s="210" t="s">
        <v>85</v>
      </c>
      <c r="AY138" s="209" t="s">
        <v>223</v>
      </c>
      <c r="BK138" s="211">
        <f>SUM(BK139:BK168)</f>
        <v>0</v>
      </c>
    </row>
    <row r="139" spans="1:65" s="2" customFormat="1" ht="22.2" customHeight="1">
      <c r="A139" s="34"/>
      <c r="B139" s="35"/>
      <c r="C139" s="214" t="s">
        <v>85</v>
      </c>
      <c r="D139" s="214" t="s">
        <v>225</v>
      </c>
      <c r="E139" s="215" t="s">
        <v>236</v>
      </c>
      <c r="F139" s="216" t="s">
        <v>237</v>
      </c>
      <c r="G139" s="217" t="s">
        <v>228</v>
      </c>
      <c r="H139" s="218">
        <v>284.64999999999998</v>
      </c>
      <c r="I139" s="219"/>
      <c r="J139" s="218">
        <f>ROUND(I139*H139,2)</f>
        <v>0</v>
      </c>
      <c r="K139" s="220"/>
      <c r="L139" s="39"/>
      <c r="M139" s="221" t="s">
        <v>1</v>
      </c>
      <c r="N139" s="222" t="s">
        <v>43</v>
      </c>
      <c r="O139" s="75"/>
      <c r="P139" s="223">
        <f>O139*H139</f>
        <v>0</v>
      </c>
      <c r="Q139" s="223">
        <v>0</v>
      </c>
      <c r="R139" s="223">
        <f>Q139*H139</f>
        <v>0</v>
      </c>
      <c r="S139" s="223">
        <v>0.316</v>
      </c>
      <c r="T139" s="224">
        <f>S139*H139</f>
        <v>89.949399999999997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229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229</v>
      </c>
      <c r="BM139" s="225" t="s">
        <v>953</v>
      </c>
    </row>
    <row r="140" spans="1:65" s="2" customFormat="1" ht="22.2" customHeight="1">
      <c r="A140" s="34"/>
      <c r="B140" s="35"/>
      <c r="C140" s="214" t="s">
        <v>100</v>
      </c>
      <c r="D140" s="214" t="s">
        <v>225</v>
      </c>
      <c r="E140" s="215" t="s">
        <v>246</v>
      </c>
      <c r="F140" s="216" t="s">
        <v>247</v>
      </c>
      <c r="G140" s="217" t="s">
        <v>248</v>
      </c>
      <c r="H140" s="218">
        <v>188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0.14499999999999999</v>
      </c>
      <c r="T140" s="224">
        <f>S140*H140</f>
        <v>27.259999999999998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814</v>
      </c>
    </row>
    <row r="141" spans="1:65" s="2" customFormat="1" ht="30" customHeight="1">
      <c r="A141" s="34"/>
      <c r="B141" s="35"/>
      <c r="C141" s="214" t="s">
        <v>168</v>
      </c>
      <c r="D141" s="214" t="s">
        <v>225</v>
      </c>
      <c r="E141" s="215" t="s">
        <v>251</v>
      </c>
      <c r="F141" s="216" t="s">
        <v>252</v>
      </c>
      <c r="G141" s="217" t="s">
        <v>228</v>
      </c>
      <c r="H141" s="218">
        <v>284.64999999999998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0.4</v>
      </c>
      <c r="T141" s="224">
        <f>S141*H141</f>
        <v>113.86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954</v>
      </c>
    </row>
    <row r="142" spans="1:65" s="2" customFormat="1" ht="30" customHeight="1">
      <c r="A142" s="34"/>
      <c r="B142" s="35"/>
      <c r="C142" s="214" t="s">
        <v>229</v>
      </c>
      <c r="D142" s="214" t="s">
        <v>225</v>
      </c>
      <c r="E142" s="215" t="s">
        <v>256</v>
      </c>
      <c r="F142" s="216" t="s">
        <v>257</v>
      </c>
      <c r="G142" s="217" t="s">
        <v>258</v>
      </c>
      <c r="H142" s="218">
        <v>28.06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816</v>
      </c>
    </row>
    <row r="143" spans="1:65" s="13" customFormat="1">
      <c r="B143" s="227"/>
      <c r="C143" s="228"/>
      <c r="D143" s="229" t="s">
        <v>234</v>
      </c>
      <c r="E143" s="230" t="s">
        <v>1</v>
      </c>
      <c r="F143" s="231" t="s">
        <v>955</v>
      </c>
      <c r="G143" s="228"/>
      <c r="H143" s="232">
        <v>26.61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234</v>
      </c>
      <c r="AU143" s="238" t="s">
        <v>100</v>
      </c>
      <c r="AV143" s="13" t="s">
        <v>100</v>
      </c>
      <c r="AW143" s="13" t="s">
        <v>33</v>
      </c>
      <c r="AX143" s="13" t="s">
        <v>77</v>
      </c>
      <c r="AY143" s="238" t="s">
        <v>223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956</v>
      </c>
      <c r="G144" s="228"/>
      <c r="H144" s="232">
        <v>1.45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77</v>
      </c>
      <c r="AY144" s="238" t="s">
        <v>223</v>
      </c>
    </row>
    <row r="145" spans="1:65" s="14" customFormat="1">
      <c r="B145" s="239"/>
      <c r="C145" s="240"/>
      <c r="D145" s="229" t="s">
        <v>234</v>
      </c>
      <c r="E145" s="241" t="s">
        <v>1</v>
      </c>
      <c r="F145" s="242" t="s">
        <v>244</v>
      </c>
      <c r="G145" s="240"/>
      <c r="H145" s="243">
        <v>28.06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234</v>
      </c>
      <c r="AU145" s="249" t="s">
        <v>100</v>
      </c>
      <c r="AV145" s="14" t="s">
        <v>229</v>
      </c>
      <c r="AW145" s="14" t="s">
        <v>33</v>
      </c>
      <c r="AX145" s="14" t="s">
        <v>85</v>
      </c>
      <c r="AY145" s="249" t="s">
        <v>223</v>
      </c>
    </row>
    <row r="146" spans="1:65" s="2" customFormat="1" ht="22.2" customHeight="1">
      <c r="A146" s="34"/>
      <c r="B146" s="35"/>
      <c r="C146" s="214" t="s">
        <v>245</v>
      </c>
      <c r="D146" s="214" t="s">
        <v>225</v>
      </c>
      <c r="E146" s="215" t="s">
        <v>263</v>
      </c>
      <c r="F146" s="216" t="s">
        <v>264</v>
      </c>
      <c r="G146" s="217" t="s">
        <v>258</v>
      </c>
      <c r="H146" s="218">
        <v>51.1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819</v>
      </c>
    </row>
    <row r="147" spans="1:65" s="13" customFormat="1">
      <c r="B147" s="227"/>
      <c r="C147" s="228"/>
      <c r="D147" s="229" t="s">
        <v>234</v>
      </c>
      <c r="E147" s="230" t="s">
        <v>1</v>
      </c>
      <c r="F147" s="231" t="s">
        <v>957</v>
      </c>
      <c r="G147" s="228"/>
      <c r="H147" s="232">
        <v>47.91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77</v>
      </c>
      <c r="AY147" s="238" t="s">
        <v>223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958</v>
      </c>
      <c r="G148" s="228"/>
      <c r="H148" s="232">
        <v>3.19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77</v>
      </c>
      <c r="AY148" s="238" t="s">
        <v>223</v>
      </c>
    </row>
    <row r="149" spans="1:65" s="14" customFormat="1">
      <c r="B149" s="239"/>
      <c r="C149" s="240"/>
      <c r="D149" s="229" t="s">
        <v>234</v>
      </c>
      <c r="E149" s="241" t="s">
        <v>1</v>
      </c>
      <c r="F149" s="242" t="s">
        <v>244</v>
      </c>
      <c r="G149" s="240"/>
      <c r="H149" s="243">
        <v>51.1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234</v>
      </c>
      <c r="AU149" s="249" t="s">
        <v>100</v>
      </c>
      <c r="AV149" s="14" t="s">
        <v>229</v>
      </c>
      <c r="AW149" s="14" t="s">
        <v>33</v>
      </c>
      <c r="AX149" s="14" t="s">
        <v>85</v>
      </c>
      <c r="AY149" s="249" t="s">
        <v>223</v>
      </c>
    </row>
    <row r="150" spans="1:65" s="2" customFormat="1" ht="40.200000000000003" customHeight="1">
      <c r="A150" s="34"/>
      <c r="B150" s="35"/>
      <c r="C150" s="214" t="s">
        <v>250</v>
      </c>
      <c r="D150" s="214" t="s">
        <v>225</v>
      </c>
      <c r="E150" s="215" t="s">
        <v>269</v>
      </c>
      <c r="F150" s="216" t="s">
        <v>270</v>
      </c>
      <c r="G150" s="217" t="s">
        <v>258</v>
      </c>
      <c r="H150" s="218">
        <v>28.73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822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959</v>
      </c>
      <c r="G151" s="228"/>
      <c r="H151" s="232">
        <v>28.07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77</v>
      </c>
      <c r="AY151" s="238" t="s">
        <v>223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960</v>
      </c>
      <c r="G152" s="228"/>
      <c r="H152" s="232">
        <v>0.66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77</v>
      </c>
      <c r="AY152" s="238" t="s">
        <v>223</v>
      </c>
    </row>
    <row r="153" spans="1:65" s="14" customFormat="1">
      <c r="B153" s="239"/>
      <c r="C153" s="240"/>
      <c r="D153" s="229" t="s">
        <v>234</v>
      </c>
      <c r="E153" s="241" t="s">
        <v>1</v>
      </c>
      <c r="F153" s="242" t="s">
        <v>244</v>
      </c>
      <c r="G153" s="240"/>
      <c r="H153" s="243">
        <v>28.73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234</v>
      </c>
      <c r="AU153" s="249" t="s">
        <v>100</v>
      </c>
      <c r="AV153" s="14" t="s">
        <v>229</v>
      </c>
      <c r="AW153" s="14" t="s">
        <v>33</v>
      </c>
      <c r="AX153" s="14" t="s">
        <v>85</v>
      </c>
      <c r="AY153" s="249" t="s">
        <v>223</v>
      </c>
    </row>
    <row r="154" spans="1:65" s="2" customFormat="1" ht="40.200000000000003" customHeight="1">
      <c r="A154" s="34"/>
      <c r="B154" s="35"/>
      <c r="C154" s="214" t="s">
        <v>255</v>
      </c>
      <c r="D154" s="214" t="s">
        <v>225</v>
      </c>
      <c r="E154" s="215" t="s">
        <v>275</v>
      </c>
      <c r="F154" s="216" t="s">
        <v>276</v>
      </c>
      <c r="G154" s="217" t="s">
        <v>258</v>
      </c>
      <c r="H154" s="218">
        <v>2.38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825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961</v>
      </c>
      <c r="G155" s="228"/>
      <c r="H155" s="232">
        <v>2.38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34.799999999999997" customHeight="1">
      <c r="A156" s="34"/>
      <c r="B156" s="35"/>
      <c r="C156" s="214" t="s">
        <v>262</v>
      </c>
      <c r="D156" s="214" t="s">
        <v>225</v>
      </c>
      <c r="E156" s="215" t="s">
        <v>280</v>
      </c>
      <c r="F156" s="216" t="s">
        <v>281</v>
      </c>
      <c r="G156" s="217" t="s">
        <v>258</v>
      </c>
      <c r="H156" s="218">
        <v>49.91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827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962</v>
      </c>
      <c r="G157" s="228"/>
      <c r="H157" s="232">
        <v>49.91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40.200000000000003" customHeight="1">
      <c r="A158" s="34"/>
      <c r="B158" s="35"/>
      <c r="C158" s="214" t="s">
        <v>268</v>
      </c>
      <c r="D158" s="214" t="s">
        <v>225</v>
      </c>
      <c r="E158" s="215" t="s">
        <v>285</v>
      </c>
      <c r="F158" s="216" t="s">
        <v>286</v>
      </c>
      <c r="G158" s="217" t="s">
        <v>258</v>
      </c>
      <c r="H158" s="218">
        <v>748.65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829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963</v>
      </c>
      <c r="G159" s="228"/>
      <c r="H159" s="232">
        <v>49.91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13" customFormat="1">
      <c r="B160" s="227"/>
      <c r="C160" s="228"/>
      <c r="D160" s="229" t="s">
        <v>234</v>
      </c>
      <c r="E160" s="228"/>
      <c r="F160" s="231" t="s">
        <v>964</v>
      </c>
      <c r="G160" s="228"/>
      <c r="H160" s="232">
        <v>748.65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4</v>
      </c>
      <c r="AX160" s="13" t="s">
        <v>85</v>
      </c>
      <c r="AY160" s="238" t="s">
        <v>223</v>
      </c>
    </row>
    <row r="161" spans="1:65" s="2" customFormat="1" ht="22.2" customHeight="1">
      <c r="A161" s="34"/>
      <c r="B161" s="35"/>
      <c r="C161" s="214" t="s">
        <v>274</v>
      </c>
      <c r="D161" s="214" t="s">
        <v>225</v>
      </c>
      <c r="E161" s="215" t="s">
        <v>291</v>
      </c>
      <c r="F161" s="216" t="s">
        <v>292</v>
      </c>
      <c r="G161" s="217" t="s">
        <v>258</v>
      </c>
      <c r="H161" s="218">
        <v>81.02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832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965</v>
      </c>
      <c r="G162" s="228"/>
      <c r="H162" s="232">
        <v>81.02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22.2" customHeight="1">
      <c r="A163" s="34"/>
      <c r="B163" s="35"/>
      <c r="C163" s="214" t="s">
        <v>279</v>
      </c>
      <c r="D163" s="214" t="s">
        <v>225</v>
      </c>
      <c r="E163" s="215" t="s">
        <v>296</v>
      </c>
      <c r="F163" s="216" t="s">
        <v>297</v>
      </c>
      <c r="G163" s="217" t="s">
        <v>258</v>
      </c>
      <c r="H163" s="218">
        <v>1.19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834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966</v>
      </c>
      <c r="G164" s="228"/>
      <c r="H164" s="232">
        <v>1.19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14" t="s">
        <v>284</v>
      </c>
      <c r="D165" s="214" t="s">
        <v>225</v>
      </c>
      <c r="E165" s="215" t="s">
        <v>301</v>
      </c>
      <c r="F165" s="216" t="s">
        <v>302</v>
      </c>
      <c r="G165" s="217" t="s">
        <v>303</v>
      </c>
      <c r="H165" s="218">
        <v>74.87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836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967</v>
      </c>
      <c r="G166" s="228"/>
      <c r="H166" s="232">
        <v>74.87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2" customFormat="1" ht="22.2" customHeight="1">
      <c r="A167" s="34"/>
      <c r="B167" s="35"/>
      <c r="C167" s="214" t="s">
        <v>290</v>
      </c>
      <c r="D167" s="214" t="s">
        <v>225</v>
      </c>
      <c r="E167" s="215" t="s">
        <v>307</v>
      </c>
      <c r="F167" s="216" t="s">
        <v>308</v>
      </c>
      <c r="G167" s="217" t="s">
        <v>228</v>
      </c>
      <c r="H167" s="218">
        <v>4.4000000000000004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229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838</v>
      </c>
    </row>
    <row r="168" spans="1:65" s="13" customFormat="1">
      <c r="B168" s="227"/>
      <c r="C168" s="228"/>
      <c r="D168" s="229" t="s">
        <v>234</v>
      </c>
      <c r="E168" s="230" t="s">
        <v>1</v>
      </c>
      <c r="F168" s="231" t="s">
        <v>968</v>
      </c>
      <c r="G168" s="228"/>
      <c r="H168" s="232">
        <v>4.4000000000000004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33</v>
      </c>
      <c r="AX168" s="13" t="s">
        <v>85</v>
      </c>
      <c r="AY168" s="238" t="s">
        <v>223</v>
      </c>
    </row>
    <row r="169" spans="1:65" s="12" customFormat="1" ht="22.8" customHeight="1">
      <c r="B169" s="198"/>
      <c r="C169" s="199"/>
      <c r="D169" s="200" t="s">
        <v>76</v>
      </c>
      <c r="E169" s="212" t="s">
        <v>229</v>
      </c>
      <c r="F169" s="212" t="s">
        <v>312</v>
      </c>
      <c r="G169" s="199"/>
      <c r="H169" s="199"/>
      <c r="I169" s="202"/>
      <c r="J169" s="213">
        <f>BK169</f>
        <v>0</v>
      </c>
      <c r="K169" s="199"/>
      <c r="L169" s="204"/>
      <c r="M169" s="205"/>
      <c r="N169" s="206"/>
      <c r="O169" s="206"/>
      <c r="P169" s="207">
        <f>SUM(P170:P177)</f>
        <v>0</v>
      </c>
      <c r="Q169" s="206"/>
      <c r="R169" s="207">
        <f>SUM(R170:R177)</f>
        <v>1.1545335000000001</v>
      </c>
      <c r="S169" s="206"/>
      <c r="T169" s="208">
        <f>SUM(T170:T177)</f>
        <v>0</v>
      </c>
      <c r="AR169" s="209" t="s">
        <v>85</v>
      </c>
      <c r="AT169" s="210" t="s">
        <v>76</v>
      </c>
      <c r="AU169" s="210" t="s">
        <v>85</v>
      </c>
      <c r="AY169" s="209" t="s">
        <v>223</v>
      </c>
      <c r="BK169" s="211">
        <f>SUM(BK170:BK177)</f>
        <v>0</v>
      </c>
    </row>
    <row r="170" spans="1:65" s="2" customFormat="1" ht="22.2" customHeight="1">
      <c r="A170" s="34"/>
      <c r="B170" s="35"/>
      <c r="C170" s="214" t="s">
        <v>295</v>
      </c>
      <c r="D170" s="214" t="s">
        <v>225</v>
      </c>
      <c r="E170" s="215" t="s">
        <v>314</v>
      </c>
      <c r="F170" s="216" t="s">
        <v>919</v>
      </c>
      <c r="G170" s="217" t="s">
        <v>228</v>
      </c>
      <c r="H170" s="218">
        <v>470.47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2.2499999999999998E-3</v>
      </c>
      <c r="R170" s="223">
        <f>Q170*H170</f>
        <v>1.0585575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840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969</v>
      </c>
      <c r="G171" s="228"/>
      <c r="H171" s="232">
        <v>379.68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970</v>
      </c>
      <c r="G172" s="228"/>
      <c r="H172" s="232">
        <v>73.75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77</v>
      </c>
      <c r="AY172" s="238" t="s">
        <v>223</v>
      </c>
    </row>
    <row r="173" spans="1:65" s="13" customFormat="1">
      <c r="B173" s="227"/>
      <c r="C173" s="228"/>
      <c r="D173" s="229" t="s">
        <v>234</v>
      </c>
      <c r="E173" s="230" t="s">
        <v>1</v>
      </c>
      <c r="F173" s="231" t="s">
        <v>971</v>
      </c>
      <c r="G173" s="228"/>
      <c r="H173" s="232">
        <v>16.14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33</v>
      </c>
      <c r="AX173" s="13" t="s">
        <v>77</v>
      </c>
      <c r="AY173" s="238" t="s">
        <v>223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972</v>
      </c>
      <c r="G174" s="228"/>
      <c r="H174" s="232">
        <v>0.9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77</v>
      </c>
      <c r="AY174" s="238" t="s">
        <v>223</v>
      </c>
    </row>
    <row r="175" spans="1:65" s="14" customFormat="1">
      <c r="B175" s="239"/>
      <c r="C175" s="240"/>
      <c r="D175" s="229" t="s">
        <v>234</v>
      </c>
      <c r="E175" s="241" t="s">
        <v>1</v>
      </c>
      <c r="F175" s="242" t="s">
        <v>244</v>
      </c>
      <c r="G175" s="240"/>
      <c r="H175" s="243">
        <v>470.47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234</v>
      </c>
      <c r="AU175" s="249" t="s">
        <v>100</v>
      </c>
      <c r="AV175" s="14" t="s">
        <v>229</v>
      </c>
      <c r="AW175" s="14" t="s">
        <v>33</v>
      </c>
      <c r="AX175" s="14" t="s">
        <v>85</v>
      </c>
      <c r="AY175" s="249" t="s">
        <v>223</v>
      </c>
    </row>
    <row r="176" spans="1:65" s="2" customFormat="1" ht="14.4" customHeight="1">
      <c r="A176" s="34"/>
      <c r="B176" s="35"/>
      <c r="C176" s="250" t="s">
        <v>300</v>
      </c>
      <c r="D176" s="250" t="s">
        <v>322</v>
      </c>
      <c r="E176" s="251" t="s">
        <v>323</v>
      </c>
      <c r="F176" s="252" t="s">
        <v>324</v>
      </c>
      <c r="G176" s="253" t="s">
        <v>228</v>
      </c>
      <c r="H176" s="254">
        <v>479.88</v>
      </c>
      <c r="I176" s="255"/>
      <c r="J176" s="254">
        <f>ROUND(I176*H176,2)</f>
        <v>0</v>
      </c>
      <c r="K176" s="256"/>
      <c r="L176" s="257"/>
      <c r="M176" s="258" t="s">
        <v>1</v>
      </c>
      <c r="N176" s="259" t="s">
        <v>43</v>
      </c>
      <c r="O176" s="75"/>
      <c r="P176" s="223">
        <f>O176*H176</f>
        <v>0</v>
      </c>
      <c r="Q176" s="223">
        <v>2.0000000000000001E-4</v>
      </c>
      <c r="R176" s="223">
        <f>Q176*H176</f>
        <v>9.5976000000000006E-2</v>
      </c>
      <c r="S176" s="223">
        <v>0</v>
      </c>
      <c r="T176" s="22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5" t="s">
        <v>262</v>
      </c>
      <c r="AT176" s="225" t="s">
        <v>322</v>
      </c>
      <c r="AU176" s="225" t="s">
        <v>100</v>
      </c>
      <c r="AY176" s="17" t="s">
        <v>223</v>
      </c>
      <c r="BE176" s="226">
        <f>IF(N176="základná",J176,0)</f>
        <v>0</v>
      </c>
      <c r="BF176" s="226">
        <f>IF(N176="znížená",J176,0)</f>
        <v>0</v>
      </c>
      <c r="BG176" s="226">
        <f>IF(N176="zákl. prenesená",J176,0)</f>
        <v>0</v>
      </c>
      <c r="BH176" s="226">
        <f>IF(N176="zníž. prenesená",J176,0)</f>
        <v>0</v>
      </c>
      <c r="BI176" s="226">
        <f>IF(N176="nulová",J176,0)</f>
        <v>0</v>
      </c>
      <c r="BJ176" s="17" t="s">
        <v>100</v>
      </c>
      <c r="BK176" s="226">
        <f>ROUND(I176*H176,2)</f>
        <v>0</v>
      </c>
      <c r="BL176" s="17" t="s">
        <v>229</v>
      </c>
      <c r="BM176" s="225" t="s">
        <v>845</v>
      </c>
    </row>
    <row r="177" spans="1:65" s="13" customFormat="1">
      <c r="B177" s="227"/>
      <c r="C177" s="228"/>
      <c r="D177" s="229" t="s">
        <v>234</v>
      </c>
      <c r="E177" s="228"/>
      <c r="F177" s="231" t="s">
        <v>973</v>
      </c>
      <c r="G177" s="228"/>
      <c r="H177" s="232">
        <v>479.88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4</v>
      </c>
      <c r="AX177" s="13" t="s">
        <v>85</v>
      </c>
      <c r="AY177" s="238" t="s">
        <v>223</v>
      </c>
    </row>
    <row r="178" spans="1:65" s="12" customFormat="1" ht="22.8" customHeight="1">
      <c r="B178" s="198"/>
      <c r="C178" s="199"/>
      <c r="D178" s="200" t="s">
        <v>76</v>
      </c>
      <c r="E178" s="212" t="s">
        <v>245</v>
      </c>
      <c r="F178" s="212" t="s">
        <v>327</v>
      </c>
      <c r="G178" s="199"/>
      <c r="H178" s="199"/>
      <c r="I178" s="202"/>
      <c r="J178" s="213">
        <f>BK178</f>
        <v>0</v>
      </c>
      <c r="K178" s="199"/>
      <c r="L178" s="204"/>
      <c r="M178" s="205"/>
      <c r="N178" s="206"/>
      <c r="O178" s="206"/>
      <c r="P178" s="207">
        <f>SUM(P179:P205)</f>
        <v>0</v>
      </c>
      <c r="Q178" s="206"/>
      <c r="R178" s="207">
        <f>SUM(R179:R205)</f>
        <v>439.19172679999997</v>
      </c>
      <c r="S178" s="206"/>
      <c r="T178" s="208">
        <f>SUM(T179:T205)</f>
        <v>0</v>
      </c>
      <c r="AR178" s="209" t="s">
        <v>85</v>
      </c>
      <c r="AT178" s="210" t="s">
        <v>76</v>
      </c>
      <c r="AU178" s="210" t="s">
        <v>85</v>
      </c>
      <c r="AY178" s="209" t="s">
        <v>223</v>
      </c>
      <c r="BK178" s="211">
        <f>SUM(BK179:BK205)</f>
        <v>0</v>
      </c>
    </row>
    <row r="179" spans="1:65" s="2" customFormat="1" ht="30" customHeight="1">
      <c r="A179" s="34"/>
      <c r="B179" s="35"/>
      <c r="C179" s="214" t="s">
        <v>306</v>
      </c>
      <c r="D179" s="214" t="s">
        <v>225</v>
      </c>
      <c r="E179" s="215" t="s">
        <v>329</v>
      </c>
      <c r="F179" s="216" t="s">
        <v>924</v>
      </c>
      <c r="G179" s="217" t="s">
        <v>228</v>
      </c>
      <c r="H179" s="218">
        <v>470.47</v>
      </c>
      <c r="I179" s="219"/>
      <c r="J179" s="218">
        <f>ROUND(I179*H179,2)</f>
        <v>0</v>
      </c>
      <c r="K179" s="220"/>
      <c r="L179" s="39"/>
      <c r="M179" s="221" t="s">
        <v>1</v>
      </c>
      <c r="N179" s="222" t="s">
        <v>43</v>
      </c>
      <c r="O179" s="75"/>
      <c r="P179" s="223">
        <f>O179*H179</f>
        <v>0</v>
      </c>
      <c r="Q179" s="223">
        <v>0.27994000000000002</v>
      </c>
      <c r="R179" s="223">
        <f>Q179*H179</f>
        <v>131.70337180000001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229</v>
      </c>
      <c r="AT179" s="225" t="s">
        <v>225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229</v>
      </c>
      <c r="BM179" s="225" t="s">
        <v>847</v>
      </c>
    </row>
    <row r="180" spans="1:65" s="13" customFormat="1">
      <c r="B180" s="227"/>
      <c r="C180" s="228"/>
      <c r="D180" s="229" t="s">
        <v>234</v>
      </c>
      <c r="E180" s="230" t="s">
        <v>1</v>
      </c>
      <c r="F180" s="231" t="s">
        <v>969</v>
      </c>
      <c r="G180" s="228"/>
      <c r="H180" s="232">
        <v>379.68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33</v>
      </c>
      <c r="AX180" s="13" t="s">
        <v>77</v>
      </c>
      <c r="AY180" s="238" t="s">
        <v>223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970</v>
      </c>
      <c r="G181" s="228"/>
      <c r="H181" s="232">
        <v>73.75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77</v>
      </c>
      <c r="AY181" s="238" t="s">
        <v>223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971</v>
      </c>
      <c r="G182" s="228"/>
      <c r="H182" s="232">
        <v>16.14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77</v>
      </c>
      <c r="AY182" s="238" t="s">
        <v>223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972</v>
      </c>
      <c r="G183" s="228"/>
      <c r="H183" s="232">
        <v>0.9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77</v>
      </c>
      <c r="AY183" s="238" t="s">
        <v>223</v>
      </c>
    </row>
    <row r="184" spans="1:65" s="14" customFormat="1">
      <c r="B184" s="239"/>
      <c r="C184" s="240"/>
      <c r="D184" s="229" t="s">
        <v>234</v>
      </c>
      <c r="E184" s="241" t="s">
        <v>1</v>
      </c>
      <c r="F184" s="242" t="s">
        <v>244</v>
      </c>
      <c r="G184" s="240"/>
      <c r="H184" s="243">
        <v>470.47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234</v>
      </c>
      <c r="AU184" s="249" t="s">
        <v>100</v>
      </c>
      <c r="AV184" s="14" t="s">
        <v>229</v>
      </c>
      <c r="AW184" s="14" t="s">
        <v>33</v>
      </c>
      <c r="AX184" s="14" t="s">
        <v>85</v>
      </c>
      <c r="AY184" s="249" t="s">
        <v>223</v>
      </c>
    </row>
    <row r="185" spans="1:65" s="2" customFormat="1" ht="34.799999999999997" customHeight="1">
      <c r="A185" s="34"/>
      <c r="B185" s="35"/>
      <c r="C185" s="214" t="s">
        <v>313</v>
      </c>
      <c r="D185" s="214" t="s">
        <v>225</v>
      </c>
      <c r="E185" s="215" t="s">
        <v>549</v>
      </c>
      <c r="F185" s="216" t="s">
        <v>550</v>
      </c>
      <c r="G185" s="217" t="s">
        <v>228</v>
      </c>
      <c r="H185" s="218">
        <v>90.79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0.30834</v>
      </c>
      <c r="R185" s="223">
        <f>Q185*H185</f>
        <v>27.994188600000001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849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974</v>
      </c>
      <c r="G186" s="228"/>
      <c r="H186" s="232">
        <v>73.75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77</v>
      </c>
      <c r="AY186" s="238" t="s">
        <v>223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971</v>
      </c>
      <c r="G187" s="228"/>
      <c r="H187" s="232">
        <v>16.14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77</v>
      </c>
      <c r="AY187" s="238" t="s">
        <v>223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975</v>
      </c>
      <c r="G188" s="228"/>
      <c r="H188" s="232">
        <v>0.9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4" customFormat="1">
      <c r="B189" s="239"/>
      <c r="C189" s="240"/>
      <c r="D189" s="229" t="s">
        <v>234</v>
      </c>
      <c r="E189" s="241" t="s">
        <v>1</v>
      </c>
      <c r="F189" s="242" t="s">
        <v>244</v>
      </c>
      <c r="G189" s="240"/>
      <c r="H189" s="243">
        <v>90.79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234</v>
      </c>
      <c r="AU189" s="249" t="s">
        <v>100</v>
      </c>
      <c r="AV189" s="14" t="s">
        <v>229</v>
      </c>
      <c r="AW189" s="14" t="s">
        <v>33</v>
      </c>
      <c r="AX189" s="14" t="s">
        <v>85</v>
      </c>
      <c r="AY189" s="249" t="s">
        <v>223</v>
      </c>
    </row>
    <row r="190" spans="1:65" s="2" customFormat="1" ht="30" customHeight="1">
      <c r="A190" s="34"/>
      <c r="B190" s="35"/>
      <c r="C190" s="214" t="s">
        <v>321</v>
      </c>
      <c r="D190" s="214" t="s">
        <v>225</v>
      </c>
      <c r="E190" s="215" t="s">
        <v>552</v>
      </c>
      <c r="F190" s="216" t="s">
        <v>553</v>
      </c>
      <c r="G190" s="217" t="s">
        <v>228</v>
      </c>
      <c r="H190" s="218">
        <v>379.68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0.37441000000000002</v>
      </c>
      <c r="R190" s="223">
        <f>Q190*H190</f>
        <v>142.15598880000002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850</v>
      </c>
    </row>
    <row r="191" spans="1:65" s="13" customFormat="1">
      <c r="B191" s="227"/>
      <c r="C191" s="228"/>
      <c r="D191" s="229" t="s">
        <v>234</v>
      </c>
      <c r="E191" s="230" t="s">
        <v>1</v>
      </c>
      <c r="F191" s="231" t="s">
        <v>976</v>
      </c>
      <c r="G191" s="228"/>
      <c r="H191" s="232">
        <v>379.68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234</v>
      </c>
      <c r="AU191" s="238" t="s">
        <v>100</v>
      </c>
      <c r="AV191" s="13" t="s">
        <v>100</v>
      </c>
      <c r="AW191" s="13" t="s">
        <v>33</v>
      </c>
      <c r="AX191" s="13" t="s">
        <v>85</v>
      </c>
      <c r="AY191" s="238" t="s">
        <v>223</v>
      </c>
    </row>
    <row r="192" spans="1:65" s="2" customFormat="1" ht="22.2" customHeight="1">
      <c r="A192" s="34"/>
      <c r="B192" s="35"/>
      <c r="C192" s="214" t="s">
        <v>328</v>
      </c>
      <c r="D192" s="214" t="s">
        <v>225</v>
      </c>
      <c r="E192" s="215" t="s">
        <v>555</v>
      </c>
      <c r="F192" s="216" t="s">
        <v>556</v>
      </c>
      <c r="G192" s="217" t="s">
        <v>228</v>
      </c>
      <c r="H192" s="218">
        <v>379.68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5.6100000000000004E-3</v>
      </c>
      <c r="R192" s="223">
        <f>Q192*H192</f>
        <v>2.1300048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852</v>
      </c>
    </row>
    <row r="193" spans="1:65" s="13" customFormat="1">
      <c r="B193" s="227"/>
      <c r="C193" s="228"/>
      <c r="D193" s="229" t="s">
        <v>234</v>
      </c>
      <c r="E193" s="230" t="s">
        <v>1</v>
      </c>
      <c r="F193" s="231" t="s">
        <v>977</v>
      </c>
      <c r="G193" s="228"/>
      <c r="H193" s="232">
        <v>379.68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234</v>
      </c>
      <c r="AU193" s="238" t="s">
        <v>100</v>
      </c>
      <c r="AV193" s="13" t="s">
        <v>100</v>
      </c>
      <c r="AW193" s="13" t="s">
        <v>33</v>
      </c>
      <c r="AX193" s="13" t="s">
        <v>85</v>
      </c>
      <c r="AY193" s="238" t="s">
        <v>223</v>
      </c>
    </row>
    <row r="194" spans="1:65" s="2" customFormat="1" ht="30" customHeight="1">
      <c r="A194" s="34"/>
      <c r="B194" s="35"/>
      <c r="C194" s="214" t="s">
        <v>7</v>
      </c>
      <c r="D194" s="214" t="s">
        <v>225</v>
      </c>
      <c r="E194" s="215" t="s">
        <v>339</v>
      </c>
      <c r="F194" s="216" t="s">
        <v>627</v>
      </c>
      <c r="G194" s="217" t="s">
        <v>228</v>
      </c>
      <c r="H194" s="218">
        <v>379.68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7.1000000000000002E-4</v>
      </c>
      <c r="R194" s="223">
        <f>Q194*H194</f>
        <v>0.2695728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854</v>
      </c>
    </row>
    <row r="195" spans="1:65" s="13" customFormat="1">
      <c r="B195" s="227"/>
      <c r="C195" s="228"/>
      <c r="D195" s="229" t="s">
        <v>234</v>
      </c>
      <c r="E195" s="230" t="s">
        <v>1</v>
      </c>
      <c r="F195" s="231" t="s">
        <v>978</v>
      </c>
      <c r="G195" s="228"/>
      <c r="H195" s="232">
        <v>379.68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234</v>
      </c>
      <c r="AU195" s="238" t="s">
        <v>100</v>
      </c>
      <c r="AV195" s="13" t="s">
        <v>100</v>
      </c>
      <c r="AW195" s="13" t="s">
        <v>33</v>
      </c>
      <c r="AX195" s="13" t="s">
        <v>85</v>
      </c>
      <c r="AY195" s="238" t="s">
        <v>223</v>
      </c>
    </row>
    <row r="196" spans="1:65" s="2" customFormat="1" ht="34.799999999999997" customHeight="1">
      <c r="A196" s="34"/>
      <c r="B196" s="35"/>
      <c r="C196" s="214" t="s">
        <v>338</v>
      </c>
      <c r="D196" s="214" t="s">
        <v>225</v>
      </c>
      <c r="E196" s="215" t="s">
        <v>562</v>
      </c>
      <c r="F196" s="216" t="s">
        <v>563</v>
      </c>
      <c r="G196" s="217" t="s">
        <v>228</v>
      </c>
      <c r="H196" s="218">
        <v>379.68</v>
      </c>
      <c r="I196" s="219"/>
      <c r="J196" s="218">
        <f>ROUND(I196*H196,2)</f>
        <v>0</v>
      </c>
      <c r="K196" s="220"/>
      <c r="L196" s="39"/>
      <c r="M196" s="221" t="s">
        <v>1</v>
      </c>
      <c r="N196" s="222" t="s">
        <v>43</v>
      </c>
      <c r="O196" s="75"/>
      <c r="P196" s="223">
        <f>O196*H196</f>
        <v>0</v>
      </c>
      <c r="Q196" s="223">
        <v>0.10373</v>
      </c>
      <c r="R196" s="223">
        <f>Q196*H196</f>
        <v>39.384206400000004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229</v>
      </c>
      <c r="AT196" s="225" t="s">
        <v>225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229</v>
      </c>
      <c r="BM196" s="225" t="s">
        <v>855</v>
      </c>
    </row>
    <row r="197" spans="1:65" s="2" customFormat="1" ht="34.799999999999997" customHeight="1">
      <c r="A197" s="34"/>
      <c r="B197" s="35"/>
      <c r="C197" s="214" t="s">
        <v>342</v>
      </c>
      <c r="D197" s="214" t="s">
        <v>225</v>
      </c>
      <c r="E197" s="215" t="s">
        <v>568</v>
      </c>
      <c r="F197" s="216" t="s">
        <v>569</v>
      </c>
      <c r="G197" s="217" t="s">
        <v>228</v>
      </c>
      <c r="H197" s="218">
        <v>379.68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0.18151999999999999</v>
      </c>
      <c r="R197" s="223">
        <f>Q197*H197</f>
        <v>68.919513600000002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856</v>
      </c>
    </row>
    <row r="198" spans="1:65" s="2" customFormat="1" ht="30" customHeight="1">
      <c r="A198" s="34"/>
      <c r="B198" s="35"/>
      <c r="C198" s="214" t="s">
        <v>346</v>
      </c>
      <c r="D198" s="214" t="s">
        <v>225</v>
      </c>
      <c r="E198" s="215" t="s">
        <v>356</v>
      </c>
      <c r="F198" s="216" t="s">
        <v>571</v>
      </c>
      <c r="G198" s="217" t="s">
        <v>228</v>
      </c>
      <c r="H198" s="218">
        <v>89.89</v>
      </c>
      <c r="I198" s="219"/>
      <c r="J198" s="218">
        <f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>O198*H198</f>
        <v>0</v>
      </c>
      <c r="Q198" s="223">
        <v>0.112</v>
      </c>
      <c r="R198" s="223">
        <f>Q198*H198</f>
        <v>10.067680000000001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857</v>
      </c>
    </row>
    <row r="199" spans="1:65" s="13" customFormat="1">
      <c r="B199" s="227"/>
      <c r="C199" s="228"/>
      <c r="D199" s="229" t="s">
        <v>234</v>
      </c>
      <c r="E199" s="230" t="s">
        <v>1</v>
      </c>
      <c r="F199" s="231" t="s">
        <v>971</v>
      </c>
      <c r="G199" s="228"/>
      <c r="H199" s="232">
        <v>16.14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234</v>
      </c>
      <c r="AU199" s="238" t="s">
        <v>100</v>
      </c>
      <c r="AV199" s="13" t="s">
        <v>100</v>
      </c>
      <c r="AW199" s="13" t="s">
        <v>33</v>
      </c>
      <c r="AX199" s="13" t="s">
        <v>77</v>
      </c>
      <c r="AY199" s="238" t="s">
        <v>223</v>
      </c>
    </row>
    <row r="200" spans="1:65" s="13" customFormat="1">
      <c r="B200" s="227"/>
      <c r="C200" s="228"/>
      <c r="D200" s="229" t="s">
        <v>234</v>
      </c>
      <c r="E200" s="230" t="s">
        <v>1</v>
      </c>
      <c r="F200" s="231" t="s">
        <v>970</v>
      </c>
      <c r="G200" s="228"/>
      <c r="H200" s="232">
        <v>73.75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234</v>
      </c>
      <c r="AU200" s="238" t="s">
        <v>100</v>
      </c>
      <c r="AV200" s="13" t="s">
        <v>100</v>
      </c>
      <c r="AW200" s="13" t="s">
        <v>33</v>
      </c>
      <c r="AX200" s="13" t="s">
        <v>77</v>
      </c>
      <c r="AY200" s="238" t="s">
        <v>223</v>
      </c>
    </row>
    <row r="201" spans="1:65" s="14" customFormat="1">
      <c r="B201" s="239"/>
      <c r="C201" s="240"/>
      <c r="D201" s="229" t="s">
        <v>234</v>
      </c>
      <c r="E201" s="241" t="s">
        <v>1</v>
      </c>
      <c r="F201" s="242" t="s">
        <v>244</v>
      </c>
      <c r="G201" s="240"/>
      <c r="H201" s="243">
        <v>89.89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234</v>
      </c>
      <c r="AU201" s="249" t="s">
        <v>100</v>
      </c>
      <c r="AV201" s="14" t="s">
        <v>229</v>
      </c>
      <c r="AW201" s="14" t="s">
        <v>33</v>
      </c>
      <c r="AX201" s="14" t="s">
        <v>85</v>
      </c>
      <c r="AY201" s="249" t="s">
        <v>223</v>
      </c>
    </row>
    <row r="202" spans="1:65" s="2" customFormat="1" ht="22.2" customHeight="1">
      <c r="A202" s="34"/>
      <c r="B202" s="35"/>
      <c r="C202" s="250" t="s">
        <v>350</v>
      </c>
      <c r="D202" s="250" t="s">
        <v>322</v>
      </c>
      <c r="E202" s="251" t="s">
        <v>360</v>
      </c>
      <c r="F202" s="252" t="s">
        <v>361</v>
      </c>
      <c r="G202" s="253" t="s">
        <v>228</v>
      </c>
      <c r="H202" s="254">
        <v>90.79</v>
      </c>
      <c r="I202" s="255"/>
      <c r="J202" s="254">
        <f>ROUND(I202*H202,2)</f>
        <v>0</v>
      </c>
      <c r="K202" s="256"/>
      <c r="L202" s="257"/>
      <c r="M202" s="258" t="s">
        <v>1</v>
      </c>
      <c r="N202" s="259" t="s">
        <v>43</v>
      </c>
      <c r="O202" s="75"/>
      <c r="P202" s="223">
        <f>O202*H202</f>
        <v>0</v>
      </c>
      <c r="Q202" s="223">
        <v>0.18</v>
      </c>
      <c r="R202" s="223">
        <f>Q202*H202</f>
        <v>16.342200000000002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262</v>
      </c>
      <c r="AT202" s="225" t="s">
        <v>322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858</v>
      </c>
    </row>
    <row r="203" spans="1:65" s="13" customFormat="1">
      <c r="B203" s="227"/>
      <c r="C203" s="228"/>
      <c r="D203" s="229" t="s">
        <v>234</v>
      </c>
      <c r="E203" s="228"/>
      <c r="F203" s="231" t="s">
        <v>979</v>
      </c>
      <c r="G203" s="228"/>
      <c r="H203" s="232">
        <v>90.79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4</v>
      </c>
      <c r="AX203" s="13" t="s">
        <v>85</v>
      </c>
      <c r="AY203" s="238" t="s">
        <v>223</v>
      </c>
    </row>
    <row r="204" spans="1:65" s="2" customFormat="1" ht="22.2" customHeight="1">
      <c r="A204" s="34"/>
      <c r="B204" s="35"/>
      <c r="C204" s="214" t="s">
        <v>355</v>
      </c>
      <c r="D204" s="214" t="s">
        <v>225</v>
      </c>
      <c r="E204" s="215" t="s">
        <v>365</v>
      </c>
      <c r="F204" s="216" t="s">
        <v>366</v>
      </c>
      <c r="G204" s="217" t="s">
        <v>228</v>
      </c>
      <c r="H204" s="218">
        <v>0.9</v>
      </c>
      <c r="I204" s="219"/>
      <c r="J204" s="218">
        <f>ROUND(I204*H204,2)</f>
        <v>0</v>
      </c>
      <c r="K204" s="220"/>
      <c r="L204" s="39"/>
      <c r="M204" s="221" t="s">
        <v>1</v>
      </c>
      <c r="N204" s="222" t="s">
        <v>43</v>
      </c>
      <c r="O204" s="75"/>
      <c r="P204" s="223">
        <f>O204*H204</f>
        <v>0</v>
      </c>
      <c r="Q204" s="223">
        <v>0.112</v>
      </c>
      <c r="R204" s="223">
        <f>Q204*H204</f>
        <v>0.1008</v>
      </c>
      <c r="S204" s="223">
        <v>0</v>
      </c>
      <c r="T204" s="22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>IF(N204="základná",J204,0)</f>
        <v>0</v>
      </c>
      <c r="BF204" s="226">
        <f>IF(N204="znížená",J204,0)</f>
        <v>0</v>
      </c>
      <c r="BG204" s="226">
        <f>IF(N204="zákl. prenesená",J204,0)</f>
        <v>0</v>
      </c>
      <c r="BH204" s="226">
        <f>IF(N204="zníž. prenesená",J204,0)</f>
        <v>0</v>
      </c>
      <c r="BI204" s="226">
        <f>IF(N204="nulová",J204,0)</f>
        <v>0</v>
      </c>
      <c r="BJ204" s="17" t="s">
        <v>100</v>
      </c>
      <c r="BK204" s="226">
        <f>ROUND(I204*H204,2)</f>
        <v>0</v>
      </c>
      <c r="BL204" s="17" t="s">
        <v>229</v>
      </c>
      <c r="BM204" s="225" t="s">
        <v>860</v>
      </c>
    </row>
    <row r="205" spans="1:65" s="2" customFormat="1" ht="14.4" customHeight="1">
      <c r="A205" s="34"/>
      <c r="B205" s="35"/>
      <c r="C205" s="250" t="s">
        <v>359</v>
      </c>
      <c r="D205" s="250" t="s">
        <v>322</v>
      </c>
      <c r="E205" s="251" t="s">
        <v>369</v>
      </c>
      <c r="F205" s="252" t="s">
        <v>370</v>
      </c>
      <c r="G205" s="253" t="s">
        <v>228</v>
      </c>
      <c r="H205" s="254">
        <v>0.9</v>
      </c>
      <c r="I205" s="255"/>
      <c r="J205" s="254">
        <f>ROUND(I205*H205,2)</f>
        <v>0</v>
      </c>
      <c r="K205" s="256"/>
      <c r="L205" s="257"/>
      <c r="M205" s="258" t="s">
        <v>1</v>
      </c>
      <c r="N205" s="259" t="s">
        <v>43</v>
      </c>
      <c r="O205" s="75"/>
      <c r="P205" s="223">
        <f>O205*H205</f>
        <v>0</v>
      </c>
      <c r="Q205" s="223">
        <v>0.13800000000000001</v>
      </c>
      <c r="R205" s="223">
        <f>Q205*H205</f>
        <v>0.12420000000000002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861</v>
      </c>
    </row>
    <row r="206" spans="1:65" s="12" customFormat="1" ht="22.8" customHeight="1">
      <c r="B206" s="198"/>
      <c r="C206" s="199"/>
      <c r="D206" s="200" t="s">
        <v>76</v>
      </c>
      <c r="E206" s="212" t="s">
        <v>268</v>
      </c>
      <c r="F206" s="212" t="s">
        <v>378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SUM(P207:P248)</f>
        <v>0</v>
      </c>
      <c r="Q206" s="206"/>
      <c r="R206" s="207">
        <f>SUM(R207:R248)</f>
        <v>114.73586189999999</v>
      </c>
      <c r="S206" s="206"/>
      <c r="T206" s="208">
        <f>SUM(T207:T248)</f>
        <v>0</v>
      </c>
      <c r="AR206" s="209" t="s">
        <v>85</v>
      </c>
      <c r="AT206" s="210" t="s">
        <v>76</v>
      </c>
      <c r="AU206" s="210" t="s">
        <v>85</v>
      </c>
      <c r="AY206" s="209" t="s">
        <v>223</v>
      </c>
      <c r="BK206" s="211">
        <f>SUM(BK207:BK248)</f>
        <v>0</v>
      </c>
    </row>
    <row r="207" spans="1:65" s="2" customFormat="1" ht="22.2" customHeight="1">
      <c r="A207" s="34"/>
      <c r="B207" s="35"/>
      <c r="C207" s="214" t="s">
        <v>364</v>
      </c>
      <c r="D207" s="214" t="s">
        <v>225</v>
      </c>
      <c r="E207" s="215" t="s">
        <v>380</v>
      </c>
      <c r="F207" s="216" t="s">
        <v>381</v>
      </c>
      <c r="G207" s="217" t="s">
        <v>376</v>
      </c>
      <c r="H207" s="218">
        <v>5</v>
      </c>
      <c r="I207" s="219"/>
      <c r="J207" s="218">
        <f t="shared" ref="J207:J214" si="5"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 t="shared" ref="P207:P214" si="6">O207*H207</f>
        <v>0</v>
      </c>
      <c r="Q207" s="223">
        <v>0.22133</v>
      </c>
      <c r="R207" s="223">
        <f t="shared" ref="R207:R214" si="7">Q207*H207</f>
        <v>1.1066499999999999</v>
      </c>
      <c r="S207" s="223">
        <v>0</v>
      </c>
      <c r="T207" s="224">
        <f t="shared" ref="T207:T214" si="8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 t="shared" ref="BE207:BE214" si="9">IF(N207="základná",J207,0)</f>
        <v>0</v>
      </c>
      <c r="BF207" s="226">
        <f t="shared" ref="BF207:BF214" si="10">IF(N207="znížená",J207,0)</f>
        <v>0</v>
      </c>
      <c r="BG207" s="226">
        <f t="shared" ref="BG207:BG214" si="11">IF(N207="zákl. prenesená",J207,0)</f>
        <v>0</v>
      </c>
      <c r="BH207" s="226">
        <f t="shared" ref="BH207:BH214" si="12">IF(N207="zníž. prenesená",J207,0)</f>
        <v>0</v>
      </c>
      <c r="BI207" s="226">
        <f t="shared" ref="BI207:BI214" si="13">IF(N207="nulová",J207,0)</f>
        <v>0</v>
      </c>
      <c r="BJ207" s="17" t="s">
        <v>100</v>
      </c>
      <c r="BK207" s="226">
        <f t="shared" ref="BK207:BK214" si="14">ROUND(I207*H207,2)</f>
        <v>0</v>
      </c>
      <c r="BL207" s="17" t="s">
        <v>229</v>
      </c>
      <c r="BM207" s="225" t="s">
        <v>862</v>
      </c>
    </row>
    <row r="208" spans="1:65" s="2" customFormat="1" ht="14.4" customHeight="1">
      <c r="A208" s="34"/>
      <c r="B208" s="35"/>
      <c r="C208" s="250" t="s">
        <v>368</v>
      </c>
      <c r="D208" s="250" t="s">
        <v>322</v>
      </c>
      <c r="E208" s="251" t="s">
        <v>386</v>
      </c>
      <c r="F208" s="252" t="s">
        <v>387</v>
      </c>
      <c r="G208" s="253" t="s">
        <v>376</v>
      </c>
      <c r="H208" s="254">
        <v>5</v>
      </c>
      <c r="I208" s="255"/>
      <c r="J208" s="254">
        <f t="shared" si="5"/>
        <v>0</v>
      </c>
      <c r="K208" s="256"/>
      <c r="L208" s="257"/>
      <c r="M208" s="258" t="s">
        <v>1</v>
      </c>
      <c r="N208" s="259" t="s">
        <v>43</v>
      </c>
      <c r="O208" s="75"/>
      <c r="P208" s="223">
        <f t="shared" si="6"/>
        <v>0</v>
      </c>
      <c r="Q208" s="223">
        <v>2E-3</v>
      </c>
      <c r="R208" s="223">
        <f t="shared" si="7"/>
        <v>0.01</v>
      </c>
      <c r="S208" s="223">
        <v>0</v>
      </c>
      <c r="T208" s="224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262</v>
      </c>
      <c r="AT208" s="225" t="s">
        <v>322</v>
      </c>
      <c r="AU208" s="225" t="s">
        <v>100</v>
      </c>
      <c r="AY208" s="17" t="s">
        <v>223</v>
      </c>
      <c r="BE208" s="226">
        <f t="shared" si="9"/>
        <v>0</v>
      </c>
      <c r="BF208" s="226">
        <f t="shared" si="10"/>
        <v>0</v>
      </c>
      <c r="BG208" s="226">
        <f t="shared" si="11"/>
        <v>0</v>
      </c>
      <c r="BH208" s="226">
        <f t="shared" si="12"/>
        <v>0</v>
      </c>
      <c r="BI208" s="226">
        <f t="shared" si="13"/>
        <v>0</v>
      </c>
      <c r="BJ208" s="17" t="s">
        <v>100</v>
      </c>
      <c r="BK208" s="226">
        <f t="shared" si="14"/>
        <v>0</v>
      </c>
      <c r="BL208" s="17" t="s">
        <v>229</v>
      </c>
      <c r="BM208" s="225" t="s">
        <v>863</v>
      </c>
    </row>
    <row r="209" spans="1:65" s="2" customFormat="1" ht="22.2" customHeight="1">
      <c r="A209" s="34"/>
      <c r="B209" s="35"/>
      <c r="C209" s="214" t="s">
        <v>373</v>
      </c>
      <c r="D209" s="214" t="s">
        <v>225</v>
      </c>
      <c r="E209" s="215" t="s">
        <v>390</v>
      </c>
      <c r="F209" s="216" t="s">
        <v>391</v>
      </c>
      <c r="G209" s="217" t="s">
        <v>376</v>
      </c>
      <c r="H209" s="218">
        <v>4</v>
      </c>
      <c r="I209" s="219"/>
      <c r="J209" s="218">
        <f t="shared" si="5"/>
        <v>0</v>
      </c>
      <c r="K209" s="220"/>
      <c r="L209" s="39"/>
      <c r="M209" s="221" t="s">
        <v>1</v>
      </c>
      <c r="N209" s="222" t="s">
        <v>43</v>
      </c>
      <c r="O209" s="75"/>
      <c r="P209" s="223">
        <f t="shared" si="6"/>
        <v>0</v>
      </c>
      <c r="Q209" s="223">
        <v>0.11958000000000001</v>
      </c>
      <c r="R209" s="223">
        <f t="shared" si="7"/>
        <v>0.47832000000000002</v>
      </c>
      <c r="S209" s="223">
        <v>0</v>
      </c>
      <c r="T209" s="224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 t="shared" si="9"/>
        <v>0</v>
      </c>
      <c r="BF209" s="226">
        <f t="shared" si="10"/>
        <v>0</v>
      </c>
      <c r="BG209" s="226">
        <f t="shared" si="11"/>
        <v>0</v>
      </c>
      <c r="BH209" s="226">
        <f t="shared" si="12"/>
        <v>0</v>
      </c>
      <c r="BI209" s="226">
        <f t="shared" si="13"/>
        <v>0</v>
      </c>
      <c r="BJ209" s="17" t="s">
        <v>100</v>
      </c>
      <c r="BK209" s="226">
        <f t="shared" si="14"/>
        <v>0</v>
      </c>
      <c r="BL209" s="17" t="s">
        <v>229</v>
      </c>
      <c r="BM209" s="225" t="s">
        <v>864</v>
      </c>
    </row>
    <row r="210" spans="1:65" s="2" customFormat="1" ht="14.4" customHeight="1">
      <c r="A210" s="34"/>
      <c r="B210" s="35"/>
      <c r="C210" s="250" t="s">
        <v>379</v>
      </c>
      <c r="D210" s="250" t="s">
        <v>322</v>
      </c>
      <c r="E210" s="251" t="s">
        <v>394</v>
      </c>
      <c r="F210" s="252" t="s">
        <v>395</v>
      </c>
      <c r="G210" s="253" t="s">
        <v>376</v>
      </c>
      <c r="H210" s="254">
        <v>4</v>
      </c>
      <c r="I210" s="255"/>
      <c r="J210" s="254">
        <f t="shared" si="5"/>
        <v>0</v>
      </c>
      <c r="K210" s="256"/>
      <c r="L210" s="257"/>
      <c r="M210" s="258" t="s">
        <v>1</v>
      </c>
      <c r="N210" s="259" t="s">
        <v>43</v>
      </c>
      <c r="O210" s="75"/>
      <c r="P210" s="223">
        <f t="shared" si="6"/>
        <v>0</v>
      </c>
      <c r="Q210" s="223">
        <v>1.4E-3</v>
      </c>
      <c r="R210" s="223">
        <f t="shared" si="7"/>
        <v>5.5999999999999999E-3</v>
      </c>
      <c r="S210" s="223">
        <v>0</v>
      </c>
      <c r="T210" s="224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262</v>
      </c>
      <c r="AT210" s="225" t="s">
        <v>322</v>
      </c>
      <c r="AU210" s="225" t="s">
        <v>100</v>
      </c>
      <c r="AY210" s="17" t="s">
        <v>223</v>
      </c>
      <c r="BE210" s="226">
        <f t="shared" si="9"/>
        <v>0</v>
      </c>
      <c r="BF210" s="226">
        <f t="shared" si="10"/>
        <v>0</v>
      </c>
      <c r="BG210" s="226">
        <f t="shared" si="11"/>
        <v>0</v>
      </c>
      <c r="BH210" s="226">
        <f t="shared" si="12"/>
        <v>0</v>
      </c>
      <c r="BI210" s="226">
        <f t="shared" si="13"/>
        <v>0</v>
      </c>
      <c r="BJ210" s="17" t="s">
        <v>100</v>
      </c>
      <c r="BK210" s="226">
        <f t="shared" si="14"/>
        <v>0</v>
      </c>
      <c r="BL210" s="17" t="s">
        <v>229</v>
      </c>
      <c r="BM210" s="225" t="s">
        <v>865</v>
      </c>
    </row>
    <row r="211" spans="1:65" s="2" customFormat="1" ht="14.4" customHeight="1">
      <c r="A211" s="34"/>
      <c r="B211" s="35"/>
      <c r="C211" s="250" t="s">
        <v>385</v>
      </c>
      <c r="D211" s="250" t="s">
        <v>322</v>
      </c>
      <c r="E211" s="251" t="s">
        <v>398</v>
      </c>
      <c r="F211" s="252" t="s">
        <v>399</v>
      </c>
      <c r="G211" s="253" t="s">
        <v>376</v>
      </c>
      <c r="H211" s="254">
        <v>5</v>
      </c>
      <c r="I211" s="255"/>
      <c r="J211" s="254">
        <f t="shared" si="5"/>
        <v>0</v>
      </c>
      <c r="K211" s="256"/>
      <c r="L211" s="257"/>
      <c r="M211" s="258" t="s">
        <v>1</v>
      </c>
      <c r="N211" s="259" t="s">
        <v>43</v>
      </c>
      <c r="O211" s="75"/>
      <c r="P211" s="223">
        <f t="shared" si="6"/>
        <v>0</v>
      </c>
      <c r="Q211" s="223">
        <v>2.0000000000000002E-5</v>
      </c>
      <c r="R211" s="223">
        <f t="shared" si="7"/>
        <v>1E-4</v>
      </c>
      <c r="S211" s="223">
        <v>0</v>
      </c>
      <c r="T211" s="224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262</v>
      </c>
      <c r="AT211" s="225" t="s">
        <v>322</v>
      </c>
      <c r="AU211" s="225" t="s">
        <v>100</v>
      </c>
      <c r="AY211" s="17" t="s">
        <v>223</v>
      </c>
      <c r="BE211" s="226">
        <f t="shared" si="9"/>
        <v>0</v>
      </c>
      <c r="BF211" s="226">
        <f t="shared" si="10"/>
        <v>0</v>
      </c>
      <c r="BG211" s="226">
        <f t="shared" si="11"/>
        <v>0</v>
      </c>
      <c r="BH211" s="226">
        <f t="shared" si="12"/>
        <v>0</v>
      </c>
      <c r="BI211" s="226">
        <f t="shared" si="13"/>
        <v>0</v>
      </c>
      <c r="BJ211" s="17" t="s">
        <v>100</v>
      </c>
      <c r="BK211" s="226">
        <f t="shared" si="14"/>
        <v>0</v>
      </c>
      <c r="BL211" s="17" t="s">
        <v>229</v>
      </c>
      <c r="BM211" s="225" t="s">
        <v>866</v>
      </c>
    </row>
    <row r="212" spans="1:65" s="2" customFormat="1" ht="30" customHeight="1">
      <c r="A212" s="34"/>
      <c r="B212" s="35"/>
      <c r="C212" s="214" t="s">
        <v>389</v>
      </c>
      <c r="D212" s="214" t="s">
        <v>225</v>
      </c>
      <c r="E212" s="215" t="s">
        <v>402</v>
      </c>
      <c r="F212" s="216" t="s">
        <v>403</v>
      </c>
      <c r="G212" s="217" t="s">
        <v>248</v>
      </c>
      <c r="H212" s="218">
        <v>187.7</v>
      </c>
      <c r="I212" s="219"/>
      <c r="J212" s="218">
        <f t="shared" si="5"/>
        <v>0</v>
      </c>
      <c r="K212" s="220"/>
      <c r="L212" s="39"/>
      <c r="M212" s="221" t="s">
        <v>1</v>
      </c>
      <c r="N212" s="222" t="s">
        <v>43</v>
      </c>
      <c r="O212" s="75"/>
      <c r="P212" s="223">
        <f t="shared" si="6"/>
        <v>0</v>
      </c>
      <c r="Q212" s="223">
        <v>6.9999999999999994E-5</v>
      </c>
      <c r="R212" s="223">
        <f t="shared" si="7"/>
        <v>1.3138999999999998E-2</v>
      </c>
      <c r="S212" s="223">
        <v>0</v>
      </c>
      <c r="T212" s="224">
        <f t="shared" si="8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 t="shared" si="9"/>
        <v>0</v>
      </c>
      <c r="BF212" s="226">
        <f t="shared" si="10"/>
        <v>0</v>
      </c>
      <c r="BG212" s="226">
        <f t="shared" si="11"/>
        <v>0</v>
      </c>
      <c r="BH212" s="226">
        <f t="shared" si="12"/>
        <v>0</v>
      </c>
      <c r="BI212" s="226">
        <f t="shared" si="13"/>
        <v>0</v>
      </c>
      <c r="BJ212" s="17" t="s">
        <v>100</v>
      </c>
      <c r="BK212" s="226">
        <f t="shared" si="14"/>
        <v>0</v>
      </c>
      <c r="BL212" s="17" t="s">
        <v>229</v>
      </c>
      <c r="BM212" s="225" t="s">
        <v>867</v>
      </c>
    </row>
    <row r="213" spans="1:65" s="2" customFormat="1" ht="22.2" customHeight="1">
      <c r="A213" s="34"/>
      <c r="B213" s="35"/>
      <c r="C213" s="214" t="s">
        <v>393</v>
      </c>
      <c r="D213" s="214" t="s">
        <v>225</v>
      </c>
      <c r="E213" s="215" t="s">
        <v>406</v>
      </c>
      <c r="F213" s="216" t="s">
        <v>407</v>
      </c>
      <c r="G213" s="217" t="s">
        <v>248</v>
      </c>
      <c r="H213" s="218">
        <v>8</v>
      </c>
      <c r="I213" s="219"/>
      <c r="J213" s="218">
        <f t="shared" si="5"/>
        <v>0</v>
      </c>
      <c r="K213" s="220"/>
      <c r="L213" s="39"/>
      <c r="M213" s="221" t="s">
        <v>1</v>
      </c>
      <c r="N213" s="222" t="s">
        <v>43</v>
      </c>
      <c r="O213" s="75"/>
      <c r="P213" s="223">
        <f t="shared" si="6"/>
        <v>0</v>
      </c>
      <c r="Q213" s="223">
        <v>1.4999999999999999E-4</v>
      </c>
      <c r="R213" s="223">
        <f t="shared" si="7"/>
        <v>1.1999999999999999E-3</v>
      </c>
      <c r="S213" s="223">
        <v>0</v>
      </c>
      <c r="T213" s="224">
        <f t="shared" si="8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 t="shared" si="9"/>
        <v>0</v>
      </c>
      <c r="BF213" s="226">
        <f t="shared" si="10"/>
        <v>0</v>
      </c>
      <c r="BG213" s="226">
        <f t="shared" si="11"/>
        <v>0</v>
      </c>
      <c r="BH213" s="226">
        <f t="shared" si="12"/>
        <v>0</v>
      </c>
      <c r="BI213" s="226">
        <f t="shared" si="13"/>
        <v>0</v>
      </c>
      <c r="BJ213" s="17" t="s">
        <v>100</v>
      </c>
      <c r="BK213" s="226">
        <f t="shared" si="14"/>
        <v>0</v>
      </c>
      <c r="BL213" s="17" t="s">
        <v>229</v>
      </c>
      <c r="BM213" s="225" t="s">
        <v>868</v>
      </c>
    </row>
    <row r="214" spans="1:65" s="2" customFormat="1" ht="22.2" customHeight="1">
      <c r="A214" s="34"/>
      <c r="B214" s="35"/>
      <c r="C214" s="214" t="s">
        <v>397</v>
      </c>
      <c r="D214" s="214" t="s">
        <v>225</v>
      </c>
      <c r="E214" s="215" t="s">
        <v>410</v>
      </c>
      <c r="F214" s="216" t="s">
        <v>411</v>
      </c>
      <c r="G214" s="217" t="s">
        <v>228</v>
      </c>
      <c r="H214" s="218">
        <v>12</v>
      </c>
      <c r="I214" s="219"/>
      <c r="J214" s="218">
        <f t="shared" si="5"/>
        <v>0</v>
      </c>
      <c r="K214" s="220"/>
      <c r="L214" s="39"/>
      <c r="M214" s="221" t="s">
        <v>1</v>
      </c>
      <c r="N214" s="222" t="s">
        <v>43</v>
      </c>
      <c r="O214" s="75"/>
      <c r="P214" s="223">
        <f t="shared" si="6"/>
        <v>0</v>
      </c>
      <c r="Q214" s="223">
        <v>5.9999999999999995E-4</v>
      </c>
      <c r="R214" s="223">
        <f t="shared" si="7"/>
        <v>7.1999999999999998E-3</v>
      </c>
      <c r="S214" s="223">
        <v>0</v>
      </c>
      <c r="T214" s="224">
        <f t="shared" si="8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229</v>
      </c>
      <c r="AT214" s="225" t="s">
        <v>225</v>
      </c>
      <c r="AU214" s="225" t="s">
        <v>100</v>
      </c>
      <c r="AY214" s="17" t="s">
        <v>223</v>
      </c>
      <c r="BE214" s="226">
        <f t="shared" si="9"/>
        <v>0</v>
      </c>
      <c r="BF214" s="226">
        <f t="shared" si="10"/>
        <v>0</v>
      </c>
      <c r="BG214" s="226">
        <f t="shared" si="11"/>
        <v>0</v>
      </c>
      <c r="BH214" s="226">
        <f t="shared" si="12"/>
        <v>0</v>
      </c>
      <c r="BI214" s="226">
        <f t="shared" si="13"/>
        <v>0</v>
      </c>
      <c r="BJ214" s="17" t="s">
        <v>100</v>
      </c>
      <c r="BK214" s="226">
        <f t="shared" si="14"/>
        <v>0</v>
      </c>
      <c r="BL214" s="17" t="s">
        <v>229</v>
      </c>
      <c r="BM214" s="225" t="s">
        <v>869</v>
      </c>
    </row>
    <row r="215" spans="1:65" s="13" customFormat="1">
      <c r="B215" s="227"/>
      <c r="C215" s="228"/>
      <c r="D215" s="229" t="s">
        <v>234</v>
      </c>
      <c r="E215" s="230" t="s">
        <v>1</v>
      </c>
      <c r="F215" s="231" t="s">
        <v>980</v>
      </c>
      <c r="G215" s="228"/>
      <c r="H215" s="232">
        <v>12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234</v>
      </c>
      <c r="AU215" s="238" t="s">
        <v>100</v>
      </c>
      <c r="AV215" s="13" t="s">
        <v>100</v>
      </c>
      <c r="AW215" s="13" t="s">
        <v>33</v>
      </c>
      <c r="AX215" s="13" t="s">
        <v>77</v>
      </c>
      <c r="AY215" s="238" t="s">
        <v>223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981</v>
      </c>
      <c r="G216" s="228"/>
      <c r="H216" s="232">
        <v>0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77</v>
      </c>
      <c r="AY216" s="238" t="s">
        <v>223</v>
      </c>
    </row>
    <row r="217" spans="1:65" s="14" customFormat="1">
      <c r="B217" s="239"/>
      <c r="C217" s="240"/>
      <c r="D217" s="229" t="s">
        <v>234</v>
      </c>
      <c r="E217" s="241" t="s">
        <v>1</v>
      </c>
      <c r="F217" s="242" t="s">
        <v>244</v>
      </c>
      <c r="G217" s="240"/>
      <c r="H217" s="243">
        <v>12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234</v>
      </c>
      <c r="AU217" s="249" t="s">
        <v>100</v>
      </c>
      <c r="AV217" s="14" t="s">
        <v>229</v>
      </c>
      <c r="AW217" s="14" t="s">
        <v>33</v>
      </c>
      <c r="AX217" s="14" t="s">
        <v>85</v>
      </c>
      <c r="AY217" s="249" t="s">
        <v>223</v>
      </c>
    </row>
    <row r="218" spans="1:65" s="2" customFormat="1" ht="22.2" customHeight="1">
      <c r="A218" s="34"/>
      <c r="B218" s="35"/>
      <c r="C218" s="214" t="s">
        <v>401</v>
      </c>
      <c r="D218" s="214" t="s">
        <v>225</v>
      </c>
      <c r="E218" s="215" t="s">
        <v>424</v>
      </c>
      <c r="F218" s="216" t="s">
        <v>425</v>
      </c>
      <c r="G218" s="217" t="s">
        <v>376</v>
      </c>
      <c r="H218" s="218">
        <v>12</v>
      </c>
      <c r="I218" s="219"/>
      <c r="J218" s="218">
        <f>ROUND(I218*H218,2)</f>
        <v>0</v>
      </c>
      <c r="K218" s="220"/>
      <c r="L218" s="39"/>
      <c r="M218" s="221" t="s">
        <v>1</v>
      </c>
      <c r="N218" s="222" t="s">
        <v>43</v>
      </c>
      <c r="O218" s="7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>IF(N218="základná",J218,0)</f>
        <v>0</v>
      </c>
      <c r="BF218" s="226">
        <f>IF(N218="znížená",J218,0)</f>
        <v>0</v>
      </c>
      <c r="BG218" s="226">
        <f>IF(N218="zákl. prenesená",J218,0)</f>
        <v>0</v>
      </c>
      <c r="BH218" s="226">
        <f>IF(N218="zníž. prenesená",J218,0)</f>
        <v>0</v>
      </c>
      <c r="BI218" s="226">
        <f>IF(N218="nulová",J218,0)</f>
        <v>0</v>
      </c>
      <c r="BJ218" s="17" t="s">
        <v>100</v>
      </c>
      <c r="BK218" s="226">
        <f>ROUND(I218*H218,2)</f>
        <v>0</v>
      </c>
      <c r="BL218" s="17" t="s">
        <v>229</v>
      </c>
      <c r="BM218" s="225" t="s">
        <v>872</v>
      </c>
    </row>
    <row r="219" spans="1:65" s="13" customFormat="1">
      <c r="B219" s="227"/>
      <c r="C219" s="228"/>
      <c r="D219" s="229" t="s">
        <v>234</v>
      </c>
      <c r="E219" s="230" t="s">
        <v>1</v>
      </c>
      <c r="F219" s="231" t="s">
        <v>982</v>
      </c>
      <c r="G219" s="228"/>
      <c r="H219" s="232">
        <v>12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33</v>
      </c>
      <c r="AX219" s="13" t="s">
        <v>85</v>
      </c>
      <c r="AY219" s="238" t="s">
        <v>223</v>
      </c>
    </row>
    <row r="220" spans="1:65" s="2" customFormat="1" ht="22.2" customHeight="1">
      <c r="A220" s="34"/>
      <c r="B220" s="35"/>
      <c r="C220" s="214" t="s">
        <v>405</v>
      </c>
      <c r="D220" s="214" t="s">
        <v>225</v>
      </c>
      <c r="E220" s="215" t="s">
        <v>429</v>
      </c>
      <c r="F220" s="216" t="s">
        <v>430</v>
      </c>
      <c r="G220" s="217" t="s">
        <v>248</v>
      </c>
      <c r="H220" s="218">
        <v>195.8</v>
      </c>
      <c r="I220" s="219"/>
      <c r="J220" s="218">
        <f>ROUND(I220*H220,2)</f>
        <v>0</v>
      </c>
      <c r="K220" s="220"/>
      <c r="L220" s="39"/>
      <c r="M220" s="221" t="s">
        <v>1</v>
      </c>
      <c r="N220" s="222" t="s">
        <v>43</v>
      </c>
      <c r="O220" s="7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874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983</v>
      </c>
      <c r="G221" s="228"/>
      <c r="H221" s="232">
        <v>195.8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2" customFormat="1" ht="22.2" customHeight="1">
      <c r="A222" s="34"/>
      <c r="B222" s="35"/>
      <c r="C222" s="214" t="s">
        <v>409</v>
      </c>
      <c r="D222" s="214" t="s">
        <v>225</v>
      </c>
      <c r="E222" s="215" t="s">
        <v>434</v>
      </c>
      <c r="F222" s="216" t="s">
        <v>435</v>
      </c>
      <c r="G222" s="217" t="s">
        <v>228</v>
      </c>
      <c r="H222" s="218">
        <v>12</v>
      </c>
      <c r="I222" s="219"/>
      <c r="J222" s="218">
        <f>ROUND(I222*H222,2)</f>
        <v>0</v>
      </c>
      <c r="K222" s="220"/>
      <c r="L222" s="39"/>
      <c r="M222" s="221" t="s">
        <v>1</v>
      </c>
      <c r="N222" s="222" t="s">
        <v>43</v>
      </c>
      <c r="O222" s="75"/>
      <c r="P222" s="223">
        <f>O222*H222</f>
        <v>0</v>
      </c>
      <c r="Q222" s="223">
        <v>1.0000000000000001E-5</v>
      </c>
      <c r="R222" s="223">
        <f>Q222*H222</f>
        <v>1.2000000000000002E-4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876</v>
      </c>
    </row>
    <row r="223" spans="1:65" s="13" customFormat="1">
      <c r="B223" s="227"/>
      <c r="C223" s="228"/>
      <c r="D223" s="229" t="s">
        <v>234</v>
      </c>
      <c r="E223" s="230" t="s">
        <v>1</v>
      </c>
      <c r="F223" s="231" t="s">
        <v>984</v>
      </c>
      <c r="G223" s="228"/>
      <c r="H223" s="232">
        <v>12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33</v>
      </c>
      <c r="AX223" s="13" t="s">
        <v>85</v>
      </c>
      <c r="AY223" s="238" t="s">
        <v>223</v>
      </c>
    </row>
    <row r="224" spans="1:65" s="2" customFormat="1" ht="30" customHeight="1">
      <c r="A224" s="34"/>
      <c r="B224" s="35"/>
      <c r="C224" s="214" t="s">
        <v>415</v>
      </c>
      <c r="D224" s="214" t="s">
        <v>225</v>
      </c>
      <c r="E224" s="215" t="s">
        <v>439</v>
      </c>
      <c r="F224" s="216" t="s">
        <v>440</v>
      </c>
      <c r="G224" s="217" t="s">
        <v>248</v>
      </c>
      <c r="H224" s="218">
        <v>230.48</v>
      </c>
      <c r="I224" s="219"/>
      <c r="J224" s="218">
        <f>ROUND(I224*H224,2)</f>
        <v>0</v>
      </c>
      <c r="K224" s="220"/>
      <c r="L224" s="39"/>
      <c r="M224" s="221" t="s">
        <v>1</v>
      </c>
      <c r="N224" s="222" t="s">
        <v>43</v>
      </c>
      <c r="O224" s="75"/>
      <c r="P224" s="223">
        <f>O224*H224</f>
        <v>0</v>
      </c>
      <c r="Q224" s="223">
        <v>0.15112999999999999</v>
      </c>
      <c r="R224" s="223">
        <f>Q224*H224</f>
        <v>34.832442399999998</v>
      </c>
      <c r="S224" s="223">
        <v>0</v>
      </c>
      <c r="T224" s="22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>IF(N224="základná",J224,0)</f>
        <v>0</v>
      </c>
      <c r="BF224" s="226">
        <f>IF(N224="znížená",J224,0)</f>
        <v>0</v>
      </c>
      <c r="BG224" s="226">
        <f>IF(N224="zákl. prenesená",J224,0)</f>
        <v>0</v>
      </c>
      <c r="BH224" s="226">
        <f>IF(N224="zníž. prenesená",J224,0)</f>
        <v>0</v>
      </c>
      <c r="BI224" s="226">
        <f>IF(N224="nulová",J224,0)</f>
        <v>0</v>
      </c>
      <c r="BJ224" s="17" t="s">
        <v>100</v>
      </c>
      <c r="BK224" s="226">
        <f>ROUND(I224*H224,2)</f>
        <v>0</v>
      </c>
      <c r="BL224" s="17" t="s">
        <v>229</v>
      </c>
      <c r="BM224" s="225" t="s">
        <v>878</v>
      </c>
    </row>
    <row r="225" spans="1:65" s="13" customFormat="1">
      <c r="B225" s="227"/>
      <c r="C225" s="228"/>
      <c r="D225" s="229" t="s">
        <v>234</v>
      </c>
      <c r="E225" s="230" t="s">
        <v>1</v>
      </c>
      <c r="F225" s="231" t="s">
        <v>985</v>
      </c>
      <c r="G225" s="228"/>
      <c r="H225" s="232">
        <v>191.48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234</v>
      </c>
      <c r="AU225" s="238" t="s">
        <v>100</v>
      </c>
      <c r="AV225" s="13" t="s">
        <v>100</v>
      </c>
      <c r="AW225" s="13" t="s">
        <v>33</v>
      </c>
      <c r="AX225" s="13" t="s">
        <v>77</v>
      </c>
      <c r="AY225" s="238" t="s">
        <v>223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986</v>
      </c>
      <c r="G226" s="228"/>
      <c r="H226" s="232">
        <v>36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77</v>
      </c>
      <c r="AY226" s="238" t="s">
        <v>223</v>
      </c>
    </row>
    <row r="227" spans="1:65" s="13" customFormat="1">
      <c r="B227" s="227"/>
      <c r="C227" s="228"/>
      <c r="D227" s="229" t="s">
        <v>234</v>
      </c>
      <c r="E227" s="230" t="s">
        <v>1</v>
      </c>
      <c r="F227" s="231" t="s">
        <v>938</v>
      </c>
      <c r="G227" s="228"/>
      <c r="H227" s="232">
        <v>3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33</v>
      </c>
      <c r="AX227" s="13" t="s">
        <v>77</v>
      </c>
      <c r="AY227" s="238" t="s">
        <v>223</v>
      </c>
    </row>
    <row r="228" spans="1:65" s="14" customFormat="1">
      <c r="B228" s="239"/>
      <c r="C228" s="240"/>
      <c r="D228" s="229" t="s">
        <v>234</v>
      </c>
      <c r="E228" s="241" t="s">
        <v>1</v>
      </c>
      <c r="F228" s="242" t="s">
        <v>244</v>
      </c>
      <c r="G228" s="240"/>
      <c r="H228" s="243">
        <v>230.48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234</v>
      </c>
      <c r="AU228" s="249" t="s">
        <v>100</v>
      </c>
      <c r="AV228" s="14" t="s">
        <v>229</v>
      </c>
      <c r="AW228" s="14" t="s">
        <v>33</v>
      </c>
      <c r="AX228" s="14" t="s">
        <v>85</v>
      </c>
      <c r="AY228" s="249" t="s">
        <v>223</v>
      </c>
    </row>
    <row r="229" spans="1:65" s="2" customFormat="1" ht="22.2" customHeight="1">
      <c r="A229" s="34"/>
      <c r="B229" s="35"/>
      <c r="C229" s="250" t="s">
        <v>419</v>
      </c>
      <c r="D229" s="250" t="s">
        <v>322</v>
      </c>
      <c r="E229" s="251" t="s">
        <v>447</v>
      </c>
      <c r="F229" s="252" t="s">
        <v>448</v>
      </c>
      <c r="G229" s="253" t="s">
        <v>376</v>
      </c>
      <c r="H229" s="254">
        <v>3.03</v>
      </c>
      <c r="I229" s="255"/>
      <c r="J229" s="254">
        <f>ROUND(I229*H229,2)</f>
        <v>0</v>
      </c>
      <c r="K229" s="256"/>
      <c r="L229" s="257"/>
      <c r="M229" s="258" t="s">
        <v>1</v>
      </c>
      <c r="N229" s="259" t="s">
        <v>43</v>
      </c>
      <c r="O229" s="75"/>
      <c r="P229" s="223">
        <f>O229*H229</f>
        <v>0</v>
      </c>
      <c r="Q229" s="223">
        <v>0.09</v>
      </c>
      <c r="R229" s="223">
        <f>Q229*H229</f>
        <v>0.2727</v>
      </c>
      <c r="S229" s="223">
        <v>0</v>
      </c>
      <c r="T229" s="22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262</v>
      </c>
      <c r="AT229" s="225" t="s">
        <v>322</v>
      </c>
      <c r="AU229" s="225" t="s">
        <v>100</v>
      </c>
      <c r="AY229" s="17" t="s">
        <v>223</v>
      </c>
      <c r="BE229" s="226">
        <f>IF(N229="základná",J229,0)</f>
        <v>0</v>
      </c>
      <c r="BF229" s="226">
        <f>IF(N229="znížená",J229,0)</f>
        <v>0</v>
      </c>
      <c r="BG229" s="226">
        <f>IF(N229="zákl. prenesená",J229,0)</f>
        <v>0</v>
      </c>
      <c r="BH229" s="226">
        <f>IF(N229="zníž. prenesená",J229,0)</f>
        <v>0</v>
      </c>
      <c r="BI229" s="226">
        <f>IF(N229="nulová",J229,0)</f>
        <v>0</v>
      </c>
      <c r="BJ229" s="17" t="s">
        <v>100</v>
      </c>
      <c r="BK229" s="226">
        <f>ROUND(I229*H229,2)</f>
        <v>0</v>
      </c>
      <c r="BL229" s="17" t="s">
        <v>229</v>
      </c>
      <c r="BM229" s="225" t="s">
        <v>882</v>
      </c>
    </row>
    <row r="230" spans="1:65" s="13" customFormat="1">
      <c r="B230" s="227"/>
      <c r="C230" s="228"/>
      <c r="D230" s="229" t="s">
        <v>234</v>
      </c>
      <c r="E230" s="228"/>
      <c r="F230" s="231" t="s">
        <v>685</v>
      </c>
      <c r="G230" s="228"/>
      <c r="H230" s="232">
        <v>3.03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4</v>
      </c>
      <c r="AX230" s="13" t="s">
        <v>85</v>
      </c>
      <c r="AY230" s="238" t="s">
        <v>223</v>
      </c>
    </row>
    <row r="231" spans="1:65" s="2" customFormat="1" ht="14.4" customHeight="1">
      <c r="A231" s="34"/>
      <c r="B231" s="35"/>
      <c r="C231" s="250" t="s">
        <v>423</v>
      </c>
      <c r="D231" s="250" t="s">
        <v>322</v>
      </c>
      <c r="E231" s="251" t="s">
        <v>452</v>
      </c>
      <c r="F231" s="252" t="s">
        <v>453</v>
      </c>
      <c r="G231" s="253" t="s">
        <v>376</v>
      </c>
      <c r="H231" s="254">
        <v>193.39</v>
      </c>
      <c r="I231" s="255"/>
      <c r="J231" s="254">
        <f>ROUND(I231*H231,2)</f>
        <v>0</v>
      </c>
      <c r="K231" s="256"/>
      <c r="L231" s="257"/>
      <c r="M231" s="258" t="s">
        <v>1</v>
      </c>
      <c r="N231" s="259" t="s">
        <v>43</v>
      </c>
      <c r="O231" s="75"/>
      <c r="P231" s="223">
        <f>O231*H231</f>
        <v>0</v>
      </c>
      <c r="Q231" s="223">
        <v>4.8000000000000001E-2</v>
      </c>
      <c r="R231" s="223">
        <f>Q231*H231</f>
        <v>9.2827199999999994</v>
      </c>
      <c r="S231" s="223">
        <v>0</v>
      </c>
      <c r="T231" s="22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262</v>
      </c>
      <c r="AT231" s="225" t="s">
        <v>322</v>
      </c>
      <c r="AU231" s="225" t="s">
        <v>100</v>
      </c>
      <c r="AY231" s="17" t="s">
        <v>223</v>
      </c>
      <c r="BE231" s="226">
        <f>IF(N231="základná",J231,0)</f>
        <v>0</v>
      </c>
      <c r="BF231" s="226">
        <f>IF(N231="znížená",J231,0)</f>
        <v>0</v>
      </c>
      <c r="BG231" s="226">
        <f>IF(N231="zákl. prenesená",J231,0)</f>
        <v>0</v>
      </c>
      <c r="BH231" s="226">
        <f>IF(N231="zníž. prenesená",J231,0)</f>
        <v>0</v>
      </c>
      <c r="BI231" s="226">
        <f>IF(N231="nulová",J231,0)</f>
        <v>0</v>
      </c>
      <c r="BJ231" s="17" t="s">
        <v>100</v>
      </c>
      <c r="BK231" s="226">
        <f>ROUND(I231*H231,2)</f>
        <v>0</v>
      </c>
      <c r="BL231" s="17" t="s">
        <v>229</v>
      </c>
      <c r="BM231" s="225" t="s">
        <v>884</v>
      </c>
    </row>
    <row r="232" spans="1:65" s="13" customFormat="1">
      <c r="B232" s="227"/>
      <c r="C232" s="228"/>
      <c r="D232" s="229" t="s">
        <v>234</v>
      </c>
      <c r="E232" s="230" t="s">
        <v>1</v>
      </c>
      <c r="F232" s="231" t="s">
        <v>985</v>
      </c>
      <c r="G232" s="228"/>
      <c r="H232" s="232">
        <v>191.48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234</v>
      </c>
      <c r="AU232" s="238" t="s">
        <v>100</v>
      </c>
      <c r="AV232" s="13" t="s">
        <v>100</v>
      </c>
      <c r="AW232" s="13" t="s">
        <v>33</v>
      </c>
      <c r="AX232" s="13" t="s">
        <v>85</v>
      </c>
      <c r="AY232" s="238" t="s">
        <v>223</v>
      </c>
    </row>
    <row r="233" spans="1:65" s="13" customFormat="1">
      <c r="B233" s="227"/>
      <c r="C233" s="228"/>
      <c r="D233" s="229" t="s">
        <v>234</v>
      </c>
      <c r="E233" s="228"/>
      <c r="F233" s="231" t="s">
        <v>987</v>
      </c>
      <c r="G233" s="228"/>
      <c r="H233" s="232">
        <v>193.39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4</v>
      </c>
      <c r="AX233" s="13" t="s">
        <v>85</v>
      </c>
      <c r="AY233" s="238" t="s">
        <v>223</v>
      </c>
    </row>
    <row r="234" spans="1:65" s="2" customFormat="1" ht="19.8" customHeight="1">
      <c r="A234" s="34"/>
      <c r="B234" s="35"/>
      <c r="C234" s="250" t="s">
        <v>428</v>
      </c>
      <c r="D234" s="250" t="s">
        <v>322</v>
      </c>
      <c r="E234" s="251" t="s">
        <v>457</v>
      </c>
      <c r="F234" s="252" t="s">
        <v>458</v>
      </c>
      <c r="G234" s="253" t="s">
        <v>376</v>
      </c>
      <c r="H234" s="254">
        <v>36.36</v>
      </c>
      <c r="I234" s="255"/>
      <c r="J234" s="254">
        <f>ROUND(I234*H234,2)</f>
        <v>0</v>
      </c>
      <c r="K234" s="256"/>
      <c r="L234" s="257"/>
      <c r="M234" s="258" t="s">
        <v>1</v>
      </c>
      <c r="N234" s="259" t="s">
        <v>43</v>
      </c>
      <c r="O234" s="75"/>
      <c r="P234" s="223">
        <f>O234*H234</f>
        <v>0</v>
      </c>
      <c r="Q234" s="223">
        <v>6.5000000000000002E-2</v>
      </c>
      <c r="R234" s="223">
        <f>Q234*H234</f>
        <v>2.3633999999999999</v>
      </c>
      <c r="S234" s="223">
        <v>0</v>
      </c>
      <c r="T234" s="22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262</v>
      </c>
      <c r="AT234" s="225" t="s">
        <v>322</v>
      </c>
      <c r="AU234" s="225" t="s">
        <v>100</v>
      </c>
      <c r="AY234" s="17" t="s">
        <v>223</v>
      </c>
      <c r="BE234" s="226">
        <f>IF(N234="základná",J234,0)</f>
        <v>0</v>
      </c>
      <c r="BF234" s="226">
        <f>IF(N234="znížená",J234,0)</f>
        <v>0</v>
      </c>
      <c r="BG234" s="226">
        <f>IF(N234="zákl. prenesená",J234,0)</f>
        <v>0</v>
      </c>
      <c r="BH234" s="226">
        <f>IF(N234="zníž. prenesená",J234,0)</f>
        <v>0</v>
      </c>
      <c r="BI234" s="226">
        <f>IF(N234="nulová",J234,0)</f>
        <v>0</v>
      </c>
      <c r="BJ234" s="17" t="s">
        <v>100</v>
      </c>
      <c r="BK234" s="226">
        <f>ROUND(I234*H234,2)</f>
        <v>0</v>
      </c>
      <c r="BL234" s="17" t="s">
        <v>229</v>
      </c>
      <c r="BM234" s="225" t="s">
        <v>886</v>
      </c>
    </row>
    <row r="235" spans="1:65" s="13" customFormat="1">
      <c r="B235" s="227"/>
      <c r="C235" s="228"/>
      <c r="D235" s="229" t="s">
        <v>234</v>
      </c>
      <c r="E235" s="230" t="s">
        <v>1</v>
      </c>
      <c r="F235" s="231" t="s">
        <v>988</v>
      </c>
      <c r="G235" s="228"/>
      <c r="H235" s="232">
        <v>36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234</v>
      </c>
      <c r="AU235" s="238" t="s">
        <v>100</v>
      </c>
      <c r="AV235" s="13" t="s">
        <v>100</v>
      </c>
      <c r="AW235" s="13" t="s">
        <v>33</v>
      </c>
      <c r="AX235" s="13" t="s">
        <v>85</v>
      </c>
      <c r="AY235" s="238" t="s">
        <v>223</v>
      </c>
    </row>
    <row r="236" spans="1:65" s="13" customFormat="1">
      <c r="B236" s="227"/>
      <c r="C236" s="228"/>
      <c r="D236" s="229" t="s">
        <v>234</v>
      </c>
      <c r="E236" s="228"/>
      <c r="F236" s="231" t="s">
        <v>989</v>
      </c>
      <c r="G236" s="228"/>
      <c r="H236" s="232">
        <v>36.36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234</v>
      </c>
      <c r="AU236" s="238" t="s">
        <v>100</v>
      </c>
      <c r="AV236" s="13" t="s">
        <v>100</v>
      </c>
      <c r="AW236" s="13" t="s">
        <v>4</v>
      </c>
      <c r="AX236" s="13" t="s">
        <v>85</v>
      </c>
      <c r="AY236" s="238" t="s">
        <v>223</v>
      </c>
    </row>
    <row r="237" spans="1:65" s="2" customFormat="1" ht="30" customHeight="1">
      <c r="A237" s="34"/>
      <c r="B237" s="35"/>
      <c r="C237" s="214" t="s">
        <v>433</v>
      </c>
      <c r="D237" s="214" t="s">
        <v>225</v>
      </c>
      <c r="E237" s="215" t="s">
        <v>462</v>
      </c>
      <c r="F237" s="216" t="s">
        <v>463</v>
      </c>
      <c r="G237" s="217" t="s">
        <v>248</v>
      </c>
      <c r="H237" s="218">
        <v>197.59</v>
      </c>
      <c r="I237" s="219"/>
      <c r="J237" s="218">
        <f>ROUND(I237*H237,2)</f>
        <v>0</v>
      </c>
      <c r="K237" s="220"/>
      <c r="L237" s="39"/>
      <c r="M237" s="221" t="s">
        <v>1</v>
      </c>
      <c r="N237" s="222" t="s">
        <v>43</v>
      </c>
      <c r="O237" s="75"/>
      <c r="P237" s="223">
        <f>O237*H237</f>
        <v>0</v>
      </c>
      <c r="Q237" s="223">
        <v>9.8530000000000006E-2</v>
      </c>
      <c r="R237" s="223">
        <f>Q237*H237</f>
        <v>19.4685427</v>
      </c>
      <c r="S237" s="223">
        <v>0</v>
      </c>
      <c r="T237" s="22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5" t="s">
        <v>229</v>
      </c>
      <c r="AT237" s="225" t="s">
        <v>225</v>
      </c>
      <c r="AU237" s="225" t="s">
        <v>100</v>
      </c>
      <c r="AY237" s="17" t="s">
        <v>223</v>
      </c>
      <c r="BE237" s="226">
        <f>IF(N237="základná",J237,0)</f>
        <v>0</v>
      </c>
      <c r="BF237" s="226">
        <f>IF(N237="znížená",J237,0)</f>
        <v>0</v>
      </c>
      <c r="BG237" s="226">
        <f>IF(N237="zákl. prenesená",J237,0)</f>
        <v>0</v>
      </c>
      <c r="BH237" s="226">
        <f>IF(N237="zníž. prenesená",J237,0)</f>
        <v>0</v>
      </c>
      <c r="BI237" s="226">
        <f>IF(N237="nulová",J237,0)</f>
        <v>0</v>
      </c>
      <c r="BJ237" s="17" t="s">
        <v>100</v>
      </c>
      <c r="BK237" s="226">
        <f>ROUND(I237*H237,2)</f>
        <v>0</v>
      </c>
      <c r="BL237" s="17" t="s">
        <v>229</v>
      </c>
      <c r="BM237" s="225" t="s">
        <v>889</v>
      </c>
    </row>
    <row r="238" spans="1:65" s="13" customFormat="1">
      <c r="B238" s="227"/>
      <c r="C238" s="228"/>
      <c r="D238" s="229" t="s">
        <v>234</v>
      </c>
      <c r="E238" s="230" t="s">
        <v>1</v>
      </c>
      <c r="F238" s="231" t="s">
        <v>990</v>
      </c>
      <c r="G238" s="228"/>
      <c r="H238" s="232">
        <v>197.59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234</v>
      </c>
      <c r="AU238" s="238" t="s">
        <v>100</v>
      </c>
      <c r="AV238" s="13" t="s">
        <v>100</v>
      </c>
      <c r="AW238" s="13" t="s">
        <v>33</v>
      </c>
      <c r="AX238" s="13" t="s">
        <v>85</v>
      </c>
      <c r="AY238" s="238" t="s">
        <v>223</v>
      </c>
    </row>
    <row r="239" spans="1:65" s="2" customFormat="1" ht="14.4" customHeight="1">
      <c r="A239" s="34"/>
      <c r="B239" s="35"/>
      <c r="C239" s="250" t="s">
        <v>438</v>
      </c>
      <c r="D239" s="250" t="s">
        <v>322</v>
      </c>
      <c r="E239" s="251" t="s">
        <v>467</v>
      </c>
      <c r="F239" s="252" t="s">
        <v>468</v>
      </c>
      <c r="G239" s="253" t="s">
        <v>376</v>
      </c>
      <c r="H239" s="254">
        <v>199.57</v>
      </c>
      <c r="I239" s="255"/>
      <c r="J239" s="254">
        <f>ROUND(I239*H239,2)</f>
        <v>0</v>
      </c>
      <c r="K239" s="256"/>
      <c r="L239" s="257"/>
      <c r="M239" s="258" t="s">
        <v>1</v>
      </c>
      <c r="N239" s="259" t="s">
        <v>43</v>
      </c>
      <c r="O239" s="75"/>
      <c r="P239" s="223">
        <f>O239*H239</f>
        <v>0</v>
      </c>
      <c r="Q239" s="223">
        <v>2.3E-2</v>
      </c>
      <c r="R239" s="223">
        <f>Q239*H239</f>
        <v>4.5901100000000001</v>
      </c>
      <c r="S239" s="223">
        <v>0</v>
      </c>
      <c r="T239" s="22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262</v>
      </c>
      <c r="AT239" s="225" t="s">
        <v>322</v>
      </c>
      <c r="AU239" s="225" t="s">
        <v>100</v>
      </c>
      <c r="AY239" s="17" t="s">
        <v>223</v>
      </c>
      <c r="BE239" s="226">
        <f>IF(N239="základná",J239,0)</f>
        <v>0</v>
      </c>
      <c r="BF239" s="226">
        <f>IF(N239="znížená",J239,0)</f>
        <v>0</v>
      </c>
      <c r="BG239" s="226">
        <f>IF(N239="zákl. prenesená",J239,0)</f>
        <v>0</v>
      </c>
      <c r="BH239" s="226">
        <f>IF(N239="zníž. prenesená",J239,0)</f>
        <v>0</v>
      </c>
      <c r="BI239" s="226">
        <f>IF(N239="nulová",J239,0)</f>
        <v>0</v>
      </c>
      <c r="BJ239" s="17" t="s">
        <v>100</v>
      </c>
      <c r="BK239" s="226">
        <f>ROUND(I239*H239,2)</f>
        <v>0</v>
      </c>
      <c r="BL239" s="17" t="s">
        <v>229</v>
      </c>
      <c r="BM239" s="225" t="s">
        <v>891</v>
      </c>
    </row>
    <row r="240" spans="1:65" s="13" customFormat="1">
      <c r="B240" s="227"/>
      <c r="C240" s="228"/>
      <c r="D240" s="229" t="s">
        <v>234</v>
      </c>
      <c r="E240" s="228"/>
      <c r="F240" s="231" t="s">
        <v>991</v>
      </c>
      <c r="G240" s="228"/>
      <c r="H240" s="232">
        <v>199.57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234</v>
      </c>
      <c r="AU240" s="238" t="s">
        <v>100</v>
      </c>
      <c r="AV240" s="13" t="s">
        <v>100</v>
      </c>
      <c r="AW240" s="13" t="s">
        <v>4</v>
      </c>
      <c r="AX240" s="13" t="s">
        <v>85</v>
      </c>
      <c r="AY240" s="238" t="s">
        <v>223</v>
      </c>
    </row>
    <row r="241" spans="1:65" s="2" customFormat="1" ht="22.2" customHeight="1">
      <c r="A241" s="34"/>
      <c r="B241" s="35"/>
      <c r="C241" s="214" t="s">
        <v>446</v>
      </c>
      <c r="D241" s="214" t="s">
        <v>225</v>
      </c>
      <c r="E241" s="215" t="s">
        <v>472</v>
      </c>
      <c r="F241" s="216" t="s">
        <v>473</v>
      </c>
      <c r="G241" s="217" t="s">
        <v>258</v>
      </c>
      <c r="H241" s="218">
        <v>19.059999999999999</v>
      </c>
      <c r="I241" s="219"/>
      <c r="J241" s="218">
        <f>ROUND(I241*H241,2)</f>
        <v>0</v>
      </c>
      <c r="K241" s="220"/>
      <c r="L241" s="39"/>
      <c r="M241" s="221" t="s">
        <v>1</v>
      </c>
      <c r="N241" s="222" t="s">
        <v>43</v>
      </c>
      <c r="O241" s="75"/>
      <c r="P241" s="223">
        <f>O241*H241</f>
        <v>0</v>
      </c>
      <c r="Q241" s="223">
        <v>2.2151299999999998</v>
      </c>
      <c r="R241" s="223">
        <f>Q241*H241</f>
        <v>42.220377799999994</v>
      </c>
      <c r="S241" s="223">
        <v>0</v>
      </c>
      <c r="T241" s="22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>IF(N241="základná",J241,0)</f>
        <v>0</v>
      </c>
      <c r="BF241" s="226">
        <f>IF(N241="znížená",J241,0)</f>
        <v>0</v>
      </c>
      <c r="BG241" s="226">
        <f>IF(N241="zákl. prenesená",J241,0)</f>
        <v>0</v>
      </c>
      <c r="BH241" s="226">
        <f>IF(N241="zníž. prenesená",J241,0)</f>
        <v>0</v>
      </c>
      <c r="BI241" s="226">
        <f>IF(N241="nulová",J241,0)</f>
        <v>0</v>
      </c>
      <c r="BJ241" s="17" t="s">
        <v>100</v>
      </c>
      <c r="BK241" s="226">
        <f>ROUND(I241*H241,2)</f>
        <v>0</v>
      </c>
      <c r="BL241" s="17" t="s">
        <v>229</v>
      </c>
      <c r="BM241" s="225" t="s">
        <v>893</v>
      </c>
    </row>
    <row r="242" spans="1:65" s="13" customFormat="1">
      <c r="B242" s="227"/>
      <c r="C242" s="228"/>
      <c r="D242" s="229" t="s">
        <v>234</v>
      </c>
      <c r="E242" s="230" t="s">
        <v>1</v>
      </c>
      <c r="F242" s="231" t="s">
        <v>992</v>
      </c>
      <c r="G242" s="228"/>
      <c r="H242" s="232">
        <v>19.059999999999999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234</v>
      </c>
      <c r="AU242" s="238" t="s">
        <v>100</v>
      </c>
      <c r="AV242" s="13" t="s">
        <v>100</v>
      </c>
      <c r="AW242" s="13" t="s">
        <v>33</v>
      </c>
      <c r="AX242" s="13" t="s">
        <v>85</v>
      </c>
      <c r="AY242" s="238" t="s">
        <v>223</v>
      </c>
    </row>
    <row r="243" spans="1:65" s="2" customFormat="1" ht="19.8" customHeight="1">
      <c r="A243" s="34"/>
      <c r="B243" s="35"/>
      <c r="C243" s="214" t="s">
        <v>451</v>
      </c>
      <c r="D243" s="214" t="s">
        <v>225</v>
      </c>
      <c r="E243" s="215" t="s">
        <v>490</v>
      </c>
      <c r="F243" s="216" t="s">
        <v>491</v>
      </c>
      <c r="G243" s="217" t="s">
        <v>376</v>
      </c>
      <c r="H243" s="218">
        <v>2</v>
      </c>
      <c r="I243" s="219"/>
      <c r="J243" s="218">
        <f t="shared" ref="J243:J248" si="15">ROUND(I243*H243,2)</f>
        <v>0</v>
      </c>
      <c r="K243" s="220"/>
      <c r="L243" s="39"/>
      <c r="M243" s="221" t="s">
        <v>1</v>
      </c>
      <c r="N243" s="222" t="s">
        <v>43</v>
      </c>
      <c r="O243" s="75"/>
      <c r="P243" s="223">
        <f t="shared" ref="P243:P248" si="16">O243*H243</f>
        <v>0</v>
      </c>
      <c r="Q243" s="223">
        <v>4.1619999999999997E-2</v>
      </c>
      <c r="R243" s="223">
        <f t="shared" ref="R243:R248" si="17">Q243*H243</f>
        <v>8.3239999999999995E-2</v>
      </c>
      <c r="S243" s="223">
        <v>0</v>
      </c>
      <c r="T243" s="224">
        <f t="shared" ref="T243:T248" si="18"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229</v>
      </c>
      <c r="AT243" s="225" t="s">
        <v>225</v>
      </c>
      <c r="AU243" s="225" t="s">
        <v>100</v>
      </c>
      <c r="AY243" s="17" t="s">
        <v>223</v>
      </c>
      <c r="BE243" s="226">
        <f t="shared" ref="BE243:BE248" si="19">IF(N243="základná",J243,0)</f>
        <v>0</v>
      </c>
      <c r="BF243" s="226">
        <f t="shared" ref="BF243:BF248" si="20">IF(N243="znížená",J243,0)</f>
        <v>0</v>
      </c>
      <c r="BG243" s="226">
        <f t="shared" ref="BG243:BG248" si="21">IF(N243="zákl. prenesená",J243,0)</f>
        <v>0</v>
      </c>
      <c r="BH243" s="226">
        <f t="shared" ref="BH243:BH248" si="22">IF(N243="zníž. prenesená",J243,0)</f>
        <v>0</v>
      </c>
      <c r="BI243" s="226">
        <f t="shared" ref="BI243:BI248" si="23">IF(N243="nulová",J243,0)</f>
        <v>0</v>
      </c>
      <c r="BJ243" s="17" t="s">
        <v>100</v>
      </c>
      <c r="BK243" s="226">
        <f t="shared" ref="BK243:BK248" si="24">ROUND(I243*H243,2)</f>
        <v>0</v>
      </c>
      <c r="BL243" s="17" t="s">
        <v>229</v>
      </c>
      <c r="BM243" s="225" t="s">
        <v>946</v>
      </c>
    </row>
    <row r="244" spans="1:65" s="2" customFormat="1" ht="30" customHeight="1">
      <c r="A244" s="34"/>
      <c r="B244" s="35"/>
      <c r="C244" s="214" t="s">
        <v>456</v>
      </c>
      <c r="D244" s="214" t="s">
        <v>225</v>
      </c>
      <c r="E244" s="215" t="s">
        <v>502</v>
      </c>
      <c r="F244" s="216" t="s">
        <v>503</v>
      </c>
      <c r="G244" s="217" t="s">
        <v>303</v>
      </c>
      <c r="H244" s="218">
        <v>231.07</v>
      </c>
      <c r="I244" s="219"/>
      <c r="J244" s="218">
        <f t="shared" si="15"/>
        <v>0</v>
      </c>
      <c r="K244" s="220"/>
      <c r="L244" s="39"/>
      <c r="M244" s="221" t="s">
        <v>1</v>
      </c>
      <c r="N244" s="222" t="s">
        <v>43</v>
      </c>
      <c r="O244" s="75"/>
      <c r="P244" s="223">
        <f t="shared" si="16"/>
        <v>0</v>
      </c>
      <c r="Q244" s="223">
        <v>0</v>
      </c>
      <c r="R244" s="223">
        <f t="shared" si="17"/>
        <v>0</v>
      </c>
      <c r="S244" s="223">
        <v>0</v>
      </c>
      <c r="T244" s="224">
        <f t="shared" si="18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 t="shared" si="19"/>
        <v>0</v>
      </c>
      <c r="BF244" s="226">
        <f t="shared" si="20"/>
        <v>0</v>
      </c>
      <c r="BG244" s="226">
        <f t="shared" si="21"/>
        <v>0</v>
      </c>
      <c r="BH244" s="226">
        <f t="shared" si="22"/>
        <v>0</v>
      </c>
      <c r="BI244" s="226">
        <f t="shared" si="23"/>
        <v>0</v>
      </c>
      <c r="BJ244" s="17" t="s">
        <v>100</v>
      </c>
      <c r="BK244" s="226">
        <f t="shared" si="24"/>
        <v>0</v>
      </c>
      <c r="BL244" s="17" t="s">
        <v>229</v>
      </c>
      <c r="BM244" s="225" t="s">
        <v>993</v>
      </c>
    </row>
    <row r="245" spans="1:65" s="2" customFormat="1" ht="22.2" customHeight="1">
      <c r="A245" s="34"/>
      <c r="B245" s="35"/>
      <c r="C245" s="214" t="s">
        <v>461</v>
      </c>
      <c r="D245" s="214" t="s">
        <v>225</v>
      </c>
      <c r="E245" s="215" t="s">
        <v>506</v>
      </c>
      <c r="F245" s="216" t="s">
        <v>507</v>
      </c>
      <c r="G245" s="217" t="s">
        <v>303</v>
      </c>
      <c r="H245" s="218">
        <v>231.07</v>
      </c>
      <c r="I245" s="219"/>
      <c r="J245" s="218">
        <f t="shared" si="15"/>
        <v>0</v>
      </c>
      <c r="K245" s="220"/>
      <c r="L245" s="39"/>
      <c r="M245" s="221" t="s">
        <v>1</v>
      </c>
      <c r="N245" s="222" t="s">
        <v>43</v>
      </c>
      <c r="O245" s="75"/>
      <c r="P245" s="223">
        <f t="shared" si="16"/>
        <v>0</v>
      </c>
      <c r="Q245" s="223">
        <v>0</v>
      </c>
      <c r="R245" s="223">
        <f t="shared" si="17"/>
        <v>0</v>
      </c>
      <c r="S245" s="223">
        <v>0</v>
      </c>
      <c r="T245" s="224">
        <f t="shared" si="18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5" t="s">
        <v>229</v>
      </c>
      <c r="AT245" s="225" t="s">
        <v>225</v>
      </c>
      <c r="AU245" s="225" t="s">
        <v>100</v>
      </c>
      <c r="AY245" s="17" t="s">
        <v>223</v>
      </c>
      <c r="BE245" s="226">
        <f t="shared" si="19"/>
        <v>0</v>
      </c>
      <c r="BF245" s="226">
        <f t="shared" si="20"/>
        <v>0</v>
      </c>
      <c r="BG245" s="226">
        <f t="shared" si="21"/>
        <v>0</v>
      </c>
      <c r="BH245" s="226">
        <f t="shared" si="22"/>
        <v>0</v>
      </c>
      <c r="BI245" s="226">
        <f t="shared" si="23"/>
        <v>0</v>
      </c>
      <c r="BJ245" s="17" t="s">
        <v>100</v>
      </c>
      <c r="BK245" s="226">
        <f t="shared" si="24"/>
        <v>0</v>
      </c>
      <c r="BL245" s="17" t="s">
        <v>229</v>
      </c>
      <c r="BM245" s="225" t="s">
        <v>994</v>
      </c>
    </row>
    <row r="246" spans="1:65" s="2" customFormat="1" ht="22.2" customHeight="1">
      <c r="A246" s="34"/>
      <c r="B246" s="35"/>
      <c r="C246" s="214" t="s">
        <v>466</v>
      </c>
      <c r="D246" s="214" t="s">
        <v>225</v>
      </c>
      <c r="E246" s="215" t="s">
        <v>511</v>
      </c>
      <c r="F246" s="216" t="s">
        <v>512</v>
      </c>
      <c r="G246" s="217" t="s">
        <v>303</v>
      </c>
      <c r="H246" s="218">
        <v>231.07</v>
      </c>
      <c r="I246" s="219"/>
      <c r="J246" s="218">
        <f t="shared" si="15"/>
        <v>0</v>
      </c>
      <c r="K246" s="220"/>
      <c r="L246" s="39"/>
      <c r="M246" s="221" t="s">
        <v>1</v>
      </c>
      <c r="N246" s="222" t="s">
        <v>43</v>
      </c>
      <c r="O246" s="75"/>
      <c r="P246" s="223">
        <f t="shared" si="16"/>
        <v>0</v>
      </c>
      <c r="Q246" s="223">
        <v>0</v>
      </c>
      <c r="R246" s="223">
        <f t="shared" si="17"/>
        <v>0</v>
      </c>
      <c r="S246" s="223">
        <v>0</v>
      </c>
      <c r="T246" s="224">
        <f t="shared" si="18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5" t="s">
        <v>229</v>
      </c>
      <c r="AT246" s="225" t="s">
        <v>225</v>
      </c>
      <c r="AU246" s="225" t="s">
        <v>100</v>
      </c>
      <c r="AY246" s="17" t="s">
        <v>223</v>
      </c>
      <c r="BE246" s="226">
        <f t="shared" si="19"/>
        <v>0</v>
      </c>
      <c r="BF246" s="226">
        <f t="shared" si="20"/>
        <v>0</v>
      </c>
      <c r="BG246" s="226">
        <f t="shared" si="21"/>
        <v>0</v>
      </c>
      <c r="BH246" s="226">
        <f t="shared" si="22"/>
        <v>0</v>
      </c>
      <c r="BI246" s="226">
        <f t="shared" si="23"/>
        <v>0</v>
      </c>
      <c r="BJ246" s="17" t="s">
        <v>100</v>
      </c>
      <c r="BK246" s="226">
        <f t="shared" si="24"/>
        <v>0</v>
      </c>
      <c r="BL246" s="17" t="s">
        <v>229</v>
      </c>
      <c r="BM246" s="225" t="s">
        <v>995</v>
      </c>
    </row>
    <row r="247" spans="1:65" s="2" customFormat="1" ht="22.2" customHeight="1">
      <c r="A247" s="34"/>
      <c r="B247" s="35"/>
      <c r="C247" s="214" t="s">
        <v>471</v>
      </c>
      <c r="D247" s="214" t="s">
        <v>225</v>
      </c>
      <c r="E247" s="215" t="s">
        <v>515</v>
      </c>
      <c r="F247" s="216" t="s">
        <v>516</v>
      </c>
      <c r="G247" s="217" t="s">
        <v>303</v>
      </c>
      <c r="H247" s="218">
        <v>141.12</v>
      </c>
      <c r="I247" s="219"/>
      <c r="J247" s="218">
        <f t="shared" si="15"/>
        <v>0</v>
      </c>
      <c r="K247" s="220"/>
      <c r="L247" s="39"/>
      <c r="M247" s="221" t="s">
        <v>1</v>
      </c>
      <c r="N247" s="222" t="s">
        <v>43</v>
      </c>
      <c r="O247" s="75"/>
      <c r="P247" s="223">
        <f t="shared" si="16"/>
        <v>0</v>
      </c>
      <c r="Q247" s="223">
        <v>0</v>
      </c>
      <c r="R247" s="223">
        <f t="shared" si="17"/>
        <v>0</v>
      </c>
      <c r="S247" s="223">
        <v>0</v>
      </c>
      <c r="T247" s="224">
        <f t="shared" si="18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5" t="s">
        <v>229</v>
      </c>
      <c r="AT247" s="225" t="s">
        <v>225</v>
      </c>
      <c r="AU247" s="225" t="s">
        <v>100</v>
      </c>
      <c r="AY247" s="17" t="s">
        <v>223</v>
      </c>
      <c r="BE247" s="226">
        <f t="shared" si="19"/>
        <v>0</v>
      </c>
      <c r="BF247" s="226">
        <f t="shared" si="20"/>
        <v>0</v>
      </c>
      <c r="BG247" s="226">
        <f t="shared" si="21"/>
        <v>0</v>
      </c>
      <c r="BH247" s="226">
        <f t="shared" si="22"/>
        <v>0</v>
      </c>
      <c r="BI247" s="226">
        <f t="shared" si="23"/>
        <v>0</v>
      </c>
      <c r="BJ247" s="17" t="s">
        <v>100</v>
      </c>
      <c r="BK247" s="226">
        <f t="shared" si="24"/>
        <v>0</v>
      </c>
      <c r="BL247" s="17" t="s">
        <v>229</v>
      </c>
      <c r="BM247" s="225" t="s">
        <v>900</v>
      </c>
    </row>
    <row r="248" spans="1:65" s="2" customFormat="1" ht="22.2" customHeight="1">
      <c r="A248" s="34"/>
      <c r="B248" s="35"/>
      <c r="C248" s="214" t="s">
        <v>476</v>
      </c>
      <c r="D248" s="214" t="s">
        <v>225</v>
      </c>
      <c r="E248" s="215" t="s">
        <v>519</v>
      </c>
      <c r="F248" s="216" t="s">
        <v>520</v>
      </c>
      <c r="G248" s="217" t="s">
        <v>303</v>
      </c>
      <c r="H248" s="218">
        <v>89.95</v>
      </c>
      <c r="I248" s="219"/>
      <c r="J248" s="218">
        <f t="shared" si="15"/>
        <v>0</v>
      </c>
      <c r="K248" s="220"/>
      <c r="L248" s="39"/>
      <c r="M248" s="221" t="s">
        <v>1</v>
      </c>
      <c r="N248" s="222" t="s">
        <v>43</v>
      </c>
      <c r="O248" s="75"/>
      <c r="P248" s="223">
        <f t="shared" si="16"/>
        <v>0</v>
      </c>
      <c r="Q248" s="223">
        <v>0</v>
      </c>
      <c r="R248" s="223">
        <f t="shared" si="17"/>
        <v>0</v>
      </c>
      <c r="S248" s="223">
        <v>0</v>
      </c>
      <c r="T248" s="224">
        <f t="shared" si="18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5" t="s">
        <v>229</v>
      </c>
      <c r="AT248" s="225" t="s">
        <v>225</v>
      </c>
      <c r="AU248" s="225" t="s">
        <v>100</v>
      </c>
      <c r="AY248" s="17" t="s">
        <v>223</v>
      </c>
      <c r="BE248" s="226">
        <f t="shared" si="19"/>
        <v>0</v>
      </c>
      <c r="BF248" s="226">
        <f t="shared" si="20"/>
        <v>0</v>
      </c>
      <c r="BG248" s="226">
        <f t="shared" si="21"/>
        <v>0</v>
      </c>
      <c r="BH248" s="226">
        <f t="shared" si="22"/>
        <v>0</v>
      </c>
      <c r="BI248" s="226">
        <f t="shared" si="23"/>
        <v>0</v>
      </c>
      <c r="BJ248" s="17" t="s">
        <v>100</v>
      </c>
      <c r="BK248" s="226">
        <f t="shared" si="24"/>
        <v>0</v>
      </c>
      <c r="BL248" s="17" t="s">
        <v>229</v>
      </c>
      <c r="BM248" s="225" t="s">
        <v>901</v>
      </c>
    </row>
    <row r="249" spans="1:65" s="12" customFormat="1" ht="22.8" customHeight="1">
      <c r="B249" s="198"/>
      <c r="C249" s="199"/>
      <c r="D249" s="200" t="s">
        <v>76</v>
      </c>
      <c r="E249" s="212" t="s">
        <v>522</v>
      </c>
      <c r="F249" s="212" t="s">
        <v>523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P250</f>
        <v>0</v>
      </c>
      <c r="Q249" s="206"/>
      <c r="R249" s="207">
        <f>R250</f>
        <v>0</v>
      </c>
      <c r="S249" s="206"/>
      <c r="T249" s="208">
        <f>T250</f>
        <v>0</v>
      </c>
      <c r="AR249" s="209" t="s">
        <v>85</v>
      </c>
      <c r="AT249" s="210" t="s">
        <v>76</v>
      </c>
      <c r="AU249" s="210" t="s">
        <v>85</v>
      </c>
      <c r="AY249" s="209" t="s">
        <v>223</v>
      </c>
      <c r="BK249" s="211">
        <f>BK250</f>
        <v>0</v>
      </c>
    </row>
    <row r="250" spans="1:65" s="2" customFormat="1" ht="22.2" customHeight="1">
      <c r="A250" s="34"/>
      <c r="B250" s="35"/>
      <c r="C250" s="214" t="s">
        <v>481</v>
      </c>
      <c r="D250" s="214" t="s">
        <v>225</v>
      </c>
      <c r="E250" s="215" t="s">
        <v>596</v>
      </c>
      <c r="F250" s="216" t="s">
        <v>597</v>
      </c>
      <c r="G250" s="217" t="s">
        <v>303</v>
      </c>
      <c r="H250" s="218">
        <v>555.08000000000004</v>
      </c>
      <c r="I250" s="219"/>
      <c r="J250" s="218">
        <f>ROUND(I250*H250,2)</f>
        <v>0</v>
      </c>
      <c r="K250" s="220"/>
      <c r="L250" s="39"/>
      <c r="M250" s="260" t="s">
        <v>1</v>
      </c>
      <c r="N250" s="261" t="s">
        <v>43</v>
      </c>
      <c r="O250" s="262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5" t="s">
        <v>229</v>
      </c>
      <c r="AT250" s="225" t="s">
        <v>225</v>
      </c>
      <c r="AU250" s="225" t="s">
        <v>100</v>
      </c>
      <c r="AY250" s="17" t="s">
        <v>223</v>
      </c>
      <c r="BE250" s="226">
        <f>IF(N250="základná",J250,0)</f>
        <v>0</v>
      </c>
      <c r="BF250" s="226">
        <f>IF(N250="znížená",J250,0)</f>
        <v>0</v>
      </c>
      <c r="BG250" s="226">
        <f>IF(N250="zákl. prenesená",J250,0)</f>
        <v>0</v>
      </c>
      <c r="BH250" s="226">
        <f>IF(N250="zníž. prenesená",J250,0)</f>
        <v>0</v>
      </c>
      <c r="BI250" s="226">
        <f>IF(N250="nulová",J250,0)</f>
        <v>0</v>
      </c>
      <c r="BJ250" s="17" t="s">
        <v>100</v>
      </c>
      <c r="BK250" s="226">
        <f>ROUND(I250*H250,2)</f>
        <v>0</v>
      </c>
      <c r="BL250" s="17" t="s">
        <v>229</v>
      </c>
      <c r="BM250" s="225" t="s">
        <v>996</v>
      </c>
    </row>
    <row r="251" spans="1:65" s="2" customFormat="1" ht="6.9" customHeight="1">
      <c r="A251" s="34"/>
      <c r="B251" s="58"/>
      <c r="C251" s="59"/>
      <c r="D251" s="59"/>
      <c r="E251" s="59"/>
      <c r="F251" s="59"/>
      <c r="G251" s="59"/>
      <c r="H251" s="59"/>
      <c r="I251" s="59"/>
      <c r="J251" s="59"/>
      <c r="K251" s="59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password="CC35" sheet="1" objects="1" scenarios="1" formatColumns="0" formatRows="0" autoFilter="0"/>
  <autoFilter ref="C135:K250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122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997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998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SUM(BE137:BE242)),  2)</f>
        <v>0</v>
      </c>
      <c r="G37" s="137"/>
      <c r="H37" s="137"/>
      <c r="I37" s="138">
        <v>0.2</v>
      </c>
      <c r="J37" s="136">
        <f>ROUND(((SUM(BE108:BE115) + SUM(BE137:BE242))*I37),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SUM(BF137:BF242)),  2)</f>
        <v>0</v>
      </c>
      <c r="G38" s="137"/>
      <c r="H38" s="137"/>
      <c r="I38" s="138">
        <v>0.2</v>
      </c>
      <c r="J38" s="136">
        <f>ROUND(((SUM(BF108:BF115) + SUM(BF137:BF242))*I38),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SUM(BG137:BG242)),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SUM(BH137:BH242)),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SUM(BI137:BI242)),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997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999-9-8-71 - SO 09 Pekárne- Veľkomoravská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J163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J169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J176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J197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J241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997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999-9-8-71 - SO 09 Pekárne- Veľkomoravská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308.84477679999998</v>
      </c>
      <c r="S137" s="83"/>
      <c r="T137" s="196">
        <f>T138</f>
        <v>12.153139999999999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P139+P163+P169+P176+P197+P241</f>
        <v>0</v>
      </c>
      <c r="Q138" s="206"/>
      <c r="R138" s="207">
        <f>R139+R163+R169+R176+R197+R241</f>
        <v>308.84477679999998</v>
      </c>
      <c r="S138" s="206"/>
      <c r="T138" s="208">
        <f>T139+T163+T169+T176+T197+T241</f>
        <v>12.153139999999999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BK139+BK163+BK169+BK176+BK197+BK241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SUM(P140:P162)</f>
        <v>0</v>
      </c>
      <c r="Q139" s="206"/>
      <c r="R139" s="207">
        <f>SUM(R140:R162)</f>
        <v>8.8560000000000006E-4</v>
      </c>
      <c r="S139" s="206"/>
      <c r="T139" s="208">
        <f>SUM(T140:T162)</f>
        <v>12.149139999999999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SUM(BK140:BK162)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38.119999999999997</v>
      </c>
      <c r="I140" s="219"/>
      <c r="J140" s="218">
        <f t="shared" ref="J140:J145" si="5"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 t="shared" ref="P140:P145" si="6">O140*H140</f>
        <v>0</v>
      </c>
      <c r="Q140" s="223">
        <v>0</v>
      </c>
      <c r="R140" s="223">
        <f t="shared" ref="R140:R145" si="7">Q140*H140</f>
        <v>0</v>
      </c>
      <c r="S140" s="223">
        <v>0.13800000000000001</v>
      </c>
      <c r="T140" s="224">
        <f t="shared" ref="T140:T145" si="8">S140*H140</f>
        <v>5.2605599999999999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 t="shared" ref="BE140:BE145" si="9">IF(N140="základná",J140,0)</f>
        <v>0</v>
      </c>
      <c r="BF140" s="226">
        <f t="shared" ref="BF140:BF145" si="10">IF(N140="znížená",J140,0)</f>
        <v>0</v>
      </c>
      <c r="BG140" s="226">
        <f t="shared" ref="BG140:BG145" si="11">IF(N140="zákl. prenesená",J140,0)</f>
        <v>0</v>
      </c>
      <c r="BH140" s="226">
        <f t="shared" ref="BH140:BH145" si="12">IF(N140="zníž. prenesená",J140,0)</f>
        <v>0</v>
      </c>
      <c r="BI140" s="226">
        <f t="shared" ref="BI140:BI145" si="13">IF(N140="nulová",J140,0)</f>
        <v>0</v>
      </c>
      <c r="BJ140" s="17" t="s">
        <v>100</v>
      </c>
      <c r="BK140" s="226">
        <f t="shared" ref="BK140:BK145" si="14">ROUND(I140*H140,2)</f>
        <v>0</v>
      </c>
      <c r="BL140" s="17" t="s">
        <v>229</v>
      </c>
      <c r="BM140" s="225" t="s">
        <v>812</v>
      </c>
    </row>
    <row r="141" spans="1:65" s="2" customFormat="1" ht="22.2" customHeight="1">
      <c r="A141" s="34"/>
      <c r="B141" s="35"/>
      <c r="C141" s="214" t="s">
        <v>100</v>
      </c>
      <c r="D141" s="214" t="s">
        <v>225</v>
      </c>
      <c r="E141" s="215" t="s">
        <v>231</v>
      </c>
      <c r="F141" s="216" t="s">
        <v>232</v>
      </c>
      <c r="G141" s="217" t="s">
        <v>228</v>
      </c>
      <c r="H141" s="218">
        <v>4.33</v>
      </c>
      <c r="I141" s="219"/>
      <c r="J141" s="218">
        <f t="shared" si="5"/>
        <v>0</v>
      </c>
      <c r="K141" s="220"/>
      <c r="L141" s="39"/>
      <c r="M141" s="221" t="s">
        <v>1</v>
      </c>
      <c r="N141" s="222" t="s">
        <v>43</v>
      </c>
      <c r="O141" s="75"/>
      <c r="P141" s="223">
        <f t="shared" si="6"/>
        <v>0</v>
      </c>
      <c r="Q141" s="223">
        <v>0</v>
      </c>
      <c r="R141" s="223">
        <f t="shared" si="7"/>
        <v>0</v>
      </c>
      <c r="S141" s="223">
        <v>0.22500000000000001</v>
      </c>
      <c r="T141" s="224">
        <f t="shared" si="8"/>
        <v>0.97425000000000006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7" t="s">
        <v>100</v>
      </c>
      <c r="BK141" s="226">
        <f t="shared" si="14"/>
        <v>0</v>
      </c>
      <c r="BL141" s="17" t="s">
        <v>229</v>
      </c>
      <c r="BM141" s="225" t="s">
        <v>999</v>
      </c>
    </row>
    <row r="142" spans="1:65" s="2" customFormat="1" ht="30" customHeight="1">
      <c r="A142" s="34"/>
      <c r="B142" s="35"/>
      <c r="C142" s="214" t="s">
        <v>168</v>
      </c>
      <c r="D142" s="214" t="s">
        <v>225</v>
      </c>
      <c r="E142" s="215" t="s">
        <v>239</v>
      </c>
      <c r="F142" s="216" t="s">
        <v>240</v>
      </c>
      <c r="G142" s="217" t="s">
        <v>228</v>
      </c>
      <c r="H142" s="218">
        <v>9.84</v>
      </c>
      <c r="I142" s="219"/>
      <c r="J142" s="218">
        <f t="shared" si="5"/>
        <v>0</v>
      </c>
      <c r="K142" s="220"/>
      <c r="L142" s="39"/>
      <c r="M142" s="221" t="s">
        <v>1</v>
      </c>
      <c r="N142" s="222" t="s">
        <v>43</v>
      </c>
      <c r="O142" s="75"/>
      <c r="P142" s="223">
        <f t="shared" si="6"/>
        <v>0</v>
      </c>
      <c r="Q142" s="223">
        <v>9.0000000000000006E-5</v>
      </c>
      <c r="R142" s="223">
        <f t="shared" si="7"/>
        <v>8.8560000000000006E-4</v>
      </c>
      <c r="S142" s="223">
        <v>0.127</v>
      </c>
      <c r="T142" s="224">
        <f t="shared" si="8"/>
        <v>1.2496799999999999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7" t="s">
        <v>100</v>
      </c>
      <c r="BK142" s="226">
        <f t="shared" si="14"/>
        <v>0</v>
      </c>
      <c r="BL142" s="17" t="s">
        <v>229</v>
      </c>
      <c r="BM142" s="225" t="s">
        <v>1000</v>
      </c>
    </row>
    <row r="143" spans="1:65" s="2" customFormat="1" ht="22.2" customHeight="1">
      <c r="A143" s="34"/>
      <c r="B143" s="35"/>
      <c r="C143" s="214" t="s">
        <v>229</v>
      </c>
      <c r="D143" s="214" t="s">
        <v>225</v>
      </c>
      <c r="E143" s="215" t="s">
        <v>246</v>
      </c>
      <c r="F143" s="216" t="s">
        <v>247</v>
      </c>
      <c r="G143" s="217" t="s">
        <v>248</v>
      </c>
      <c r="H143" s="218">
        <v>32.17</v>
      </c>
      <c r="I143" s="219"/>
      <c r="J143" s="218">
        <f t="shared" si="5"/>
        <v>0</v>
      </c>
      <c r="K143" s="220"/>
      <c r="L143" s="39"/>
      <c r="M143" s="221" t="s">
        <v>1</v>
      </c>
      <c r="N143" s="222" t="s">
        <v>43</v>
      </c>
      <c r="O143" s="75"/>
      <c r="P143" s="223">
        <f t="shared" si="6"/>
        <v>0</v>
      </c>
      <c r="Q143" s="223">
        <v>0</v>
      </c>
      <c r="R143" s="223">
        <f t="shared" si="7"/>
        <v>0</v>
      </c>
      <c r="S143" s="223">
        <v>0.14499999999999999</v>
      </c>
      <c r="T143" s="224">
        <f t="shared" si="8"/>
        <v>4.66465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7" t="s">
        <v>100</v>
      </c>
      <c r="BK143" s="226">
        <f t="shared" si="14"/>
        <v>0</v>
      </c>
      <c r="BL143" s="17" t="s">
        <v>229</v>
      </c>
      <c r="BM143" s="225" t="s">
        <v>814</v>
      </c>
    </row>
    <row r="144" spans="1:65" s="2" customFormat="1" ht="14.4" customHeight="1">
      <c r="A144" s="34"/>
      <c r="B144" s="35"/>
      <c r="C144" s="214" t="s">
        <v>245</v>
      </c>
      <c r="D144" s="214" t="s">
        <v>225</v>
      </c>
      <c r="E144" s="215" t="s">
        <v>1001</v>
      </c>
      <c r="F144" s="216" t="s">
        <v>1002</v>
      </c>
      <c r="G144" s="217" t="s">
        <v>248</v>
      </c>
      <c r="H144" s="218">
        <v>7.25</v>
      </c>
      <c r="I144" s="219"/>
      <c r="J144" s="218">
        <f t="shared" si="5"/>
        <v>0</v>
      </c>
      <c r="K144" s="220"/>
      <c r="L144" s="39"/>
      <c r="M144" s="221" t="s">
        <v>1</v>
      </c>
      <c r="N144" s="222" t="s">
        <v>43</v>
      </c>
      <c r="O144" s="75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7" t="s">
        <v>100</v>
      </c>
      <c r="BK144" s="226">
        <f t="shared" si="14"/>
        <v>0</v>
      </c>
      <c r="BL144" s="17" t="s">
        <v>229</v>
      </c>
      <c r="BM144" s="225" t="s">
        <v>1003</v>
      </c>
    </row>
    <row r="145" spans="1:65" s="2" customFormat="1" ht="22.2" customHeight="1">
      <c r="A145" s="34"/>
      <c r="B145" s="35"/>
      <c r="C145" s="214" t="s">
        <v>250</v>
      </c>
      <c r="D145" s="214" t="s">
        <v>225</v>
      </c>
      <c r="E145" s="215" t="s">
        <v>263</v>
      </c>
      <c r="F145" s="216" t="s">
        <v>264</v>
      </c>
      <c r="G145" s="217" t="s">
        <v>258</v>
      </c>
      <c r="H145" s="218">
        <v>43.08</v>
      </c>
      <c r="I145" s="219"/>
      <c r="J145" s="218">
        <f t="shared" si="5"/>
        <v>0</v>
      </c>
      <c r="K145" s="220"/>
      <c r="L145" s="39"/>
      <c r="M145" s="221" t="s">
        <v>1</v>
      </c>
      <c r="N145" s="222" t="s">
        <v>43</v>
      </c>
      <c r="O145" s="75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7" t="s">
        <v>100</v>
      </c>
      <c r="BK145" s="226">
        <f t="shared" si="14"/>
        <v>0</v>
      </c>
      <c r="BL145" s="17" t="s">
        <v>229</v>
      </c>
      <c r="BM145" s="225" t="s">
        <v>819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1004</v>
      </c>
      <c r="G146" s="228"/>
      <c r="H146" s="232">
        <v>43.08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22.2" customHeight="1">
      <c r="A147" s="34"/>
      <c r="B147" s="35"/>
      <c r="C147" s="214" t="s">
        <v>255</v>
      </c>
      <c r="D147" s="214" t="s">
        <v>225</v>
      </c>
      <c r="E147" s="215" t="s">
        <v>657</v>
      </c>
      <c r="F147" s="216" t="s">
        <v>658</v>
      </c>
      <c r="G147" s="217" t="s">
        <v>258</v>
      </c>
      <c r="H147" s="218">
        <v>3.29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1005</v>
      </c>
    </row>
    <row r="148" spans="1:65" s="13" customFormat="1" ht="20.399999999999999">
      <c r="B148" s="227"/>
      <c r="C148" s="228"/>
      <c r="D148" s="229" t="s">
        <v>234</v>
      </c>
      <c r="E148" s="230" t="s">
        <v>1</v>
      </c>
      <c r="F148" s="231" t="s">
        <v>1006</v>
      </c>
      <c r="G148" s="228"/>
      <c r="H148" s="232">
        <v>3.29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22.2" customHeight="1">
      <c r="A149" s="34"/>
      <c r="B149" s="35"/>
      <c r="C149" s="214" t="s">
        <v>262</v>
      </c>
      <c r="D149" s="214" t="s">
        <v>225</v>
      </c>
      <c r="E149" s="215" t="s">
        <v>661</v>
      </c>
      <c r="F149" s="216" t="s">
        <v>662</v>
      </c>
      <c r="G149" s="217" t="s">
        <v>258</v>
      </c>
      <c r="H149" s="218">
        <v>3.29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1007</v>
      </c>
    </row>
    <row r="150" spans="1:65" s="2" customFormat="1" ht="40.200000000000003" customHeight="1">
      <c r="A150" s="34"/>
      <c r="B150" s="35"/>
      <c r="C150" s="214" t="s">
        <v>268</v>
      </c>
      <c r="D150" s="214" t="s">
        <v>225</v>
      </c>
      <c r="E150" s="215" t="s">
        <v>275</v>
      </c>
      <c r="F150" s="216" t="s">
        <v>276</v>
      </c>
      <c r="G150" s="217" t="s">
        <v>258</v>
      </c>
      <c r="H150" s="218">
        <v>0.74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1008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1009</v>
      </c>
      <c r="G151" s="228"/>
      <c r="H151" s="232">
        <v>0.74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85</v>
      </c>
      <c r="AY151" s="238" t="s">
        <v>223</v>
      </c>
    </row>
    <row r="152" spans="1:65" s="2" customFormat="1" ht="34.799999999999997" customHeight="1">
      <c r="A152" s="34"/>
      <c r="B152" s="35"/>
      <c r="C152" s="214" t="s">
        <v>274</v>
      </c>
      <c r="D152" s="214" t="s">
        <v>225</v>
      </c>
      <c r="E152" s="215" t="s">
        <v>280</v>
      </c>
      <c r="F152" s="216" t="s">
        <v>281</v>
      </c>
      <c r="G152" s="217" t="s">
        <v>258</v>
      </c>
      <c r="H152" s="218">
        <v>42.71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1010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1011</v>
      </c>
      <c r="G153" s="228"/>
      <c r="H153" s="232">
        <v>42.71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2" customFormat="1" ht="40.200000000000003" customHeight="1">
      <c r="A154" s="34"/>
      <c r="B154" s="35"/>
      <c r="C154" s="214" t="s">
        <v>279</v>
      </c>
      <c r="D154" s="214" t="s">
        <v>225</v>
      </c>
      <c r="E154" s="215" t="s">
        <v>285</v>
      </c>
      <c r="F154" s="216" t="s">
        <v>286</v>
      </c>
      <c r="G154" s="217" t="s">
        <v>258</v>
      </c>
      <c r="H154" s="218">
        <v>640.65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1012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1013</v>
      </c>
      <c r="G155" s="228"/>
      <c r="H155" s="232">
        <v>42.71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13" customFormat="1">
      <c r="B156" s="227"/>
      <c r="C156" s="228"/>
      <c r="D156" s="229" t="s">
        <v>234</v>
      </c>
      <c r="E156" s="228"/>
      <c r="F156" s="231" t="s">
        <v>1014</v>
      </c>
      <c r="G156" s="228"/>
      <c r="H156" s="232">
        <v>640.65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234</v>
      </c>
      <c r="AU156" s="238" t="s">
        <v>100</v>
      </c>
      <c r="AV156" s="13" t="s">
        <v>100</v>
      </c>
      <c r="AW156" s="13" t="s">
        <v>4</v>
      </c>
      <c r="AX156" s="13" t="s">
        <v>85</v>
      </c>
      <c r="AY156" s="238" t="s">
        <v>223</v>
      </c>
    </row>
    <row r="157" spans="1:65" s="2" customFormat="1" ht="22.2" customHeight="1">
      <c r="A157" s="34"/>
      <c r="B157" s="35"/>
      <c r="C157" s="214" t="s">
        <v>284</v>
      </c>
      <c r="D157" s="214" t="s">
        <v>225</v>
      </c>
      <c r="E157" s="215" t="s">
        <v>291</v>
      </c>
      <c r="F157" s="216" t="s">
        <v>292</v>
      </c>
      <c r="G157" s="217" t="s">
        <v>258</v>
      </c>
      <c r="H157" s="218">
        <v>44.13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1015</v>
      </c>
    </row>
    <row r="158" spans="1:65" s="13" customFormat="1">
      <c r="B158" s="227"/>
      <c r="C158" s="228"/>
      <c r="D158" s="229" t="s">
        <v>234</v>
      </c>
      <c r="E158" s="230" t="s">
        <v>1</v>
      </c>
      <c r="F158" s="231" t="s">
        <v>1016</v>
      </c>
      <c r="G158" s="228"/>
      <c r="H158" s="232">
        <v>44.13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85</v>
      </c>
      <c r="AY158" s="238" t="s">
        <v>223</v>
      </c>
    </row>
    <row r="159" spans="1:65" s="2" customFormat="1" ht="22.2" customHeight="1">
      <c r="A159" s="34"/>
      <c r="B159" s="35"/>
      <c r="C159" s="214" t="s">
        <v>290</v>
      </c>
      <c r="D159" s="214" t="s">
        <v>225</v>
      </c>
      <c r="E159" s="215" t="s">
        <v>296</v>
      </c>
      <c r="F159" s="216" t="s">
        <v>297</v>
      </c>
      <c r="G159" s="217" t="s">
        <v>258</v>
      </c>
      <c r="H159" s="218">
        <v>3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834</v>
      </c>
    </row>
    <row r="160" spans="1:65" s="2" customFormat="1" ht="22.2" customHeight="1">
      <c r="A160" s="34"/>
      <c r="B160" s="35"/>
      <c r="C160" s="214" t="s">
        <v>295</v>
      </c>
      <c r="D160" s="214" t="s">
        <v>225</v>
      </c>
      <c r="E160" s="215" t="s">
        <v>301</v>
      </c>
      <c r="F160" s="216" t="s">
        <v>302</v>
      </c>
      <c r="G160" s="217" t="s">
        <v>303</v>
      </c>
      <c r="H160" s="218">
        <v>64.069999999999993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1017</v>
      </c>
    </row>
    <row r="161" spans="1:65" s="13" customFormat="1">
      <c r="B161" s="227"/>
      <c r="C161" s="228"/>
      <c r="D161" s="229" t="s">
        <v>234</v>
      </c>
      <c r="E161" s="230" t="s">
        <v>1</v>
      </c>
      <c r="F161" s="231" t="s">
        <v>1018</v>
      </c>
      <c r="G161" s="228"/>
      <c r="H161" s="232">
        <v>64.069999999999993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234</v>
      </c>
      <c r="AU161" s="238" t="s">
        <v>100</v>
      </c>
      <c r="AV161" s="13" t="s">
        <v>100</v>
      </c>
      <c r="AW161" s="13" t="s">
        <v>33</v>
      </c>
      <c r="AX161" s="13" t="s">
        <v>85</v>
      </c>
      <c r="AY161" s="238" t="s">
        <v>223</v>
      </c>
    </row>
    <row r="162" spans="1:65" s="2" customFormat="1" ht="22.2" customHeight="1">
      <c r="A162" s="34"/>
      <c r="B162" s="35"/>
      <c r="C162" s="214" t="s">
        <v>300</v>
      </c>
      <c r="D162" s="214" t="s">
        <v>225</v>
      </c>
      <c r="E162" s="215" t="s">
        <v>673</v>
      </c>
      <c r="F162" s="216" t="s">
        <v>674</v>
      </c>
      <c r="G162" s="217" t="s">
        <v>258</v>
      </c>
      <c r="H162" s="218">
        <v>3.29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1019</v>
      </c>
    </row>
    <row r="163" spans="1:65" s="12" customFormat="1" ht="22.8" customHeight="1">
      <c r="B163" s="198"/>
      <c r="C163" s="199"/>
      <c r="D163" s="200" t="s">
        <v>76</v>
      </c>
      <c r="E163" s="212" t="s">
        <v>168</v>
      </c>
      <c r="F163" s="212" t="s">
        <v>678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SUM(P164:P168)</f>
        <v>0</v>
      </c>
      <c r="Q163" s="206"/>
      <c r="R163" s="207">
        <f>SUM(R164:R168)</f>
        <v>3.8398500000000002</v>
      </c>
      <c r="S163" s="206"/>
      <c r="T163" s="208">
        <f>SUM(T164:T168)</f>
        <v>0</v>
      </c>
      <c r="AR163" s="209" t="s">
        <v>85</v>
      </c>
      <c r="AT163" s="210" t="s">
        <v>76</v>
      </c>
      <c r="AU163" s="210" t="s">
        <v>85</v>
      </c>
      <c r="AY163" s="209" t="s">
        <v>223</v>
      </c>
      <c r="BK163" s="211">
        <f>SUM(BK164:BK168)</f>
        <v>0</v>
      </c>
    </row>
    <row r="164" spans="1:65" s="2" customFormat="1" ht="19.8" customHeight="1">
      <c r="A164" s="34"/>
      <c r="B164" s="35"/>
      <c r="C164" s="214" t="s">
        <v>306</v>
      </c>
      <c r="D164" s="214" t="s">
        <v>225</v>
      </c>
      <c r="E164" s="215" t="s">
        <v>679</v>
      </c>
      <c r="F164" s="216" t="s">
        <v>680</v>
      </c>
      <c r="G164" s="217" t="s">
        <v>376</v>
      </c>
      <c r="H164" s="218">
        <v>21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0.12839</v>
      </c>
      <c r="R164" s="223">
        <f>Q164*H164</f>
        <v>2.6961900000000001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1020</v>
      </c>
    </row>
    <row r="165" spans="1:65" s="2" customFormat="1" ht="34.799999999999997" customHeight="1">
      <c r="A165" s="34"/>
      <c r="B165" s="35"/>
      <c r="C165" s="250" t="s">
        <v>313</v>
      </c>
      <c r="D165" s="250" t="s">
        <v>322</v>
      </c>
      <c r="E165" s="251" t="s">
        <v>682</v>
      </c>
      <c r="F165" s="252" t="s">
        <v>683</v>
      </c>
      <c r="G165" s="253" t="s">
        <v>376</v>
      </c>
      <c r="H165" s="254">
        <v>21.21</v>
      </c>
      <c r="I165" s="255"/>
      <c r="J165" s="254">
        <f>ROUND(I165*H165,2)</f>
        <v>0</v>
      </c>
      <c r="K165" s="256"/>
      <c r="L165" s="257"/>
      <c r="M165" s="258" t="s">
        <v>1</v>
      </c>
      <c r="N165" s="259" t="s">
        <v>43</v>
      </c>
      <c r="O165" s="75"/>
      <c r="P165" s="223">
        <f>O165*H165</f>
        <v>0</v>
      </c>
      <c r="Q165" s="223">
        <v>3.7999999999999999E-2</v>
      </c>
      <c r="R165" s="223">
        <f>Q165*H165</f>
        <v>0.80598000000000003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262</v>
      </c>
      <c r="AT165" s="225" t="s">
        <v>322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1021</v>
      </c>
    </row>
    <row r="166" spans="1:65" s="13" customFormat="1">
      <c r="B166" s="227"/>
      <c r="C166" s="228"/>
      <c r="D166" s="229" t="s">
        <v>234</v>
      </c>
      <c r="E166" s="228"/>
      <c r="F166" s="231" t="s">
        <v>1022</v>
      </c>
      <c r="G166" s="228"/>
      <c r="H166" s="232">
        <v>21.21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4</v>
      </c>
      <c r="AX166" s="13" t="s">
        <v>85</v>
      </c>
      <c r="AY166" s="238" t="s">
        <v>223</v>
      </c>
    </row>
    <row r="167" spans="1:65" s="2" customFormat="1" ht="22.2" customHeight="1">
      <c r="A167" s="34"/>
      <c r="B167" s="35"/>
      <c r="C167" s="250" t="s">
        <v>321</v>
      </c>
      <c r="D167" s="250" t="s">
        <v>322</v>
      </c>
      <c r="E167" s="251" t="s">
        <v>686</v>
      </c>
      <c r="F167" s="252" t="s">
        <v>687</v>
      </c>
      <c r="G167" s="253" t="s">
        <v>376</v>
      </c>
      <c r="H167" s="254">
        <v>42.21</v>
      </c>
      <c r="I167" s="255"/>
      <c r="J167" s="254">
        <f>ROUND(I167*H167,2)</f>
        <v>0</v>
      </c>
      <c r="K167" s="256"/>
      <c r="L167" s="257"/>
      <c r="M167" s="258" t="s">
        <v>1</v>
      </c>
      <c r="N167" s="259" t="s">
        <v>43</v>
      </c>
      <c r="O167" s="75"/>
      <c r="P167" s="223">
        <f>O167*H167</f>
        <v>0</v>
      </c>
      <c r="Q167" s="223">
        <v>8.0000000000000002E-3</v>
      </c>
      <c r="R167" s="223">
        <f>Q167*H167</f>
        <v>0.33768000000000004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262</v>
      </c>
      <c r="AT167" s="225" t="s">
        <v>322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1023</v>
      </c>
    </row>
    <row r="168" spans="1:65" s="13" customFormat="1">
      <c r="B168" s="227"/>
      <c r="C168" s="228"/>
      <c r="D168" s="229" t="s">
        <v>234</v>
      </c>
      <c r="E168" s="228"/>
      <c r="F168" s="231" t="s">
        <v>1024</v>
      </c>
      <c r="G168" s="228"/>
      <c r="H168" s="232">
        <v>42.21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4</v>
      </c>
      <c r="AX168" s="13" t="s">
        <v>85</v>
      </c>
      <c r="AY168" s="238" t="s">
        <v>223</v>
      </c>
    </row>
    <row r="169" spans="1:65" s="12" customFormat="1" ht="22.8" customHeight="1">
      <c r="B169" s="198"/>
      <c r="C169" s="199"/>
      <c r="D169" s="200" t="s">
        <v>76</v>
      </c>
      <c r="E169" s="212" t="s">
        <v>229</v>
      </c>
      <c r="F169" s="212" t="s">
        <v>312</v>
      </c>
      <c r="G169" s="199"/>
      <c r="H169" s="199"/>
      <c r="I169" s="202"/>
      <c r="J169" s="213">
        <f>BK169</f>
        <v>0</v>
      </c>
      <c r="K169" s="199"/>
      <c r="L169" s="204"/>
      <c r="M169" s="205"/>
      <c r="N169" s="206"/>
      <c r="O169" s="206"/>
      <c r="P169" s="207">
        <f>SUM(P170:P175)</f>
        <v>0</v>
      </c>
      <c r="Q169" s="206"/>
      <c r="R169" s="207">
        <f>SUM(R170:R175)</f>
        <v>0.65767200000000003</v>
      </c>
      <c r="S169" s="206"/>
      <c r="T169" s="208">
        <f>SUM(T170:T175)</f>
        <v>0</v>
      </c>
      <c r="AR169" s="209" t="s">
        <v>85</v>
      </c>
      <c r="AT169" s="210" t="s">
        <v>76</v>
      </c>
      <c r="AU169" s="210" t="s">
        <v>85</v>
      </c>
      <c r="AY169" s="209" t="s">
        <v>223</v>
      </c>
      <c r="BK169" s="211">
        <f>SUM(BK170:BK175)</f>
        <v>0</v>
      </c>
    </row>
    <row r="170" spans="1:65" s="2" customFormat="1" ht="22.2" customHeight="1">
      <c r="A170" s="34"/>
      <c r="B170" s="35"/>
      <c r="C170" s="214" t="s">
        <v>328</v>
      </c>
      <c r="D170" s="214" t="s">
        <v>225</v>
      </c>
      <c r="E170" s="215" t="s">
        <v>314</v>
      </c>
      <c r="F170" s="216" t="s">
        <v>1025</v>
      </c>
      <c r="G170" s="217" t="s">
        <v>228</v>
      </c>
      <c r="H170" s="218">
        <v>268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2.2499999999999998E-3</v>
      </c>
      <c r="R170" s="223">
        <f>Q170*H170</f>
        <v>0.60299999999999998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840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1026</v>
      </c>
      <c r="G171" s="228"/>
      <c r="H171" s="232">
        <v>266.11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1027</v>
      </c>
      <c r="G172" s="228"/>
      <c r="H172" s="232">
        <v>1.89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77</v>
      </c>
      <c r="AY172" s="238" t="s">
        <v>223</v>
      </c>
    </row>
    <row r="173" spans="1:65" s="14" customFormat="1">
      <c r="B173" s="239"/>
      <c r="C173" s="240"/>
      <c r="D173" s="229" t="s">
        <v>234</v>
      </c>
      <c r="E173" s="241" t="s">
        <v>1</v>
      </c>
      <c r="F173" s="242" t="s">
        <v>244</v>
      </c>
      <c r="G173" s="240"/>
      <c r="H173" s="243">
        <v>268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234</v>
      </c>
      <c r="AU173" s="249" t="s">
        <v>100</v>
      </c>
      <c r="AV173" s="14" t="s">
        <v>229</v>
      </c>
      <c r="AW173" s="14" t="s">
        <v>33</v>
      </c>
      <c r="AX173" s="14" t="s">
        <v>85</v>
      </c>
      <c r="AY173" s="249" t="s">
        <v>223</v>
      </c>
    </row>
    <row r="174" spans="1:65" s="2" customFormat="1" ht="14.4" customHeight="1">
      <c r="A174" s="34"/>
      <c r="B174" s="35"/>
      <c r="C174" s="250" t="s">
        <v>7</v>
      </c>
      <c r="D174" s="250" t="s">
        <v>322</v>
      </c>
      <c r="E174" s="251" t="s">
        <v>323</v>
      </c>
      <c r="F174" s="252" t="s">
        <v>324</v>
      </c>
      <c r="G174" s="253" t="s">
        <v>228</v>
      </c>
      <c r="H174" s="254">
        <v>273.36</v>
      </c>
      <c r="I174" s="255"/>
      <c r="J174" s="254">
        <f>ROUND(I174*H174,2)</f>
        <v>0</v>
      </c>
      <c r="K174" s="256"/>
      <c r="L174" s="257"/>
      <c r="M174" s="258" t="s">
        <v>1</v>
      </c>
      <c r="N174" s="259" t="s">
        <v>43</v>
      </c>
      <c r="O174" s="75"/>
      <c r="P174" s="223">
        <f>O174*H174</f>
        <v>0</v>
      </c>
      <c r="Q174" s="223">
        <v>2.0000000000000001E-4</v>
      </c>
      <c r="R174" s="223">
        <f>Q174*H174</f>
        <v>5.4672000000000005E-2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262</v>
      </c>
      <c r="AT174" s="225" t="s">
        <v>322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845</v>
      </c>
    </row>
    <row r="175" spans="1:65" s="13" customFormat="1">
      <c r="B175" s="227"/>
      <c r="C175" s="228"/>
      <c r="D175" s="229" t="s">
        <v>234</v>
      </c>
      <c r="E175" s="228"/>
      <c r="F175" s="231" t="s">
        <v>1028</v>
      </c>
      <c r="G175" s="228"/>
      <c r="H175" s="232">
        <v>273.36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4</v>
      </c>
      <c r="AX175" s="13" t="s">
        <v>85</v>
      </c>
      <c r="AY175" s="238" t="s">
        <v>223</v>
      </c>
    </row>
    <row r="176" spans="1:65" s="12" customFormat="1" ht="22.8" customHeight="1">
      <c r="B176" s="198"/>
      <c r="C176" s="199"/>
      <c r="D176" s="200" t="s">
        <v>76</v>
      </c>
      <c r="E176" s="212" t="s">
        <v>245</v>
      </c>
      <c r="F176" s="212" t="s">
        <v>327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SUM(P177:P196)</f>
        <v>0</v>
      </c>
      <c r="Q176" s="206"/>
      <c r="R176" s="207">
        <f>SUM(R177:R196)</f>
        <v>254.58596119999999</v>
      </c>
      <c r="S176" s="206"/>
      <c r="T176" s="208">
        <f>SUM(T177:T196)</f>
        <v>0</v>
      </c>
      <c r="AR176" s="209" t="s">
        <v>85</v>
      </c>
      <c r="AT176" s="210" t="s">
        <v>76</v>
      </c>
      <c r="AU176" s="210" t="s">
        <v>85</v>
      </c>
      <c r="AY176" s="209" t="s">
        <v>223</v>
      </c>
      <c r="BK176" s="211">
        <f>SUM(BK177:BK196)</f>
        <v>0</v>
      </c>
    </row>
    <row r="177" spans="1:65" s="2" customFormat="1" ht="30" customHeight="1">
      <c r="A177" s="34"/>
      <c r="B177" s="35"/>
      <c r="C177" s="214" t="s">
        <v>338</v>
      </c>
      <c r="D177" s="214" t="s">
        <v>225</v>
      </c>
      <c r="E177" s="215" t="s">
        <v>329</v>
      </c>
      <c r="F177" s="216" t="s">
        <v>1029</v>
      </c>
      <c r="G177" s="217" t="s">
        <v>228</v>
      </c>
      <c r="H177" s="218">
        <v>268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0.27994000000000002</v>
      </c>
      <c r="R177" s="223">
        <f>Q177*H177</f>
        <v>75.023920000000004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847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1026</v>
      </c>
      <c r="G178" s="228"/>
      <c r="H178" s="232">
        <v>266.11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1027</v>
      </c>
      <c r="G179" s="228"/>
      <c r="H179" s="232">
        <v>1.89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4" customFormat="1">
      <c r="B180" s="239"/>
      <c r="C180" s="240"/>
      <c r="D180" s="229" t="s">
        <v>234</v>
      </c>
      <c r="E180" s="241" t="s">
        <v>1</v>
      </c>
      <c r="F180" s="242" t="s">
        <v>244</v>
      </c>
      <c r="G180" s="240"/>
      <c r="H180" s="243">
        <v>268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234</v>
      </c>
      <c r="AU180" s="249" t="s">
        <v>100</v>
      </c>
      <c r="AV180" s="14" t="s">
        <v>229</v>
      </c>
      <c r="AW180" s="14" t="s">
        <v>33</v>
      </c>
      <c r="AX180" s="14" t="s">
        <v>85</v>
      </c>
      <c r="AY180" s="249" t="s">
        <v>223</v>
      </c>
    </row>
    <row r="181" spans="1:65" s="2" customFormat="1" ht="34.799999999999997" customHeight="1">
      <c r="A181" s="34"/>
      <c r="B181" s="35"/>
      <c r="C181" s="214" t="s">
        <v>342</v>
      </c>
      <c r="D181" s="214" t="s">
        <v>225</v>
      </c>
      <c r="E181" s="215" t="s">
        <v>549</v>
      </c>
      <c r="F181" s="216" t="s">
        <v>1030</v>
      </c>
      <c r="G181" s="217" t="s">
        <v>228</v>
      </c>
      <c r="H181" s="218">
        <v>1.89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0.30834</v>
      </c>
      <c r="R181" s="223">
        <f>Q181*H181</f>
        <v>0.58276260000000002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849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1027</v>
      </c>
      <c r="G182" s="228"/>
      <c r="H182" s="232">
        <v>1.89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85</v>
      </c>
      <c r="AY182" s="238" t="s">
        <v>223</v>
      </c>
    </row>
    <row r="183" spans="1:65" s="2" customFormat="1" ht="30" customHeight="1">
      <c r="A183" s="34"/>
      <c r="B183" s="35"/>
      <c r="C183" s="214" t="s">
        <v>346</v>
      </c>
      <c r="D183" s="214" t="s">
        <v>225</v>
      </c>
      <c r="E183" s="215" t="s">
        <v>552</v>
      </c>
      <c r="F183" s="216" t="s">
        <v>553</v>
      </c>
      <c r="G183" s="217" t="s">
        <v>228</v>
      </c>
      <c r="H183" s="218">
        <v>266.11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0.37441000000000002</v>
      </c>
      <c r="R183" s="223">
        <f>Q183*H183</f>
        <v>99.634245100000015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850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1031</v>
      </c>
      <c r="G184" s="228"/>
      <c r="H184" s="232">
        <v>266.11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22.2" customHeight="1">
      <c r="A185" s="34"/>
      <c r="B185" s="35"/>
      <c r="C185" s="214" t="s">
        <v>350</v>
      </c>
      <c r="D185" s="214" t="s">
        <v>225</v>
      </c>
      <c r="E185" s="215" t="s">
        <v>555</v>
      </c>
      <c r="F185" s="216" t="s">
        <v>556</v>
      </c>
      <c r="G185" s="217" t="s">
        <v>228</v>
      </c>
      <c r="H185" s="218">
        <v>266.11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5.6100000000000004E-3</v>
      </c>
      <c r="R185" s="223">
        <f>Q185*H185</f>
        <v>1.4928771000000003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852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1032</v>
      </c>
      <c r="G186" s="228"/>
      <c r="H186" s="232">
        <v>266.11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30" customHeight="1">
      <c r="A187" s="34"/>
      <c r="B187" s="35"/>
      <c r="C187" s="214" t="s">
        <v>355</v>
      </c>
      <c r="D187" s="214" t="s">
        <v>225</v>
      </c>
      <c r="E187" s="215" t="s">
        <v>339</v>
      </c>
      <c r="F187" s="216" t="s">
        <v>627</v>
      </c>
      <c r="G187" s="217" t="s">
        <v>228</v>
      </c>
      <c r="H187" s="218">
        <v>275.95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7.1000000000000002E-4</v>
      </c>
      <c r="R187" s="223">
        <f>Q187*H187</f>
        <v>0.1959245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854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1031</v>
      </c>
      <c r="G188" s="228"/>
      <c r="H188" s="232">
        <v>266.11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1033</v>
      </c>
      <c r="G189" s="228"/>
      <c r="H189" s="232">
        <v>9.84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4" customFormat="1">
      <c r="B190" s="239"/>
      <c r="C190" s="240"/>
      <c r="D190" s="229" t="s">
        <v>234</v>
      </c>
      <c r="E190" s="241" t="s">
        <v>1</v>
      </c>
      <c r="F190" s="242" t="s">
        <v>244</v>
      </c>
      <c r="G190" s="240"/>
      <c r="H190" s="243">
        <v>275.95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234</v>
      </c>
      <c r="AU190" s="249" t="s">
        <v>100</v>
      </c>
      <c r="AV190" s="14" t="s">
        <v>229</v>
      </c>
      <c r="AW190" s="14" t="s">
        <v>33</v>
      </c>
      <c r="AX190" s="14" t="s">
        <v>85</v>
      </c>
      <c r="AY190" s="249" t="s">
        <v>223</v>
      </c>
    </row>
    <row r="191" spans="1:65" s="2" customFormat="1" ht="34.799999999999997" customHeight="1">
      <c r="A191" s="34"/>
      <c r="B191" s="35"/>
      <c r="C191" s="214" t="s">
        <v>359</v>
      </c>
      <c r="D191" s="214" t="s">
        <v>225</v>
      </c>
      <c r="E191" s="215" t="s">
        <v>562</v>
      </c>
      <c r="F191" s="216" t="s">
        <v>563</v>
      </c>
      <c r="G191" s="217" t="s">
        <v>228</v>
      </c>
      <c r="H191" s="218">
        <v>266.11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0.10373</v>
      </c>
      <c r="R191" s="223">
        <f>Q191*H191</f>
        <v>27.6035903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855</v>
      </c>
    </row>
    <row r="192" spans="1:65" s="2" customFormat="1" ht="34.799999999999997" customHeight="1">
      <c r="A192" s="34"/>
      <c r="B192" s="35"/>
      <c r="C192" s="214" t="s">
        <v>364</v>
      </c>
      <c r="D192" s="214" t="s">
        <v>225</v>
      </c>
      <c r="E192" s="215" t="s">
        <v>1034</v>
      </c>
      <c r="F192" s="216" t="s">
        <v>1035</v>
      </c>
      <c r="G192" s="217" t="s">
        <v>228</v>
      </c>
      <c r="H192" s="218">
        <v>9.84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0.12966</v>
      </c>
      <c r="R192" s="223">
        <f>Q192*H192</f>
        <v>1.2758544000000001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1036</v>
      </c>
    </row>
    <row r="193" spans="1:65" s="13" customFormat="1">
      <c r="B193" s="227"/>
      <c r="C193" s="228"/>
      <c r="D193" s="229" t="s">
        <v>234</v>
      </c>
      <c r="E193" s="230" t="s">
        <v>1</v>
      </c>
      <c r="F193" s="231" t="s">
        <v>1033</v>
      </c>
      <c r="G193" s="228"/>
      <c r="H193" s="232">
        <v>9.84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234</v>
      </c>
      <c r="AU193" s="238" t="s">
        <v>100</v>
      </c>
      <c r="AV193" s="13" t="s">
        <v>100</v>
      </c>
      <c r="AW193" s="13" t="s">
        <v>33</v>
      </c>
      <c r="AX193" s="13" t="s">
        <v>85</v>
      </c>
      <c r="AY193" s="238" t="s">
        <v>223</v>
      </c>
    </row>
    <row r="194" spans="1:65" s="2" customFormat="1" ht="34.799999999999997" customHeight="1">
      <c r="A194" s="34"/>
      <c r="B194" s="35"/>
      <c r="C194" s="214" t="s">
        <v>368</v>
      </c>
      <c r="D194" s="214" t="s">
        <v>225</v>
      </c>
      <c r="E194" s="215" t="s">
        <v>568</v>
      </c>
      <c r="F194" s="216" t="s">
        <v>569</v>
      </c>
      <c r="G194" s="217" t="s">
        <v>228</v>
      </c>
      <c r="H194" s="218">
        <v>266.11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0.18151999999999999</v>
      </c>
      <c r="R194" s="223">
        <f>Q194*H194</f>
        <v>48.304287199999997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856</v>
      </c>
    </row>
    <row r="195" spans="1:65" s="2" customFormat="1" ht="22.2" customHeight="1">
      <c r="A195" s="34"/>
      <c r="B195" s="35"/>
      <c r="C195" s="214" t="s">
        <v>373</v>
      </c>
      <c r="D195" s="214" t="s">
        <v>225</v>
      </c>
      <c r="E195" s="215" t="s">
        <v>365</v>
      </c>
      <c r="F195" s="216" t="s">
        <v>366</v>
      </c>
      <c r="G195" s="217" t="s">
        <v>228</v>
      </c>
      <c r="H195" s="218">
        <v>1.89</v>
      </c>
      <c r="I195" s="219"/>
      <c r="J195" s="218">
        <f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>O195*H195</f>
        <v>0</v>
      </c>
      <c r="Q195" s="223">
        <v>0.112</v>
      </c>
      <c r="R195" s="223">
        <f>Q195*H195</f>
        <v>0.21168000000000001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860</v>
      </c>
    </row>
    <row r="196" spans="1:65" s="2" customFormat="1" ht="14.4" customHeight="1">
      <c r="A196" s="34"/>
      <c r="B196" s="35"/>
      <c r="C196" s="250" t="s">
        <v>379</v>
      </c>
      <c r="D196" s="250" t="s">
        <v>322</v>
      </c>
      <c r="E196" s="251" t="s">
        <v>369</v>
      </c>
      <c r="F196" s="252" t="s">
        <v>370</v>
      </c>
      <c r="G196" s="253" t="s">
        <v>228</v>
      </c>
      <c r="H196" s="254">
        <v>1.89</v>
      </c>
      <c r="I196" s="255"/>
      <c r="J196" s="254">
        <f>ROUND(I196*H196,2)</f>
        <v>0</v>
      </c>
      <c r="K196" s="256"/>
      <c r="L196" s="257"/>
      <c r="M196" s="258" t="s">
        <v>1</v>
      </c>
      <c r="N196" s="259" t="s">
        <v>43</v>
      </c>
      <c r="O196" s="75"/>
      <c r="P196" s="223">
        <f>O196*H196</f>
        <v>0</v>
      </c>
      <c r="Q196" s="223">
        <v>0.13800000000000001</v>
      </c>
      <c r="R196" s="223">
        <f>Q196*H196</f>
        <v>0.26082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262</v>
      </c>
      <c r="AT196" s="225" t="s">
        <v>322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229</v>
      </c>
      <c r="BM196" s="225" t="s">
        <v>861</v>
      </c>
    </row>
    <row r="197" spans="1:65" s="12" customFormat="1" ht="22.8" customHeight="1">
      <c r="B197" s="198"/>
      <c r="C197" s="199"/>
      <c r="D197" s="200" t="s">
        <v>76</v>
      </c>
      <c r="E197" s="212" t="s">
        <v>268</v>
      </c>
      <c r="F197" s="212" t="s">
        <v>378</v>
      </c>
      <c r="G197" s="199"/>
      <c r="H197" s="199"/>
      <c r="I197" s="202"/>
      <c r="J197" s="213">
        <f>BK197</f>
        <v>0</v>
      </c>
      <c r="K197" s="199"/>
      <c r="L197" s="204"/>
      <c r="M197" s="205"/>
      <c r="N197" s="206"/>
      <c r="O197" s="206"/>
      <c r="P197" s="207">
        <f>SUM(P198:P240)</f>
        <v>0</v>
      </c>
      <c r="Q197" s="206"/>
      <c r="R197" s="207">
        <f>SUM(R198:R240)</f>
        <v>49.760407999999998</v>
      </c>
      <c r="S197" s="206"/>
      <c r="T197" s="208">
        <f>SUM(T198:T240)</f>
        <v>4.0000000000000001E-3</v>
      </c>
      <c r="AR197" s="209" t="s">
        <v>85</v>
      </c>
      <c r="AT197" s="210" t="s">
        <v>76</v>
      </c>
      <c r="AU197" s="210" t="s">
        <v>85</v>
      </c>
      <c r="AY197" s="209" t="s">
        <v>223</v>
      </c>
      <c r="BK197" s="211">
        <f>SUM(BK198:BK240)</f>
        <v>0</v>
      </c>
    </row>
    <row r="198" spans="1:65" s="2" customFormat="1" ht="22.2" customHeight="1">
      <c r="A198" s="34"/>
      <c r="B198" s="35"/>
      <c r="C198" s="214" t="s">
        <v>385</v>
      </c>
      <c r="D198" s="214" t="s">
        <v>225</v>
      </c>
      <c r="E198" s="215" t="s">
        <v>380</v>
      </c>
      <c r="F198" s="216" t="s">
        <v>381</v>
      </c>
      <c r="G198" s="217" t="s">
        <v>376</v>
      </c>
      <c r="H198" s="218">
        <v>6</v>
      </c>
      <c r="I198" s="219"/>
      <c r="J198" s="218">
        <f t="shared" ref="J198:J205" si="15"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 t="shared" ref="P198:P205" si="16">O198*H198</f>
        <v>0</v>
      </c>
      <c r="Q198" s="223">
        <v>0.22133</v>
      </c>
      <c r="R198" s="223">
        <f t="shared" ref="R198:R205" si="17">Q198*H198</f>
        <v>1.3279799999999999</v>
      </c>
      <c r="S198" s="223">
        <v>0</v>
      </c>
      <c r="T198" s="224">
        <f t="shared" ref="T198:T205" si="18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 t="shared" ref="BE198:BE205" si="19">IF(N198="základná",J198,0)</f>
        <v>0</v>
      </c>
      <c r="BF198" s="226">
        <f t="shared" ref="BF198:BF205" si="20">IF(N198="znížená",J198,0)</f>
        <v>0</v>
      </c>
      <c r="BG198" s="226">
        <f t="shared" ref="BG198:BG205" si="21">IF(N198="zákl. prenesená",J198,0)</f>
        <v>0</v>
      </c>
      <c r="BH198" s="226">
        <f t="shared" ref="BH198:BH205" si="22">IF(N198="zníž. prenesená",J198,0)</f>
        <v>0</v>
      </c>
      <c r="BI198" s="226">
        <f t="shared" ref="BI198:BI205" si="23">IF(N198="nulová",J198,0)</f>
        <v>0</v>
      </c>
      <c r="BJ198" s="17" t="s">
        <v>100</v>
      </c>
      <c r="BK198" s="226">
        <f t="shared" ref="BK198:BK205" si="24">ROUND(I198*H198,2)</f>
        <v>0</v>
      </c>
      <c r="BL198" s="17" t="s">
        <v>229</v>
      </c>
      <c r="BM198" s="225" t="s">
        <v>862</v>
      </c>
    </row>
    <row r="199" spans="1:65" s="2" customFormat="1" ht="14.4" customHeight="1">
      <c r="A199" s="34"/>
      <c r="B199" s="35"/>
      <c r="C199" s="250" t="s">
        <v>389</v>
      </c>
      <c r="D199" s="250" t="s">
        <v>322</v>
      </c>
      <c r="E199" s="251" t="s">
        <v>386</v>
      </c>
      <c r="F199" s="252" t="s">
        <v>387</v>
      </c>
      <c r="G199" s="253" t="s">
        <v>376</v>
      </c>
      <c r="H199" s="254">
        <v>5</v>
      </c>
      <c r="I199" s="255"/>
      <c r="J199" s="254">
        <f t="shared" si="15"/>
        <v>0</v>
      </c>
      <c r="K199" s="256"/>
      <c r="L199" s="257"/>
      <c r="M199" s="258" t="s">
        <v>1</v>
      </c>
      <c r="N199" s="259" t="s">
        <v>43</v>
      </c>
      <c r="O199" s="75"/>
      <c r="P199" s="223">
        <f t="shared" si="16"/>
        <v>0</v>
      </c>
      <c r="Q199" s="223">
        <v>2E-3</v>
      </c>
      <c r="R199" s="223">
        <f t="shared" si="17"/>
        <v>0.01</v>
      </c>
      <c r="S199" s="223">
        <v>0</v>
      </c>
      <c r="T199" s="224">
        <f t="shared" si="1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262</v>
      </c>
      <c r="AT199" s="225" t="s">
        <v>322</v>
      </c>
      <c r="AU199" s="225" t="s">
        <v>100</v>
      </c>
      <c r="AY199" s="17" t="s">
        <v>223</v>
      </c>
      <c r="BE199" s="226">
        <f t="shared" si="19"/>
        <v>0</v>
      </c>
      <c r="BF199" s="226">
        <f t="shared" si="20"/>
        <v>0</v>
      </c>
      <c r="BG199" s="226">
        <f t="shared" si="21"/>
        <v>0</v>
      </c>
      <c r="BH199" s="226">
        <f t="shared" si="22"/>
        <v>0</v>
      </c>
      <c r="BI199" s="226">
        <f t="shared" si="23"/>
        <v>0</v>
      </c>
      <c r="BJ199" s="17" t="s">
        <v>100</v>
      </c>
      <c r="BK199" s="226">
        <f t="shared" si="24"/>
        <v>0</v>
      </c>
      <c r="BL199" s="17" t="s">
        <v>229</v>
      </c>
      <c r="BM199" s="225" t="s">
        <v>863</v>
      </c>
    </row>
    <row r="200" spans="1:65" s="2" customFormat="1" ht="22.2" customHeight="1">
      <c r="A200" s="34"/>
      <c r="B200" s="35"/>
      <c r="C200" s="214" t="s">
        <v>393</v>
      </c>
      <c r="D200" s="214" t="s">
        <v>225</v>
      </c>
      <c r="E200" s="215" t="s">
        <v>390</v>
      </c>
      <c r="F200" s="216" t="s">
        <v>391</v>
      </c>
      <c r="G200" s="217" t="s">
        <v>376</v>
      </c>
      <c r="H200" s="218">
        <v>2</v>
      </c>
      <c r="I200" s="219"/>
      <c r="J200" s="218">
        <f t="shared" si="15"/>
        <v>0</v>
      </c>
      <c r="K200" s="220"/>
      <c r="L200" s="39"/>
      <c r="M200" s="221" t="s">
        <v>1</v>
      </c>
      <c r="N200" s="222" t="s">
        <v>43</v>
      </c>
      <c r="O200" s="75"/>
      <c r="P200" s="223">
        <f t="shared" si="16"/>
        <v>0</v>
      </c>
      <c r="Q200" s="223">
        <v>0.11958000000000001</v>
      </c>
      <c r="R200" s="223">
        <f t="shared" si="17"/>
        <v>0.23916000000000001</v>
      </c>
      <c r="S200" s="223">
        <v>0</v>
      </c>
      <c r="T200" s="224">
        <f t="shared" si="1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 t="shared" si="19"/>
        <v>0</v>
      </c>
      <c r="BF200" s="226">
        <f t="shared" si="20"/>
        <v>0</v>
      </c>
      <c r="BG200" s="226">
        <f t="shared" si="21"/>
        <v>0</v>
      </c>
      <c r="BH200" s="226">
        <f t="shared" si="22"/>
        <v>0</v>
      </c>
      <c r="BI200" s="226">
        <f t="shared" si="23"/>
        <v>0</v>
      </c>
      <c r="BJ200" s="17" t="s">
        <v>100</v>
      </c>
      <c r="BK200" s="226">
        <f t="shared" si="24"/>
        <v>0</v>
      </c>
      <c r="BL200" s="17" t="s">
        <v>229</v>
      </c>
      <c r="BM200" s="225" t="s">
        <v>864</v>
      </c>
    </row>
    <row r="201" spans="1:65" s="2" customFormat="1" ht="14.4" customHeight="1">
      <c r="A201" s="34"/>
      <c r="B201" s="35"/>
      <c r="C201" s="250" t="s">
        <v>397</v>
      </c>
      <c r="D201" s="250" t="s">
        <v>322</v>
      </c>
      <c r="E201" s="251" t="s">
        <v>394</v>
      </c>
      <c r="F201" s="252" t="s">
        <v>395</v>
      </c>
      <c r="G201" s="253" t="s">
        <v>376</v>
      </c>
      <c r="H201" s="254">
        <v>2</v>
      </c>
      <c r="I201" s="255"/>
      <c r="J201" s="254">
        <f t="shared" si="15"/>
        <v>0</v>
      </c>
      <c r="K201" s="256"/>
      <c r="L201" s="257"/>
      <c r="M201" s="258" t="s">
        <v>1</v>
      </c>
      <c r="N201" s="259" t="s">
        <v>43</v>
      </c>
      <c r="O201" s="75"/>
      <c r="P201" s="223">
        <f t="shared" si="16"/>
        <v>0</v>
      </c>
      <c r="Q201" s="223">
        <v>1.4E-3</v>
      </c>
      <c r="R201" s="223">
        <f t="shared" si="17"/>
        <v>2.8E-3</v>
      </c>
      <c r="S201" s="223">
        <v>0</v>
      </c>
      <c r="T201" s="224">
        <f t="shared" si="1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262</v>
      </c>
      <c r="AT201" s="225" t="s">
        <v>322</v>
      </c>
      <c r="AU201" s="225" t="s">
        <v>100</v>
      </c>
      <c r="AY201" s="17" t="s">
        <v>223</v>
      </c>
      <c r="BE201" s="226">
        <f t="shared" si="19"/>
        <v>0</v>
      </c>
      <c r="BF201" s="226">
        <f t="shared" si="20"/>
        <v>0</v>
      </c>
      <c r="BG201" s="226">
        <f t="shared" si="21"/>
        <v>0</v>
      </c>
      <c r="BH201" s="226">
        <f t="shared" si="22"/>
        <v>0</v>
      </c>
      <c r="BI201" s="226">
        <f t="shared" si="23"/>
        <v>0</v>
      </c>
      <c r="BJ201" s="17" t="s">
        <v>100</v>
      </c>
      <c r="BK201" s="226">
        <f t="shared" si="24"/>
        <v>0</v>
      </c>
      <c r="BL201" s="17" t="s">
        <v>229</v>
      </c>
      <c r="BM201" s="225" t="s">
        <v>865</v>
      </c>
    </row>
    <row r="202" spans="1:65" s="2" customFormat="1" ht="14.4" customHeight="1">
      <c r="A202" s="34"/>
      <c r="B202" s="35"/>
      <c r="C202" s="250" t="s">
        <v>401</v>
      </c>
      <c r="D202" s="250" t="s">
        <v>322</v>
      </c>
      <c r="E202" s="251" t="s">
        <v>398</v>
      </c>
      <c r="F202" s="252" t="s">
        <v>399</v>
      </c>
      <c r="G202" s="253" t="s">
        <v>376</v>
      </c>
      <c r="H202" s="254">
        <v>6</v>
      </c>
      <c r="I202" s="255"/>
      <c r="J202" s="254">
        <f t="shared" si="15"/>
        <v>0</v>
      </c>
      <c r="K202" s="256"/>
      <c r="L202" s="257"/>
      <c r="M202" s="258" t="s">
        <v>1</v>
      </c>
      <c r="N202" s="259" t="s">
        <v>43</v>
      </c>
      <c r="O202" s="75"/>
      <c r="P202" s="223">
        <f t="shared" si="16"/>
        <v>0</v>
      </c>
      <c r="Q202" s="223">
        <v>2.0000000000000002E-5</v>
      </c>
      <c r="R202" s="223">
        <f t="shared" si="17"/>
        <v>1.2000000000000002E-4</v>
      </c>
      <c r="S202" s="223">
        <v>0</v>
      </c>
      <c r="T202" s="224">
        <f t="shared" si="1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262</v>
      </c>
      <c r="AT202" s="225" t="s">
        <v>322</v>
      </c>
      <c r="AU202" s="225" t="s">
        <v>100</v>
      </c>
      <c r="AY202" s="17" t="s">
        <v>223</v>
      </c>
      <c r="BE202" s="226">
        <f t="shared" si="19"/>
        <v>0</v>
      </c>
      <c r="BF202" s="226">
        <f t="shared" si="20"/>
        <v>0</v>
      </c>
      <c r="BG202" s="226">
        <f t="shared" si="21"/>
        <v>0</v>
      </c>
      <c r="BH202" s="226">
        <f t="shared" si="22"/>
        <v>0</v>
      </c>
      <c r="BI202" s="226">
        <f t="shared" si="23"/>
        <v>0</v>
      </c>
      <c r="BJ202" s="17" t="s">
        <v>100</v>
      </c>
      <c r="BK202" s="226">
        <f t="shared" si="24"/>
        <v>0</v>
      </c>
      <c r="BL202" s="17" t="s">
        <v>229</v>
      </c>
      <c r="BM202" s="225" t="s">
        <v>866</v>
      </c>
    </row>
    <row r="203" spans="1:65" s="2" customFormat="1" ht="30" customHeight="1">
      <c r="A203" s="34"/>
      <c r="B203" s="35"/>
      <c r="C203" s="214" t="s">
        <v>405</v>
      </c>
      <c r="D203" s="214" t="s">
        <v>225</v>
      </c>
      <c r="E203" s="215" t="s">
        <v>402</v>
      </c>
      <c r="F203" s="216" t="s">
        <v>403</v>
      </c>
      <c r="G203" s="217" t="s">
        <v>248</v>
      </c>
      <c r="H203" s="218">
        <v>108.19</v>
      </c>
      <c r="I203" s="219"/>
      <c r="J203" s="218">
        <f t="shared" si="15"/>
        <v>0</v>
      </c>
      <c r="K203" s="220"/>
      <c r="L203" s="39"/>
      <c r="M203" s="221" t="s">
        <v>1</v>
      </c>
      <c r="N203" s="222" t="s">
        <v>43</v>
      </c>
      <c r="O203" s="75"/>
      <c r="P203" s="223">
        <f t="shared" si="16"/>
        <v>0</v>
      </c>
      <c r="Q203" s="223">
        <v>6.9999999999999994E-5</v>
      </c>
      <c r="R203" s="223">
        <f t="shared" si="17"/>
        <v>7.573299999999999E-3</v>
      </c>
      <c r="S203" s="223">
        <v>0</v>
      </c>
      <c r="T203" s="224">
        <f t="shared" si="18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229</v>
      </c>
      <c r="AT203" s="225" t="s">
        <v>225</v>
      </c>
      <c r="AU203" s="225" t="s">
        <v>100</v>
      </c>
      <c r="AY203" s="17" t="s">
        <v>223</v>
      </c>
      <c r="BE203" s="226">
        <f t="shared" si="19"/>
        <v>0</v>
      </c>
      <c r="BF203" s="226">
        <f t="shared" si="20"/>
        <v>0</v>
      </c>
      <c r="BG203" s="226">
        <f t="shared" si="21"/>
        <v>0</v>
      </c>
      <c r="BH203" s="226">
        <f t="shared" si="22"/>
        <v>0</v>
      </c>
      <c r="BI203" s="226">
        <f t="shared" si="23"/>
        <v>0</v>
      </c>
      <c r="BJ203" s="17" t="s">
        <v>100</v>
      </c>
      <c r="BK203" s="226">
        <f t="shared" si="24"/>
        <v>0</v>
      </c>
      <c r="BL203" s="17" t="s">
        <v>229</v>
      </c>
      <c r="BM203" s="225" t="s">
        <v>867</v>
      </c>
    </row>
    <row r="204" spans="1:65" s="2" customFormat="1" ht="22.2" customHeight="1">
      <c r="A204" s="34"/>
      <c r="B204" s="35"/>
      <c r="C204" s="214" t="s">
        <v>409</v>
      </c>
      <c r="D204" s="214" t="s">
        <v>225</v>
      </c>
      <c r="E204" s="215" t="s">
        <v>406</v>
      </c>
      <c r="F204" s="216" t="s">
        <v>407</v>
      </c>
      <c r="G204" s="217" t="s">
        <v>248</v>
      </c>
      <c r="H204" s="218">
        <v>9.41</v>
      </c>
      <c r="I204" s="219"/>
      <c r="J204" s="218">
        <f t="shared" si="15"/>
        <v>0</v>
      </c>
      <c r="K204" s="220"/>
      <c r="L204" s="39"/>
      <c r="M204" s="221" t="s">
        <v>1</v>
      </c>
      <c r="N204" s="222" t="s">
        <v>43</v>
      </c>
      <c r="O204" s="75"/>
      <c r="P204" s="223">
        <f t="shared" si="16"/>
        <v>0</v>
      </c>
      <c r="Q204" s="223">
        <v>1.4999999999999999E-4</v>
      </c>
      <c r="R204" s="223">
        <f t="shared" si="17"/>
        <v>1.4115E-3</v>
      </c>
      <c r="S204" s="223">
        <v>0</v>
      </c>
      <c r="T204" s="224">
        <f t="shared" si="18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 t="shared" si="19"/>
        <v>0</v>
      </c>
      <c r="BF204" s="226">
        <f t="shared" si="20"/>
        <v>0</v>
      </c>
      <c r="BG204" s="226">
        <f t="shared" si="21"/>
        <v>0</v>
      </c>
      <c r="BH204" s="226">
        <f t="shared" si="22"/>
        <v>0</v>
      </c>
      <c r="BI204" s="226">
        <f t="shared" si="23"/>
        <v>0</v>
      </c>
      <c r="BJ204" s="17" t="s">
        <v>100</v>
      </c>
      <c r="BK204" s="226">
        <f t="shared" si="24"/>
        <v>0</v>
      </c>
      <c r="BL204" s="17" t="s">
        <v>229</v>
      </c>
      <c r="BM204" s="225" t="s">
        <v>868</v>
      </c>
    </row>
    <row r="205" spans="1:65" s="2" customFormat="1" ht="22.2" customHeight="1">
      <c r="A205" s="34"/>
      <c r="B205" s="35"/>
      <c r="C205" s="214" t="s">
        <v>415</v>
      </c>
      <c r="D205" s="214" t="s">
        <v>225</v>
      </c>
      <c r="E205" s="215" t="s">
        <v>410</v>
      </c>
      <c r="F205" s="216" t="s">
        <v>411</v>
      </c>
      <c r="G205" s="217" t="s">
        <v>228</v>
      </c>
      <c r="H205" s="218">
        <v>3</v>
      </c>
      <c r="I205" s="219"/>
      <c r="J205" s="218">
        <f t="shared" si="15"/>
        <v>0</v>
      </c>
      <c r="K205" s="220"/>
      <c r="L205" s="39"/>
      <c r="M205" s="221" t="s">
        <v>1</v>
      </c>
      <c r="N205" s="222" t="s">
        <v>43</v>
      </c>
      <c r="O205" s="75"/>
      <c r="P205" s="223">
        <f t="shared" si="16"/>
        <v>0</v>
      </c>
      <c r="Q205" s="223">
        <v>5.9999999999999995E-4</v>
      </c>
      <c r="R205" s="223">
        <f t="shared" si="17"/>
        <v>1.8E-3</v>
      </c>
      <c r="S205" s="223">
        <v>0</v>
      </c>
      <c r="T205" s="224">
        <f t="shared" si="18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 t="shared" si="19"/>
        <v>0</v>
      </c>
      <c r="BF205" s="226">
        <f t="shared" si="20"/>
        <v>0</v>
      </c>
      <c r="BG205" s="226">
        <f t="shared" si="21"/>
        <v>0</v>
      </c>
      <c r="BH205" s="226">
        <f t="shared" si="22"/>
        <v>0</v>
      </c>
      <c r="BI205" s="226">
        <f t="shared" si="23"/>
        <v>0</v>
      </c>
      <c r="BJ205" s="17" t="s">
        <v>100</v>
      </c>
      <c r="BK205" s="226">
        <f t="shared" si="24"/>
        <v>0</v>
      </c>
      <c r="BL205" s="17" t="s">
        <v>229</v>
      </c>
      <c r="BM205" s="225" t="s">
        <v>869</v>
      </c>
    </row>
    <row r="206" spans="1:65" s="13" customFormat="1">
      <c r="B206" s="227"/>
      <c r="C206" s="228"/>
      <c r="D206" s="229" t="s">
        <v>234</v>
      </c>
      <c r="E206" s="230" t="s">
        <v>1</v>
      </c>
      <c r="F206" s="231" t="s">
        <v>1037</v>
      </c>
      <c r="G206" s="228"/>
      <c r="H206" s="232">
        <v>3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234</v>
      </c>
      <c r="AU206" s="238" t="s">
        <v>100</v>
      </c>
      <c r="AV206" s="13" t="s">
        <v>100</v>
      </c>
      <c r="AW206" s="13" t="s">
        <v>33</v>
      </c>
      <c r="AX206" s="13" t="s">
        <v>77</v>
      </c>
      <c r="AY206" s="238" t="s">
        <v>223</v>
      </c>
    </row>
    <row r="207" spans="1:65" s="13" customFormat="1">
      <c r="B207" s="227"/>
      <c r="C207" s="228"/>
      <c r="D207" s="229" t="s">
        <v>234</v>
      </c>
      <c r="E207" s="230" t="s">
        <v>1</v>
      </c>
      <c r="F207" s="231" t="s">
        <v>981</v>
      </c>
      <c r="G207" s="228"/>
      <c r="H207" s="232">
        <v>0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234</v>
      </c>
      <c r="AU207" s="238" t="s">
        <v>100</v>
      </c>
      <c r="AV207" s="13" t="s">
        <v>100</v>
      </c>
      <c r="AW207" s="13" t="s">
        <v>33</v>
      </c>
      <c r="AX207" s="13" t="s">
        <v>77</v>
      </c>
      <c r="AY207" s="238" t="s">
        <v>223</v>
      </c>
    </row>
    <row r="208" spans="1:65" s="14" customFormat="1">
      <c r="B208" s="239"/>
      <c r="C208" s="240"/>
      <c r="D208" s="229" t="s">
        <v>234</v>
      </c>
      <c r="E208" s="241" t="s">
        <v>1</v>
      </c>
      <c r="F208" s="242" t="s">
        <v>244</v>
      </c>
      <c r="G208" s="240"/>
      <c r="H208" s="243">
        <v>3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234</v>
      </c>
      <c r="AU208" s="249" t="s">
        <v>100</v>
      </c>
      <c r="AV208" s="14" t="s">
        <v>229</v>
      </c>
      <c r="AW208" s="14" t="s">
        <v>33</v>
      </c>
      <c r="AX208" s="14" t="s">
        <v>85</v>
      </c>
      <c r="AY208" s="249" t="s">
        <v>223</v>
      </c>
    </row>
    <row r="209" spans="1:65" s="2" customFormat="1" ht="22.2" customHeight="1">
      <c r="A209" s="34"/>
      <c r="B209" s="35"/>
      <c r="C209" s="214" t="s">
        <v>419</v>
      </c>
      <c r="D209" s="214" t="s">
        <v>225</v>
      </c>
      <c r="E209" s="215" t="s">
        <v>424</v>
      </c>
      <c r="F209" s="216" t="s">
        <v>425</v>
      </c>
      <c r="G209" s="217" t="s">
        <v>376</v>
      </c>
      <c r="H209" s="218">
        <v>7</v>
      </c>
      <c r="I209" s="219"/>
      <c r="J209" s="218">
        <f>ROUND(I209*H209,2)</f>
        <v>0</v>
      </c>
      <c r="K209" s="220"/>
      <c r="L209" s="39"/>
      <c r="M209" s="221" t="s">
        <v>1</v>
      </c>
      <c r="N209" s="222" t="s">
        <v>43</v>
      </c>
      <c r="O209" s="7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872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1038</v>
      </c>
      <c r="G210" s="228"/>
      <c r="H210" s="232">
        <v>7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85</v>
      </c>
      <c r="AY210" s="238" t="s">
        <v>223</v>
      </c>
    </row>
    <row r="211" spans="1:65" s="2" customFormat="1" ht="22.2" customHeight="1">
      <c r="A211" s="34"/>
      <c r="B211" s="35"/>
      <c r="C211" s="214" t="s">
        <v>423</v>
      </c>
      <c r="D211" s="214" t="s">
        <v>225</v>
      </c>
      <c r="E211" s="215" t="s">
        <v>429</v>
      </c>
      <c r="F211" s="216" t="s">
        <v>430</v>
      </c>
      <c r="G211" s="217" t="s">
        <v>248</v>
      </c>
      <c r="H211" s="218">
        <v>117.6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874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1039</v>
      </c>
      <c r="G212" s="228"/>
      <c r="H212" s="232">
        <v>117.6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22.2" customHeight="1">
      <c r="A213" s="34"/>
      <c r="B213" s="35"/>
      <c r="C213" s="214" t="s">
        <v>428</v>
      </c>
      <c r="D213" s="214" t="s">
        <v>225</v>
      </c>
      <c r="E213" s="215" t="s">
        <v>434</v>
      </c>
      <c r="F213" s="216" t="s">
        <v>435</v>
      </c>
      <c r="G213" s="217" t="s">
        <v>228</v>
      </c>
      <c r="H213" s="218">
        <v>3</v>
      </c>
      <c r="I213" s="219"/>
      <c r="J213" s="218">
        <f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>O213*H213</f>
        <v>0</v>
      </c>
      <c r="Q213" s="223">
        <v>1.0000000000000001E-5</v>
      </c>
      <c r="R213" s="223">
        <f>Q213*H213</f>
        <v>3.0000000000000004E-5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876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1040</v>
      </c>
      <c r="G214" s="228"/>
      <c r="H214" s="232">
        <v>3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85</v>
      </c>
      <c r="AY214" s="238" t="s">
        <v>223</v>
      </c>
    </row>
    <row r="215" spans="1:65" s="2" customFormat="1" ht="30" customHeight="1">
      <c r="A215" s="34"/>
      <c r="B215" s="35"/>
      <c r="C215" s="214" t="s">
        <v>433</v>
      </c>
      <c r="D215" s="214" t="s">
        <v>225</v>
      </c>
      <c r="E215" s="215" t="s">
        <v>439</v>
      </c>
      <c r="F215" s="216" t="s">
        <v>440</v>
      </c>
      <c r="G215" s="217" t="s">
        <v>248</v>
      </c>
      <c r="H215" s="218">
        <v>33.42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0.15112999999999999</v>
      </c>
      <c r="R215" s="223">
        <f>Q215*H215</f>
        <v>5.0507645999999999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878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1041</v>
      </c>
      <c r="G216" s="228"/>
      <c r="H216" s="232">
        <v>6.95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77</v>
      </c>
      <c r="AY216" s="238" t="s">
        <v>223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1042</v>
      </c>
      <c r="G217" s="228"/>
      <c r="H217" s="232">
        <v>17.940000000000001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77</v>
      </c>
      <c r="AY217" s="238" t="s">
        <v>223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1043</v>
      </c>
      <c r="G218" s="228"/>
      <c r="H218" s="232">
        <v>8.5299999999999994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77</v>
      </c>
      <c r="AY218" s="238" t="s">
        <v>223</v>
      </c>
    </row>
    <row r="219" spans="1:65" s="14" customFormat="1">
      <c r="B219" s="239"/>
      <c r="C219" s="240"/>
      <c r="D219" s="229" t="s">
        <v>234</v>
      </c>
      <c r="E219" s="241" t="s">
        <v>1</v>
      </c>
      <c r="F219" s="242" t="s">
        <v>244</v>
      </c>
      <c r="G219" s="240"/>
      <c r="H219" s="243">
        <v>33.42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234</v>
      </c>
      <c r="AU219" s="249" t="s">
        <v>100</v>
      </c>
      <c r="AV219" s="14" t="s">
        <v>229</v>
      </c>
      <c r="AW219" s="14" t="s">
        <v>33</v>
      </c>
      <c r="AX219" s="14" t="s">
        <v>85</v>
      </c>
      <c r="AY219" s="249" t="s">
        <v>223</v>
      </c>
    </row>
    <row r="220" spans="1:65" s="2" customFormat="1" ht="22.2" customHeight="1">
      <c r="A220" s="34"/>
      <c r="B220" s="35"/>
      <c r="C220" s="250" t="s">
        <v>438</v>
      </c>
      <c r="D220" s="250" t="s">
        <v>322</v>
      </c>
      <c r="E220" s="251" t="s">
        <v>447</v>
      </c>
      <c r="F220" s="252" t="s">
        <v>448</v>
      </c>
      <c r="G220" s="253" t="s">
        <v>376</v>
      </c>
      <c r="H220" s="254">
        <v>15.63</v>
      </c>
      <c r="I220" s="255"/>
      <c r="J220" s="254">
        <f>ROUND(I220*H220,2)</f>
        <v>0</v>
      </c>
      <c r="K220" s="256"/>
      <c r="L220" s="257"/>
      <c r="M220" s="258" t="s">
        <v>1</v>
      </c>
      <c r="N220" s="259" t="s">
        <v>43</v>
      </c>
      <c r="O220" s="75"/>
      <c r="P220" s="223">
        <f>O220*H220</f>
        <v>0</v>
      </c>
      <c r="Q220" s="223">
        <v>0.09</v>
      </c>
      <c r="R220" s="223">
        <f>Q220*H220</f>
        <v>1.4067000000000001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262</v>
      </c>
      <c r="AT220" s="225" t="s">
        <v>322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882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1044</v>
      </c>
      <c r="G221" s="228"/>
      <c r="H221" s="232">
        <v>15.48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13" customFormat="1">
      <c r="B222" s="227"/>
      <c r="C222" s="228"/>
      <c r="D222" s="229" t="s">
        <v>234</v>
      </c>
      <c r="E222" s="228"/>
      <c r="F222" s="231" t="s">
        <v>1045</v>
      </c>
      <c r="G222" s="228"/>
      <c r="H222" s="232">
        <v>15.63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4</v>
      </c>
      <c r="AX222" s="13" t="s">
        <v>85</v>
      </c>
      <c r="AY222" s="238" t="s">
        <v>223</v>
      </c>
    </row>
    <row r="223" spans="1:65" s="2" customFormat="1" ht="19.8" customHeight="1">
      <c r="A223" s="34"/>
      <c r="B223" s="35"/>
      <c r="C223" s="250" t="s">
        <v>446</v>
      </c>
      <c r="D223" s="250" t="s">
        <v>322</v>
      </c>
      <c r="E223" s="251" t="s">
        <v>457</v>
      </c>
      <c r="F223" s="252" t="s">
        <v>458</v>
      </c>
      <c r="G223" s="253" t="s">
        <v>376</v>
      </c>
      <c r="H223" s="254">
        <v>18.12</v>
      </c>
      <c r="I223" s="255"/>
      <c r="J223" s="254">
        <f>ROUND(I223*H223,2)</f>
        <v>0</v>
      </c>
      <c r="K223" s="256"/>
      <c r="L223" s="257"/>
      <c r="M223" s="258" t="s">
        <v>1</v>
      </c>
      <c r="N223" s="259" t="s">
        <v>43</v>
      </c>
      <c r="O223" s="75"/>
      <c r="P223" s="223">
        <f>O223*H223</f>
        <v>0</v>
      </c>
      <c r="Q223" s="223">
        <v>6.5000000000000002E-2</v>
      </c>
      <c r="R223" s="223">
        <f>Q223*H223</f>
        <v>1.1778000000000002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262</v>
      </c>
      <c r="AT223" s="225" t="s">
        <v>322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886</v>
      </c>
    </row>
    <row r="224" spans="1:65" s="13" customFormat="1">
      <c r="B224" s="227"/>
      <c r="C224" s="228"/>
      <c r="D224" s="229" t="s">
        <v>234</v>
      </c>
      <c r="E224" s="230" t="s">
        <v>1</v>
      </c>
      <c r="F224" s="231" t="s">
        <v>1046</v>
      </c>
      <c r="G224" s="228"/>
      <c r="H224" s="232">
        <v>17.940000000000001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33</v>
      </c>
      <c r="AX224" s="13" t="s">
        <v>85</v>
      </c>
      <c r="AY224" s="238" t="s">
        <v>223</v>
      </c>
    </row>
    <row r="225" spans="1:65" s="13" customFormat="1">
      <c r="B225" s="227"/>
      <c r="C225" s="228"/>
      <c r="D225" s="229" t="s">
        <v>234</v>
      </c>
      <c r="E225" s="228"/>
      <c r="F225" s="231" t="s">
        <v>1047</v>
      </c>
      <c r="G225" s="228"/>
      <c r="H225" s="232">
        <v>18.12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234</v>
      </c>
      <c r="AU225" s="238" t="s">
        <v>100</v>
      </c>
      <c r="AV225" s="13" t="s">
        <v>100</v>
      </c>
      <c r="AW225" s="13" t="s">
        <v>4</v>
      </c>
      <c r="AX225" s="13" t="s">
        <v>85</v>
      </c>
      <c r="AY225" s="238" t="s">
        <v>223</v>
      </c>
    </row>
    <row r="226" spans="1:65" s="2" customFormat="1" ht="30" customHeight="1">
      <c r="A226" s="34"/>
      <c r="B226" s="35"/>
      <c r="C226" s="214" t="s">
        <v>451</v>
      </c>
      <c r="D226" s="214" t="s">
        <v>225</v>
      </c>
      <c r="E226" s="215" t="s">
        <v>462</v>
      </c>
      <c r="F226" s="216" t="s">
        <v>463</v>
      </c>
      <c r="G226" s="217" t="s">
        <v>248</v>
      </c>
      <c r="H226" s="218">
        <v>176.65</v>
      </c>
      <c r="I226" s="219"/>
      <c r="J226" s="218">
        <f>ROUND(I226*H226,2)</f>
        <v>0</v>
      </c>
      <c r="K226" s="220"/>
      <c r="L226" s="39"/>
      <c r="M226" s="221" t="s">
        <v>1</v>
      </c>
      <c r="N226" s="222" t="s">
        <v>43</v>
      </c>
      <c r="O226" s="75"/>
      <c r="P226" s="223">
        <f>O226*H226</f>
        <v>0</v>
      </c>
      <c r="Q226" s="223">
        <v>9.8530000000000006E-2</v>
      </c>
      <c r="R226" s="223">
        <f>Q226*H226</f>
        <v>17.405324500000003</v>
      </c>
      <c r="S226" s="223">
        <v>0</v>
      </c>
      <c r="T226" s="22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>IF(N226="základná",J226,0)</f>
        <v>0</v>
      </c>
      <c r="BF226" s="226">
        <f>IF(N226="znížená",J226,0)</f>
        <v>0</v>
      </c>
      <c r="BG226" s="226">
        <f>IF(N226="zákl. prenesená",J226,0)</f>
        <v>0</v>
      </c>
      <c r="BH226" s="226">
        <f>IF(N226="zníž. prenesená",J226,0)</f>
        <v>0</v>
      </c>
      <c r="BI226" s="226">
        <f>IF(N226="nulová",J226,0)</f>
        <v>0</v>
      </c>
      <c r="BJ226" s="17" t="s">
        <v>100</v>
      </c>
      <c r="BK226" s="226">
        <f>ROUND(I226*H226,2)</f>
        <v>0</v>
      </c>
      <c r="BL226" s="17" t="s">
        <v>229</v>
      </c>
      <c r="BM226" s="225" t="s">
        <v>889</v>
      </c>
    </row>
    <row r="227" spans="1:65" s="13" customFormat="1">
      <c r="B227" s="227"/>
      <c r="C227" s="228"/>
      <c r="D227" s="229" t="s">
        <v>234</v>
      </c>
      <c r="E227" s="230" t="s">
        <v>1</v>
      </c>
      <c r="F227" s="231" t="s">
        <v>1048</v>
      </c>
      <c r="G227" s="228"/>
      <c r="H227" s="232">
        <v>176.65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33</v>
      </c>
      <c r="AX227" s="13" t="s">
        <v>85</v>
      </c>
      <c r="AY227" s="238" t="s">
        <v>223</v>
      </c>
    </row>
    <row r="228" spans="1:65" s="2" customFormat="1" ht="14.4" customHeight="1">
      <c r="A228" s="34"/>
      <c r="B228" s="35"/>
      <c r="C228" s="250" t="s">
        <v>456</v>
      </c>
      <c r="D228" s="250" t="s">
        <v>322</v>
      </c>
      <c r="E228" s="251" t="s">
        <v>467</v>
      </c>
      <c r="F228" s="252" t="s">
        <v>468</v>
      </c>
      <c r="G228" s="253" t="s">
        <v>376</v>
      </c>
      <c r="H228" s="254">
        <v>178.42</v>
      </c>
      <c r="I228" s="255"/>
      <c r="J228" s="254">
        <f>ROUND(I228*H228,2)</f>
        <v>0</v>
      </c>
      <c r="K228" s="256"/>
      <c r="L228" s="257"/>
      <c r="M228" s="258" t="s">
        <v>1</v>
      </c>
      <c r="N228" s="259" t="s">
        <v>43</v>
      </c>
      <c r="O228" s="75"/>
      <c r="P228" s="223">
        <f>O228*H228</f>
        <v>0</v>
      </c>
      <c r="Q228" s="223">
        <v>2.3E-2</v>
      </c>
      <c r="R228" s="223">
        <f>Q228*H228</f>
        <v>4.1036599999999996</v>
      </c>
      <c r="S228" s="223">
        <v>0</v>
      </c>
      <c r="T228" s="22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262</v>
      </c>
      <c r="AT228" s="225" t="s">
        <v>322</v>
      </c>
      <c r="AU228" s="225" t="s">
        <v>100</v>
      </c>
      <c r="AY228" s="17" t="s">
        <v>223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7" t="s">
        <v>100</v>
      </c>
      <c r="BK228" s="226">
        <f>ROUND(I228*H228,2)</f>
        <v>0</v>
      </c>
      <c r="BL228" s="17" t="s">
        <v>229</v>
      </c>
      <c r="BM228" s="225" t="s">
        <v>891</v>
      </c>
    </row>
    <row r="229" spans="1:65" s="13" customFormat="1">
      <c r="B229" s="227"/>
      <c r="C229" s="228"/>
      <c r="D229" s="229" t="s">
        <v>234</v>
      </c>
      <c r="E229" s="228"/>
      <c r="F229" s="231" t="s">
        <v>1049</v>
      </c>
      <c r="G229" s="228"/>
      <c r="H229" s="232">
        <v>178.42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234</v>
      </c>
      <c r="AU229" s="238" t="s">
        <v>100</v>
      </c>
      <c r="AV229" s="13" t="s">
        <v>100</v>
      </c>
      <c r="AW229" s="13" t="s">
        <v>4</v>
      </c>
      <c r="AX229" s="13" t="s">
        <v>85</v>
      </c>
      <c r="AY229" s="238" t="s">
        <v>223</v>
      </c>
    </row>
    <row r="230" spans="1:65" s="2" customFormat="1" ht="22.2" customHeight="1">
      <c r="A230" s="34"/>
      <c r="B230" s="35"/>
      <c r="C230" s="214" t="s">
        <v>461</v>
      </c>
      <c r="D230" s="214" t="s">
        <v>225</v>
      </c>
      <c r="E230" s="215" t="s">
        <v>472</v>
      </c>
      <c r="F230" s="216" t="s">
        <v>473</v>
      </c>
      <c r="G230" s="217" t="s">
        <v>258</v>
      </c>
      <c r="H230" s="218">
        <v>8.57</v>
      </c>
      <c r="I230" s="219"/>
      <c r="J230" s="218">
        <f>ROUND(I230*H230,2)</f>
        <v>0</v>
      </c>
      <c r="K230" s="220"/>
      <c r="L230" s="39"/>
      <c r="M230" s="221" t="s">
        <v>1</v>
      </c>
      <c r="N230" s="222" t="s">
        <v>43</v>
      </c>
      <c r="O230" s="75"/>
      <c r="P230" s="223">
        <f>O230*H230</f>
        <v>0</v>
      </c>
      <c r="Q230" s="223">
        <v>2.2151299999999998</v>
      </c>
      <c r="R230" s="223">
        <f>Q230*H230</f>
        <v>18.983664099999999</v>
      </c>
      <c r="S230" s="223">
        <v>0</v>
      </c>
      <c r="T230" s="22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>IF(N230="základná",J230,0)</f>
        <v>0</v>
      </c>
      <c r="BF230" s="226">
        <f>IF(N230="znížená",J230,0)</f>
        <v>0</v>
      </c>
      <c r="BG230" s="226">
        <f>IF(N230="zákl. prenesená",J230,0)</f>
        <v>0</v>
      </c>
      <c r="BH230" s="226">
        <f>IF(N230="zníž. prenesená",J230,0)</f>
        <v>0</v>
      </c>
      <c r="BI230" s="226">
        <f>IF(N230="nulová",J230,0)</f>
        <v>0</v>
      </c>
      <c r="BJ230" s="17" t="s">
        <v>100</v>
      </c>
      <c r="BK230" s="226">
        <f>ROUND(I230*H230,2)</f>
        <v>0</v>
      </c>
      <c r="BL230" s="17" t="s">
        <v>229</v>
      </c>
      <c r="BM230" s="225" t="s">
        <v>893</v>
      </c>
    </row>
    <row r="231" spans="1:65" s="13" customFormat="1">
      <c r="B231" s="227"/>
      <c r="C231" s="228"/>
      <c r="D231" s="229" t="s">
        <v>234</v>
      </c>
      <c r="E231" s="230" t="s">
        <v>1</v>
      </c>
      <c r="F231" s="231" t="s">
        <v>1050</v>
      </c>
      <c r="G231" s="228"/>
      <c r="H231" s="232">
        <v>8.57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234</v>
      </c>
      <c r="AU231" s="238" t="s">
        <v>100</v>
      </c>
      <c r="AV231" s="13" t="s">
        <v>100</v>
      </c>
      <c r="AW231" s="13" t="s">
        <v>33</v>
      </c>
      <c r="AX231" s="13" t="s">
        <v>85</v>
      </c>
      <c r="AY231" s="238" t="s">
        <v>223</v>
      </c>
    </row>
    <row r="232" spans="1:65" s="2" customFormat="1" ht="22.2" customHeight="1">
      <c r="A232" s="34"/>
      <c r="B232" s="35"/>
      <c r="C232" s="214" t="s">
        <v>466</v>
      </c>
      <c r="D232" s="214" t="s">
        <v>225</v>
      </c>
      <c r="E232" s="215" t="s">
        <v>482</v>
      </c>
      <c r="F232" s="216" t="s">
        <v>483</v>
      </c>
      <c r="G232" s="217" t="s">
        <v>248</v>
      </c>
      <c r="H232" s="218">
        <v>19.68</v>
      </c>
      <c r="I232" s="219"/>
      <c r="J232" s="218">
        <f t="shared" ref="J232:J240" si="25">ROUND(I232*H232,2)</f>
        <v>0</v>
      </c>
      <c r="K232" s="220"/>
      <c r="L232" s="39"/>
      <c r="M232" s="221" t="s">
        <v>1</v>
      </c>
      <c r="N232" s="222" t="s">
        <v>43</v>
      </c>
      <c r="O232" s="75"/>
      <c r="P232" s="223">
        <f t="shared" ref="P232:P240" si="26">O232*H232</f>
        <v>0</v>
      </c>
      <c r="Q232" s="223">
        <v>0</v>
      </c>
      <c r="R232" s="223">
        <f t="shared" ref="R232:R240" si="27">Q232*H232</f>
        <v>0</v>
      </c>
      <c r="S232" s="223">
        <v>0</v>
      </c>
      <c r="T232" s="224">
        <f t="shared" ref="T232:T240" si="28"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 t="shared" ref="BE232:BE240" si="29">IF(N232="základná",J232,0)</f>
        <v>0</v>
      </c>
      <c r="BF232" s="226">
        <f t="shared" ref="BF232:BF240" si="30">IF(N232="znížená",J232,0)</f>
        <v>0</v>
      </c>
      <c r="BG232" s="226">
        <f t="shared" ref="BG232:BG240" si="31">IF(N232="zákl. prenesená",J232,0)</f>
        <v>0</v>
      </c>
      <c r="BH232" s="226">
        <f t="shared" ref="BH232:BH240" si="32">IF(N232="zníž. prenesená",J232,0)</f>
        <v>0</v>
      </c>
      <c r="BI232" s="226">
        <f t="shared" ref="BI232:BI240" si="33">IF(N232="nulová",J232,0)</f>
        <v>0</v>
      </c>
      <c r="BJ232" s="17" t="s">
        <v>100</v>
      </c>
      <c r="BK232" s="226">
        <f t="shared" ref="BK232:BK240" si="34">ROUND(I232*H232,2)</f>
        <v>0</v>
      </c>
      <c r="BL232" s="17" t="s">
        <v>229</v>
      </c>
      <c r="BM232" s="225" t="s">
        <v>1051</v>
      </c>
    </row>
    <row r="233" spans="1:65" s="2" customFormat="1" ht="34.799999999999997" customHeight="1">
      <c r="A233" s="34"/>
      <c r="B233" s="35"/>
      <c r="C233" s="214" t="s">
        <v>471</v>
      </c>
      <c r="D233" s="214" t="s">
        <v>225</v>
      </c>
      <c r="E233" s="215" t="s">
        <v>486</v>
      </c>
      <c r="F233" s="216" t="s">
        <v>487</v>
      </c>
      <c r="G233" s="217" t="s">
        <v>228</v>
      </c>
      <c r="H233" s="218">
        <v>9.84</v>
      </c>
      <c r="I233" s="219"/>
      <c r="J233" s="218">
        <f t="shared" si="25"/>
        <v>0</v>
      </c>
      <c r="K233" s="220"/>
      <c r="L233" s="39"/>
      <c r="M233" s="221" t="s">
        <v>1</v>
      </c>
      <c r="N233" s="222" t="s">
        <v>43</v>
      </c>
      <c r="O233" s="75"/>
      <c r="P233" s="223">
        <f t="shared" si="26"/>
        <v>0</v>
      </c>
      <c r="Q233" s="223">
        <v>0</v>
      </c>
      <c r="R233" s="223">
        <f t="shared" si="27"/>
        <v>0</v>
      </c>
      <c r="S233" s="223">
        <v>0</v>
      </c>
      <c r="T233" s="224">
        <f t="shared" si="28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 t="shared" si="29"/>
        <v>0</v>
      </c>
      <c r="BF233" s="226">
        <f t="shared" si="30"/>
        <v>0</v>
      </c>
      <c r="BG233" s="226">
        <f t="shared" si="31"/>
        <v>0</v>
      </c>
      <c r="BH233" s="226">
        <f t="shared" si="32"/>
        <v>0</v>
      </c>
      <c r="BI233" s="226">
        <f t="shared" si="33"/>
        <v>0</v>
      </c>
      <c r="BJ233" s="17" t="s">
        <v>100</v>
      </c>
      <c r="BK233" s="226">
        <f t="shared" si="34"/>
        <v>0</v>
      </c>
      <c r="BL233" s="17" t="s">
        <v>229</v>
      </c>
      <c r="BM233" s="225" t="s">
        <v>1052</v>
      </c>
    </row>
    <row r="234" spans="1:65" s="2" customFormat="1" ht="19.8" customHeight="1">
      <c r="A234" s="34"/>
      <c r="B234" s="35"/>
      <c r="C234" s="214" t="s">
        <v>476</v>
      </c>
      <c r="D234" s="214" t="s">
        <v>225</v>
      </c>
      <c r="E234" s="215" t="s">
        <v>490</v>
      </c>
      <c r="F234" s="216" t="s">
        <v>491</v>
      </c>
      <c r="G234" s="217" t="s">
        <v>376</v>
      </c>
      <c r="H234" s="218">
        <v>1</v>
      </c>
      <c r="I234" s="219"/>
      <c r="J234" s="218">
        <f t="shared" si="25"/>
        <v>0</v>
      </c>
      <c r="K234" s="220"/>
      <c r="L234" s="39"/>
      <c r="M234" s="221" t="s">
        <v>1</v>
      </c>
      <c r="N234" s="222" t="s">
        <v>43</v>
      </c>
      <c r="O234" s="75"/>
      <c r="P234" s="223">
        <f t="shared" si="26"/>
        <v>0</v>
      </c>
      <c r="Q234" s="223">
        <v>4.1619999999999997E-2</v>
      </c>
      <c r="R234" s="223">
        <f t="shared" si="27"/>
        <v>4.1619999999999997E-2</v>
      </c>
      <c r="S234" s="223">
        <v>0</v>
      </c>
      <c r="T234" s="224">
        <f t="shared" si="28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229</v>
      </c>
      <c r="AT234" s="225" t="s">
        <v>225</v>
      </c>
      <c r="AU234" s="225" t="s">
        <v>100</v>
      </c>
      <c r="AY234" s="17" t="s">
        <v>223</v>
      </c>
      <c r="BE234" s="226">
        <f t="shared" si="29"/>
        <v>0</v>
      </c>
      <c r="BF234" s="226">
        <f t="shared" si="30"/>
        <v>0</v>
      </c>
      <c r="BG234" s="226">
        <f t="shared" si="31"/>
        <v>0</v>
      </c>
      <c r="BH234" s="226">
        <f t="shared" si="32"/>
        <v>0</v>
      </c>
      <c r="BI234" s="226">
        <f t="shared" si="33"/>
        <v>0</v>
      </c>
      <c r="BJ234" s="17" t="s">
        <v>100</v>
      </c>
      <c r="BK234" s="226">
        <f t="shared" si="34"/>
        <v>0</v>
      </c>
      <c r="BL234" s="17" t="s">
        <v>229</v>
      </c>
      <c r="BM234" s="225" t="s">
        <v>1053</v>
      </c>
    </row>
    <row r="235" spans="1:65" s="2" customFormat="1" ht="22.2" customHeight="1">
      <c r="A235" s="34"/>
      <c r="B235" s="35"/>
      <c r="C235" s="214" t="s">
        <v>481</v>
      </c>
      <c r="D235" s="214" t="s">
        <v>225</v>
      </c>
      <c r="E235" s="215" t="s">
        <v>494</v>
      </c>
      <c r="F235" s="216" t="s">
        <v>495</v>
      </c>
      <c r="G235" s="217" t="s">
        <v>376</v>
      </c>
      <c r="H235" s="218">
        <v>1</v>
      </c>
      <c r="I235" s="219"/>
      <c r="J235" s="218">
        <f t="shared" si="25"/>
        <v>0</v>
      </c>
      <c r="K235" s="220"/>
      <c r="L235" s="39"/>
      <c r="M235" s="221" t="s">
        <v>1</v>
      </c>
      <c r="N235" s="222" t="s">
        <v>43</v>
      </c>
      <c r="O235" s="75"/>
      <c r="P235" s="223">
        <f t="shared" si="26"/>
        <v>0</v>
      </c>
      <c r="Q235" s="223">
        <v>0</v>
      </c>
      <c r="R235" s="223">
        <f t="shared" si="27"/>
        <v>0</v>
      </c>
      <c r="S235" s="223">
        <v>4.0000000000000001E-3</v>
      </c>
      <c r="T235" s="224">
        <f t="shared" si="28"/>
        <v>4.0000000000000001E-3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229</v>
      </c>
      <c r="AT235" s="225" t="s">
        <v>225</v>
      </c>
      <c r="AU235" s="225" t="s">
        <v>100</v>
      </c>
      <c r="AY235" s="17" t="s">
        <v>223</v>
      </c>
      <c r="BE235" s="226">
        <f t="shared" si="29"/>
        <v>0</v>
      </c>
      <c r="BF235" s="226">
        <f t="shared" si="30"/>
        <v>0</v>
      </c>
      <c r="BG235" s="226">
        <f t="shared" si="31"/>
        <v>0</v>
      </c>
      <c r="BH235" s="226">
        <f t="shared" si="32"/>
        <v>0</v>
      </c>
      <c r="BI235" s="226">
        <f t="shared" si="33"/>
        <v>0</v>
      </c>
      <c r="BJ235" s="17" t="s">
        <v>100</v>
      </c>
      <c r="BK235" s="226">
        <f t="shared" si="34"/>
        <v>0</v>
      </c>
      <c r="BL235" s="17" t="s">
        <v>229</v>
      </c>
      <c r="BM235" s="225" t="s">
        <v>895</v>
      </c>
    </row>
    <row r="236" spans="1:65" s="2" customFormat="1" ht="30" customHeight="1">
      <c r="A236" s="34"/>
      <c r="B236" s="35"/>
      <c r="C236" s="214" t="s">
        <v>485</v>
      </c>
      <c r="D236" s="214" t="s">
        <v>225</v>
      </c>
      <c r="E236" s="215" t="s">
        <v>502</v>
      </c>
      <c r="F236" s="216" t="s">
        <v>503</v>
      </c>
      <c r="G236" s="217" t="s">
        <v>303</v>
      </c>
      <c r="H236" s="218">
        <v>12.15</v>
      </c>
      <c r="I236" s="219"/>
      <c r="J236" s="218">
        <f t="shared" si="25"/>
        <v>0</v>
      </c>
      <c r="K236" s="220"/>
      <c r="L236" s="39"/>
      <c r="M236" s="221" t="s">
        <v>1</v>
      </c>
      <c r="N236" s="222" t="s">
        <v>43</v>
      </c>
      <c r="O236" s="75"/>
      <c r="P236" s="223">
        <f t="shared" si="26"/>
        <v>0</v>
      </c>
      <c r="Q236" s="223">
        <v>0</v>
      </c>
      <c r="R236" s="223">
        <f t="shared" si="27"/>
        <v>0</v>
      </c>
      <c r="S236" s="223">
        <v>0</v>
      </c>
      <c r="T236" s="224">
        <f t="shared" si="28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 t="shared" si="29"/>
        <v>0</v>
      </c>
      <c r="BF236" s="226">
        <f t="shared" si="30"/>
        <v>0</v>
      </c>
      <c r="BG236" s="226">
        <f t="shared" si="31"/>
        <v>0</v>
      </c>
      <c r="BH236" s="226">
        <f t="shared" si="32"/>
        <v>0</v>
      </c>
      <c r="BI236" s="226">
        <f t="shared" si="33"/>
        <v>0</v>
      </c>
      <c r="BJ236" s="17" t="s">
        <v>100</v>
      </c>
      <c r="BK236" s="226">
        <f t="shared" si="34"/>
        <v>0</v>
      </c>
      <c r="BL236" s="17" t="s">
        <v>229</v>
      </c>
      <c r="BM236" s="225" t="s">
        <v>1054</v>
      </c>
    </row>
    <row r="237" spans="1:65" s="2" customFormat="1" ht="22.2" customHeight="1">
      <c r="A237" s="34"/>
      <c r="B237" s="35"/>
      <c r="C237" s="214" t="s">
        <v>489</v>
      </c>
      <c r="D237" s="214" t="s">
        <v>225</v>
      </c>
      <c r="E237" s="215" t="s">
        <v>506</v>
      </c>
      <c r="F237" s="216" t="s">
        <v>507</v>
      </c>
      <c r="G237" s="217" t="s">
        <v>303</v>
      </c>
      <c r="H237" s="218">
        <v>12.15</v>
      </c>
      <c r="I237" s="219"/>
      <c r="J237" s="218">
        <f t="shared" si="25"/>
        <v>0</v>
      </c>
      <c r="K237" s="220"/>
      <c r="L237" s="39"/>
      <c r="M237" s="221" t="s">
        <v>1</v>
      </c>
      <c r="N237" s="222" t="s">
        <v>43</v>
      </c>
      <c r="O237" s="75"/>
      <c r="P237" s="223">
        <f t="shared" si="26"/>
        <v>0</v>
      </c>
      <c r="Q237" s="223">
        <v>0</v>
      </c>
      <c r="R237" s="223">
        <f t="shared" si="27"/>
        <v>0</v>
      </c>
      <c r="S237" s="223">
        <v>0</v>
      </c>
      <c r="T237" s="224">
        <f t="shared" si="28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5" t="s">
        <v>229</v>
      </c>
      <c r="AT237" s="225" t="s">
        <v>225</v>
      </c>
      <c r="AU237" s="225" t="s">
        <v>100</v>
      </c>
      <c r="AY237" s="17" t="s">
        <v>223</v>
      </c>
      <c r="BE237" s="226">
        <f t="shared" si="29"/>
        <v>0</v>
      </c>
      <c r="BF237" s="226">
        <f t="shared" si="30"/>
        <v>0</v>
      </c>
      <c r="BG237" s="226">
        <f t="shared" si="31"/>
        <v>0</v>
      </c>
      <c r="BH237" s="226">
        <f t="shared" si="32"/>
        <v>0</v>
      </c>
      <c r="BI237" s="226">
        <f t="shared" si="33"/>
        <v>0</v>
      </c>
      <c r="BJ237" s="17" t="s">
        <v>100</v>
      </c>
      <c r="BK237" s="226">
        <f t="shared" si="34"/>
        <v>0</v>
      </c>
      <c r="BL237" s="17" t="s">
        <v>229</v>
      </c>
      <c r="BM237" s="225" t="s">
        <v>1055</v>
      </c>
    </row>
    <row r="238" spans="1:65" s="2" customFormat="1" ht="22.2" customHeight="1">
      <c r="A238" s="34"/>
      <c r="B238" s="35"/>
      <c r="C238" s="214" t="s">
        <v>493</v>
      </c>
      <c r="D238" s="214" t="s">
        <v>225</v>
      </c>
      <c r="E238" s="215" t="s">
        <v>511</v>
      </c>
      <c r="F238" s="216" t="s">
        <v>512</v>
      </c>
      <c r="G238" s="217" t="s">
        <v>303</v>
      </c>
      <c r="H238" s="218">
        <v>12.15</v>
      </c>
      <c r="I238" s="219"/>
      <c r="J238" s="218">
        <f t="shared" si="25"/>
        <v>0</v>
      </c>
      <c r="K238" s="220"/>
      <c r="L238" s="39"/>
      <c r="M238" s="221" t="s">
        <v>1</v>
      </c>
      <c r="N238" s="222" t="s">
        <v>43</v>
      </c>
      <c r="O238" s="75"/>
      <c r="P238" s="223">
        <f t="shared" si="26"/>
        <v>0</v>
      </c>
      <c r="Q238" s="223">
        <v>0</v>
      </c>
      <c r="R238" s="223">
        <f t="shared" si="27"/>
        <v>0</v>
      </c>
      <c r="S238" s="223">
        <v>0</v>
      </c>
      <c r="T238" s="224">
        <f t="shared" si="28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 t="shared" si="29"/>
        <v>0</v>
      </c>
      <c r="BF238" s="226">
        <f t="shared" si="30"/>
        <v>0</v>
      </c>
      <c r="BG238" s="226">
        <f t="shared" si="31"/>
        <v>0</v>
      </c>
      <c r="BH238" s="226">
        <f t="shared" si="32"/>
        <v>0</v>
      </c>
      <c r="BI238" s="226">
        <f t="shared" si="33"/>
        <v>0</v>
      </c>
      <c r="BJ238" s="17" t="s">
        <v>100</v>
      </c>
      <c r="BK238" s="226">
        <f t="shared" si="34"/>
        <v>0</v>
      </c>
      <c r="BL238" s="17" t="s">
        <v>229</v>
      </c>
      <c r="BM238" s="225" t="s">
        <v>1056</v>
      </c>
    </row>
    <row r="239" spans="1:65" s="2" customFormat="1" ht="22.2" customHeight="1">
      <c r="A239" s="34"/>
      <c r="B239" s="35"/>
      <c r="C239" s="214" t="s">
        <v>497</v>
      </c>
      <c r="D239" s="214" t="s">
        <v>225</v>
      </c>
      <c r="E239" s="215" t="s">
        <v>515</v>
      </c>
      <c r="F239" s="216" t="s">
        <v>516</v>
      </c>
      <c r="G239" s="217" t="s">
        <v>303</v>
      </c>
      <c r="H239" s="218">
        <v>10.9</v>
      </c>
      <c r="I239" s="219"/>
      <c r="J239" s="218">
        <f t="shared" si="25"/>
        <v>0</v>
      </c>
      <c r="K239" s="220"/>
      <c r="L239" s="39"/>
      <c r="M239" s="221" t="s">
        <v>1</v>
      </c>
      <c r="N239" s="222" t="s">
        <v>43</v>
      </c>
      <c r="O239" s="75"/>
      <c r="P239" s="223">
        <f t="shared" si="26"/>
        <v>0</v>
      </c>
      <c r="Q239" s="223">
        <v>0</v>
      </c>
      <c r="R239" s="223">
        <f t="shared" si="27"/>
        <v>0</v>
      </c>
      <c r="S239" s="223">
        <v>0</v>
      </c>
      <c r="T239" s="224">
        <f t="shared" si="28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229</v>
      </c>
      <c r="AT239" s="225" t="s">
        <v>225</v>
      </c>
      <c r="AU239" s="225" t="s">
        <v>100</v>
      </c>
      <c r="AY239" s="17" t="s">
        <v>223</v>
      </c>
      <c r="BE239" s="226">
        <f t="shared" si="29"/>
        <v>0</v>
      </c>
      <c r="BF239" s="226">
        <f t="shared" si="30"/>
        <v>0</v>
      </c>
      <c r="BG239" s="226">
        <f t="shared" si="31"/>
        <v>0</v>
      </c>
      <c r="BH239" s="226">
        <f t="shared" si="32"/>
        <v>0</v>
      </c>
      <c r="BI239" s="226">
        <f t="shared" si="33"/>
        <v>0</v>
      </c>
      <c r="BJ239" s="17" t="s">
        <v>100</v>
      </c>
      <c r="BK239" s="226">
        <f t="shared" si="34"/>
        <v>0</v>
      </c>
      <c r="BL239" s="17" t="s">
        <v>229</v>
      </c>
      <c r="BM239" s="225" t="s">
        <v>900</v>
      </c>
    </row>
    <row r="240" spans="1:65" s="2" customFormat="1" ht="22.2" customHeight="1">
      <c r="A240" s="34"/>
      <c r="B240" s="35"/>
      <c r="C240" s="214" t="s">
        <v>501</v>
      </c>
      <c r="D240" s="214" t="s">
        <v>225</v>
      </c>
      <c r="E240" s="215" t="s">
        <v>519</v>
      </c>
      <c r="F240" s="216" t="s">
        <v>520</v>
      </c>
      <c r="G240" s="217" t="s">
        <v>303</v>
      </c>
      <c r="H240" s="218">
        <v>1.25</v>
      </c>
      <c r="I240" s="219"/>
      <c r="J240" s="218">
        <f t="shared" si="25"/>
        <v>0</v>
      </c>
      <c r="K240" s="220"/>
      <c r="L240" s="39"/>
      <c r="M240" s="221" t="s">
        <v>1</v>
      </c>
      <c r="N240" s="222" t="s">
        <v>43</v>
      </c>
      <c r="O240" s="75"/>
      <c r="P240" s="223">
        <f t="shared" si="26"/>
        <v>0</v>
      </c>
      <c r="Q240" s="223">
        <v>0</v>
      </c>
      <c r="R240" s="223">
        <f t="shared" si="27"/>
        <v>0</v>
      </c>
      <c r="S240" s="223">
        <v>0</v>
      </c>
      <c r="T240" s="224">
        <f t="shared" si="28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229</v>
      </c>
      <c r="AT240" s="225" t="s">
        <v>225</v>
      </c>
      <c r="AU240" s="225" t="s">
        <v>100</v>
      </c>
      <c r="AY240" s="17" t="s">
        <v>223</v>
      </c>
      <c r="BE240" s="226">
        <f t="shared" si="29"/>
        <v>0</v>
      </c>
      <c r="BF240" s="226">
        <f t="shared" si="30"/>
        <v>0</v>
      </c>
      <c r="BG240" s="226">
        <f t="shared" si="31"/>
        <v>0</v>
      </c>
      <c r="BH240" s="226">
        <f t="shared" si="32"/>
        <v>0</v>
      </c>
      <c r="BI240" s="226">
        <f t="shared" si="33"/>
        <v>0</v>
      </c>
      <c r="BJ240" s="17" t="s">
        <v>100</v>
      </c>
      <c r="BK240" s="226">
        <f t="shared" si="34"/>
        <v>0</v>
      </c>
      <c r="BL240" s="17" t="s">
        <v>229</v>
      </c>
      <c r="BM240" s="225" t="s">
        <v>901</v>
      </c>
    </row>
    <row r="241" spans="1:65" s="12" customFormat="1" ht="22.8" customHeight="1">
      <c r="B241" s="198"/>
      <c r="C241" s="199"/>
      <c r="D241" s="200" t="s">
        <v>76</v>
      </c>
      <c r="E241" s="212" t="s">
        <v>522</v>
      </c>
      <c r="F241" s="212" t="s">
        <v>523</v>
      </c>
      <c r="G241" s="199"/>
      <c r="H241" s="199"/>
      <c r="I241" s="202"/>
      <c r="J241" s="213">
        <f>BK241</f>
        <v>0</v>
      </c>
      <c r="K241" s="199"/>
      <c r="L241" s="204"/>
      <c r="M241" s="205"/>
      <c r="N241" s="206"/>
      <c r="O241" s="206"/>
      <c r="P241" s="207">
        <f>P242</f>
        <v>0</v>
      </c>
      <c r="Q241" s="206"/>
      <c r="R241" s="207">
        <f>R242</f>
        <v>0</v>
      </c>
      <c r="S241" s="206"/>
      <c r="T241" s="208">
        <f>T242</f>
        <v>0</v>
      </c>
      <c r="AR241" s="209" t="s">
        <v>85</v>
      </c>
      <c r="AT241" s="210" t="s">
        <v>76</v>
      </c>
      <c r="AU241" s="210" t="s">
        <v>85</v>
      </c>
      <c r="AY241" s="209" t="s">
        <v>223</v>
      </c>
      <c r="BK241" s="211">
        <f>BK242</f>
        <v>0</v>
      </c>
    </row>
    <row r="242" spans="1:65" s="2" customFormat="1" ht="22.2" customHeight="1">
      <c r="A242" s="34"/>
      <c r="B242" s="35"/>
      <c r="C242" s="214" t="s">
        <v>505</v>
      </c>
      <c r="D242" s="214" t="s">
        <v>225</v>
      </c>
      <c r="E242" s="215" t="s">
        <v>596</v>
      </c>
      <c r="F242" s="216" t="s">
        <v>597</v>
      </c>
      <c r="G242" s="217" t="s">
        <v>303</v>
      </c>
      <c r="H242" s="218">
        <v>308.83999999999997</v>
      </c>
      <c r="I242" s="219"/>
      <c r="J242" s="218">
        <f>ROUND(I242*H242,2)</f>
        <v>0</v>
      </c>
      <c r="K242" s="220"/>
      <c r="L242" s="39"/>
      <c r="M242" s="260" t="s">
        <v>1</v>
      </c>
      <c r="N242" s="261" t="s">
        <v>43</v>
      </c>
      <c r="O242" s="262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229</v>
      </c>
      <c r="AT242" s="225" t="s">
        <v>225</v>
      </c>
      <c r="AU242" s="225" t="s">
        <v>100</v>
      </c>
      <c r="AY242" s="17" t="s">
        <v>223</v>
      </c>
      <c r="BE242" s="226">
        <f>IF(N242="základná",J242,0)</f>
        <v>0</v>
      </c>
      <c r="BF242" s="226">
        <f>IF(N242="znížená",J242,0)</f>
        <v>0</v>
      </c>
      <c r="BG242" s="226">
        <f>IF(N242="zákl. prenesená",J242,0)</f>
        <v>0</v>
      </c>
      <c r="BH242" s="226">
        <f>IF(N242="zníž. prenesená",J242,0)</f>
        <v>0</v>
      </c>
      <c r="BI242" s="226">
        <f>IF(N242="nulová",J242,0)</f>
        <v>0</v>
      </c>
      <c r="BJ242" s="17" t="s">
        <v>100</v>
      </c>
      <c r="BK242" s="226">
        <f>ROUND(I242*H242,2)</f>
        <v>0</v>
      </c>
      <c r="BL242" s="17" t="s">
        <v>229</v>
      </c>
      <c r="BM242" s="225" t="s">
        <v>1057</v>
      </c>
    </row>
    <row r="243" spans="1:65" s="2" customFormat="1" ht="6.9" customHeight="1">
      <c r="A243" s="34"/>
      <c r="B243" s="58"/>
      <c r="C243" s="59"/>
      <c r="D243" s="59"/>
      <c r="E243" s="59"/>
      <c r="F243" s="59"/>
      <c r="G243" s="59"/>
      <c r="H243" s="59"/>
      <c r="I243" s="59"/>
      <c r="J243" s="59"/>
      <c r="K243" s="59"/>
      <c r="L243" s="39"/>
      <c r="M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</row>
  </sheetData>
  <sheetProtection password="CC35" sheet="1" objects="1" scenarios="1" formatColumns="0" formatRows="0" autoFilter="0"/>
  <autoFilter ref="C136:K242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125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997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1058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SUM(BE137:BE230)),  2)</f>
        <v>0</v>
      </c>
      <c r="G37" s="137"/>
      <c r="H37" s="137"/>
      <c r="I37" s="138">
        <v>0.2</v>
      </c>
      <c r="J37" s="136">
        <f>ROUND(((SUM(BE108:BE115) + SUM(BE137:BE230))*I37),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SUM(BF137:BF230)),  2)</f>
        <v>0</v>
      </c>
      <c r="G38" s="137"/>
      <c r="H38" s="137"/>
      <c r="I38" s="138">
        <v>0.2</v>
      </c>
      <c r="J38" s="136">
        <f>ROUND(((SUM(BF108:BF115) + SUM(BF137:BF230))*I38),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SUM(BG137:BG230)),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SUM(BH137:BH230)),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SUM(BI137:BI230)),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997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999-9-8-72 - SO 09 Veľkomoravská- modrý bytový dom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1059</v>
      </c>
      <c r="E101" s="171"/>
      <c r="F101" s="171"/>
      <c r="G101" s="171"/>
      <c r="H101" s="171"/>
      <c r="I101" s="171"/>
      <c r="J101" s="172">
        <f>J160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J175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J180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J194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J229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997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999-9-8-72 - SO 09 Veľkomoravská- modrý bytový dom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355.68104509999995</v>
      </c>
      <c r="S137" s="83"/>
      <c r="T137" s="196">
        <f>T138</f>
        <v>5.4733999999999998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P139+P160+P175+P180+P194+P229</f>
        <v>0</v>
      </c>
      <c r="Q138" s="206"/>
      <c r="R138" s="207">
        <f>R139+R160+R175+R180+R194+R229</f>
        <v>355.68104509999995</v>
      </c>
      <c r="S138" s="206"/>
      <c r="T138" s="208">
        <f>T139+T160+T175+T180+T194+T229</f>
        <v>5.4733999999999998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BK139+BK160+BK175+BK180+BK194+BK229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SUM(P140:P159)</f>
        <v>0</v>
      </c>
      <c r="Q139" s="206"/>
      <c r="R139" s="207">
        <f>SUM(R140:R159)</f>
        <v>1.3050000000000002E-3</v>
      </c>
      <c r="S139" s="206"/>
      <c r="T139" s="208">
        <f>SUM(T140:T159)</f>
        <v>5.4694000000000003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SUM(BK140:BK159)</f>
        <v>0</v>
      </c>
    </row>
    <row r="140" spans="1:65" s="2" customFormat="1" ht="30" customHeight="1">
      <c r="A140" s="34"/>
      <c r="B140" s="35"/>
      <c r="C140" s="214" t="s">
        <v>85</v>
      </c>
      <c r="D140" s="214" t="s">
        <v>225</v>
      </c>
      <c r="E140" s="215" t="s">
        <v>239</v>
      </c>
      <c r="F140" s="216" t="s">
        <v>240</v>
      </c>
      <c r="G140" s="217" t="s">
        <v>228</v>
      </c>
      <c r="H140" s="218">
        <v>14.5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9.0000000000000006E-5</v>
      </c>
      <c r="R140" s="223">
        <f>Q140*H140</f>
        <v>1.3050000000000002E-3</v>
      </c>
      <c r="S140" s="223">
        <v>0.127</v>
      </c>
      <c r="T140" s="224">
        <f>S140*H140</f>
        <v>1.8414999999999999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1000</v>
      </c>
    </row>
    <row r="141" spans="1:65" s="13" customFormat="1">
      <c r="B141" s="227"/>
      <c r="C141" s="228"/>
      <c r="D141" s="229" t="s">
        <v>234</v>
      </c>
      <c r="E141" s="230" t="s">
        <v>1</v>
      </c>
      <c r="F141" s="231" t="s">
        <v>1060</v>
      </c>
      <c r="G141" s="228"/>
      <c r="H141" s="232">
        <v>10.029999999999999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234</v>
      </c>
      <c r="AU141" s="238" t="s">
        <v>100</v>
      </c>
      <c r="AV141" s="13" t="s">
        <v>100</v>
      </c>
      <c r="AW141" s="13" t="s">
        <v>33</v>
      </c>
      <c r="AX141" s="13" t="s">
        <v>77</v>
      </c>
      <c r="AY141" s="238" t="s">
        <v>223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1061</v>
      </c>
      <c r="G142" s="228"/>
      <c r="H142" s="232">
        <v>4.47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77</v>
      </c>
      <c r="AY142" s="238" t="s">
        <v>223</v>
      </c>
    </row>
    <row r="143" spans="1:65" s="14" customFormat="1">
      <c r="B143" s="239"/>
      <c r="C143" s="240"/>
      <c r="D143" s="229" t="s">
        <v>234</v>
      </c>
      <c r="E143" s="241" t="s">
        <v>1</v>
      </c>
      <c r="F143" s="242" t="s">
        <v>244</v>
      </c>
      <c r="G143" s="240"/>
      <c r="H143" s="243">
        <v>14.5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234</v>
      </c>
      <c r="AU143" s="249" t="s">
        <v>100</v>
      </c>
      <c r="AV143" s="14" t="s">
        <v>229</v>
      </c>
      <c r="AW143" s="14" t="s">
        <v>33</v>
      </c>
      <c r="AX143" s="14" t="s">
        <v>85</v>
      </c>
      <c r="AY143" s="249" t="s">
        <v>223</v>
      </c>
    </row>
    <row r="144" spans="1:65" s="2" customFormat="1" ht="22.2" customHeight="1">
      <c r="A144" s="34"/>
      <c r="B144" s="35"/>
      <c r="C144" s="214" t="s">
        <v>100</v>
      </c>
      <c r="D144" s="214" t="s">
        <v>225</v>
      </c>
      <c r="E144" s="215" t="s">
        <v>246</v>
      </c>
      <c r="F144" s="216" t="s">
        <v>247</v>
      </c>
      <c r="G144" s="217" t="s">
        <v>248</v>
      </c>
      <c r="H144" s="218">
        <v>25.02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0.14499999999999999</v>
      </c>
      <c r="T144" s="224">
        <f>S144*H144</f>
        <v>3.6278999999999999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814</v>
      </c>
    </row>
    <row r="145" spans="1:65" s="2" customFormat="1" ht="22.2" customHeight="1">
      <c r="A145" s="34"/>
      <c r="B145" s="35"/>
      <c r="C145" s="214" t="s">
        <v>168</v>
      </c>
      <c r="D145" s="214" t="s">
        <v>225</v>
      </c>
      <c r="E145" s="215" t="s">
        <v>263</v>
      </c>
      <c r="F145" s="216" t="s">
        <v>264</v>
      </c>
      <c r="G145" s="217" t="s">
        <v>258</v>
      </c>
      <c r="H145" s="218">
        <v>33.85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819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1062</v>
      </c>
      <c r="G146" s="228"/>
      <c r="H146" s="232">
        <v>33.85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40.200000000000003" customHeight="1">
      <c r="A147" s="34"/>
      <c r="B147" s="35"/>
      <c r="C147" s="214" t="s">
        <v>229</v>
      </c>
      <c r="D147" s="214" t="s">
        <v>225</v>
      </c>
      <c r="E147" s="215" t="s">
        <v>275</v>
      </c>
      <c r="F147" s="216" t="s">
        <v>276</v>
      </c>
      <c r="G147" s="217" t="s">
        <v>258</v>
      </c>
      <c r="H147" s="218">
        <v>28.06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1063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1064</v>
      </c>
      <c r="G148" s="228"/>
      <c r="H148" s="232">
        <v>28.06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34.799999999999997" customHeight="1">
      <c r="A149" s="34"/>
      <c r="B149" s="35"/>
      <c r="C149" s="214" t="s">
        <v>245</v>
      </c>
      <c r="D149" s="214" t="s">
        <v>225</v>
      </c>
      <c r="E149" s="215" t="s">
        <v>280</v>
      </c>
      <c r="F149" s="216" t="s">
        <v>281</v>
      </c>
      <c r="G149" s="217" t="s">
        <v>258</v>
      </c>
      <c r="H149" s="218">
        <v>19.82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1065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1066</v>
      </c>
      <c r="G150" s="228"/>
      <c r="H150" s="232">
        <v>19.82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40.200000000000003" customHeight="1">
      <c r="A151" s="34"/>
      <c r="B151" s="35"/>
      <c r="C151" s="214" t="s">
        <v>250</v>
      </c>
      <c r="D151" s="214" t="s">
        <v>225</v>
      </c>
      <c r="E151" s="215" t="s">
        <v>285</v>
      </c>
      <c r="F151" s="216" t="s">
        <v>286</v>
      </c>
      <c r="G151" s="217" t="s">
        <v>258</v>
      </c>
      <c r="H151" s="218">
        <v>297.3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1067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1068</v>
      </c>
      <c r="G152" s="228"/>
      <c r="H152" s="232">
        <v>19.82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85</v>
      </c>
      <c r="AY152" s="238" t="s">
        <v>223</v>
      </c>
    </row>
    <row r="153" spans="1:65" s="13" customFormat="1">
      <c r="B153" s="227"/>
      <c r="C153" s="228"/>
      <c r="D153" s="229" t="s">
        <v>234</v>
      </c>
      <c r="E153" s="228"/>
      <c r="F153" s="231" t="s">
        <v>1069</v>
      </c>
      <c r="G153" s="228"/>
      <c r="H153" s="232">
        <v>297.3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4</v>
      </c>
      <c r="AX153" s="13" t="s">
        <v>85</v>
      </c>
      <c r="AY153" s="238" t="s">
        <v>223</v>
      </c>
    </row>
    <row r="154" spans="1:65" s="2" customFormat="1" ht="22.2" customHeight="1">
      <c r="A154" s="34"/>
      <c r="B154" s="35"/>
      <c r="C154" s="214" t="s">
        <v>255</v>
      </c>
      <c r="D154" s="214" t="s">
        <v>225</v>
      </c>
      <c r="E154" s="215" t="s">
        <v>291</v>
      </c>
      <c r="F154" s="216" t="s">
        <v>292</v>
      </c>
      <c r="G154" s="217" t="s">
        <v>258</v>
      </c>
      <c r="H154" s="218">
        <v>47.88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1070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1071</v>
      </c>
      <c r="G155" s="228"/>
      <c r="H155" s="232">
        <v>47.88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262</v>
      </c>
      <c r="D156" s="214" t="s">
        <v>225</v>
      </c>
      <c r="E156" s="215" t="s">
        <v>296</v>
      </c>
      <c r="F156" s="216" t="s">
        <v>297</v>
      </c>
      <c r="G156" s="217" t="s">
        <v>258</v>
      </c>
      <c r="H156" s="218">
        <v>14.03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834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1072</v>
      </c>
      <c r="G157" s="228"/>
      <c r="H157" s="232">
        <v>14.03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268</v>
      </c>
      <c r="D158" s="214" t="s">
        <v>225</v>
      </c>
      <c r="E158" s="215" t="s">
        <v>301</v>
      </c>
      <c r="F158" s="216" t="s">
        <v>302</v>
      </c>
      <c r="G158" s="217" t="s">
        <v>303</v>
      </c>
      <c r="H158" s="218">
        <v>29.73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1073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1074</v>
      </c>
      <c r="G159" s="228"/>
      <c r="H159" s="232">
        <v>29.73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12" customFormat="1" ht="22.8" customHeight="1">
      <c r="B160" s="198"/>
      <c r="C160" s="199"/>
      <c r="D160" s="200" t="s">
        <v>76</v>
      </c>
      <c r="E160" s="212" t="s">
        <v>100</v>
      </c>
      <c r="F160" s="212" t="s">
        <v>1075</v>
      </c>
      <c r="G160" s="199"/>
      <c r="H160" s="199"/>
      <c r="I160" s="202"/>
      <c r="J160" s="213">
        <f>BK160</f>
        <v>0</v>
      </c>
      <c r="K160" s="199"/>
      <c r="L160" s="204"/>
      <c r="M160" s="205"/>
      <c r="N160" s="206"/>
      <c r="O160" s="206"/>
      <c r="P160" s="207">
        <f>SUM(P161:P174)</f>
        <v>0</v>
      </c>
      <c r="Q160" s="206"/>
      <c r="R160" s="207">
        <f>SUM(R161:R174)</f>
        <v>155.7473483</v>
      </c>
      <c r="S160" s="206"/>
      <c r="T160" s="208">
        <f>SUM(T161:T174)</f>
        <v>0</v>
      </c>
      <c r="AR160" s="209" t="s">
        <v>85</v>
      </c>
      <c r="AT160" s="210" t="s">
        <v>76</v>
      </c>
      <c r="AU160" s="210" t="s">
        <v>85</v>
      </c>
      <c r="AY160" s="209" t="s">
        <v>223</v>
      </c>
      <c r="BK160" s="211">
        <f>SUM(BK161:BK174)</f>
        <v>0</v>
      </c>
    </row>
    <row r="161" spans="1:65" s="2" customFormat="1" ht="14.4" customHeight="1">
      <c r="A161" s="34"/>
      <c r="B161" s="35"/>
      <c r="C161" s="214" t="s">
        <v>274</v>
      </c>
      <c r="D161" s="214" t="s">
        <v>225</v>
      </c>
      <c r="E161" s="215" t="s">
        <v>1076</v>
      </c>
      <c r="F161" s="216" t="s">
        <v>1077</v>
      </c>
      <c r="G161" s="217" t="s">
        <v>258</v>
      </c>
      <c r="H161" s="218">
        <v>14.04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1.5948500000000001</v>
      </c>
      <c r="R161" s="223">
        <f>Q161*H161</f>
        <v>22.391694000000001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1078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1079</v>
      </c>
      <c r="G162" s="228"/>
      <c r="H162" s="232">
        <v>14.04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14.4" customHeight="1">
      <c r="A163" s="34"/>
      <c r="B163" s="35"/>
      <c r="C163" s="214" t="s">
        <v>279</v>
      </c>
      <c r="D163" s="214" t="s">
        <v>225</v>
      </c>
      <c r="E163" s="215" t="s">
        <v>1080</v>
      </c>
      <c r="F163" s="216" t="s">
        <v>1081</v>
      </c>
      <c r="G163" s="217" t="s">
        <v>258</v>
      </c>
      <c r="H163" s="218">
        <v>9.36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1.5948500000000001</v>
      </c>
      <c r="R163" s="223">
        <f>Q163*H163</f>
        <v>14.927796000000001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1082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1083</v>
      </c>
      <c r="G164" s="228"/>
      <c r="H164" s="232">
        <v>9.36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14" t="s">
        <v>284</v>
      </c>
      <c r="D165" s="214" t="s">
        <v>225</v>
      </c>
      <c r="E165" s="215" t="s">
        <v>1084</v>
      </c>
      <c r="F165" s="216" t="s">
        <v>1085</v>
      </c>
      <c r="G165" s="217" t="s">
        <v>258</v>
      </c>
      <c r="H165" s="218">
        <v>19.97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1.9205000000000001</v>
      </c>
      <c r="R165" s="223">
        <f>Q165*H165</f>
        <v>38.352384999999998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1086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1087</v>
      </c>
      <c r="G166" s="228"/>
      <c r="H166" s="232">
        <v>19.97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2" customFormat="1" ht="14.4" customHeight="1">
      <c r="A167" s="34"/>
      <c r="B167" s="35"/>
      <c r="C167" s="214" t="s">
        <v>290</v>
      </c>
      <c r="D167" s="214" t="s">
        <v>225</v>
      </c>
      <c r="E167" s="215" t="s">
        <v>1088</v>
      </c>
      <c r="F167" s="216" t="s">
        <v>1089</v>
      </c>
      <c r="G167" s="217" t="s">
        <v>258</v>
      </c>
      <c r="H167" s="218">
        <v>31.2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1.9205000000000001</v>
      </c>
      <c r="R167" s="223">
        <f>Q167*H167</f>
        <v>59.919600000000003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229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1090</v>
      </c>
    </row>
    <row r="168" spans="1:65" s="13" customFormat="1">
      <c r="B168" s="227"/>
      <c r="C168" s="228"/>
      <c r="D168" s="229" t="s">
        <v>234</v>
      </c>
      <c r="E168" s="230" t="s">
        <v>1</v>
      </c>
      <c r="F168" s="231" t="s">
        <v>1091</v>
      </c>
      <c r="G168" s="228"/>
      <c r="H168" s="232">
        <v>31.2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33</v>
      </c>
      <c r="AX168" s="13" t="s">
        <v>85</v>
      </c>
      <c r="AY168" s="238" t="s">
        <v>223</v>
      </c>
    </row>
    <row r="169" spans="1:65" s="2" customFormat="1" ht="34.799999999999997" customHeight="1">
      <c r="A169" s="34"/>
      <c r="B169" s="35"/>
      <c r="C169" s="214" t="s">
        <v>295</v>
      </c>
      <c r="D169" s="214" t="s">
        <v>225</v>
      </c>
      <c r="E169" s="215" t="s">
        <v>1092</v>
      </c>
      <c r="F169" s="216" t="s">
        <v>1093</v>
      </c>
      <c r="G169" s="217" t="s">
        <v>248</v>
      </c>
      <c r="H169" s="218">
        <v>78.010000000000005</v>
      </c>
      <c r="I169" s="219"/>
      <c r="J169" s="218">
        <f>ROUND(I169*H169,2)</f>
        <v>0</v>
      </c>
      <c r="K169" s="220"/>
      <c r="L169" s="39"/>
      <c r="M169" s="221" t="s">
        <v>1</v>
      </c>
      <c r="N169" s="222" t="s">
        <v>43</v>
      </c>
      <c r="O169" s="75"/>
      <c r="P169" s="223">
        <f>O169*H169</f>
        <v>0</v>
      </c>
      <c r="Q169" s="223">
        <v>0.25819999999999999</v>
      </c>
      <c r="R169" s="223">
        <f>Q169*H169</f>
        <v>20.142182000000002</v>
      </c>
      <c r="S169" s="223">
        <v>0</v>
      </c>
      <c r="T169" s="22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5" t="s">
        <v>229</v>
      </c>
      <c r="AT169" s="225" t="s">
        <v>225</v>
      </c>
      <c r="AU169" s="225" t="s">
        <v>100</v>
      </c>
      <c r="AY169" s="17" t="s">
        <v>223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7" t="s">
        <v>100</v>
      </c>
      <c r="BK169" s="226">
        <f>ROUND(I169*H169,2)</f>
        <v>0</v>
      </c>
      <c r="BL169" s="17" t="s">
        <v>229</v>
      </c>
      <c r="BM169" s="225" t="s">
        <v>1094</v>
      </c>
    </row>
    <row r="170" spans="1:65" s="2" customFormat="1" ht="22.2" customHeight="1">
      <c r="A170" s="34"/>
      <c r="B170" s="35"/>
      <c r="C170" s="214" t="s">
        <v>300</v>
      </c>
      <c r="D170" s="214" t="s">
        <v>225</v>
      </c>
      <c r="E170" s="215" t="s">
        <v>1095</v>
      </c>
      <c r="F170" s="216" t="s">
        <v>1096</v>
      </c>
      <c r="G170" s="217" t="s">
        <v>228</v>
      </c>
      <c r="H170" s="218">
        <v>58.51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3.0000000000000001E-5</v>
      </c>
      <c r="R170" s="223">
        <f>Q170*H170</f>
        <v>1.7553E-3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1097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1098</v>
      </c>
      <c r="G171" s="228"/>
      <c r="H171" s="232">
        <v>58.51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85</v>
      </c>
      <c r="AY171" s="238" t="s">
        <v>223</v>
      </c>
    </row>
    <row r="172" spans="1:65" s="2" customFormat="1" ht="14.4" customHeight="1">
      <c r="A172" s="34"/>
      <c r="B172" s="35"/>
      <c r="C172" s="250" t="s">
        <v>306</v>
      </c>
      <c r="D172" s="250" t="s">
        <v>322</v>
      </c>
      <c r="E172" s="251" t="s">
        <v>323</v>
      </c>
      <c r="F172" s="252" t="s">
        <v>324</v>
      </c>
      <c r="G172" s="253" t="s">
        <v>228</v>
      </c>
      <c r="H172" s="254">
        <v>59.68</v>
      </c>
      <c r="I172" s="255"/>
      <c r="J172" s="254">
        <f>ROUND(I172*H172,2)</f>
        <v>0</v>
      </c>
      <c r="K172" s="256"/>
      <c r="L172" s="257"/>
      <c r="M172" s="258" t="s">
        <v>1</v>
      </c>
      <c r="N172" s="259" t="s">
        <v>43</v>
      </c>
      <c r="O172" s="75"/>
      <c r="P172" s="223">
        <f>O172*H172</f>
        <v>0</v>
      </c>
      <c r="Q172" s="223">
        <v>2.0000000000000001E-4</v>
      </c>
      <c r="R172" s="223">
        <f>Q172*H172</f>
        <v>1.1936E-2</v>
      </c>
      <c r="S172" s="223">
        <v>0</v>
      </c>
      <c r="T172" s="22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5" t="s">
        <v>262</v>
      </c>
      <c r="AT172" s="225" t="s">
        <v>322</v>
      </c>
      <c r="AU172" s="225" t="s">
        <v>100</v>
      </c>
      <c r="AY172" s="17" t="s">
        <v>223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7" t="s">
        <v>100</v>
      </c>
      <c r="BK172" s="226">
        <f>ROUND(I172*H172,2)</f>
        <v>0</v>
      </c>
      <c r="BL172" s="17" t="s">
        <v>229</v>
      </c>
      <c r="BM172" s="225" t="s">
        <v>1099</v>
      </c>
    </row>
    <row r="173" spans="1:65" s="13" customFormat="1">
      <c r="B173" s="227"/>
      <c r="C173" s="228"/>
      <c r="D173" s="229" t="s">
        <v>234</v>
      </c>
      <c r="E173" s="228"/>
      <c r="F173" s="231" t="s">
        <v>1100</v>
      </c>
      <c r="G173" s="228"/>
      <c r="H173" s="232">
        <v>59.68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4</v>
      </c>
      <c r="AX173" s="13" t="s">
        <v>85</v>
      </c>
      <c r="AY173" s="238" t="s">
        <v>223</v>
      </c>
    </row>
    <row r="174" spans="1:65" s="2" customFormat="1" ht="14.4" customHeight="1">
      <c r="A174" s="34"/>
      <c r="B174" s="35"/>
      <c r="C174" s="214" t="s">
        <v>313</v>
      </c>
      <c r="D174" s="214" t="s">
        <v>225</v>
      </c>
      <c r="E174" s="215" t="s">
        <v>1101</v>
      </c>
      <c r="F174" s="216" t="s">
        <v>1102</v>
      </c>
      <c r="G174" s="217" t="s">
        <v>376</v>
      </c>
      <c r="H174" s="218">
        <v>1</v>
      </c>
      <c r="I174" s="219"/>
      <c r="J174" s="218">
        <f>ROUND(I174*H174,2)</f>
        <v>0</v>
      </c>
      <c r="K174" s="220"/>
      <c r="L174" s="39"/>
      <c r="M174" s="221" t="s">
        <v>1</v>
      </c>
      <c r="N174" s="222" t="s">
        <v>43</v>
      </c>
      <c r="O174" s="7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229</v>
      </c>
      <c r="AT174" s="225" t="s">
        <v>225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1103</v>
      </c>
    </row>
    <row r="175" spans="1:65" s="12" customFormat="1" ht="22.8" customHeight="1">
      <c r="B175" s="198"/>
      <c r="C175" s="199"/>
      <c r="D175" s="200" t="s">
        <v>76</v>
      </c>
      <c r="E175" s="212" t="s">
        <v>229</v>
      </c>
      <c r="F175" s="212" t="s">
        <v>312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SUM(P176:P179)</f>
        <v>0</v>
      </c>
      <c r="Q175" s="206"/>
      <c r="R175" s="207">
        <f>SUM(R176:R179)</f>
        <v>0.41369499999999998</v>
      </c>
      <c r="S175" s="206"/>
      <c r="T175" s="208">
        <f>SUM(T176:T179)</f>
        <v>0</v>
      </c>
      <c r="AR175" s="209" t="s">
        <v>85</v>
      </c>
      <c r="AT175" s="210" t="s">
        <v>76</v>
      </c>
      <c r="AU175" s="210" t="s">
        <v>85</v>
      </c>
      <c r="AY175" s="209" t="s">
        <v>223</v>
      </c>
      <c r="BK175" s="211">
        <f>SUM(BK176:BK179)</f>
        <v>0</v>
      </c>
    </row>
    <row r="176" spans="1:65" s="2" customFormat="1" ht="22.2" customHeight="1">
      <c r="A176" s="34"/>
      <c r="B176" s="35"/>
      <c r="C176" s="214" t="s">
        <v>321</v>
      </c>
      <c r="D176" s="214" t="s">
        <v>225</v>
      </c>
      <c r="E176" s="215" t="s">
        <v>314</v>
      </c>
      <c r="F176" s="216" t="s">
        <v>615</v>
      </c>
      <c r="G176" s="217" t="s">
        <v>228</v>
      </c>
      <c r="H176" s="218">
        <v>168.58</v>
      </c>
      <c r="I176" s="219"/>
      <c r="J176" s="218">
        <f>ROUND(I176*H176,2)</f>
        <v>0</v>
      </c>
      <c r="K176" s="220"/>
      <c r="L176" s="39"/>
      <c r="M176" s="221" t="s">
        <v>1</v>
      </c>
      <c r="N176" s="222" t="s">
        <v>43</v>
      </c>
      <c r="O176" s="75"/>
      <c r="P176" s="223">
        <f>O176*H176</f>
        <v>0</v>
      </c>
      <c r="Q176" s="223">
        <v>2.2499999999999998E-3</v>
      </c>
      <c r="R176" s="223">
        <f>Q176*H176</f>
        <v>0.379305</v>
      </c>
      <c r="S176" s="223">
        <v>0</v>
      </c>
      <c r="T176" s="22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5" t="s">
        <v>229</v>
      </c>
      <c r="AT176" s="225" t="s">
        <v>225</v>
      </c>
      <c r="AU176" s="225" t="s">
        <v>100</v>
      </c>
      <c r="AY176" s="17" t="s">
        <v>223</v>
      </c>
      <c r="BE176" s="226">
        <f>IF(N176="základná",J176,0)</f>
        <v>0</v>
      </c>
      <c r="BF176" s="226">
        <f>IF(N176="znížená",J176,0)</f>
        <v>0</v>
      </c>
      <c r="BG176" s="226">
        <f>IF(N176="zákl. prenesená",J176,0)</f>
        <v>0</v>
      </c>
      <c r="BH176" s="226">
        <f>IF(N176="zníž. prenesená",J176,0)</f>
        <v>0</v>
      </c>
      <c r="BI176" s="226">
        <f>IF(N176="nulová",J176,0)</f>
        <v>0</v>
      </c>
      <c r="BJ176" s="17" t="s">
        <v>100</v>
      </c>
      <c r="BK176" s="226">
        <f>ROUND(I176*H176,2)</f>
        <v>0</v>
      </c>
      <c r="BL176" s="17" t="s">
        <v>229</v>
      </c>
      <c r="BM176" s="225" t="s">
        <v>840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1104</v>
      </c>
      <c r="G177" s="228"/>
      <c r="H177" s="232">
        <v>168.58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85</v>
      </c>
      <c r="AY177" s="238" t="s">
        <v>223</v>
      </c>
    </row>
    <row r="178" spans="1:65" s="2" customFormat="1" ht="14.4" customHeight="1">
      <c r="A178" s="34"/>
      <c r="B178" s="35"/>
      <c r="C178" s="250" t="s">
        <v>328</v>
      </c>
      <c r="D178" s="250" t="s">
        <v>322</v>
      </c>
      <c r="E178" s="251" t="s">
        <v>323</v>
      </c>
      <c r="F178" s="252" t="s">
        <v>324</v>
      </c>
      <c r="G178" s="253" t="s">
        <v>228</v>
      </c>
      <c r="H178" s="254">
        <v>171.95</v>
      </c>
      <c r="I178" s="255"/>
      <c r="J178" s="254">
        <f>ROUND(I178*H178,2)</f>
        <v>0</v>
      </c>
      <c r="K178" s="256"/>
      <c r="L178" s="257"/>
      <c r="M178" s="258" t="s">
        <v>1</v>
      </c>
      <c r="N178" s="259" t="s">
        <v>43</v>
      </c>
      <c r="O178" s="75"/>
      <c r="P178" s="223">
        <f>O178*H178</f>
        <v>0</v>
      </c>
      <c r="Q178" s="223">
        <v>2.0000000000000001E-4</v>
      </c>
      <c r="R178" s="223">
        <f>Q178*H178</f>
        <v>3.4389999999999997E-2</v>
      </c>
      <c r="S178" s="223">
        <v>0</v>
      </c>
      <c r="T178" s="22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5" t="s">
        <v>262</v>
      </c>
      <c r="AT178" s="225" t="s">
        <v>322</v>
      </c>
      <c r="AU178" s="225" t="s">
        <v>100</v>
      </c>
      <c r="AY178" s="17" t="s">
        <v>223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7" t="s">
        <v>100</v>
      </c>
      <c r="BK178" s="226">
        <f>ROUND(I178*H178,2)</f>
        <v>0</v>
      </c>
      <c r="BL178" s="17" t="s">
        <v>229</v>
      </c>
      <c r="BM178" s="225" t="s">
        <v>845</v>
      </c>
    </row>
    <row r="179" spans="1:65" s="13" customFormat="1">
      <c r="B179" s="227"/>
      <c r="C179" s="228"/>
      <c r="D179" s="229" t="s">
        <v>234</v>
      </c>
      <c r="E179" s="228"/>
      <c r="F179" s="231" t="s">
        <v>1105</v>
      </c>
      <c r="G179" s="228"/>
      <c r="H179" s="232">
        <v>171.95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4</v>
      </c>
      <c r="AX179" s="13" t="s">
        <v>85</v>
      </c>
      <c r="AY179" s="238" t="s">
        <v>223</v>
      </c>
    </row>
    <row r="180" spans="1:65" s="12" customFormat="1" ht="22.8" customHeight="1">
      <c r="B180" s="198"/>
      <c r="C180" s="199"/>
      <c r="D180" s="200" t="s">
        <v>76</v>
      </c>
      <c r="E180" s="212" t="s">
        <v>245</v>
      </c>
      <c r="F180" s="212" t="s">
        <v>327</v>
      </c>
      <c r="G180" s="199"/>
      <c r="H180" s="199"/>
      <c r="I180" s="202"/>
      <c r="J180" s="213">
        <f>BK180</f>
        <v>0</v>
      </c>
      <c r="K180" s="199"/>
      <c r="L180" s="204"/>
      <c r="M180" s="205"/>
      <c r="N180" s="206"/>
      <c r="O180" s="206"/>
      <c r="P180" s="207">
        <f>SUM(P181:P193)</f>
        <v>0</v>
      </c>
      <c r="Q180" s="206"/>
      <c r="R180" s="207">
        <f>SUM(R181:R193)</f>
        <v>160.04594750000001</v>
      </c>
      <c r="S180" s="206"/>
      <c r="T180" s="208">
        <f>SUM(T181:T193)</f>
        <v>0</v>
      </c>
      <c r="AR180" s="209" t="s">
        <v>85</v>
      </c>
      <c r="AT180" s="210" t="s">
        <v>76</v>
      </c>
      <c r="AU180" s="210" t="s">
        <v>85</v>
      </c>
      <c r="AY180" s="209" t="s">
        <v>223</v>
      </c>
      <c r="BK180" s="211">
        <f>SUM(BK181:BK193)</f>
        <v>0</v>
      </c>
    </row>
    <row r="181" spans="1:65" s="2" customFormat="1" ht="22.2" customHeight="1">
      <c r="A181" s="34"/>
      <c r="B181" s="35"/>
      <c r="C181" s="214" t="s">
        <v>7</v>
      </c>
      <c r="D181" s="214" t="s">
        <v>225</v>
      </c>
      <c r="E181" s="215" t="s">
        <v>329</v>
      </c>
      <c r="F181" s="216" t="s">
        <v>618</v>
      </c>
      <c r="G181" s="217" t="s">
        <v>228</v>
      </c>
      <c r="H181" s="218">
        <v>168.58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0.27994000000000002</v>
      </c>
      <c r="R181" s="223">
        <f>Q181*H181</f>
        <v>47.192285200000008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847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1104</v>
      </c>
      <c r="G182" s="228"/>
      <c r="H182" s="232">
        <v>168.58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85</v>
      </c>
      <c r="AY182" s="238" t="s">
        <v>223</v>
      </c>
    </row>
    <row r="183" spans="1:65" s="2" customFormat="1" ht="30" customHeight="1">
      <c r="A183" s="34"/>
      <c r="B183" s="35"/>
      <c r="C183" s="214" t="s">
        <v>338</v>
      </c>
      <c r="D183" s="214" t="s">
        <v>225</v>
      </c>
      <c r="E183" s="215" t="s">
        <v>552</v>
      </c>
      <c r="F183" s="216" t="s">
        <v>553</v>
      </c>
      <c r="G183" s="217" t="s">
        <v>228</v>
      </c>
      <c r="H183" s="218">
        <v>168.58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0.37441000000000002</v>
      </c>
      <c r="R183" s="223">
        <f>Q183*H183</f>
        <v>63.11803780000001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850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1106</v>
      </c>
      <c r="G184" s="228"/>
      <c r="H184" s="232">
        <v>168.58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22.2" customHeight="1">
      <c r="A185" s="34"/>
      <c r="B185" s="35"/>
      <c r="C185" s="214" t="s">
        <v>342</v>
      </c>
      <c r="D185" s="214" t="s">
        <v>225</v>
      </c>
      <c r="E185" s="215" t="s">
        <v>555</v>
      </c>
      <c r="F185" s="216" t="s">
        <v>556</v>
      </c>
      <c r="G185" s="217" t="s">
        <v>228</v>
      </c>
      <c r="H185" s="218">
        <v>168.58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5.6100000000000004E-3</v>
      </c>
      <c r="R185" s="223">
        <f>Q185*H185</f>
        <v>0.94573380000000018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852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1107</v>
      </c>
      <c r="G186" s="228"/>
      <c r="H186" s="232">
        <v>168.58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30" customHeight="1">
      <c r="A187" s="34"/>
      <c r="B187" s="35"/>
      <c r="C187" s="214" t="s">
        <v>346</v>
      </c>
      <c r="D187" s="214" t="s">
        <v>225</v>
      </c>
      <c r="E187" s="215" t="s">
        <v>339</v>
      </c>
      <c r="F187" s="216" t="s">
        <v>627</v>
      </c>
      <c r="G187" s="217" t="s">
        <v>228</v>
      </c>
      <c r="H187" s="218">
        <v>173.05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7.1000000000000002E-4</v>
      </c>
      <c r="R187" s="223">
        <f>Q187*H187</f>
        <v>0.12286550000000002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854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1106</v>
      </c>
      <c r="G188" s="228"/>
      <c r="H188" s="232">
        <v>168.58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1108</v>
      </c>
      <c r="G189" s="228"/>
      <c r="H189" s="232">
        <v>4.47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4" customFormat="1">
      <c r="B190" s="239"/>
      <c r="C190" s="240"/>
      <c r="D190" s="229" t="s">
        <v>234</v>
      </c>
      <c r="E190" s="241" t="s">
        <v>1</v>
      </c>
      <c r="F190" s="242" t="s">
        <v>244</v>
      </c>
      <c r="G190" s="240"/>
      <c r="H190" s="243">
        <v>173.05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234</v>
      </c>
      <c r="AU190" s="249" t="s">
        <v>100</v>
      </c>
      <c r="AV190" s="14" t="s">
        <v>229</v>
      </c>
      <c r="AW190" s="14" t="s">
        <v>33</v>
      </c>
      <c r="AX190" s="14" t="s">
        <v>85</v>
      </c>
      <c r="AY190" s="249" t="s">
        <v>223</v>
      </c>
    </row>
    <row r="191" spans="1:65" s="2" customFormat="1" ht="34.799999999999997" customHeight="1">
      <c r="A191" s="34"/>
      <c r="B191" s="35"/>
      <c r="C191" s="214" t="s">
        <v>350</v>
      </c>
      <c r="D191" s="214" t="s">
        <v>225</v>
      </c>
      <c r="E191" s="215" t="s">
        <v>562</v>
      </c>
      <c r="F191" s="216" t="s">
        <v>563</v>
      </c>
      <c r="G191" s="217" t="s">
        <v>228</v>
      </c>
      <c r="H191" s="218">
        <v>168.58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0.10373</v>
      </c>
      <c r="R191" s="223">
        <f>Q191*H191</f>
        <v>17.486803400000003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855</v>
      </c>
    </row>
    <row r="192" spans="1:65" s="2" customFormat="1" ht="34.799999999999997" customHeight="1">
      <c r="A192" s="34"/>
      <c r="B192" s="35"/>
      <c r="C192" s="214" t="s">
        <v>355</v>
      </c>
      <c r="D192" s="214" t="s">
        <v>225</v>
      </c>
      <c r="E192" s="215" t="s">
        <v>1034</v>
      </c>
      <c r="F192" s="216" t="s">
        <v>1109</v>
      </c>
      <c r="G192" s="217" t="s">
        <v>228</v>
      </c>
      <c r="H192" s="218">
        <v>4.47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0.12966</v>
      </c>
      <c r="R192" s="223">
        <f>Q192*H192</f>
        <v>0.57958019999999999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1036</v>
      </c>
    </row>
    <row r="193" spans="1:65" s="2" customFormat="1" ht="34.799999999999997" customHeight="1">
      <c r="A193" s="34"/>
      <c r="B193" s="35"/>
      <c r="C193" s="214" t="s">
        <v>359</v>
      </c>
      <c r="D193" s="214" t="s">
        <v>225</v>
      </c>
      <c r="E193" s="215" t="s">
        <v>568</v>
      </c>
      <c r="F193" s="216" t="s">
        <v>569</v>
      </c>
      <c r="G193" s="217" t="s">
        <v>228</v>
      </c>
      <c r="H193" s="218">
        <v>168.58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0.18151999999999999</v>
      </c>
      <c r="R193" s="223">
        <f>Q193*H193</f>
        <v>30.600641599999999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856</v>
      </c>
    </row>
    <row r="194" spans="1:65" s="12" customFormat="1" ht="22.8" customHeight="1">
      <c r="B194" s="198"/>
      <c r="C194" s="199"/>
      <c r="D194" s="200" t="s">
        <v>76</v>
      </c>
      <c r="E194" s="212" t="s">
        <v>268</v>
      </c>
      <c r="F194" s="212" t="s">
        <v>378</v>
      </c>
      <c r="G194" s="199"/>
      <c r="H194" s="199"/>
      <c r="I194" s="202"/>
      <c r="J194" s="213">
        <f>BK194</f>
        <v>0</v>
      </c>
      <c r="K194" s="199"/>
      <c r="L194" s="204"/>
      <c r="M194" s="205"/>
      <c r="N194" s="206"/>
      <c r="O194" s="206"/>
      <c r="P194" s="207">
        <f>SUM(P195:P228)</f>
        <v>0</v>
      </c>
      <c r="Q194" s="206"/>
      <c r="R194" s="207">
        <f>SUM(R195:R228)</f>
        <v>39.472749299999997</v>
      </c>
      <c r="S194" s="206"/>
      <c r="T194" s="208">
        <f>SUM(T195:T228)</f>
        <v>4.0000000000000001E-3</v>
      </c>
      <c r="AR194" s="209" t="s">
        <v>85</v>
      </c>
      <c r="AT194" s="210" t="s">
        <v>76</v>
      </c>
      <c r="AU194" s="210" t="s">
        <v>85</v>
      </c>
      <c r="AY194" s="209" t="s">
        <v>223</v>
      </c>
      <c r="BK194" s="211">
        <f>SUM(BK195:BK228)</f>
        <v>0</v>
      </c>
    </row>
    <row r="195" spans="1:65" s="2" customFormat="1" ht="22.2" customHeight="1">
      <c r="A195" s="34"/>
      <c r="B195" s="35"/>
      <c r="C195" s="214" t="s">
        <v>364</v>
      </c>
      <c r="D195" s="214" t="s">
        <v>225</v>
      </c>
      <c r="E195" s="215" t="s">
        <v>380</v>
      </c>
      <c r="F195" s="216" t="s">
        <v>381</v>
      </c>
      <c r="G195" s="217" t="s">
        <v>376</v>
      </c>
      <c r="H195" s="218">
        <v>6</v>
      </c>
      <c r="I195" s="219"/>
      <c r="J195" s="218">
        <f t="shared" ref="J195:J201" si="5"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 t="shared" ref="P195:P201" si="6">O195*H195</f>
        <v>0</v>
      </c>
      <c r="Q195" s="223">
        <v>0.22133</v>
      </c>
      <c r="R195" s="223">
        <f t="shared" ref="R195:R201" si="7">Q195*H195</f>
        <v>1.3279799999999999</v>
      </c>
      <c r="S195" s="223">
        <v>0</v>
      </c>
      <c r="T195" s="224">
        <f t="shared" ref="T195:T201" si="8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 t="shared" ref="BE195:BE201" si="9">IF(N195="základná",J195,0)</f>
        <v>0</v>
      </c>
      <c r="BF195" s="226">
        <f t="shared" ref="BF195:BF201" si="10">IF(N195="znížená",J195,0)</f>
        <v>0</v>
      </c>
      <c r="BG195" s="226">
        <f t="shared" ref="BG195:BG201" si="11">IF(N195="zákl. prenesená",J195,0)</f>
        <v>0</v>
      </c>
      <c r="BH195" s="226">
        <f t="shared" ref="BH195:BH201" si="12">IF(N195="zníž. prenesená",J195,0)</f>
        <v>0</v>
      </c>
      <c r="BI195" s="226">
        <f t="shared" ref="BI195:BI201" si="13">IF(N195="nulová",J195,0)</f>
        <v>0</v>
      </c>
      <c r="BJ195" s="17" t="s">
        <v>100</v>
      </c>
      <c r="BK195" s="226">
        <f t="shared" ref="BK195:BK201" si="14">ROUND(I195*H195,2)</f>
        <v>0</v>
      </c>
      <c r="BL195" s="17" t="s">
        <v>229</v>
      </c>
      <c r="BM195" s="225" t="s">
        <v>862</v>
      </c>
    </row>
    <row r="196" spans="1:65" s="2" customFormat="1" ht="14.4" customHeight="1">
      <c r="A196" s="34"/>
      <c r="B196" s="35"/>
      <c r="C196" s="250" t="s">
        <v>368</v>
      </c>
      <c r="D196" s="250" t="s">
        <v>322</v>
      </c>
      <c r="E196" s="251" t="s">
        <v>386</v>
      </c>
      <c r="F196" s="252" t="s">
        <v>387</v>
      </c>
      <c r="G196" s="253" t="s">
        <v>376</v>
      </c>
      <c r="H196" s="254">
        <v>5</v>
      </c>
      <c r="I196" s="255"/>
      <c r="J196" s="254">
        <f t="shared" si="5"/>
        <v>0</v>
      </c>
      <c r="K196" s="256"/>
      <c r="L196" s="257"/>
      <c r="M196" s="258" t="s">
        <v>1</v>
      </c>
      <c r="N196" s="259" t="s">
        <v>43</v>
      </c>
      <c r="O196" s="75"/>
      <c r="P196" s="223">
        <f t="shared" si="6"/>
        <v>0</v>
      </c>
      <c r="Q196" s="223">
        <v>2E-3</v>
      </c>
      <c r="R196" s="223">
        <f t="shared" si="7"/>
        <v>0.01</v>
      </c>
      <c r="S196" s="223">
        <v>0</v>
      </c>
      <c r="T196" s="224">
        <f t="shared" si="8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262</v>
      </c>
      <c r="AT196" s="225" t="s">
        <v>322</v>
      </c>
      <c r="AU196" s="225" t="s">
        <v>100</v>
      </c>
      <c r="AY196" s="17" t="s">
        <v>223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7" t="s">
        <v>100</v>
      </c>
      <c r="BK196" s="226">
        <f t="shared" si="14"/>
        <v>0</v>
      </c>
      <c r="BL196" s="17" t="s">
        <v>229</v>
      </c>
      <c r="BM196" s="225" t="s">
        <v>863</v>
      </c>
    </row>
    <row r="197" spans="1:65" s="2" customFormat="1" ht="22.2" customHeight="1">
      <c r="A197" s="34"/>
      <c r="B197" s="35"/>
      <c r="C197" s="214" t="s">
        <v>373</v>
      </c>
      <c r="D197" s="214" t="s">
        <v>225</v>
      </c>
      <c r="E197" s="215" t="s">
        <v>390</v>
      </c>
      <c r="F197" s="216" t="s">
        <v>391</v>
      </c>
      <c r="G197" s="217" t="s">
        <v>376</v>
      </c>
      <c r="H197" s="218">
        <v>4</v>
      </c>
      <c r="I197" s="219"/>
      <c r="J197" s="218">
        <f t="shared" si="5"/>
        <v>0</v>
      </c>
      <c r="K197" s="220"/>
      <c r="L197" s="39"/>
      <c r="M197" s="221" t="s">
        <v>1</v>
      </c>
      <c r="N197" s="222" t="s">
        <v>43</v>
      </c>
      <c r="O197" s="75"/>
      <c r="P197" s="223">
        <f t="shared" si="6"/>
        <v>0</v>
      </c>
      <c r="Q197" s="223">
        <v>0.11958000000000001</v>
      </c>
      <c r="R197" s="223">
        <f t="shared" si="7"/>
        <v>0.47832000000000002</v>
      </c>
      <c r="S197" s="223">
        <v>0</v>
      </c>
      <c r="T197" s="224">
        <f t="shared" si="8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 t="shared" si="9"/>
        <v>0</v>
      </c>
      <c r="BF197" s="226">
        <f t="shared" si="10"/>
        <v>0</v>
      </c>
      <c r="BG197" s="226">
        <f t="shared" si="11"/>
        <v>0</v>
      </c>
      <c r="BH197" s="226">
        <f t="shared" si="12"/>
        <v>0</v>
      </c>
      <c r="BI197" s="226">
        <f t="shared" si="13"/>
        <v>0</v>
      </c>
      <c r="BJ197" s="17" t="s">
        <v>100</v>
      </c>
      <c r="BK197" s="226">
        <f t="shared" si="14"/>
        <v>0</v>
      </c>
      <c r="BL197" s="17" t="s">
        <v>229</v>
      </c>
      <c r="BM197" s="225" t="s">
        <v>864</v>
      </c>
    </row>
    <row r="198" spans="1:65" s="2" customFormat="1" ht="14.4" customHeight="1">
      <c r="A198" s="34"/>
      <c r="B198" s="35"/>
      <c r="C198" s="250" t="s">
        <v>379</v>
      </c>
      <c r="D198" s="250" t="s">
        <v>322</v>
      </c>
      <c r="E198" s="251" t="s">
        <v>394</v>
      </c>
      <c r="F198" s="252" t="s">
        <v>395</v>
      </c>
      <c r="G198" s="253" t="s">
        <v>376</v>
      </c>
      <c r="H198" s="254">
        <v>4</v>
      </c>
      <c r="I198" s="255"/>
      <c r="J198" s="254">
        <f t="shared" si="5"/>
        <v>0</v>
      </c>
      <c r="K198" s="256"/>
      <c r="L198" s="257"/>
      <c r="M198" s="258" t="s">
        <v>1</v>
      </c>
      <c r="N198" s="259" t="s">
        <v>43</v>
      </c>
      <c r="O198" s="75"/>
      <c r="P198" s="223">
        <f t="shared" si="6"/>
        <v>0</v>
      </c>
      <c r="Q198" s="223">
        <v>1.4E-3</v>
      </c>
      <c r="R198" s="223">
        <f t="shared" si="7"/>
        <v>5.5999999999999999E-3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262</v>
      </c>
      <c r="AT198" s="225" t="s">
        <v>322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865</v>
      </c>
    </row>
    <row r="199" spans="1:65" s="2" customFormat="1" ht="14.4" customHeight="1">
      <c r="A199" s="34"/>
      <c r="B199" s="35"/>
      <c r="C199" s="250" t="s">
        <v>385</v>
      </c>
      <c r="D199" s="250" t="s">
        <v>322</v>
      </c>
      <c r="E199" s="251" t="s">
        <v>398</v>
      </c>
      <c r="F199" s="252" t="s">
        <v>399</v>
      </c>
      <c r="G199" s="253" t="s">
        <v>376</v>
      </c>
      <c r="H199" s="254">
        <v>6</v>
      </c>
      <c r="I199" s="255"/>
      <c r="J199" s="254">
        <f t="shared" si="5"/>
        <v>0</v>
      </c>
      <c r="K199" s="256"/>
      <c r="L199" s="257"/>
      <c r="M199" s="258" t="s">
        <v>1</v>
      </c>
      <c r="N199" s="259" t="s">
        <v>43</v>
      </c>
      <c r="O199" s="75"/>
      <c r="P199" s="223">
        <f t="shared" si="6"/>
        <v>0</v>
      </c>
      <c r="Q199" s="223">
        <v>2.0000000000000002E-5</v>
      </c>
      <c r="R199" s="223">
        <f t="shared" si="7"/>
        <v>1.2000000000000002E-4</v>
      </c>
      <c r="S199" s="223">
        <v>0</v>
      </c>
      <c r="T199" s="224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262</v>
      </c>
      <c r="AT199" s="225" t="s">
        <v>322</v>
      </c>
      <c r="AU199" s="225" t="s">
        <v>100</v>
      </c>
      <c r="AY199" s="17" t="s">
        <v>223</v>
      </c>
      <c r="BE199" s="226">
        <f t="shared" si="9"/>
        <v>0</v>
      </c>
      <c r="BF199" s="226">
        <f t="shared" si="10"/>
        <v>0</v>
      </c>
      <c r="BG199" s="226">
        <f t="shared" si="11"/>
        <v>0</v>
      </c>
      <c r="BH199" s="226">
        <f t="shared" si="12"/>
        <v>0</v>
      </c>
      <c r="BI199" s="226">
        <f t="shared" si="13"/>
        <v>0</v>
      </c>
      <c r="BJ199" s="17" t="s">
        <v>100</v>
      </c>
      <c r="BK199" s="226">
        <f t="shared" si="14"/>
        <v>0</v>
      </c>
      <c r="BL199" s="17" t="s">
        <v>229</v>
      </c>
      <c r="BM199" s="225" t="s">
        <v>866</v>
      </c>
    </row>
    <row r="200" spans="1:65" s="2" customFormat="1" ht="30" customHeight="1">
      <c r="A200" s="34"/>
      <c r="B200" s="35"/>
      <c r="C200" s="214" t="s">
        <v>389</v>
      </c>
      <c r="D200" s="214" t="s">
        <v>225</v>
      </c>
      <c r="E200" s="215" t="s">
        <v>402</v>
      </c>
      <c r="F200" s="216" t="s">
        <v>403</v>
      </c>
      <c r="G200" s="217" t="s">
        <v>248</v>
      </c>
      <c r="H200" s="218">
        <v>83.66</v>
      </c>
      <c r="I200" s="219"/>
      <c r="J200" s="218">
        <f t="shared" si="5"/>
        <v>0</v>
      </c>
      <c r="K200" s="220"/>
      <c r="L200" s="39"/>
      <c r="M200" s="221" t="s">
        <v>1</v>
      </c>
      <c r="N200" s="222" t="s">
        <v>43</v>
      </c>
      <c r="O200" s="75"/>
      <c r="P200" s="223">
        <f t="shared" si="6"/>
        <v>0</v>
      </c>
      <c r="Q200" s="223">
        <v>6.9999999999999994E-5</v>
      </c>
      <c r="R200" s="223">
        <f t="shared" si="7"/>
        <v>5.8561999999999989E-3</v>
      </c>
      <c r="S200" s="223">
        <v>0</v>
      </c>
      <c r="T200" s="224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 t="shared" si="9"/>
        <v>0</v>
      </c>
      <c r="BF200" s="226">
        <f t="shared" si="10"/>
        <v>0</v>
      </c>
      <c r="BG200" s="226">
        <f t="shared" si="11"/>
        <v>0</v>
      </c>
      <c r="BH200" s="226">
        <f t="shared" si="12"/>
        <v>0</v>
      </c>
      <c r="BI200" s="226">
        <f t="shared" si="13"/>
        <v>0</v>
      </c>
      <c r="BJ200" s="17" t="s">
        <v>100</v>
      </c>
      <c r="BK200" s="226">
        <f t="shared" si="14"/>
        <v>0</v>
      </c>
      <c r="BL200" s="17" t="s">
        <v>229</v>
      </c>
      <c r="BM200" s="225" t="s">
        <v>867</v>
      </c>
    </row>
    <row r="201" spans="1:65" s="2" customFormat="1" ht="22.2" customHeight="1">
      <c r="A201" s="34"/>
      <c r="B201" s="35"/>
      <c r="C201" s="214" t="s">
        <v>393</v>
      </c>
      <c r="D201" s="214" t="s">
        <v>225</v>
      </c>
      <c r="E201" s="215" t="s">
        <v>410</v>
      </c>
      <c r="F201" s="216" t="s">
        <v>411</v>
      </c>
      <c r="G201" s="217" t="s">
        <v>228</v>
      </c>
      <c r="H201" s="218">
        <v>8</v>
      </c>
      <c r="I201" s="219"/>
      <c r="J201" s="218">
        <f t="shared" si="5"/>
        <v>0</v>
      </c>
      <c r="K201" s="220"/>
      <c r="L201" s="39"/>
      <c r="M201" s="221" t="s">
        <v>1</v>
      </c>
      <c r="N201" s="222" t="s">
        <v>43</v>
      </c>
      <c r="O201" s="75"/>
      <c r="P201" s="223">
        <f t="shared" si="6"/>
        <v>0</v>
      </c>
      <c r="Q201" s="223">
        <v>5.9999999999999995E-4</v>
      </c>
      <c r="R201" s="223">
        <f t="shared" si="7"/>
        <v>4.7999999999999996E-3</v>
      </c>
      <c r="S201" s="223">
        <v>0</v>
      </c>
      <c r="T201" s="224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 t="shared" si="9"/>
        <v>0</v>
      </c>
      <c r="BF201" s="226">
        <f t="shared" si="10"/>
        <v>0</v>
      </c>
      <c r="BG201" s="226">
        <f t="shared" si="11"/>
        <v>0</v>
      </c>
      <c r="BH201" s="226">
        <f t="shared" si="12"/>
        <v>0</v>
      </c>
      <c r="BI201" s="226">
        <f t="shared" si="13"/>
        <v>0</v>
      </c>
      <c r="BJ201" s="17" t="s">
        <v>100</v>
      </c>
      <c r="BK201" s="226">
        <f t="shared" si="14"/>
        <v>0</v>
      </c>
      <c r="BL201" s="17" t="s">
        <v>229</v>
      </c>
      <c r="BM201" s="225" t="s">
        <v>869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1110</v>
      </c>
      <c r="G202" s="228"/>
      <c r="H202" s="232">
        <v>0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77</v>
      </c>
      <c r="AY202" s="238" t="s">
        <v>223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1111</v>
      </c>
      <c r="G203" s="228"/>
      <c r="H203" s="232">
        <v>8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77</v>
      </c>
      <c r="AY203" s="238" t="s">
        <v>223</v>
      </c>
    </row>
    <row r="204" spans="1:65" s="14" customFormat="1">
      <c r="B204" s="239"/>
      <c r="C204" s="240"/>
      <c r="D204" s="229" t="s">
        <v>234</v>
      </c>
      <c r="E204" s="241" t="s">
        <v>1</v>
      </c>
      <c r="F204" s="242" t="s">
        <v>244</v>
      </c>
      <c r="G204" s="240"/>
      <c r="H204" s="243">
        <v>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234</v>
      </c>
      <c r="AU204" s="249" t="s">
        <v>100</v>
      </c>
      <c r="AV204" s="14" t="s">
        <v>229</v>
      </c>
      <c r="AW204" s="14" t="s">
        <v>33</v>
      </c>
      <c r="AX204" s="14" t="s">
        <v>85</v>
      </c>
      <c r="AY204" s="249" t="s">
        <v>223</v>
      </c>
    </row>
    <row r="205" spans="1:65" s="2" customFormat="1" ht="22.2" customHeight="1">
      <c r="A205" s="34"/>
      <c r="B205" s="35"/>
      <c r="C205" s="214" t="s">
        <v>397</v>
      </c>
      <c r="D205" s="214" t="s">
        <v>225</v>
      </c>
      <c r="E205" s="215" t="s">
        <v>424</v>
      </c>
      <c r="F205" s="216" t="s">
        <v>425</v>
      </c>
      <c r="G205" s="217" t="s">
        <v>376</v>
      </c>
      <c r="H205" s="218">
        <v>6</v>
      </c>
      <c r="I205" s="219"/>
      <c r="J205" s="218">
        <f>ROUND(I205*H205,2)</f>
        <v>0</v>
      </c>
      <c r="K205" s="220"/>
      <c r="L205" s="39"/>
      <c r="M205" s="221" t="s">
        <v>1</v>
      </c>
      <c r="N205" s="222" t="s">
        <v>43</v>
      </c>
      <c r="O205" s="7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872</v>
      </c>
    </row>
    <row r="206" spans="1:65" s="13" customFormat="1">
      <c r="B206" s="227"/>
      <c r="C206" s="228"/>
      <c r="D206" s="229" t="s">
        <v>234</v>
      </c>
      <c r="E206" s="230" t="s">
        <v>1</v>
      </c>
      <c r="F206" s="231" t="s">
        <v>1112</v>
      </c>
      <c r="G206" s="228"/>
      <c r="H206" s="232">
        <v>6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234</v>
      </c>
      <c r="AU206" s="238" t="s">
        <v>100</v>
      </c>
      <c r="AV206" s="13" t="s">
        <v>100</v>
      </c>
      <c r="AW206" s="13" t="s">
        <v>33</v>
      </c>
      <c r="AX206" s="13" t="s">
        <v>85</v>
      </c>
      <c r="AY206" s="238" t="s">
        <v>223</v>
      </c>
    </row>
    <row r="207" spans="1:65" s="2" customFormat="1" ht="22.2" customHeight="1">
      <c r="A207" s="34"/>
      <c r="B207" s="35"/>
      <c r="C207" s="214" t="s">
        <v>401</v>
      </c>
      <c r="D207" s="214" t="s">
        <v>225</v>
      </c>
      <c r="E207" s="215" t="s">
        <v>429</v>
      </c>
      <c r="F207" s="216" t="s">
        <v>430</v>
      </c>
      <c r="G207" s="217" t="s">
        <v>248</v>
      </c>
      <c r="H207" s="218">
        <v>83.66</v>
      </c>
      <c r="I207" s="219"/>
      <c r="J207" s="218">
        <f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>IF(N207="základná",J207,0)</f>
        <v>0</v>
      </c>
      <c r="BF207" s="226">
        <f>IF(N207="znížená",J207,0)</f>
        <v>0</v>
      </c>
      <c r="BG207" s="226">
        <f>IF(N207="zákl. prenesená",J207,0)</f>
        <v>0</v>
      </c>
      <c r="BH207" s="226">
        <f>IF(N207="zníž. prenesená",J207,0)</f>
        <v>0</v>
      </c>
      <c r="BI207" s="226">
        <f>IF(N207="nulová",J207,0)</f>
        <v>0</v>
      </c>
      <c r="BJ207" s="17" t="s">
        <v>100</v>
      </c>
      <c r="BK207" s="226">
        <f>ROUND(I207*H207,2)</f>
        <v>0</v>
      </c>
      <c r="BL207" s="17" t="s">
        <v>229</v>
      </c>
      <c r="BM207" s="225" t="s">
        <v>874</v>
      </c>
    </row>
    <row r="208" spans="1:65" s="13" customFormat="1">
      <c r="B208" s="227"/>
      <c r="C208" s="228"/>
      <c r="D208" s="229" t="s">
        <v>234</v>
      </c>
      <c r="E208" s="230" t="s">
        <v>1</v>
      </c>
      <c r="F208" s="231" t="s">
        <v>1113</v>
      </c>
      <c r="G208" s="228"/>
      <c r="H208" s="232">
        <v>83.66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33</v>
      </c>
      <c r="AX208" s="13" t="s">
        <v>85</v>
      </c>
      <c r="AY208" s="238" t="s">
        <v>223</v>
      </c>
    </row>
    <row r="209" spans="1:65" s="2" customFormat="1" ht="22.2" customHeight="1">
      <c r="A209" s="34"/>
      <c r="B209" s="35"/>
      <c r="C209" s="214" t="s">
        <v>405</v>
      </c>
      <c r="D209" s="214" t="s">
        <v>225</v>
      </c>
      <c r="E209" s="215" t="s">
        <v>434</v>
      </c>
      <c r="F209" s="216" t="s">
        <v>435</v>
      </c>
      <c r="G209" s="217" t="s">
        <v>228</v>
      </c>
      <c r="H209" s="218">
        <v>8</v>
      </c>
      <c r="I209" s="219"/>
      <c r="J209" s="218">
        <f>ROUND(I209*H209,2)</f>
        <v>0</v>
      </c>
      <c r="K209" s="220"/>
      <c r="L209" s="39"/>
      <c r="M209" s="221" t="s">
        <v>1</v>
      </c>
      <c r="N209" s="222" t="s">
        <v>43</v>
      </c>
      <c r="O209" s="75"/>
      <c r="P209" s="223">
        <f>O209*H209</f>
        <v>0</v>
      </c>
      <c r="Q209" s="223">
        <v>1.0000000000000001E-5</v>
      </c>
      <c r="R209" s="223">
        <f>Q209*H209</f>
        <v>8.0000000000000007E-5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876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1114</v>
      </c>
      <c r="G210" s="228"/>
      <c r="H210" s="232">
        <v>8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85</v>
      </c>
      <c r="AY210" s="238" t="s">
        <v>223</v>
      </c>
    </row>
    <row r="211" spans="1:65" s="2" customFormat="1" ht="30" customHeight="1">
      <c r="A211" s="34"/>
      <c r="B211" s="35"/>
      <c r="C211" s="214" t="s">
        <v>409</v>
      </c>
      <c r="D211" s="214" t="s">
        <v>225</v>
      </c>
      <c r="E211" s="215" t="s">
        <v>439</v>
      </c>
      <c r="F211" s="216" t="s">
        <v>440</v>
      </c>
      <c r="G211" s="217" t="s">
        <v>248</v>
      </c>
      <c r="H211" s="218">
        <v>9.23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0.15112999999999999</v>
      </c>
      <c r="R211" s="223">
        <f>Q211*H211</f>
        <v>1.3949298999999999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878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1115</v>
      </c>
      <c r="G212" s="228"/>
      <c r="H212" s="232">
        <v>9.23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22.2" customHeight="1">
      <c r="A213" s="34"/>
      <c r="B213" s="35"/>
      <c r="C213" s="250" t="s">
        <v>415</v>
      </c>
      <c r="D213" s="250" t="s">
        <v>322</v>
      </c>
      <c r="E213" s="251" t="s">
        <v>447</v>
      </c>
      <c r="F213" s="252" t="s">
        <v>448</v>
      </c>
      <c r="G213" s="253" t="s">
        <v>376</v>
      </c>
      <c r="H213" s="254">
        <v>9.32</v>
      </c>
      <c r="I213" s="255"/>
      <c r="J213" s="254">
        <f>ROUND(I213*H213,2)</f>
        <v>0</v>
      </c>
      <c r="K213" s="256"/>
      <c r="L213" s="257"/>
      <c r="M213" s="258" t="s">
        <v>1</v>
      </c>
      <c r="N213" s="259" t="s">
        <v>43</v>
      </c>
      <c r="O213" s="75"/>
      <c r="P213" s="223">
        <f>O213*H213</f>
        <v>0</v>
      </c>
      <c r="Q213" s="223">
        <v>0.09</v>
      </c>
      <c r="R213" s="223">
        <f>Q213*H213</f>
        <v>0.83879999999999999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262</v>
      </c>
      <c r="AT213" s="225" t="s">
        <v>322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882</v>
      </c>
    </row>
    <row r="214" spans="1:65" s="13" customFormat="1">
      <c r="B214" s="227"/>
      <c r="C214" s="228"/>
      <c r="D214" s="229" t="s">
        <v>234</v>
      </c>
      <c r="E214" s="228"/>
      <c r="F214" s="231" t="s">
        <v>1116</v>
      </c>
      <c r="G214" s="228"/>
      <c r="H214" s="232">
        <v>9.32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4</v>
      </c>
      <c r="AX214" s="13" t="s">
        <v>85</v>
      </c>
      <c r="AY214" s="238" t="s">
        <v>223</v>
      </c>
    </row>
    <row r="215" spans="1:65" s="2" customFormat="1" ht="30" customHeight="1">
      <c r="A215" s="34"/>
      <c r="B215" s="35"/>
      <c r="C215" s="214" t="s">
        <v>419</v>
      </c>
      <c r="D215" s="214" t="s">
        <v>225</v>
      </c>
      <c r="E215" s="215" t="s">
        <v>462</v>
      </c>
      <c r="F215" s="216" t="s">
        <v>463</v>
      </c>
      <c r="G215" s="217" t="s">
        <v>248</v>
      </c>
      <c r="H215" s="218">
        <v>163.44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9.8530000000000006E-2</v>
      </c>
      <c r="R215" s="223">
        <f>Q215*H215</f>
        <v>16.1037432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889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1117</v>
      </c>
      <c r="G216" s="228"/>
      <c r="H216" s="232">
        <v>163.44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85</v>
      </c>
      <c r="AY216" s="238" t="s">
        <v>223</v>
      </c>
    </row>
    <row r="217" spans="1:65" s="2" customFormat="1" ht="14.4" customHeight="1">
      <c r="A217" s="34"/>
      <c r="B217" s="35"/>
      <c r="C217" s="250" t="s">
        <v>423</v>
      </c>
      <c r="D217" s="250" t="s">
        <v>322</v>
      </c>
      <c r="E217" s="251" t="s">
        <v>467</v>
      </c>
      <c r="F217" s="252" t="s">
        <v>468</v>
      </c>
      <c r="G217" s="253" t="s">
        <v>376</v>
      </c>
      <c r="H217" s="254">
        <v>165.07</v>
      </c>
      <c r="I217" s="255"/>
      <c r="J217" s="254">
        <f>ROUND(I217*H217,2)</f>
        <v>0</v>
      </c>
      <c r="K217" s="256"/>
      <c r="L217" s="257"/>
      <c r="M217" s="258" t="s">
        <v>1</v>
      </c>
      <c r="N217" s="259" t="s">
        <v>43</v>
      </c>
      <c r="O217" s="75"/>
      <c r="P217" s="223">
        <f>O217*H217</f>
        <v>0</v>
      </c>
      <c r="Q217" s="223">
        <v>2.3E-2</v>
      </c>
      <c r="R217" s="223">
        <f>Q217*H217</f>
        <v>3.7966099999999998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262</v>
      </c>
      <c r="AT217" s="225" t="s">
        <v>322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891</v>
      </c>
    </row>
    <row r="218" spans="1:65" s="13" customFormat="1">
      <c r="B218" s="227"/>
      <c r="C218" s="228"/>
      <c r="D218" s="229" t="s">
        <v>234</v>
      </c>
      <c r="E218" s="228"/>
      <c r="F218" s="231" t="s">
        <v>1118</v>
      </c>
      <c r="G218" s="228"/>
      <c r="H218" s="232">
        <v>165.07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4</v>
      </c>
      <c r="AX218" s="13" t="s">
        <v>85</v>
      </c>
      <c r="AY218" s="238" t="s">
        <v>223</v>
      </c>
    </row>
    <row r="219" spans="1:65" s="2" customFormat="1" ht="22.2" customHeight="1">
      <c r="A219" s="34"/>
      <c r="B219" s="35"/>
      <c r="C219" s="214" t="s">
        <v>428</v>
      </c>
      <c r="D219" s="214" t="s">
        <v>225</v>
      </c>
      <c r="E219" s="215" t="s">
        <v>472</v>
      </c>
      <c r="F219" s="216" t="s">
        <v>473</v>
      </c>
      <c r="G219" s="217" t="s">
        <v>258</v>
      </c>
      <c r="H219" s="218">
        <v>7</v>
      </c>
      <c r="I219" s="219"/>
      <c r="J219" s="218">
        <f>ROUND(I219*H219,2)</f>
        <v>0</v>
      </c>
      <c r="K219" s="220"/>
      <c r="L219" s="39"/>
      <c r="M219" s="221" t="s">
        <v>1</v>
      </c>
      <c r="N219" s="222" t="s">
        <v>43</v>
      </c>
      <c r="O219" s="75"/>
      <c r="P219" s="223">
        <f>O219*H219</f>
        <v>0</v>
      </c>
      <c r="Q219" s="223">
        <v>2.2151299999999998</v>
      </c>
      <c r="R219" s="223">
        <f>Q219*H219</f>
        <v>15.505909999999998</v>
      </c>
      <c r="S219" s="223">
        <v>0</v>
      </c>
      <c r="T219" s="22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>IF(N219="základná",J219,0)</f>
        <v>0</v>
      </c>
      <c r="BF219" s="226">
        <f>IF(N219="znížená",J219,0)</f>
        <v>0</v>
      </c>
      <c r="BG219" s="226">
        <f>IF(N219="zákl. prenesená",J219,0)</f>
        <v>0</v>
      </c>
      <c r="BH219" s="226">
        <f>IF(N219="zníž. prenesená",J219,0)</f>
        <v>0</v>
      </c>
      <c r="BI219" s="226">
        <f>IF(N219="nulová",J219,0)</f>
        <v>0</v>
      </c>
      <c r="BJ219" s="17" t="s">
        <v>100</v>
      </c>
      <c r="BK219" s="226">
        <f>ROUND(I219*H219,2)</f>
        <v>0</v>
      </c>
      <c r="BL219" s="17" t="s">
        <v>229</v>
      </c>
      <c r="BM219" s="225" t="s">
        <v>893</v>
      </c>
    </row>
    <row r="220" spans="1:65" s="13" customFormat="1">
      <c r="B220" s="227"/>
      <c r="C220" s="228"/>
      <c r="D220" s="229" t="s">
        <v>234</v>
      </c>
      <c r="E220" s="230" t="s">
        <v>1</v>
      </c>
      <c r="F220" s="231" t="s">
        <v>1119</v>
      </c>
      <c r="G220" s="228"/>
      <c r="H220" s="232">
        <v>7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33</v>
      </c>
      <c r="AX220" s="13" t="s">
        <v>85</v>
      </c>
      <c r="AY220" s="238" t="s">
        <v>223</v>
      </c>
    </row>
    <row r="221" spans="1:65" s="2" customFormat="1" ht="22.2" customHeight="1">
      <c r="A221" s="34"/>
      <c r="B221" s="35"/>
      <c r="C221" s="214" t="s">
        <v>433</v>
      </c>
      <c r="D221" s="214" t="s">
        <v>225</v>
      </c>
      <c r="E221" s="215" t="s">
        <v>482</v>
      </c>
      <c r="F221" s="216" t="s">
        <v>483</v>
      </c>
      <c r="G221" s="217" t="s">
        <v>248</v>
      </c>
      <c r="H221" s="218">
        <v>8.93</v>
      </c>
      <c r="I221" s="219"/>
      <c r="J221" s="218">
        <f t="shared" ref="J221:J228" si="15"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 t="shared" ref="P221:P228" si="16">O221*H221</f>
        <v>0</v>
      </c>
      <c r="Q221" s="223">
        <v>0</v>
      </c>
      <c r="R221" s="223">
        <f t="shared" ref="R221:R228" si="17">Q221*H221</f>
        <v>0</v>
      </c>
      <c r="S221" s="223">
        <v>0</v>
      </c>
      <c r="T221" s="224">
        <f t="shared" ref="T221:T228" si="18"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 t="shared" ref="BE221:BE228" si="19">IF(N221="základná",J221,0)</f>
        <v>0</v>
      </c>
      <c r="BF221" s="226">
        <f t="shared" ref="BF221:BF228" si="20">IF(N221="znížená",J221,0)</f>
        <v>0</v>
      </c>
      <c r="BG221" s="226">
        <f t="shared" ref="BG221:BG228" si="21">IF(N221="zákl. prenesená",J221,0)</f>
        <v>0</v>
      </c>
      <c r="BH221" s="226">
        <f t="shared" ref="BH221:BH228" si="22">IF(N221="zníž. prenesená",J221,0)</f>
        <v>0</v>
      </c>
      <c r="BI221" s="226">
        <f t="shared" ref="BI221:BI228" si="23">IF(N221="nulová",J221,0)</f>
        <v>0</v>
      </c>
      <c r="BJ221" s="17" t="s">
        <v>100</v>
      </c>
      <c r="BK221" s="226">
        <f t="shared" ref="BK221:BK228" si="24">ROUND(I221*H221,2)</f>
        <v>0</v>
      </c>
      <c r="BL221" s="17" t="s">
        <v>229</v>
      </c>
      <c r="BM221" s="225" t="s">
        <v>1120</v>
      </c>
    </row>
    <row r="222" spans="1:65" s="2" customFormat="1" ht="34.799999999999997" customHeight="1">
      <c r="A222" s="34"/>
      <c r="B222" s="35"/>
      <c r="C222" s="214" t="s">
        <v>438</v>
      </c>
      <c r="D222" s="214" t="s">
        <v>225</v>
      </c>
      <c r="E222" s="215" t="s">
        <v>486</v>
      </c>
      <c r="F222" s="216" t="s">
        <v>487</v>
      </c>
      <c r="G222" s="217" t="s">
        <v>228</v>
      </c>
      <c r="H222" s="218">
        <v>4.47</v>
      </c>
      <c r="I222" s="219"/>
      <c r="J222" s="218">
        <f t="shared" si="15"/>
        <v>0</v>
      </c>
      <c r="K222" s="220"/>
      <c r="L222" s="39"/>
      <c r="M222" s="221" t="s">
        <v>1</v>
      </c>
      <c r="N222" s="222" t="s">
        <v>43</v>
      </c>
      <c r="O222" s="75"/>
      <c r="P222" s="223">
        <f t="shared" si="16"/>
        <v>0</v>
      </c>
      <c r="Q222" s="223">
        <v>0</v>
      </c>
      <c r="R222" s="223">
        <f t="shared" si="17"/>
        <v>0</v>
      </c>
      <c r="S222" s="223">
        <v>0</v>
      </c>
      <c r="T222" s="224">
        <f t="shared" si="18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 t="shared" si="19"/>
        <v>0</v>
      </c>
      <c r="BF222" s="226">
        <f t="shared" si="20"/>
        <v>0</v>
      </c>
      <c r="BG222" s="226">
        <f t="shared" si="21"/>
        <v>0</v>
      </c>
      <c r="BH222" s="226">
        <f t="shared" si="22"/>
        <v>0</v>
      </c>
      <c r="BI222" s="226">
        <f t="shared" si="23"/>
        <v>0</v>
      </c>
      <c r="BJ222" s="17" t="s">
        <v>100</v>
      </c>
      <c r="BK222" s="226">
        <f t="shared" si="24"/>
        <v>0</v>
      </c>
      <c r="BL222" s="17" t="s">
        <v>229</v>
      </c>
      <c r="BM222" s="225" t="s">
        <v>1121</v>
      </c>
    </row>
    <row r="223" spans="1:65" s="2" customFormat="1" ht="22.2" customHeight="1">
      <c r="A223" s="34"/>
      <c r="B223" s="35"/>
      <c r="C223" s="214" t="s">
        <v>446</v>
      </c>
      <c r="D223" s="214" t="s">
        <v>225</v>
      </c>
      <c r="E223" s="215" t="s">
        <v>494</v>
      </c>
      <c r="F223" s="216" t="s">
        <v>495</v>
      </c>
      <c r="G223" s="217" t="s">
        <v>376</v>
      </c>
      <c r="H223" s="218">
        <v>1</v>
      </c>
      <c r="I223" s="219"/>
      <c r="J223" s="218">
        <f t="shared" si="15"/>
        <v>0</v>
      </c>
      <c r="K223" s="220"/>
      <c r="L223" s="39"/>
      <c r="M223" s="221" t="s">
        <v>1</v>
      </c>
      <c r="N223" s="222" t="s">
        <v>43</v>
      </c>
      <c r="O223" s="75"/>
      <c r="P223" s="223">
        <f t="shared" si="16"/>
        <v>0</v>
      </c>
      <c r="Q223" s="223">
        <v>0</v>
      </c>
      <c r="R223" s="223">
        <f t="shared" si="17"/>
        <v>0</v>
      </c>
      <c r="S223" s="223">
        <v>4.0000000000000001E-3</v>
      </c>
      <c r="T223" s="224">
        <f t="shared" si="18"/>
        <v>4.0000000000000001E-3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 t="shared" si="19"/>
        <v>0</v>
      </c>
      <c r="BF223" s="226">
        <f t="shared" si="20"/>
        <v>0</v>
      </c>
      <c r="BG223" s="226">
        <f t="shared" si="21"/>
        <v>0</v>
      </c>
      <c r="BH223" s="226">
        <f t="shared" si="22"/>
        <v>0</v>
      </c>
      <c r="BI223" s="226">
        <f t="shared" si="23"/>
        <v>0</v>
      </c>
      <c r="BJ223" s="17" t="s">
        <v>100</v>
      </c>
      <c r="BK223" s="226">
        <f t="shared" si="24"/>
        <v>0</v>
      </c>
      <c r="BL223" s="17" t="s">
        <v>229</v>
      </c>
      <c r="BM223" s="225" t="s">
        <v>895</v>
      </c>
    </row>
    <row r="224" spans="1:65" s="2" customFormat="1" ht="30" customHeight="1">
      <c r="A224" s="34"/>
      <c r="B224" s="35"/>
      <c r="C224" s="214" t="s">
        <v>451</v>
      </c>
      <c r="D224" s="214" t="s">
        <v>225</v>
      </c>
      <c r="E224" s="215" t="s">
        <v>502</v>
      </c>
      <c r="F224" s="216" t="s">
        <v>503</v>
      </c>
      <c r="G224" s="217" t="s">
        <v>303</v>
      </c>
      <c r="H224" s="218">
        <v>5.47</v>
      </c>
      <c r="I224" s="219"/>
      <c r="J224" s="218">
        <f t="shared" si="15"/>
        <v>0</v>
      </c>
      <c r="K224" s="220"/>
      <c r="L224" s="39"/>
      <c r="M224" s="221" t="s">
        <v>1</v>
      </c>
      <c r="N224" s="222" t="s">
        <v>43</v>
      </c>
      <c r="O224" s="75"/>
      <c r="P224" s="223">
        <f t="shared" si="16"/>
        <v>0</v>
      </c>
      <c r="Q224" s="223">
        <v>0</v>
      </c>
      <c r="R224" s="223">
        <f t="shared" si="17"/>
        <v>0</v>
      </c>
      <c r="S224" s="223">
        <v>0</v>
      </c>
      <c r="T224" s="224">
        <f t="shared" si="1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 t="shared" si="19"/>
        <v>0</v>
      </c>
      <c r="BF224" s="226">
        <f t="shared" si="20"/>
        <v>0</v>
      </c>
      <c r="BG224" s="226">
        <f t="shared" si="21"/>
        <v>0</v>
      </c>
      <c r="BH224" s="226">
        <f t="shared" si="22"/>
        <v>0</v>
      </c>
      <c r="BI224" s="226">
        <f t="shared" si="23"/>
        <v>0</v>
      </c>
      <c r="BJ224" s="17" t="s">
        <v>100</v>
      </c>
      <c r="BK224" s="226">
        <f t="shared" si="24"/>
        <v>0</v>
      </c>
      <c r="BL224" s="17" t="s">
        <v>229</v>
      </c>
      <c r="BM224" s="225" t="s">
        <v>1122</v>
      </c>
    </row>
    <row r="225" spans="1:65" s="2" customFormat="1" ht="22.2" customHeight="1">
      <c r="A225" s="34"/>
      <c r="B225" s="35"/>
      <c r="C225" s="214" t="s">
        <v>456</v>
      </c>
      <c r="D225" s="214" t="s">
        <v>225</v>
      </c>
      <c r="E225" s="215" t="s">
        <v>506</v>
      </c>
      <c r="F225" s="216" t="s">
        <v>507</v>
      </c>
      <c r="G225" s="217" t="s">
        <v>303</v>
      </c>
      <c r="H225" s="218">
        <v>5.47</v>
      </c>
      <c r="I225" s="219"/>
      <c r="J225" s="218">
        <f t="shared" si="15"/>
        <v>0</v>
      </c>
      <c r="K225" s="220"/>
      <c r="L225" s="39"/>
      <c r="M225" s="221" t="s">
        <v>1</v>
      </c>
      <c r="N225" s="222" t="s">
        <v>43</v>
      </c>
      <c r="O225" s="75"/>
      <c r="P225" s="223">
        <f t="shared" si="16"/>
        <v>0</v>
      </c>
      <c r="Q225" s="223">
        <v>0</v>
      </c>
      <c r="R225" s="223">
        <f t="shared" si="17"/>
        <v>0</v>
      </c>
      <c r="S225" s="223">
        <v>0</v>
      </c>
      <c r="T225" s="224">
        <f t="shared" si="18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 t="shared" si="19"/>
        <v>0</v>
      </c>
      <c r="BF225" s="226">
        <f t="shared" si="20"/>
        <v>0</v>
      </c>
      <c r="BG225" s="226">
        <f t="shared" si="21"/>
        <v>0</v>
      </c>
      <c r="BH225" s="226">
        <f t="shared" si="22"/>
        <v>0</v>
      </c>
      <c r="BI225" s="226">
        <f t="shared" si="23"/>
        <v>0</v>
      </c>
      <c r="BJ225" s="17" t="s">
        <v>100</v>
      </c>
      <c r="BK225" s="226">
        <f t="shared" si="24"/>
        <v>0</v>
      </c>
      <c r="BL225" s="17" t="s">
        <v>229</v>
      </c>
      <c r="BM225" s="225" t="s">
        <v>1123</v>
      </c>
    </row>
    <row r="226" spans="1:65" s="2" customFormat="1" ht="22.2" customHeight="1">
      <c r="A226" s="34"/>
      <c r="B226" s="35"/>
      <c r="C226" s="214" t="s">
        <v>461</v>
      </c>
      <c r="D226" s="214" t="s">
        <v>225</v>
      </c>
      <c r="E226" s="215" t="s">
        <v>511</v>
      </c>
      <c r="F226" s="216" t="s">
        <v>512</v>
      </c>
      <c r="G226" s="217" t="s">
        <v>303</v>
      </c>
      <c r="H226" s="218">
        <v>5.47</v>
      </c>
      <c r="I226" s="219"/>
      <c r="J226" s="218">
        <f t="shared" si="15"/>
        <v>0</v>
      </c>
      <c r="K226" s="220"/>
      <c r="L226" s="39"/>
      <c r="M226" s="221" t="s">
        <v>1</v>
      </c>
      <c r="N226" s="222" t="s">
        <v>43</v>
      </c>
      <c r="O226" s="75"/>
      <c r="P226" s="223">
        <f t="shared" si="16"/>
        <v>0</v>
      </c>
      <c r="Q226" s="223">
        <v>0</v>
      </c>
      <c r="R226" s="223">
        <f t="shared" si="17"/>
        <v>0</v>
      </c>
      <c r="S226" s="223">
        <v>0</v>
      </c>
      <c r="T226" s="224">
        <f t="shared" si="18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 t="shared" si="19"/>
        <v>0</v>
      </c>
      <c r="BF226" s="226">
        <f t="shared" si="20"/>
        <v>0</v>
      </c>
      <c r="BG226" s="226">
        <f t="shared" si="21"/>
        <v>0</v>
      </c>
      <c r="BH226" s="226">
        <f t="shared" si="22"/>
        <v>0</v>
      </c>
      <c r="BI226" s="226">
        <f t="shared" si="23"/>
        <v>0</v>
      </c>
      <c r="BJ226" s="17" t="s">
        <v>100</v>
      </c>
      <c r="BK226" s="226">
        <f t="shared" si="24"/>
        <v>0</v>
      </c>
      <c r="BL226" s="17" t="s">
        <v>229</v>
      </c>
      <c r="BM226" s="225" t="s">
        <v>1124</v>
      </c>
    </row>
    <row r="227" spans="1:65" s="2" customFormat="1" ht="22.2" customHeight="1">
      <c r="A227" s="34"/>
      <c r="B227" s="35"/>
      <c r="C227" s="214" t="s">
        <v>466</v>
      </c>
      <c r="D227" s="214" t="s">
        <v>225</v>
      </c>
      <c r="E227" s="215" t="s">
        <v>515</v>
      </c>
      <c r="F227" s="216" t="s">
        <v>516</v>
      </c>
      <c r="G227" s="217" t="s">
        <v>303</v>
      </c>
      <c r="H227" s="218">
        <v>3.63</v>
      </c>
      <c r="I227" s="219"/>
      <c r="J227" s="218">
        <f t="shared" si="15"/>
        <v>0</v>
      </c>
      <c r="K227" s="220"/>
      <c r="L227" s="39"/>
      <c r="M227" s="221" t="s">
        <v>1</v>
      </c>
      <c r="N227" s="222" t="s">
        <v>43</v>
      </c>
      <c r="O227" s="75"/>
      <c r="P227" s="223">
        <f t="shared" si="16"/>
        <v>0</v>
      </c>
      <c r="Q227" s="223">
        <v>0</v>
      </c>
      <c r="R227" s="223">
        <f t="shared" si="17"/>
        <v>0</v>
      </c>
      <c r="S227" s="223">
        <v>0</v>
      </c>
      <c r="T227" s="224">
        <f t="shared" si="1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 t="shared" si="19"/>
        <v>0</v>
      </c>
      <c r="BF227" s="226">
        <f t="shared" si="20"/>
        <v>0</v>
      </c>
      <c r="BG227" s="226">
        <f t="shared" si="21"/>
        <v>0</v>
      </c>
      <c r="BH227" s="226">
        <f t="shared" si="22"/>
        <v>0</v>
      </c>
      <c r="BI227" s="226">
        <f t="shared" si="23"/>
        <v>0</v>
      </c>
      <c r="BJ227" s="17" t="s">
        <v>100</v>
      </c>
      <c r="BK227" s="226">
        <f t="shared" si="24"/>
        <v>0</v>
      </c>
      <c r="BL227" s="17" t="s">
        <v>229</v>
      </c>
      <c r="BM227" s="225" t="s">
        <v>900</v>
      </c>
    </row>
    <row r="228" spans="1:65" s="2" customFormat="1" ht="22.2" customHeight="1">
      <c r="A228" s="34"/>
      <c r="B228" s="35"/>
      <c r="C228" s="214" t="s">
        <v>471</v>
      </c>
      <c r="D228" s="214" t="s">
        <v>225</v>
      </c>
      <c r="E228" s="215" t="s">
        <v>519</v>
      </c>
      <c r="F228" s="216" t="s">
        <v>520</v>
      </c>
      <c r="G228" s="217" t="s">
        <v>303</v>
      </c>
      <c r="H228" s="218">
        <v>18.45</v>
      </c>
      <c r="I228" s="219"/>
      <c r="J228" s="218">
        <f t="shared" si="15"/>
        <v>0</v>
      </c>
      <c r="K228" s="220"/>
      <c r="L228" s="39"/>
      <c r="M228" s="221" t="s">
        <v>1</v>
      </c>
      <c r="N228" s="222" t="s">
        <v>43</v>
      </c>
      <c r="O228" s="75"/>
      <c r="P228" s="223">
        <f t="shared" si="16"/>
        <v>0</v>
      </c>
      <c r="Q228" s="223">
        <v>0</v>
      </c>
      <c r="R228" s="223">
        <f t="shared" si="17"/>
        <v>0</v>
      </c>
      <c r="S228" s="223">
        <v>0</v>
      </c>
      <c r="T228" s="224">
        <f t="shared" si="18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 t="shared" si="19"/>
        <v>0</v>
      </c>
      <c r="BF228" s="226">
        <f t="shared" si="20"/>
        <v>0</v>
      </c>
      <c r="BG228" s="226">
        <f t="shared" si="21"/>
        <v>0</v>
      </c>
      <c r="BH228" s="226">
        <f t="shared" si="22"/>
        <v>0</v>
      </c>
      <c r="BI228" s="226">
        <f t="shared" si="23"/>
        <v>0</v>
      </c>
      <c r="BJ228" s="17" t="s">
        <v>100</v>
      </c>
      <c r="BK228" s="226">
        <f t="shared" si="24"/>
        <v>0</v>
      </c>
      <c r="BL228" s="17" t="s">
        <v>229</v>
      </c>
      <c r="BM228" s="225" t="s">
        <v>901</v>
      </c>
    </row>
    <row r="229" spans="1:65" s="12" customFormat="1" ht="22.8" customHeight="1">
      <c r="B229" s="198"/>
      <c r="C229" s="199"/>
      <c r="D229" s="200" t="s">
        <v>76</v>
      </c>
      <c r="E229" s="212" t="s">
        <v>522</v>
      </c>
      <c r="F229" s="212" t="s">
        <v>523</v>
      </c>
      <c r="G229" s="199"/>
      <c r="H229" s="199"/>
      <c r="I229" s="202"/>
      <c r="J229" s="213">
        <f>BK229</f>
        <v>0</v>
      </c>
      <c r="K229" s="199"/>
      <c r="L229" s="204"/>
      <c r="M229" s="205"/>
      <c r="N229" s="206"/>
      <c r="O229" s="206"/>
      <c r="P229" s="207">
        <f>P230</f>
        <v>0</v>
      </c>
      <c r="Q229" s="206"/>
      <c r="R229" s="207">
        <f>R230</f>
        <v>0</v>
      </c>
      <c r="S229" s="206"/>
      <c r="T229" s="208">
        <f>T230</f>
        <v>0</v>
      </c>
      <c r="AR229" s="209" t="s">
        <v>85</v>
      </c>
      <c r="AT229" s="210" t="s">
        <v>76</v>
      </c>
      <c r="AU229" s="210" t="s">
        <v>85</v>
      </c>
      <c r="AY229" s="209" t="s">
        <v>223</v>
      </c>
      <c r="BK229" s="211">
        <f>BK230</f>
        <v>0</v>
      </c>
    </row>
    <row r="230" spans="1:65" s="2" customFormat="1" ht="22.2" customHeight="1">
      <c r="A230" s="34"/>
      <c r="B230" s="35"/>
      <c r="C230" s="214" t="s">
        <v>476</v>
      </c>
      <c r="D230" s="214" t="s">
        <v>225</v>
      </c>
      <c r="E230" s="215" t="s">
        <v>596</v>
      </c>
      <c r="F230" s="216" t="s">
        <v>597</v>
      </c>
      <c r="G230" s="217" t="s">
        <v>303</v>
      </c>
      <c r="H230" s="218">
        <v>355.68</v>
      </c>
      <c r="I230" s="219"/>
      <c r="J230" s="218">
        <f>ROUND(I230*H230,2)</f>
        <v>0</v>
      </c>
      <c r="K230" s="220"/>
      <c r="L230" s="39"/>
      <c r="M230" s="260" t="s">
        <v>1</v>
      </c>
      <c r="N230" s="261" t="s">
        <v>43</v>
      </c>
      <c r="O230" s="262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>IF(N230="základná",J230,0)</f>
        <v>0</v>
      </c>
      <c r="BF230" s="226">
        <f>IF(N230="znížená",J230,0)</f>
        <v>0</v>
      </c>
      <c r="BG230" s="226">
        <f>IF(N230="zákl. prenesená",J230,0)</f>
        <v>0</v>
      </c>
      <c r="BH230" s="226">
        <f>IF(N230="zníž. prenesená",J230,0)</f>
        <v>0</v>
      </c>
      <c r="BI230" s="226">
        <f>IF(N230="nulová",J230,0)</f>
        <v>0</v>
      </c>
      <c r="BJ230" s="17" t="s">
        <v>100</v>
      </c>
      <c r="BK230" s="226">
        <f>ROUND(I230*H230,2)</f>
        <v>0</v>
      </c>
      <c r="BL230" s="17" t="s">
        <v>229</v>
      </c>
      <c r="BM230" s="225" t="s">
        <v>1125</v>
      </c>
    </row>
    <row r="231" spans="1:65" s="2" customFormat="1" ht="6.9" customHeight="1">
      <c r="A231" s="34"/>
      <c r="B231" s="58"/>
      <c r="C231" s="59"/>
      <c r="D231" s="59"/>
      <c r="E231" s="59"/>
      <c r="F231" s="59"/>
      <c r="G231" s="59"/>
      <c r="H231" s="59"/>
      <c r="I231" s="59"/>
      <c r="J231" s="59"/>
      <c r="K231" s="59"/>
      <c r="L231" s="39"/>
      <c r="M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</sheetData>
  <sheetProtection password="CC35" sheet="1" objects="1" scenarios="1" formatColumns="0" formatRows="0" autoFilter="0"/>
  <autoFilter ref="C136:K230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128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997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1126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J107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ROUND((SUM(BE107:BE114) + SUM(BE136:BE251)),  2)</f>
        <v>0</v>
      </c>
      <c r="G37" s="137"/>
      <c r="H37" s="137"/>
      <c r="I37" s="138">
        <v>0.2</v>
      </c>
      <c r="J37" s="136">
        <f>ROUND(((SUM(BE107:BE114) + SUM(BE136:BE251))*I37),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ROUND((SUM(BF107:BF114) + SUM(BF136:BF251)),  2)</f>
        <v>0</v>
      </c>
      <c r="G38" s="137"/>
      <c r="H38" s="137"/>
      <c r="I38" s="138">
        <v>0.2</v>
      </c>
      <c r="J38" s="136">
        <f>ROUND(((SUM(BF107:BF114) + SUM(BF136:BF251))*I38),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ROUND((SUM(BG107:BG114) + SUM(BG136:BG251)),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ROUND((SUM(BH107:BH114) + SUM(BH136:BH251)),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ROUND((SUM(BI107:BI114) + SUM(BI136:BI251)),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997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999-9-8-73 - SO 09 Veľkomoravská- Cesta mládeže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J136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J137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J138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194</v>
      </c>
      <c r="E101" s="171"/>
      <c r="F101" s="171"/>
      <c r="G101" s="171"/>
      <c r="H101" s="171"/>
      <c r="I101" s="171"/>
      <c r="J101" s="172">
        <f>J172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195</v>
      </c>
      <c r="E102" s="171"/>
      <c r="F102" s="171"/>
      <c r="G102" s="171"/>
      <c r="H102" s="171"/>
      <c r="I102" s="171"/>
      <c r="J102" s="172">
        <f>J180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197</v>
      </c>
      <c r="E103" s="171"/>
      <c r="F103" s="171"/>
      <c r="G103" s="171"/>
      <c r="H103" s="171"/>
      <c r="I103" s="171"/>
      <c r="J103" s="172">
        <f>J204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198</v>
      </c>
      <c r="E104" s="171"/>
      <c r="F104" s="171"/>
      <c r="G104" s="171"/>
      <c r="H104" s="171"/>
      <c r="I104" s="171"/>
      <c r="J104" s="172">
        <f>J250</f>
        <v>0</v>
      </c>
      <c r="K104" s="108"/>
      <c r="L104" s="173"/>
    </row>
    <row r="105" spans="1:65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29.25" customHeight="1">
      <c r="A107" s="34"/>
      <c r="B107" s="35"/>
      <c r="C107" s="162" t="s">
        <v>199</v>
      </c>
      <c r="D107" s="36"/>
      <c r="E107" s="36"/>
      <c r="F107" s="36"/>
      <c r="G107" s="36"/>
      <c r="H107" s="36"/>
      <c r="I107" s="36"/>
      <c r="J107" s="174">
        <f>ROUND(J108 + J109 + J110 + J111 + J112 + J113,2)</f>
        <v>0</v>
      </c>
      <c r="K107" s="36"/>
      <c r="L107" s="55"/>
      <c r="N107" s="175" t="s">
        <v>41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455" t="s">
        <v>200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ref="BE108:BE113" si="0">IF(N108="základná",J108,0)</f>
        <v>0</v>
      </c>
      <c r="BF108" s="183">
        <f t="shared" ref="BF108:BF113" si="1">IF(N108="znížená",J108,0)</f>
        <v>0</v>
      </c>
      <c r="BG108" s="183">
        <f t="shared" ref="BG108:BG113" si="2">IF(N108="zákl. prenesená",J108,0)</f>
        <v>0</v>
      </c>
      <c r="BH108" s="183">
        <f t="shared" ref="BH108:BH113" si="3">IF(N108="zníž. prenesená",J108,0)</f>
        <v>0</v>
      </c>
      <c r="BI108" s="183">
        <f t="shared" ref="BI108:BI113" si="4">IF(N108="nulová",J108,0)</f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202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203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204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205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176" t="s">
        <v>206</v>
      </c>
      <c r="E113" s="36"/>
      <c r="F113" s="36"/>
      <c r="G113" s="36"/>
      <c r="H113" s="36"/>
      <c r="I113" s="36"/>
      <c r="J113" s="177">
        <f>ROUND(J32*T113,2)</f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207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customHeight="1">
      <c r="A115" s="34"/>
      <c r="B115" s="35"/>
      <c r="C115" s="184" t="s">
        <v>208</v>
      </c>
      <c r="D115" s="160"/>
      <c r="E115" s="160"/>
      <c r="F115" s="160"/>
      <c r="G115" s="160"/>
      <c r="H115" s="160"/>
      <c r="I115" s="160"/>
      <c r="J115" s="185">
        <f>ROUND(J98+J107,2)</f>
        <v>0</v>
      </c>
      <c r="K115" s="160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65" s="2" customFormat="1" ht="6.9" customHeight="1">
      <c r="A120" s="34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24.9" customHeight="1">
      <c r="A121" s="34"/>
      <c r="B121" s="35"/>
      <c r="C121" s="23" t="s">
        <v>209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2" customHeight="1">
      <c r="A123" s="34"/>
      <c r="B123" s="35"/>
      <c r="C123" s="29" t="s">
        <v>14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27" customHeight="1">
      <c r="A124" s="34"/>
      <c r="B124" s="35"/>
      <c r="C124" s="36"/>
      <c r="D124" s="36"/>
      <c r="E124" s="457" t="str">
        <f>E7</f>
        <v>Cyklotrasa Partizánska - Cesta mládeže, Malacky - časť 1 - oprávnené náklady</v>
      </c>
      <c r="F124" s="458"/>
      <c r="G124" s="458"/>
      <c r="H124" s="458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1" customFormat="1" ht="12" customHeight="1">
      <c r="B125" s="21"/>
      <c r="C125" s="29" t="s">
        <v>183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65" s="2" customFormat="1" ht="14.4" customHeight="1">
      <c r="A126" s="34"/>
      <c r="B126" s="35"/>
      <c r="C126" s="36"/>
      <c r="D126" s="36"/>
      <c r="E126" s="457" t="s">
        <v>997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12" customHeight="1">
      <c r="A127" s="34"/>
      <c r="B127" s="35"/>
      <c r="C127" s="29" t="s">
        <v>722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5.6" customHeight="1">
      <c r="A128" s="34"/>
      <c r="B128" s="35"/>
      <c r="C128" s="36"/>
      <c r="D128" s="36"/>
      <c r="E128" s="414" t="str">
        <f>E11</f>
        <v>999-9-8-73 - SO 09 Veľkomoravská- Cesta mládeže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F14</f>
        <v>Malacky</v>
      </c>
      <c r="G130" s="36"/>
      <c r="H130" s="36"/>
      <c r="I130" s="29" t="s">
        <v>20</v>
      </c>
      <c r="J130" s="70" t="str">
        <f>IF(J14="","",J14)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E17</f>
        <v>Mesto Malacky, Bernolákova 5188/1A, 901 01 Malacky</v>
      </c>
      <c r="G132" s="36"/>
      <c r="H132" s="36"/>
      <c r="I132" s="29" t="s">
        <v>29</v>
      </c>
      <c r="J132" s="32" t="str">
        <f>E23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IF(E20="","",E20)</f>
        <v>Vyplň údaj</v>
      </c>
      <c r="G133" s="36"/>
      <c r="H133" s="36"/>
      <c r="I133" s="29" t="s">
        <v>34</v>
      </c>
      <c r="J133" s="32" t="str">
        <f>E26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185.81864820000001</v>
      </c>
      <c r="S136" s="83"/>
      <c r="T136" s="196">
        <f>T137</f>
        <v>41.600340000000003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221</v>
      </c>
      <c r="F137" s="201" t="s">
        <v>222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P138+P172+P180+P204+P250</f>
        <v>0</v>
      </c>
      <c r="Q137" s="206"/>
      <c r="R137" s="207">
        <f>R138+R172+R180+R204+R250</f>
        <v>185.81864820000001</v>
      </c>
      <c r="S137" s="206"/>
      <c r="T137" s="208">
        <f>T138+T172+T180+T204+T250</f>
        <v>41.600340000000003</v>
      </c>
      <c r="AR137" s="209" t="s">
        <v>85</v>
      </c>
      <c r="AT137" s="210" t="s">
        <v>76</v>
      </c>
      <c r="AU137" s="210" t="s">
        <v>77</v>
      </c>
      <c r="AY137" s="209" t="s">
        <v>223</v>
      </c>
      <c r="BK137" s="211">
        <f>BK138+BK172+BK180+BK204+BK250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85</v>
      </c>
      <c r="F138" s="212" t="s">
        <v>224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SUM(P139:P171)</f>
        <v>0</v>
      </c>
      <c r="Q138" s="206"/>
      <c r="R138" s="207">
        <f>SUM(R139:R171)</f>
        <v>4.014E-4</v>
      </c>
      <c r="S138" s="206"/>
      <c r="T138" s="208">
        <f>SUM(T139:T171)</f>
        <v>41.424340000000001</v>
      </c>
      <c r="AR138" s="209" t="s">
        <v>85</v>
      </c>
      <c r="AT138" s="210" t="s">
        <v>76</v>
      </c>
      <c r="AU138" s="210" t="s">
        <v>85</v>
      </c>
      <c r="AY138" s="209" t="s">
        <v>223</v>
      </c>
      <c r="BK138" s="211">
        <f>SUM(BK139:BK171)</f>
        <v>0</v>
      </c>
    </row>
    <row r="139" spans="1:65" s="2" customFormat="1" ht="22.2" customHeight="1">
      <c r="A139" s="34"/>
      <c r="B139" s="35"/>
      <c r="C139" s="214" t="s">
        <v>85</v>
      </c>
      <c r="D139" s="214" t="s">
        <v>225</v>
      </c>
      <c r="E139" s="215" t="s">
        <v>226</v>
      </c>
      <c r="F139" s="216" t="s">
        <v>227</v>
      </c>
      <c r="G139" s="217" t="s">
        <v>228</v>
      </c>
      <c r="H139" s="218">
        <v>20.81</v>
      </c>
      <c r="I139" s="219"/>
      <c r="J139" s="218">
        <f>ROUND(I139*H139,2)</f>
        <v>0</v>
      </c>
      <c r="K139" s="220"/>
      <c r="L139" s="39"/>
      <c r="M139" s="221" t="s">
        <v>1</v>
      </c>
      <c r="N139" s="222" t="s">
        <v>43</v>
      </c>
      <c r="O139" s="75"/>
      <c r="P139" s="223">
        <f>O139*H139</f>
        <v>0</v>
      </c>
      <c r="Q139" s="223">
        <v>0</v>
      </c>
      <c r="R139" s="223">
        <f>Q139*H139</f>
        <v>0</v>
      </c>
      <c r="S139" s="223">
        <v>0.13800000000000001</v>
      </c>
      <c r="T139" s="224">
        <f>S139*H139</f>
        <v>2.8717800000000002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229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229</v>
      </c>
      <c r="BM139" s="225" t="s">
        <v>1127</v>
      </c>
    </row>
    <row r="140" spans="1:65" s="2" customFormat="1" ht="22.2" customHeight="1">
      <c r="A140" s="34"/>
      <c r="B140" s="35"/>
      <c r="C140" s="214" t="s">
        <v>100</v>
      </c>
      <c r="D140" s="214" t="s">
        <v>225</v>
      </c>
      <c r="E140" s="215" t="s">
        <v>236</v>
      </c>
      <c r="F140" s="216" t="s">
        <v>237</v>
      </c>
      <c r="G140" s="217" t="s">
        <v>228</v>
      </c>
      <c r="H140" s="218">
        <v>49.89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0.316</v>
      </c>
      <c r="T140" s="224">
        <f>S140*H140</f>
        <v>15.76524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1128</v>
      </c>
    </row>
    <row r="141" spans="1:65" s="2" customFormat="1" ht="30" customHeight="1">
      <c r="A141" s="34"/>
      <c r="B141" s="35"/>
      <c r="C141" s="214" t="s">
        <v>168</v>
      </c>
      <c r="D141" s="214" t="s">
        <v>225</v>
      </c>
      <c r="E141" s="215" t="s">
        <v>239</v>
      </c>
      <c r="F141" s="216" t="s">
        <v>240</v>
      </c>
      <c r="G141" s="217" t="s">
        <v>228</v>
      </c>
      <c r="H141" s="218">
        <v>4.46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9.0000000000000006E-5</v>
      </c>
      <c r="R141" s="223">
        <f>Q141*H141</f>
        <v>4.014E-4</v>
      </c>
      <c r="S141" s="223">
        <v>0.127</v>
      </c>
      <c r="T141" s="224">
        <f>S141*H141</f>
        <v>0.56642000000000003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1000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1129</v>
      </c>
      <c r="G142" s="228"/>
      <c r="H142" s="232">
        <v>4.46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85</v>
      </c>
      <c r="AY142" s="238" t="s">
        <v>223</v>
      </c>
    </row>
    <row r="143" spans="1:65" s="2" customFormat="1" ht="22.2" customHeight="1">
      <c r="A143" s="34"/>
      <c r="B143" s="35"/>
      <c r="C143" s="214" t="s">
        <v>229</v>
      </c>
      <c r="D143" s="214" t="s">
        <v>225</v>
      </c>
      <c r="E143" s="215" t="s">
        <v>246</v>
      </c>
      <c r="F143" s="216" t="s">
        <v>247</v>
      </c>
      <c r="G143" s="217" t="s">
        <v>248</v>
      </c>
      <c r="H143" s="218">
        <v>15.62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0.14499999999999999</v>
      </c>
      <c r="T143" s="224">
        <f>S143*H143</f>
        <v>2.2648999999999999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814</v>
      </c>
    </row>
    <row r="144" spans="1:65" s="2" customFormat="1" ht="30" customHeight="1">
      <c r="A144" s="34"/>
      <c r="B144" s="35"/>
      <c r="C144" s="214" t="s">
        <v>245</v>
      </c>
      <c r="D144" s="214" t="s">
        <v>225</v>
      </c>
      <c r="E144" s="215" t="s">
        <v>251</v>
      </c>
      <c r="F144" s="216" t="s">
        <v>252</v>
      </c>
      <c r="G144" s="217" t="s">
        <v>228</v>
      </c>
      <c r="H144" s="218">
        <v>49.89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0.4</v>
      </c>
      <c r="T144" s="224">
        <f>S144*H144</f>
        <v>19.956000000000003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1130</v>
      </c>
    </row>
    <row r="145" spans="1:65" s="2" customFormat="1" ht="30" customHeight="1">
      <c r="A145" s="34"/>
      <c r="B145" s="35"/>
      <c r="C145" s="214" t="s">
        <v>250</v>
      </c>
      <c r="D145" s="214" t="s">
        <v>225</v>
      </c>
      <c r="E145" s="215" t="s">
        <v>256</v>
      </c>
      <c r="F145" s="216" t="s">
        <v>257</v>
      </c>
      <c r="G145" s="217" t="s">
        <v>258</v>
      </c>
      <c r="H145" s="218">
        <v>11.43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1131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1132</v>
      </c>
      <c r="G146" s="228"/>
      <c r="H146" s="232">
        <v>4.49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77</v>
      </c>
      <c r="AY146" s="238" t="s">
        <v>223</v>
      </c>
    </row>
    <row r="147" spans="1:65" s="13" customFormat="1">
      <c r="B147" s="227"/>
      <c r="C147" s="228"/>
      <c r="D147" s="229" t="s">
        <v>234</v>
      </c>
      <c r="E147" s="230" t="s">
        <v>1</v>
      </c>
      <c r="F147" s="231" t="s">
        <v>1133</v>
      </c>
      <c r="G147" s="228"/>
      <c r="H147" s="232">
        <v>6.94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77</v>
      </c>
      <c r="AY147" s="238" t="s">
        <v>223</v>
      </c>
    </row>
    <row r="148" spans="1:65" s="14" customFormat="1">
      <c r="B148" s="239"/>
      <c r="C148" s="240"/>
      <c r="D148" s="229" t="s">
        <v>234</v>
      </c>
      <c r="E148" s="241" t="s">
        <v>1</v>
      </c>
      <c r="F148" s="242" t="s">
        <v>244</v>
      </c>
      <c r="G148" s="240"/>
      <c r="H148" s="243">
        <v>11.43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234</v>
      </c>
      <c r="AU148" s="249" t="s">
        <v>100</v>
      </c>
      <c r="AV148" s="14" t="s">
        <v>229</v>
      </c>
      <c r="AW148" s="14" t="s">
        <v>33</v>
      </c>
      <c r="AX148" s="14" t="s">
        <v>85</v>
      </c>
      <c r="AY148" s="249" t="s">
        <v>223</v>
      </c>
    </row>
    <row r="149" spans="1:65" s="2" customFormat="1" ht="22.2" customHeight="1">
      <c r="A149" s="34"/>
      <c r="B149" s="35"/>
      <c r="C149" s="214" t="s">
        <v>255</v>
      </c>
      <c r="D149" s="214" t="s">
        <v>225</v>
      </c>
      <c r="E149" s="215" t="s">
        <v>263</v>
      </c>
      <c r="F149" s="216" t="s">
        <v>264</v>
      </c>
      <c r="G149" s="217" t="s">
        <v>258</v>
      </c>
      <c r="H149" s="218">
        <v>16.98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819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1134</v>
      </c>
      <c r="G150" s="228"/>
      <c r="H150" s="232">
        <v>12.49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77</v>
      </c>
      <c r="AY150" s="238" t="s">
        <v>223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1135</v>
      </c>
      <c r="G151" s="228"/>
      <c r="H151" s="232">
        <v>4.49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77</v>
      </c>
      <c r="AY151" s="238" t="s">
        <v>223</v>
      </c>
    </row>
    <row r="152" spans="1:65" s="14" customFormat="1">
      <c r="B152" s="239"/>
      <c r="C152" s="240"/>
      <c r="D152" s="229" t="s">
        <v>234</v>
      </c>
      <c r="E152" s="241" t="s">
        <v>1</v>
      </c>
      <c r="F152" s="242" t="s">
        <v>244</v>
      </c>
      <c r="G152" s="240"/>
      <c r="H152" s="243">
        <v>16.98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234</v>
      </c>
      <c r="AU152" s="249" t="s">
        <v>100</v>
      </c>
      <c r="AV152" s="14" t="s">
        <v>229</v>
      </c>
      <c r="AW152" s="14" t="s">
        <v>33</v>
      </c>
      <c r="AX152" s="14" t="s">
        <v>85</v>
      </c>
      <c r="AY152" s="249" t="s">
        <v>223</v>
      </c>
    </row>
    <row r="153" spans="1:65" s="2" customFormat="1" ht="40.200000000000003" customHeight="1">
      <c r="A153" s="34"/>
      <c r="B153" s="35"/>
      <c r="C153" s="214" t="s">
        <v>262</v>
      </c>
      <c r="D153" s="214" t="s">
        <v>225</v>
      </c>
      <c r="E153" s="215" t="s">
        <v>269</v>
      </c>
      <c r="F153" s="216" t="s">
        <v>270</v>
      </c>
      <c r="G153" s="217" t="s">
        <v>258</v>
      </c>
      <c r="H153" s="218">
        <v>12.86</v>
      </c>
      <c r="I153" s="219"/>
      <c r="J153" s="218">
        <f>ROUND(I153*H153,2)</f>
        <v>0</v>
      </c>
      <c r="K153" s="220"/>
      <c r="L153" s="39"/>
      <c r="M153" s="221" t="s">
        <v>1</v>
      </c>
      <c r="N153" s="222" t="s">
        <v>43</v>
      </c>
      <c r="O153" s="7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5" t="s">
        <v>229</v>
      </c>
      <c r="AT153" s="225" t="s">
        <v>225</v>
      </c>
      <c r="AU153" s="225" t="s">
        <v>100</v>
      </c>
      <c r="AY153" s="17" t="s">
        <v>223</v>
      </c>
      <c r="BE153" s="226">
        <f>IF(N153="základná",J153,0)</f>
        <v>0</v>
      </c>
      <c r="BF153" s="226">
        <f>IF(N153="znížená",J153,0)</f>
        <v>0</v>
      </c>
      <c r="BG153" s="226">
        <f>IF(N153="zákl. prenesená",J153,0)</f>
        <v>0</v>
      </c>
      <c r="BH153" s="226">
        <f>IF(N153="zníž. prenesená",J153,0)</f>
        <v>0</v>
      </c>
      <c r="BI153" s="226">
        <f>IF(N153="nulová",J153,0)</f>
        <v>0</v>
      </c>
      <c r="BJ153" s="17" t="s">
        <v>100</v>
      </c>
      <c r="BK153" s="226">
        <f>ROUND(I153*H153,2)</f>
        <v>0</v>
      </c>
      <c r="BL153" s="17" t="s">
        <v>229</v>
      </c>
      <c r="BM153" s="225" t="s">
        <v>1136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1137</v>
      </c>
      <c r="G154" s="228"/>
      <c r="H154" s="232">
        <v>11.43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77</v>
      </c>
      <c r="AY154" s="238" t="s">
        <v>223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1138</v>
      </c>
      <c r="G155" s="228"/>
      <c r="H155" s="232">
        <v>1.43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77</v>
      </c>
      <c r="AY155" s="238" t="s">
        <v>223</v>
      </c>
    </row>
    <row r="156" spans="1:65" s="14" customFormat="1">
      <c r="B156" s="239"/>
      <c r="C156" s="240"/>
      <c r="D156" s="229" t="s">
        <v>234</v>
      </c>
      <c r="E156" s="241" t="s">
        <v>1</v>
      </c>
      <c r="F156" s="242" t="s">
        <v>244</v>
      </c>
      <c r="G156" s="240"/>
      <c r="H156" s="243">
        <v>12.86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234</v>
      </c>
      <c r="AU156" s="249" t="s">
        <v>100</v>
      </c>
      <c r="AV156" s="14" t="s">
        <v>229</v>
      </c>
      <c r="AW156" s="14" t="s">
        <v>33</v>
      </c>
      <c r="AX156" s="14" t="s">
        <v>85</v>
      </c>
      <c r="AY156" s="249" t="s">
        <v>223</v>
      </c>
    </row>
    <row r="157" spans="1:65" s="2" customFormat="1" ht="40.200000000000003" customHeight="1">
      <c r="A157" s="34"/>
      <c r="B157" s="35"/>
      <c r="C157" s="214" t="s">
        <v>268</v>
      </c>
      <c r="D157" s="214" t="s">
        <v>225</v>
      </c>
      <c r="E157" s="215" t="s">
        <v>275</v>
      </c>
      <c r="F157" s="216" t="s">
        <v>276</v>
      </c>
      <c r="G157" s="217" t="s">
        <v>258</v>
      </c>
      <c r="H157" s="218">
        <v>5.15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1063</v>
      </c>
    </row>
    <row r="158" spans="1:65" s="13" customFormat="1">
      <c r="B158" s="227"/>
      <c r="C158" s="228"/>
      <c r="D158" s="229" t="s">
        <v>234</v>
      </c>
      <c r="E158" s="230" t="s">
        <v>1</v>
      </c>
      <c r="F158" s="231" t="s">
        <v>1139</v>
      </c>
      <c r="G158" s="228"/>
      <c r="H158" s="232">
        <v>5.15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85</v>
      </c>
      <c r="AY158" s="238" t="s">
        <v>223</v>
      </c>
    </row>
    <row r="159" spans="1:65" s="2" customFormat="1" ht="34.799999999999997" customHeight="1">
      <c r="A159" s="34"/>
      <c r="B159" s="35"/>
      <c r="C159" s="214" t="s">
        <v>274</v>
      </c>
      <c r="D159" s="214" t="s">
        <v>225</v>
      </c>
      <c r="E159" s="215" t="s">
        <v>280</v>
      </c>
      <c r="F159" s="216" t="s">
        <v>281</v>
      </c>
      <c r="G159" s="217" t="s">
        <v>258</v>
      </c>
      <c r="H159" s="218">
        <v>14.4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1065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1140</v>
      </c>
      <c r="G160" s="228"/>
      <c r="H160" s="232">
        <v>14.4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40.200000000000003" customHeight="1">
      <c r="A161" s="34"/>
      <c r="B161" s="35"/>
      <c r="C161" s="214" t="s">
        <v>279</v>
      </c>
      <c r="D161" s="214" t="s">
        <v>225</v>
      </c>
      <c r="E161" s="215" t="s">
        <v>285</v>
      </c>
      <c r="F161" s="216" t="s">
        <v>286</v>
      </c>
      <c r="G161" s="217" t="s">
        <v>258</v>
      </c>
      <c r="H161" s="218">
        <v>216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1067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1141</v>
      </c>
      <c r="G162" s="228"/>
      <c r="H162" s="232">
        <v>14.4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13" customFormat="1">
      <c r="B163" s="227"/>
      <c r="C163" s="228"/>
      <c r="D163" s="229" t="s">
        <v>234</v>
      </c>
      <c r="E163" s="228"/>
      <c r="F163" s="231" t="s">
        <v>1142</v>
      </c>
      <c r="G163" s="228"/>
      <c r="H163" s="232">
        <v>216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234</v>
      </c>
      <c r="AU163" s="238" t="s">
        <v>100</v>
      </c>
      <c r="AV163" s="13" t="s">
        <v>100</v>
      </c>
      <c r="AW163" s="13" t="s">
        <v>4</v>
      </c>
      <c r="AX163" s="13" t="s">
        <v>85</v>
      </c>
      <c r="AY163" s="238" t="s">
        <v>223</v>
      </c>
    </row>
    <row r="164" spans="1:65" s="2" customFormat="1" ht="22.2" customHeight="1">
      <c r="A164" s="34"/>
      <c r="B164" s="35"/>
      <c r="C164" s="214" t="s">
        <v>284</v>
      </c>
      <c r="D164" s="214" t="s">
        <v>225</v>
      </c>
      <c r="E164" s="215" t="s">
        <v>291</v>
      </c>
      <c r="F164" s="216" t="s">
        <v>292</v>
      </c>
      <c r="G164" s="217" t="s">
        <v>258</v>
      </c>
      <c r="H164" s="218">
        <v>32.409999999999997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1070</v>
      </c>
    </row>
    <row r="165" spans="1:65" s="13" customFormat="1">
      <c r="B165" s="227"/>
      <c r="C165" s="228"/>
      <c r="D165" s="229" t="s">
        <v>234</v>
      </c>
      <c r="E165" s="230" t="s">
        <v>1</v>
      </c>
      <c r="F165" s="231" t="s">
        <v>1143</v>
      </c>
      <c r="G165" s="228"/>
      <c r="H165" s="232">
        <v>32.409999999999997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33</v>
      </c>
      <c r="AX165" s="13" t="s">
        <v>85</v>
      </c>
      <c r="AY165" s="238" t="s">
        <v>223</v>
      </c>
    </row>
    <row r="166" spans="1:65" s="2" customFormat="1" ht="22.2" customHeight="1">
      <c r="A166" s="34"/>
      <c r="B166" s="35"/>
      <c r="C166" s="214" t="s">
        <v>290</v>
      </c>
      <c r="D166" s="214" t="s">
        <v>225</v>
      </c>
      <c r="E166" s="215" t="s">
        <v>296</v>
      </c>
      <c r="F166" s="216" t="s">
        <v>297</v>
      </c>
      <c r="G166" s="217" t="s">
        <v>258</v>
      </c>
      <c r="H166" s="218">
        <v>2.58</v>
      </c>
      <c r="I166" s="219"/>
      <c r="J166" s="218">
        <f>ROUND(I166*H166,2)</f>
        <v>0</v>
      </c>
      <c r="K166" s="220"/>
      <c r="L166" s="39"/>
      <c r="M166" s="221" t="s">
        <v>1</v>
      </c>
      <c r="N166" s="222" t="s">
        <v>43</v>
      </c>
      <c r="O166" s="7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5" t="s">
        <v>229</v>
      </c>
      <c r="AT166" s="225" t="s">
        <v>225</v>
      </c>
      <c r="AU166" s="225" t="s">
        <v>100</v>
      </c>
      <c r="AY166" s="17" t="s">
        <v>223</v>
      </c>
      <c r="BE166" s="226">
        <f>IF(N166="základná",J166,0)</f>
        <v>0</v>
      </c>
      <c r="BF166" s="226">
        <f>IF(N166="znížená",J166,0)</f>
        <v>0</v>
      </c>
      <c r="BG166" s="226">
        <f>IF(N166="zákl. prenesená",J166,0)</f>
        <v>0</v>
      </c>
      <c r="BH166" s="226">
        <f>IF(N166="zníž. prenesená",J166,0)</f>
        <v>0</v>
      </c>
      <c r="BI166" s="226">
        <f>IF(N166="nulová",J166,0)</f>
        <v>0</v>
      </c>
      <c r="BJ166" s="17" t="s">
        <v>100</v>
      </c>
      <c r="BK166" s="226">
        <f>ROUND(I166*H166,2)</f>
        <v>0</v>
      </c>
      <c r="BL166" s="17" t="s">
        <v>229</v>
      </c>
      <c r="BM166" s="225" t="s">
        <v>834</v>
      </c>
    </row>
    <row r="167" spans="1:65" s="13" customFormat="1">
      <c r="B167" s="227"/>
      <c r="C167" s="228"/>
      <c r="D167" s="229" t="s">
        <v>234</v>
      </c>
      <c r="E167" s="230" t="s">
        <v>1</v>
      </c>
      <c r="F167" s="231" t="s">
        <v>1144</v>
      </c>
      <c r="G167" s="228"/>
      <c r="H167" s="232">
        <v>2.58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234</v>
      </c>
      <c r="AU167" s="238" t="s">
        <v>100</v>
      </c>
      <c r="AV167" s="13" t="s">
        <v>100</v>
      </c>
      <c r="AW167" s="13" t="s">
        <v>33</v>
      </c>
      <c r="AX167" s="13" t="s">
        <v>85</v>
      </c>
      <c r="AY167" s="238" t="s">
        <v>223</v>
      </c>
    </row>
    <row r="168" spans="1:65" s="2" customFormat="1" ht="22.2" customHeight="1">
      <c r="A168" s="34"/>
      <c r="B168" s="35"/>
      <c r="C168" s="214" t="s">
        <v>295</v>
      </c>
      <c r="D168" s="214" t="s">
        <v>225</v>
      </c>
      <c r="E168" s="215" t="s">
        <v>301</v>
      </c>
      <c r="F168" s="216" t="s">
        <v>302</v>
      </c>
      <c r="G168" s="217" t="s">
        <v>303</v>
      </c>
      <c r="H168" s="218">
        <v>21.6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1073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1145</v>
      </c>
      <c r="G169" s="228"/>
      <c r="H169" s="232">
        <v>21.6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85</v>
      </c>
      <c r="AY169" s="238" t="s">
        <v>223</v>
      </c>
    </row>
    <row r="170" spans="1:65" s="2" customFormat="1" ht="22.2" customHeight="1">
      <c r="A170" s="34"/>
      <c r="B170" s="35"/>
      <c r="C170" s="214" t="s">
        <v>300</v>
      </c>
      <c r="D170" s="214" t="s">
        <v>225</v>
      </c>
      <c r="E170" s="215" t="s">
        <v>307</v>
      </c>
      <c r="F170" s="216" t="s">
        <v>308</v>
      </c>
      <c r="G170" s="217" t="s">
        <v>228</v>
      </c>
      <c r="H170" s="218">
        <v>9.5399999999999991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1146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1147</v>
      </c>
      <c r="G171" s="228"/>
      <c r="H171" s="232">
        <v>9.5399999999999991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85</v>
      </c>
      <c r="AY171" s="238" t="s">
        <v>223</v>
      </c>
    </row>
    <row r="172" spans="1:65" s="12" customFormat="1" ht="22.8" customHeight="1">
      <c r="B172" s="198"/>
      <c r="C172" s="199"/>
      <c r="D172" s="200" t="s">
        <v>76</v>
      </c>
      <c r="E172" s="212" t="s">
        <v>229</v>
      </c>
      <c r="F172" s="212" t="s">
        <v>312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SUM(P173:P179)</f>
        <v>0</v>
      </c>
      <c r="Q172" s="206"/>
      <c r="R172" s="207">
        <f>SUM(R173:R179)</f>
        <v>0.42581799999999997</v>
      </c>
      <c r="S172" s="206"/>
      <c r="T172" s="208">
        <f>SUM(T173:T179)</f>
        <v>0</v>
      </c>
      <c r="AR172" s="209" t="s">
        <v>85</v>
      </c>
      <c r="AT172" s="210" t="s">
        <v>76</v>
      </c>
      <c r="AU172" s="210" t="s">
        <v>85</v>
      </c>
      <c r="AY172" s="209" t="s">
        <v>223</v>
      </c>
      <c r="BK172" s="211">
        <f>SUM(BK173:BK179)</f>
        <v>0</v>
      </c>
    </row>
    <row r="173" spans="1:65" s="2" customFormat="1" ht="22.2" customHeight="1">
      <c r="A173" s="34"/>
      <c r="B173" s="35"/>
      <c r="C173" s="214" t="s">
        <v>306</v>
      </c>
      <c r="D173" s="214" t="s">
        <v>225</v>
      </c>
      <c r="E173" s="215" t="s">
        <v>314</v>
      </c>
      <c r="F173" s="216" t="s">
        <v>1148</v>
      </c>
      <c r="G173" s="217" t="s">
        <v>228</v>
      </c>
      <c r="H173" s="218">
        <v>173.52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2.2499999999999998E-3</v>
      </c>
      <c r="R173" s="223">
        <f>Q173*H173</f>
        <v>0.39041999999999999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840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1149</v>
      </c>
      <c r="G174" s="228"/>
      <c r="H174" s="232">
        <v>64.349999999999994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77</v>
      </c>
      <c r="AY174" s="238" t="s">
        <v>223</v>
      </c>
    </row>
    <row r="175" spans="1:65" s="13" customFormat="1">
      <c r="B175" s="227"/>
      <c r="C175" s="228"/>
      <c r="D175" s="229" t="s">
        <v>234</v>
      </c>
      <c r="E175" s="230" t="s">
        <v>1</v>
      </c>
      <c r="F175" s="231" t="s">
        <v>1150</v>
      </c>
      <c r="G175" s="228"/>
      <c r="H175" s="232">
        <v>104.7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33</v>
      </c>
      <c r="AX175" s="13" t="s">
        <v>77</v>
      </c>
      <c r="AY175" s="238" t="s">
        <v>223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1151</v>
      </c>
      <c r="G176" s="228"/>
      <c r="H176" s="232">
        <v>4.47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77</v>
      </c>
      <c r="AY176" s="238" t="s">
        <v>223</v>
      </c>
    </row>
    <row r="177" spans="1:65" s="14" customFormat="1">
      <c r="B177" s="239"/>
      <c r="C177" s="240"/>
      <c r="D177" s="229" t="s">
        <v>234</v>
      </c>
      <c r="E177" s="241" t="s">
        <v>1</v>
      </c>
      <c r="F177" s="242" t="s">
        <v>244</v>
      </c>
      <c r="G177" s="240"/>
      <c r="H177" s="243">
        <v>173.52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234</v>
      </c>
      <c r="AU177" s="249" t="s">
        <v>100</v>
      </c>
      <c r="AV177" s="14" t="s">
        <v>229</v>
      </c>
      <c r="AW177" s="14" t="s">
        <v>33</v>
      </c>
      <c r="AX177" s="14" t="s">
        <v>85</v>
      </c>
      <c r="AY177" s="249" t="s">
        <v>223</v>
      </c>
    </row>
    <row r="178" spans="1:65" s="2" customFormat="1" ht="14.4" customHeight="1">
      <c r="A178" s="34"/>
      <c r="B178" s="35"/>
      <c r="C178" s="250" t="s">
        <v>313</v>
      </c>
      <c r="D178" s="250" t="s">
        <v>322</v>
      </c>
      <c r="E178" s="251" t="s">
        <v>323</v>
      </c>
      <c r="F178" s="252" t="s">
        <v>324</v>
      </c>
      <c r="G178" s="253" t="s">
        <v>228</v>
      </c>
      <c r="H178" s="254">
        <v>176.99</v>
      </c>
      <c r="I178" s="255"/>
      <c r="J178" s="254">
        <f>ROUND(I178*H178,2)</f>
        <v>0</v>
      </c>
      <c r="K178" s="256"/>
      <c r="L178" s="257"/>
      <c r="M178" s="258" t="s">
        <v>1</v>
      </c>
      <c r="N178" s="259" t="s">
        <v>43</v>
      </c>
      <c r="O178" s="75"/>
      <c r="P178" s="223">
        <f>O178*H178</f>
        <v>0</v>
      </c>
      <c r="Q178" s="223">
        <v>2.0000000000000001E-4</v>
      </c>
      <c r="R178" s="223">
        <f>Q178*H178</f>
        <v>3.5398000000000006E-2</v>
      </c>
      <c r="S178" s="223">
        <v>0</v>
      </c>
      <c r="T178" s="22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5" t="s">
        <v>262</v>
      </c>
      <c r="AT178" s="225" t="s">
        <v>322</v>
      </c>
      <c r="AU178" s="225" t="s">
        <v>100</v>
      </c>
      <c r="AY178" s="17" t="s">
        <v>223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7" t="s">
        <v>100</v>
      </c>
      <c r="BK178" s="226">
        <f>ROUND(I178*H178,2)</f>
        <v>0</v>
      </c>
      <c r="BL178" s="17" t="s">
        <v>229</v>
      </c>
      <c r="BM178" s="225" t="s">
        <v>845</v>
      </c>
    </row>
    <row r="179" spans="1:65" s="13" customFormat="1">
      <c r="B179" s="227"/>
      <c r="C179" s="228"/>
      <c r="D179" s="229" t="s">
        <v>234</v>
      </c>
      <c r="E179" s="228"/>
      <c r="F179" s="231" t="s">
        <v>1152</v>
      </c>
      <c r="G179" s="228"/>
      <c r="H179" s="232">
        <v>176.99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4</v>
      </c>
      <c r="AX179" s="13" t="s">
        <v>85</v>
      </c>
      <c r="AY179" s="238" t="s">
        <v>223</v>
      </c>
    </row>
    <row r="180" spans="1:65" s="12" customFormat="1" ht="22.8" customHeight="1">
      <c r="B180" s="198"/>
      <c r="C180" s="199"/>
      <c r="D180" s="200" t="s">
        <v>76</v>
      </c>
      <c r="E180" s="212" t="s">
        <v>245</v>
      </c>
      <c r="F180" s="212" t="s">
        <v>327</v>
      </c>
      <c r="G180" s="199"/>
      <c r="H180" s="199"/>
      <c r="I180" s="202"/>
      <c r="J180" s="213">
        <f>BK180</f>
        <v>0</v>
      </c>
      <c r="K180" s="199"/>
      <c r="L180" s="204"/>
      <c r="M180" s="205"/>
      <c r="N180" s="206"/>
      <c r="O180" s="206"/>
      <c r="P180" s="207">
        <f>SUM(P181:P203)</f>
        <v>0</v>
      </c>
      <c r="Q180" s="206"/>
      <c r="R180" s="207">
        <f>SUM(R181:R203)</f>
        <v>157.2032796</v>
      </c>
      <c r="S180" s="206"/>
      <c r="T180" s="208">
        <f>SUM(T181:T203)</f>
        <v>0</v>
      </c>
      <c r="AR180" s="209" t="s">
        <v>85</v>
      </c>
      <c r="AT180" s="210" t="s">
        <v>76</v>
      </c>
      <c r="AU180" s="210" t="s">
        <v>85</v>
      </c>
      <c r="AY180" s="209" t="s">
        <v>223</v>
      </c>
      <c r="BK180" s="211">
        <f>SUM(BK181:BK203)</f>
        <v>0</v>
      </c>
    </row>
    <row r="181" spans="1:65" s="2" customFormat="1" ht="30" customHeight="1">
      <c r="A181" s="34"/>
      <c r="B181" s="35"/>
      <c r="C181" s="214" t="s">
        <v>321</v>
      </c>
      <c r="D181" s="214" t="s">
        <v>225</v>
      </c>
      <c r="E181" s="215" t="s">
        <v>329</v>
      </c>
      <c r="F181" s="216" t="s">
        <v>1153</v>
      </c>
      <c r="G181" s="217" t="s">
        <v>228</v>
      </c>
      <c r="H181" s="218">
        <v>173.52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0.27994000000000002</v>
      </c>
      <c r="R181" s="223">
        <f>Q181*H181</f>
        <v>48.575188800000006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847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1149</v>
      </c>
      <c r="G182" s="228"/>
      <c r="H182" s="232">
        <v>64.349999999999994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77</v>
      </c>
      <c r="AY182" s="238" t="s">
        <v>223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1154</v>
      </c>
      <c r="G183" s="228"/>
      <c r="H183" s="232">
        <v>104.7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77</v>
      </c>
      <c r="AY183" s="238" t="s">
        <v>223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1151</v>
      </c>
      <c r="G184" s="228"/>
      <c r="H184" s="232">
        <v>4.47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77</v>
      </c>
      <c r="AY184" s="238" t="s">
        <v>223</v>
      </c>
    </row>
    <row r="185" spans="1:65" s="14" customFormat="1">
      <c r="B185" s="239"/>
      <c r="C185" s="240"/>
      <c r="D185" s="229" t="s">
        <v>234</v>
      </c>
      <c r="E185" s="241" t="s">
        <v>1</v>
      </c>
      <c r="F185" s="242" t="s">
        <v>244</v>
      </c>
      <c r="G185" s="240"/>
      <c r="H185" s="243">
        <v>173.52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234</v>
      </c>
      <c r="AU185" s="249" t="s">
        <v>100</v>
      </c>
      <c r="AV185" s="14" t="s">
        <v>229</v>
      </c>
      <c r="AW185" s="14" t="s">
        <v>33</v>
      </c>
      <c r="AX185" s="14" t="s">
        <v>85</v>
      </c>
      <c r="AY185" s="249" t="s">
        <v>223</v>
      </c>
    </row>
    <row r="186" spans="1:65" s="2" customFormat="1" ht="34.799999999999997" customHeight="1">
      <c r="A186" s="34"/>
      <c r="B186" s="35"/>
      <c r="C186" s="214" t="s">
        <v>328</v>
      </c>
      <c r="D186" s="214" t="s">
        <v>225</v>
      </c>
      <c r="E186" s="215" t="s">
        <v>335</v>
      </c>
      <c r="F186" s="216" t="s">
        <v>1155</v>
      </c>
      <c r="G186" s="217" t="s">
        <v>228</v>
      </c>
      <c r="H186" s="218">
        <v>109.17</v>
      </c>
      <c r="I186" s="219"/>
      <c r="J186" s="218">
        <f>ROUND(I186*H186,2)</f>
        <v>0</v>
      </c>
      <c r="K186" s="220"/>
      <c r="L186" s="39"/>
      <c r="M186" s="221" t="s">
        <v>1</v>
      </c>
      <c r="N186" s="222" t="s">
        <v>43</v>
      </c>
      <c r="O186" s="75"/>
      <c r="P186" s="223">
        <f>O186*H186</f>
        <v>0</v>
      </c>
      <c r="Q186" s="223">
        <v>0.30834</v>
      </c>
      <c r="R186" s="223">
        <f>Q186*H186</f>
        <v>33.6614778</v>
      </c>
      <c r="S186" s="223">
        <v>0</v>
      </c>
      <c r="T186" s="22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>IF(N186="základná",J186,0)</f>
        <v>0</v>
      </c>
      <c r="BF186" s="226">
        <f>IF(N186="znížená",J186,0)</f>
        <v>0</v>
      </c>
      <c r="BG186" s="226">
        <f>IF(N186="zákl. prenesená",J186,0)</f>
        <v>0</v>
      </c>
      <c r="BH186" s="226">
        <f>IF(N186="zníž. prenesená",J186,0)</f>
        <v>0</v>
      </c>
      <c r="BI186" s="226">
        <f>IF(N186="nulová",J186,0)</f>
        <v>0</v>
      </c>
      <c r="BJ186" s="17" t="s">
        <v>100</v>
      </c>
      <c r="BK186" s="226">
        <f>ROUND(I186*H186,2)</f>
        <v>0</v>
      </c>
      <c r="BL186" s="17" t="s">
        <v>229</v>
      </c>
      <c r="BM186" s="225" t="s">
        <v>1156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1157</v>
      </c>
      <c r="G187" s="228"/>
      <c r="H187" s="232">
        <v>104.7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77</v>
      </c>
      <c r="AY187" s="238" t="s">
        <v>223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1151</v>
      </c>
      <c r="G188" s="228"/>
      <c r="H188" s="232">
        <v>4.47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4" customFormat="1">
      <c r="B189" s="239"/>
      <c r="C189" s="240"/>
      <c r="D189" s="229" t="s">
        <v>234</v>
      </c>
      <c r="E189" s="241" t="s">
        <v>1</v>
      </c>
      <c r="F189" s="242" t="s">
        <v>244</v>
      </c>
      <c r="G189" s="240"/>
      <c r="H189" s="243">
        <v>109.17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234</v>
      </c>
      <c r="AU189" s="249" t="s">
        <v>100</v>
      </c>
      <c r="AV189" s="14" t="s">
        <v>229</v>
      </c>
      <c r="AW189" s="14" t="s">
        <v>33</v>
      </c>
      <c r="AX189" s="14" t="s">
        <v>85</v>
      </c>
      <c r="AY189" s="249" t="s">
        <v>223</v>
      </c>
    </row>
    <row r="190" spans="1:65" s="2" customFormat="1" ht="30" customHeight="1">
      <c r="A190" s="34"/>
      <c r="B190" s="35"/>
      <c r="C190" s="214" t="s">
        <v>7</v>
      </c>
      <c r="D190" s="214" t="s">
        <v>225</v>
      </c>
      <c r="E190" s="215" t="s">
        <v>552</v>
      </c>
      <c r="F190" s="216" t="s">
        <v>553</v>
      </c>
      <c r="G190" s="217" t="s">
        <v>228</v>
      </c>
      <c r="H190" s="218">
        <v>64.349999999999994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0.37441000000000002</v>
      </c>
      <c r="R190" s="223">
        <f>Q190*H190</f>
        <v>24.093283499999998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850</v>
      </c>
    </row>
    <row r="191" spans="1:65" s="13" customFormat="1">
      <c r="B191" s="227"/>
      <c r="C191" s="228"/>
      <c r="D191" s="229" t="s">
        <v>234</v>
      </c>
      <c r="E191" s="230" t="s">
        <v>1</v>
      </c>
      <c r="F191" s="231" t="s">
        <v>1158</v>
      </c>
      <c r="G191" s="228"/>
      <c r="H191" s="232">
        <v>64.349999999999994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234</v>
      </c>
      <c r="AU191" s="238" t="s">
        <v>100</v>
      </c>
      <c r="AV191" s="13" t="s">
        <v>100</v>
      </c>
      <c r="AW191" s="13" t="s">
        <v>33</v>
      </c>
      <c r="AX191" s="13" t="s">
        <v>85</v>
      </c>
      <c r="AY191" s="238" t="s">
        <v>223</v>
      </c>
    </row>
    <row r="192" spans="1:65" s="2" customFormat="1" ht="22.2" customHeight="1">
      <c r="A192" s="34"/>
      <c r="B192" s="35"/>
      <c r="C192" s="214" t="s">
        <v>338</v>
      </c>
      <c r="D192" s="214" t="s">
        <v>225</v>
      </c>
      <c r="E192" s="215" t="s">
        <v>555</v>
      </c>
      <c r="F192" s="216" t="s">
        <v>556</v>
      </c>
      <c r="G192" s="217" t="s">
        <v>228</v>
      </c>
      <c r="H192" s="218">
        <v>64.349999999999994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5.6100000000000004E-3</v>
      </c>
      <c r="R192" s="223">
        <f>Q192*H192</f>
        <v>0.36100349999999998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852</v>
      </c>
    </row>
    <row r="193" spans="1:65" s="13" customFormat="1">
      <c r="B193" s="227"/>
      <c r="C193" s="228"/>
      <c r="D193" s="229" t="s">
        <v>234</v>
      </c>
      <c r="E193" s="230" t="s">
        <v>1</v>
      </c>
      <c r="F193" s="231" t="s">
        <v>1159</v>
      </c>
      <c r="G193" s="228"/>
      <c r="H193" s="232">
        <v>64.349999999999994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234</v>
      </c>
      <c r="AU193" s="238" t="s">
        <v>100</v>
      </c>
      <c r="AV193" s="13" t="s">
        <v>100</v>
      </c>
      <c r="AW193" s="13" t="s">
        <v>33</v>
      </c>
      <c r="AX193" s="13" t="s">
        <v>85</v>
      </c>
      <c r="AY193" s="238" t="s">
        <v>223</v>
      </c>
    </row>
    <row r="194" spans="1:65" s="2" customFormat="1" ht="30" customHeight="1">
      <c r="A194" s="34"/>
      <c r="B194" s="35"/>
      <c r="C194" s="214" t="s">
        <v>342</v>
      </c>
      <c r="D194" s="214" t="s">
        <v>225</v>
      </c>
      <c r="E194" s="215" t="s">
        <v>339</v>
      </c>
      <c r="F194" s="216" t="s">
        <v>627</v>
      </c>
      <c r="G194" s="217" t="s">
        <v>228</v>
      </c>
      <c r="H194" s="218">
        <v>64.349999999999994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7.1000000000000002E-4</v>
      </c>
      <c r="R194" s="223">
        <f>Q194*H194</f>
        <v>4.56885E-2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854</v>
      </c>
    </row>
    <row r="195" spans="1:65" s="13" customFormat="1">
      <c r="B195" s="227"/>
      <c r="C195" s="228"/>
      <c r="D195" s="229" t="s">
        <v>234</v>
      </c>
      <c r="E195" s="230" t="s">
        <v>1</v>
      </c>
      <c r="F195" s="231" t="s">
        <v>1158</v>
      </c>
      <c r="G195" s="228"/>
      <c r="H195" s="232">
        <v>64.349999999999994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234</v>
      </c>
      <c r="AU195" s="238" t="s">
        <v>100</v>
      </c>
      <c r="AV195" s="13" t="s">
        <v>100</v>
      </c>
      <c r="AW195" s="13" t="s">
        <v>33</v>
      </c>
      <c r="AX195" s="13" t="s">
        <v>85</v>
      </c>
      <c r="AY195" s="238" t="s">
        <v>223</v>
      </c>
    </row>
    <row r="196" spans="1:65" s="2" customFormat="1" ht="34.799999999999997" customHeight="1">
      <c r="A196" s="34"/>
      <c r="B196" s="35"/>
      <c r="C196" s="214" t="s">
        <v>346</v>
      </c>
      <c r="D196" s="214" t="s">
        <v>225</v>
      </c>
      <c r="E196" s="215" t="s">
        <v>562</v>
      </c>
      <c r="F196" s="216" t="s">
        <v>563</v>
      </c>
      <c r="G196" s="217" t="s">
        <v>228</v>
      </c>
      <c r="H196" s="218">
        <v>64.349999999999994</v>
      </c>
      <c r="I196" s="219"/>
      <c r="J196" s="218">
        <f>ROUND(I196*H196,2)</f>
        <v>0</v>
      </c>
      <c r="K196" s="220"/>
      <c r="L196" s="39"/>
      <c r="M196" s="221" t="s">
        <v>1</v>
      </c>
      <c r="N196" s="222" t="s">
        <v>43</v>
      </c>
      <c r="O196" s="75"/>
      <c r="P196" s="223">
        <f>O196*H196</f>
        <v>0</v>
      </c>
      <c r="Q196" s="223">
        <v>0.10373</v>
      </c>
      <c r="R196" s="223">
        <f>Q196*H196</f>
        <v>6.6750254999999994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229</v>
      </c>
      <c r="AT196" s="225" t="s">
        <v>225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229</v>
      </c>
      <c r="BM196" s="225" t="s">
        <v>855</v>
      </c>
    </row>
    <row r="197" spans="1:65" s="2" customFormat="1" ht="34.799999999999997" customHeight="1">
      <c r="A197" s="34"/>
      <c r="B197" s="35"/>
      <c r="C197" s="214" t="s">
        <v>350</v>
      </c>
      <c r="D197" s="214" t="s">
        <v>225</v>
      </c>
      <c r="E197" s="215" t="s">
        <v>568</v>
      </c>
      <c r="F197" s="216" t="s">
        <v>569</v>
      </c>
      <c r="G197" s="217" t="s">
        <v>228</v>
      </c>
      <c r="H197" s="218">
        <v>64.349999999999994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0.18151999999999999</v>
      </c>
      <c r="R197" s="223">
        <f>Q197*H197</f>
        <v>11.680811999999998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856</v>
      </c>
    </row>
    <row r="198" spans="1:65" s="2" customFormat="1" ht="30" customHeight="1">
      <c r="A198" s="34"/>
      <c r="B198" s="35"/>
      <c r="C198" s="214" t="s">
        <v>355</v>
      </c>
      <c r="D198" s="214" t="s">
        <v>225</v>
      </c>
      <c r="E198" s="215" t="s">
        <v>356</v>
      </c>
      <c r="F198" s="216" t="s">
        <v>1160</v>
      </c>
      <c r="G198" s="217" t="s">
        <v>228</v>
      </c>
      <c r="H198" s="218">
        <v>104.7</v>
      </c>
      <c r="I198" s="219"/>
      <c r="J198" s="218">
        <f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>O198*H198</f>
        <v>0</v>
      </c>
      <c r="Q198" s="223">
        <v>0.112</v>
      </c>
      <c r="R198" s="223">
        <f>Q198*H198</f>
        <v>11.7264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1161</v>
      </c>
    </row>
    <row r="199" spans="1:65" s="13" customFormat="1">
      <c r="B199" s="227"/>
      <c r="C199" s="228"/>
      <c r="D199" s="229" t="s">
        <v>234</v>
      </c>
      <c r="E199" s="230" t="s">
        <v>1</v>
      </c>
      <c r="F199" s="231" t="s">
        <v>1157</v>
      </c>
      <c r="G199" s="228"/>
      <c r="H199" s="232">
        <v>104.7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234</v>
      </c>
      <c r="AU199" s="238" t="s">
        <v>100</v>
      </c>
      <c r="AV199" s="13" t="s">
        <v>100</v>
      </c>
      <c r="AW199" s="13" t="s">
        <v>33</v>
      </c>
      <c r="AX199" s="13" t="s">
        <v>85</v>
      </c>
      <c r="AY199" s="238" t="s">
        <v>223</v>
      </c>
    </row>
    <row r="200" spans="1:65" s="2" customFormat="1" ht="22.2" customHeight="1">
      <c r="A200" s="34"/>
      <c r="B200" s="35"/>
      <c r="C200" s="250" t="s">
        <v>359</v>
      </c>
      <c r="D200" s="250" t="s">
        <v>322</v>
      </c>
      <c r="E200" s="251" t="s">
        <v>360</v>
      </c>
      <c r="F200" s="252" t="s">
        <v>361</v>
      </c>
      <c r="G200" s="253" t="s">
        <v>228</v>
      </c>
      <c r="H200" s="254">
        <v>105.75</v>
      </c>
      <c r="I200" s="255"/>
      <c r="J200" s="254">
        <f>ROUND(I200*H200,2)</f>
        <v>0</v>
      </c>
      <c r="K200" s="256"/>
      <c r="L200" s="257"/>
      <c r="M200" s="258" t="s">
        <v>1</v>
      </c>
      <c r="N200" s="259" t="s">
        <v>43</v>
      </c>
      <c r="O200" s="75"/>
      <c r="P200" s="223">
        <f>O200*H200</f>
        <v>0</v>
      </c>
      <c r="Q200" s="223">
        <v>0.18</v>
      </c>
      <c r="R200" s="223">
        <f>Q200*H200</f>
        <v>19.035</v>
      </c>
      <c r="S200" s="223">
        <v>0</v>
      </c>
      <c r="T200" s="22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262</v>
      </c>
      <c r="AT200" s="225" t="s">
        <v>322</v>
      </c>
      <c r="AU200" s="225" t="s">
        <v>100</v>
      </c>
      <c r="AY200" s="17" t="s">
        <v>223</v>
      </c>
      <c r="BE200" s="226">
        <f>IF(N200="základná",J200,0)</f>
        <v>0</v>
      </c>
      <c r="BF200" s="226">
        <f>IF(N200="znížená",J200,0)</f>
        <v>0</v>
      </c>
      <c r="BG200" s="226">
        <f>IF(N200="zákl. prenesená",J200,0)</f>
        <v>0</v>
      </c>
      <c r="BH200" s="226">
        <f>IF(N200="zníž. prenesená",J200,0)</f>
        <v>0</v>
      </c>
      <c r="BI200" s="226">
        <f>IF(N200="nulová",J200,0)</f>
        <v>0</v>
      </c>
      <c r="BJ200" s="17" t="s">
        <v>100</v>
      </c>
      <c r="BK200" s="226">
        <f>ROUND(I200*H200,2)</f>
        <v>0</v>
      </c>
      <c r="BL200" s="17" t="s">
        <v>229</v>
      </c>
      <c r="BM200" s="225" t="s">
        <v>1162</v>
      </c>
    </row>
    <row r="201" spans="1:65" s="13" customFormat="1">
      <c r="B201" s="227"/>
      <c r="C201" s="228"/>
      <c r="D201" s="229" t="s">
        <v>234</v>
      </c>
      <c r="E201" s="228"/>
      <c r="F201" s="231" t="s">
        <v>1163</v>
      </c>
      <c r="G201" s="228"/>
      <c r="H201" s="232">
        <v>105.75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234</v>
      </c>
      <c r="AU201" s="238" t="s">
        <v>100</v>
      </c>
      <c r="AV201" s="13" t="s">
        <v>100</v>
      </c>
      <c r="AW201" s="13" t="s">
        <v>4</v>
      </c>
      <c r="AX201" s="13" t="s">
        <v>85</v>
      </c>
      <c r="AY201" s="238" t="s">
        <v>223</v>
      </c>
    </row>
    <row r="202" spans="1:65" s="2" customFormat="1" ht="22.2" customHeight="1">
      <c r="A202" s="34"/>
      <c r="B202" s="35"/>
      <c r="C202" s="214" t="s">
        <v>364</v>
      </c>
      <c r="D202" s="214" t="s">
        <v>225</v>
      </c>
      <c r="E202" s="215" t="s">
        <v>365</v>
      </c>
      <c r="F202" s="216" t="s">
        <v>366</v>
      </c>
      <c r="G202" s="217" t="s">
        <v>228</v>
      </c>
      <c r="H202" s="218">
        <v>5.37</v>
      </c>
      <c r="I202" s="219"/>
      <c r="J202" s="218">
        <f>ROUND(I202*H202,2)</f>
        <v>0</v>
      </c>
      <c r="K202" s="220"/>
      <c r="L202" s="39"/>
      <c r="M202" s="221" t="s">
        <v>1</v>
      </c>
      <c r="N202" s="222" t="s">
        <v>43</v>
      </c>
      <c r="O202" s="75"/>
      <c r="P202" s="223">
        <f>O202*H202</f>
        <v>0</v>
      </c>
      <c r="Q202" s="223">
        <v>0.112</v>
      </c>
      <c r="R202" s="223">
        <f>Q202*H202</f>
        <v>0.60143999999999997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1164</v>
      </c>
    </row>
    <row r="203" spans="1:65" s="2" customFormat="1" ht="14.4" customHeight="1">
      <c r="A203" s="34"/>
      <c r="B203" s="35"/>
      <c r="C203" s="250" t="s">
        <v>368</v>
      </c>
      <c r="D203" s="250" t="s">
        <v>322</v>
      </c>
      <c r="E203" s="251" t="s">
        <v>369</v>
      </c>
      <c r="F203" s="252" t="s">
        <v>370</v>
      </c>
      <c r="G203" s="253" t="s">
        <v>228</v>
      </c>
      <c r="H203" s="254">
        <v>5.42</v>
      </c>
      <c r="I203" s="255"/>
      <c r="J203" s="254">
        <f>ROUND(I203*H203,2)</f>
        <v>0</v>
      </c>
      <c r="K203" s="256"/>
      <c r="L203" s="257"/>
      <c r="M203" s="258" t="s">
        <v>1</v>
      </c>
      <c r="N203" s="259" t="s">
        <v>43</v>
      </c>
      <c r="O203" s="75"/>
      <c r="P203" s="223">
        <f>O203*H203</f>
        <v>0</v>
      </c>
      <c r="Q203" s="223">
        <v>0.13800000000000001</v>
      </c>
      <c r="R203" s="223">
        <f>Q203*H203</f>
        <v>0.74796000000000007</v>
      </c>
      <c r="S203" s="223">
        <v>0</v>
      </c>
      <c r="T203" s="22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262</v>
      </c>
      <c r="AT203" s="225" t="s">
        <v>322</v>
      </c>
      <c r="AU203" s="225" t="s">
        <v>100</v>
      </c>
      <c r="AY203" s="17" t="s">
        <v>223</v>
      </c>
      <c r="BE203" s="226">
        <f>IF(N203="základná",J203,0)</f>
        <v>0</v>
      </c>
      <c r="BF203" s="226">
        <f>IF(N203="znížená",J203,0)</f>
        <v>0</v>
      </c>
      <c r="BG203" s="226">
        <f>IF(N203="zákl. prenesená",J203,0)</f>
        <v>0</v>
      </c>
      <c r="BH203" s="226">
        <f>IF(N203="zníž. prenesená",J203,0)</f>
        <v>0</v>
      </c>
      <c r="BI203" s="226">
        <f>IF(N203="nulová",J203,0)</f>
        <v>0</v>
      </c>
      <c r="BJ203" s="17" t="s">
        <v>100</v>
      </c>
      <c r="BK203" s="226">
        <f>ROUND(I203*H203,2)</f>
        <v>0</v>
      </c>
      <c r="BL203" s="17" t="s">
        <v>229</v>
      </c>
      <c r="BM203" s="225" t="s">
        <v>1165</v>
      </c>
    </row>
    <row r="204" spans="1:65" s="12" customFormat="1" ht="22.8" customHeight="1">
      <c r="B204" s="198"/>
      <c r="C204" s="199"/>
      <c r="D204" s="200" t="s">
        <v>76</v>
      </c>
      <c r="E204" s="212" t="s">
        <v>268</v>
      </c>
      <c r="F204" s="212" t="s">
        <v>378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SUM(P205:P249)</f>
        <v>0</v>
      </c>
      <c r="Q204" s="206"/>
      <c r="R204" s="207">
        <f>SUM(R205:R249)</f>
        <v>28.189149199999999</v>
      </c>
      <c r="S204" s="206"/>
      <c r="T204" s="208">
        <f>SUM(T205:T249)</f>
        <v>0.17600000000000002</v>
      </c>
      <c r="AR204" s="209" t="s">
        <v>85</v>
      </c>
      <c r="AT204" s="210" t="s">
        <v>76</v>
      </c>
      <c r="AU204" s="210" t="s">
        <v>85</v>
      </c>
      <c r="AY204" s="209" t="s">
        <v>223</v>
      </c>
      <c r="BK204" s="211">
        <f>SUM(BK205:BK249)</f>
        <v>0</v>
      </c>
    </row>
    <row r="205" spans="1:65" s="2" customFormat="1" ht="22.2" customHeight="1">
      <c r="A205" s="34"/>
      <c r="B205" s="35"/>
      <c r="C205" s="214" t="s">
        <v>373</v>
      </c>
      <c r="D205" s="214" t="s">
        <v>225</v>
      </c>
      <c r="E205" s="215" t="s">
        <v>380</v>
      </c>
      <c r="F205" s="216" t="s">
        <v>381</v>
      </c>
      <c r="G205" s="217" t="s">
        <v>376</v>
      </c>
      <c r="H205" s="218">
        <v>12</v>
      </c>
      <c r="I205" s="219"/>
      <c r="J205" s="218">
        <f t="shared" ref="J205:J212" si="5">ROUND(I205*H205,2)</f>
        <v>0</v>
      </c>
      <c r="K205" s="220"/>
      <c r="L205" s="39"/>
      <c r="M205" s="221" t="s">
        <v>1</v>
      </c>
      <c r="N205" s="222" t="s">
        <v>43</v>
      </c>
      <c r="O205" s="75"/>
      <c r="P205" s="223">
        <f t="shared" ref="P205:P212" si="6">O205*H205</f>
        <v>0</v>
      </c>
      <c r="Q205" s="223">
        <v>0.22133</v>
      </c>
      <c r="R205" s="223">
        <f t="shared" ref="R205:R212" si="7">Q205*H205</f>
        <v>2.6559599999999999</v>
      </c>
      <c r="S205" s="223">
        <v>0</v>
      </c>
      <c r="T205" s="224">
        <f t="shared" ref="T205:T212" si="8"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 t="shared" ref="BE205:BE212" si="9">IF(N205="základná",J205,0)</f>
        <v>0</v>
      </c>
      <c r="BF205" s="226">
        <f t="shared" ref="BF205:BF212" si="10">IF(N205="znížená",J205,0)</f>
        <v>0</v>
      </c>
      <c r="BG205" s="226">
        <f t="shared" ref="BG205:BG212" si="11">IF(N205="zákl. prenesená",J205,0)</f>
        <v>0</v>
      </c>
      <c r="BH205" s="226">
        <f t="shared" ref="BH205:BH212" si="12">IF(N205="zníž. prenesená",J205,0)</f>
        <v>0</v>
      </c>
      <c r="BI205" s="226">
        <f t="shared" ref="BI205:BI212" si="13">IF(N205="nulová",J205,0)</f>
        <v>0</v>
      </c>
      <c r="BJ205" s="17" t="s">
        <v>100</v>
      </c>
      <c r="BK205" s="226">
        <f t="shared" ref="BK205:BK212" si="14">ROUND(I205*H205,2)</f>
        <v>0</v>
      </c>
      <c r="BL205" s="17" t="s">
        <v>229</v>
      </c>
      <c r="BM205" s="225" t="s">
        <v>862</v>
      </c>
    </row>
    <row r="206" spans="1:65" s="2" customFormat="1" ht="14.4" customHeight="1">
      <c r="A206" s="34"/>
      <c r="B206" s="35"/>
      <c r="C206" s="250" t="s">
        <v>379</v>
      </c>
      <c r="D206" s="250" t="s">
        <v>322</v>
      </c>
      <c r="E206" s="251" t="s">
        <v>386</v>
      </c>
      <c r="F206" s="252" t="s">
        <v>387</v>
      </c>
      <c r="G206" s="253" t="s">
        <v>376</v>
      </c>
      <c r="H206" s="254">
        <v>9</v>
      </c>
      <c r="I206" s="255"/>
      <c r="J206" s="254">
        <f t="shared" si="5"/>
        <v>0</v>
      </c>
      <c r="K206" s="256"/>
      <c r="L206" s="257"/>
      <c r="M206" s="258" t="s">
        <v>1</v>
      </c>
      <c r="N206" s="259" t="s">
        <v>43</v>
      </c>
      <c r="O206" s="75"/>
      <c r="P206" s="223">
        <f t="shared" si="6"/>
        <v>0</v>
      </c>
      <c r="Q206" s="223">
        <v>2E-3</v>
      </c>
      <c r="R206" s="223">
        <f t="shared" si="7"/>
        <v>1.8000000000000002E-2</v>
      </c>
      <c r="S206" s="223">
        <v>0</v>
      </c>
      <c r="T206" s="224">
        <f t="shared" si="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262</v>
      </c>
      <c r="AT206" s="225" t="s">
        <v>322</v>
      </c>
      <c r="AU206" s="225" t="s">
        <v>100</v>
      </c>
      <c r="AY206" s="17" t="s">
        <v>223</v>
      </c>
      <c r="BE206" s="226">
        <f t="shared" si="9"/>
        <v>0</v>
      </c>
      <c r="BF206" s="226">
        <f t="shared" si="10"/>
        <v>0</v>
      </c>
      <c r="BG206" s="226">
        <f t="shared" si="11"/>
        <v>0</v>
      </c>
      <c r="BH206" s="226">
        <f t="shared" si="12"/>
        <v>0</v>
      </c>
      <c r="BI206" s="226">
        <f t="shared" si="13"/>
        <v>0</v>
      </c>
      <c r="BJ206" s="17" t="s">
        <v>100</v>
      </c>
      <c r="BK206" s="226">
        <f t="shared" si="14"/>
        <v>0</v>
      </c>
      <c r="BL206" s="17" t="s">
        <v>229</v>
      </c>
      <c r="BM206" s="225" t="s">
        <v>863</v>
      </c>
    </row>
    <row r="207" spans="1:65" s="2" customFormat="1" ht="22.2" customHeight="1">
      <c r="A207" s="34"/>
      <c r="B207" s="35"/>
      <c r="C207" s="214" t="s">
        <v>385</v>
      </c>
      <c r="D207" s="214" t="s">
        <v>225</v>
      </c>
      <c r="E207" s="215" t="s">
        <v>390</v>
      </c>
      <c r="F207" s="216" t="s">
        <v>391</v>
      </c>
      <c r="G207" s="217" t="s">
        <v>376</v>
      </c>
      <c r="H207" s="218">
        <v>7</v>
      </c>
      <c r="I207" s="219"/>
      <c r="J207" s="218">
        <f t="shared" si="5"/>
        <v>0</v>
      </c>
      <c r="K207" s="220"/>
      <c r="L207" s="39"/>
      <c r="M207" s="221" t="s">
        <v>1</v>
      </c>
      <c r="N207" s="222" t="s">
        <v>43</v>
      </c>
      <c r="O207" s="75"/>
      <c r="P207" s="223">
        <f t="shared" si="6"/>
        <v>0</v>
      </c>
      <c r="Q207" s="223">
        <v>0.11958000000000001</v>
      </c>
      <c r="R207" s="223">
        <f t="shared" si="7"/>
        <v>0.83706000000000003</v>
      </c>
      <c r="S207" s="223">
        <v>0</v>
      </c>
      <c r="T207" s="224">
        <f t="shared" si="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 t="shared" si="9"/>
        <v>0</v>
      </c>
      <c r="BF207" s="226">
        <f t="shared" si="10"/>
        <v>0</v>
      </c>
      <c r="BG207" s="226">
        <f t="shared" si="11"/>
        <v>0</v>
      </c>
      <c r="BH207" s="226">
        <f t="shared" si="12"/>
        <v>0</v>
      </c>
      <c r="BI207" s="226">
        <f t="shared" si="13"/>
        <v>0</v>
      </c>
      <c r="BJ207" s="17" t="s">
        <v>100</v>
      </c>
      <c r="BK207" s="226">
        <f t="shared" si="14"/>
        <v>0</v>
      </c>
      <c r="BL207" s="17" t="s">
        <v>229</v>
      </c>
      <c r="BM207" s="225" t="s">
        <v>864</v>
      </c>
    </row>
    <row r="208" spans="1:65" s="2" customFormat="1" ht="14.4" customHeight="1">
      <c r="A208" s="34"/>
      <c r="B208" s="35"/>
      <c r="C208" s="250" t="s">
        <v>389</v>
      </c>
      <c r="D208" s="250" t="s">
        <v>322</v>
      </c>
      <c r="E208" s="251" t="s">
        <v>394</v>
      </c>
      <c r="F208" s="252" t="s">
        <v>395</v>
      </c>
      <c r="G208" s="253" t="s">
        <v>376</v>
      </c>
      <c r="H208" s="254">
        <v>7</v>
      </c>
      <c r="I208" s="255"/>
      <c r="J208" s="254">
        <f t="shared" si="5"/>
        <v>0</v>
      </c>
      <c r="K208" s="256"/>
      <c r="L208" s="257"/>
      <c r="M208" s="258" t="s">
        <v>1</v>
      </c>
      <c r="N208" s="259" t="s">
        <v>43</v>
      </c>
      <c r="O208" s="75"/>
      <c r="P208" s="223">
        <f t="shared" si="6"/>
        <v>0</v>
      </c>
      <c r="Q208" s="223">
        <v>1.4E-3</v>
      </c>
      <c r="R208" s="223">
        <f t="shared" si="7"/>
        <v>9.7999999999999997E-3</v>
      </c>
      <c r="S208" s="223">
        <v>0</v>
      </c>
      <c r="T208" s="224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262</v>
      </c>
      <c r="AT208" s="225" t="s">
        <v>322</v>
      </c>
      <c r="AU208" s="225" t="s">
        <v>100</v>
      </c>
      <c r="AY208" s="17" t="s">
        <v>223</v>
      </c>
      <c r="BE208" s="226">
        <f t="shared" si="9"/>
        <v>0</v>
      </c>
      <c r="BF208" s="226">
        <f t="shared" si="10"/>
        <v>0</v>
      </c>
      <c r="BG208" s="226">
        <f t="shared" si="11"/>
        <v>0</v>
      </c>
      <c r="BH208" s="226">
        <f t="shared" si="12"/>
        <v>0</v>
      </c>
      <c r="BI208" s="226">
        <f t="shared" si="13"/>
        <v>0</v>
      </c>
      <c r="BJ208" s="17" t="s">
        <v>100</v>
      </c>
      <c r="BK208" s="226">
        <f t="shared" si="14"/>
        <v>0</v>
      </c>
      <c r="BL208" s="17" t="s">
        <v>229</v>
      </c>
      <c r="BM208" s="225" t="s">
        <v>865</v>
      </c>
    </row>
    <row r="209" spans="1:65" s="2" customFormat="1" ht="14.4" customHeight="1">
      <c r="A209" s="34"/>
      <c r="B209" s="35"/>
      <c r="C209" s="250" t="s">
        <v>393</v>
      </c>
      <c r="D209" s="250" t="s">
        <v>322</v>
      </c>
      <c r="E209" s="251" t="s">
        <v>398</v>
      </c>
      <c r="F209" s="252" t="s">
        <v>399</v>
      </c>
      <c r="G209" s="253" t="s">
        <v>376</v>
      </c>
      <c r="H209" s="254">
        <v>12</v>
      </c>
      <c r="I209" s="255"/>
      <c r="J209" s="254">
        <f t="shared" si="5"/>
        <v>0</v>
      </c>
      <c r="K209" s="256"/>
      <c r="L209" s="257"/>
      <c r="M209" s="258" t="s">
        <v>1</v>
      </c>
      <c r="N209" s="259" t="s">
        <v>43</v>
      </c>
      <c r="O209" s="75"/>
      <c r="P209" s="223">
        <f t="shared" si="6"/>
        <v>0</v>
      </c>
      <c r="Q209" s="223">
        <v>2.0000000000000002E-5</v>
      </c>
      <c r="R209" s="223">
        <f t="shared" si="7"/>
        <v>2.4000000000000003E-4</v>
      </c>
      <c r="S209" s="223">
        <v>0</v>
      </c>
      <c r="T209" s="224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262</v>
      </c>
      <c r="AT209" s="225" t="s">
        <v>322</v>
      </c>
      <c r="AU209" s="225" t="s">
        <v>100</v>
      </c>
      <c r="AY209" s="17" t="s">
        <v>223</v>
      </c>
      <c r="BE209" s="226">
        <f t="shared" si="9"/>
        <v>0</v>
      </c>
      <c r="BF209" s="226">
        <f t="shared" si="10"/>
        <v>0</v>
      </c>
      <c r="BG209" s="226">
        <f t="shared" si="11"/>
        <v>0</v>
      </c>
      <c r="BH209" s="226">
        <f t="shared" si="12"/>
        <v>0</v>
      </c>
      <c r="BI209" s="226">
        <f t="shared" si="13"/>
        <v>0</v>
      </c>
      <c r="BJ209" s="17" t="s">
        <v>100</v>
      </c>
      <c r="BK209" s="226">
        <f t="shared" si="14"/>
        <v>0</v>
      </c>
      <c r="BL209" s="17" t="s">
        <v>229</v>
      </c>
      <c r="BM209" s="225" t="s">
        <v>866</v>
      </c>
    </row>
    <row r="210" spans="1:65" s="2" customFormat="1" ht="30" customHeight="1">
      <c r="A210" s="34"/>
      <c r="B210" s="35"/>
      <c r="C210" s="214" t="s">
        <v>397</v>
      </c>
      <c r="D210" s="214" t="s">
        <v>225</v>
      </c>
      <c r="E210" s="215" t="s">
        <v>402</v>
      </c>
      <c r="F210" s="216" t="s">
        <v>403</v>
      </c>
      <c r="G210" s="217" t="s">
        <v>248</v>
      </c>
      <c r="H210" s="218">
        <v>24.82</v>
      </c>
      <c r="I210" s="219"/>
      <c r="J210" s="218">
        <f t="shared" si="5"/>
        <v>0</v>
      </c>
      <c r="K210" s="220"/>
      <c r="L210" s="39"/>
      <c r="M210" s="221" t="s">
        <v>1</v>
      </c>
      <c r="N210" s="222" t="s">
        <v>43</v>
      </c>
      <c r="O210" s="75"/>
      <c r="P210" s="223">
        <f t="shared" si="6"/>
        <v>0</v>
      </c>
      <c r="Q210" s="223">
        <v>6.9999999999999994E-5</v>
      </c>
      <c r="R210" s="223">
        <f t="shared" si="7"/>
        <v>1.7373999999999998E-3</v>
      </c>
      <c r="S210" s="223">
        <v>0</v>
      </c>
      <c r="T210" s="224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 t="shared" si="9"/>
        <v>0</v>
      </c>
      <c r="BF210" s="226">
        <f t="shared" si="10"/>
        <v>0</v>
      </c>
      <c r="BG210" s="226">
        <f t="shared" si="11"/>
        <v>0</v>
      </c>
      <c r="BH210" s="226">
        <f t="shared" si="12"/>
        <v>0</v>
      </c>
      <c r="BI210" s="226">
        <f t="shared" si="13"/>
        <v>0</v>
      </c>
      <c r="BJ210" s="17" t="s">
        <v>100</v>
      </c>
      <c r="BK210" s="226">
        <f t="shared" si="14"/>
        <v>0</v>
      </c>
      <c r="BL210" s="17" t="s">
        <v>229</v>
      </c>
      <c r="BM210" s="225" t="s">
        <v>867</v>
      </c>
    </row>
    <row r="211" spans="1:65" s="2" customFormat="1" ht="30" customHeight="1">
      <c r="A211" s="34"/>
      <c r="B211" s="35"/>
      <c r="C211" s="214" t="s">
        <v>401</v>
      </c>
      <c r="D211" s="214" t="s">
        <v>225</v>
      </c>
      <c r="E211" s="215" t="s">
        <v>1166</v>
      </c>
      <c r="F211" s="216" t="s">
        <v>1167</v>
      </c>
      <c r="G211" s="217" t="s">
        <v>248</v>
      </c>
      <c r="H211" s="218">
        <v>8</v>
      </c>
      <c r="I211" s="219"/>
      <c r="J211" s="218">
        <f t="shared" si="5"/>
        <v>0</v>
      </c>
      <c r="K211" s="220"/>
      <c r="L211" s="39"/>
      <c r="M211" s="221" t="s">
        <v>1</v>
      </c>
      <c r="N211" s="222" t="s">
        <v>43</v>
      </c>
      <c r="O211" s="75"/>
      <c r="P211" s="223">
        <f t="shared" si="6"/>
        <v>0</v>
      </c>
      <c r="Q211" s="223">
        <v>1.4999999999999999E-4</v>
      </c>
      <c r="R211" s="223">
        <f t="shared" si="7"/>
        <v>1.1999999999999999E-3</v>
      </c>
      <c r="S211" s="223">
        <v>0</v>
      </c>
      <c r="T211" s="224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 t="shared" si="9"/>
        <v>0</v>
      </c>
      <c r="BF211" s="226">
        <f t="shared" si="10"/>
        <v>0</v>
      </c>
      <c r="BG211" s="226">
        <f t="shared" si="11"/>
        <v>0</v>
      </c>
      <c r="BH211" s="226">
        <f t="shared" si="12"/>
        <v>0</v>
      </c>
      <c r="BI211" s="226">
        <f t="shared" si="13"/>
        <v>0</v>
      </c>
      <c r="BJ211" s="17" t="s">
        <v>100</v>
      </c>
      <c r="BK211" s="226">
        <f t="shared" si="14"/>
        <v>0</v>
      </c>
      <c r="BL211" s="17" t="s">
        <v>229</v>
      </c>
      <c r="BM211" s="225" t="s">
        <v>1168</v>
      </c>
    </row>
    <row r="212" spans="1:65" s="2" customFormat="1" ht="22.2" customHeight="1">
      <c r="A212" s="34"/>
      <c r="B212" s="35"/>
      <c r="C212" s="214" t="s">
        <v>405</v>
      </c>
      <c r="D212" s="214" t="s">
        <v>225</v>
      </c>
      <c r="E212" s="215" t="s">
        <v>410</v>
      </c>
      <c r="F212" s="216" t="s">
        <v>411</v>
      </c>
      <c r="G212" s="217" t="s">
        <v>228</v>
      </c>
      <c r="H212" s="218">
        <v>20</v>
      </c>
      <c r="I212" s="219"/>
      <c r="J212" s="218">
        <f t="shared" si="5"/>
        <v>0</v>
      </c>
      <c r="K212" s="220"/>
      <c r="L212" s="39"/>
      <c r="M212" s="221" t="s">
        <v>1</v>
      </c>
      <c r="N212" s="222" t="s">
        <v>43</v>
      </c>
      <c r="O212" s="75"/>
      <c r="P212" s="223">
        <f t="shared" si="6"/>
        <v>0</v>
      </c>
      <c r="Q212" s="223">
        <v>5.9999999999999995E-4</v>
      </c>
      <c r="R212" s="223">
        <f t="shared" si="7"/>
        <v>1.1999999999999999E-2</v>
      </c>
      <c r="S212" s="223">
        <v>0</v>
      </c>
      <c r="T212" s="224">
        <f t="shared" si="8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 t="shared" si="9"/>
        <v>0</v>
      </c>
      <c r="BF212" s="226">
        <f t="shared" si="10"/>
        <v>0</v>
      </c>
      <c r="BG212" s="226">
        <f t="shared" si="11"/>
        <v>0</v>
      </c>
      <c r="BH212" s="226">
        <f t="shared" si="12"/>
        <v>0</v>
      </c>
      <c r="BI212" s="226">
        <f t="shared" si="13"/>
        <v>0</v>
      </c>
      <c r="BJ212" s="17" t="s">
        <v>100</v>
      </c>
      <c r="BK212" s="226">
        <f t="shared" si="14"/>
        <v>0</v>
      </c>
      <c r="BL212" s="17" t="s">
        <v>229</v>
      </c>
      <c r="BM212" s="225" t="s">
        <v>869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980</v>
      </c>
      <c r="G213" s="228"/>
      <c r="H213" s="232">
        <v>12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77</v>
      </c>
      <c r="AY213" s="238" t="s">
        <v>223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1111</v>
      </c>
      <c r="G214" s="228"/>
      <c r="H214" s="232">
        <v>8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77</v>
      </c>
      <c r="AY214" s="238" t="s">
        <v>223</v>
      </c>
    </row>
    <row r="215" spans="1:65" s="14" customFormat="1">
      <c r="B215" s="239"/>
      <c r="C215" s="240"/>
      <c r="D215" s="229" t="s">
        <v>234</v>
      </c>
      <c r="E215" s="241" t="s">
        <v>1</v>
      </c>
      <c r="F215" s="242" t="s">
        <v>244</v>
      </c>
      <c r="G215" s="240"/>
      <c r="H215" s="243">
        <v>20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234</v>
      </c>
      <c r="AU215" s="249" t="s">
        <v>100</v>
      </c>
      <c r="AV215" s="14" t="s">
        <v>229</v>
      </c>
      <c r="AW215" s="14" t="s">
        <v>33</v>
      </c>
      <c r="AX215" s="14" t="s">
        <v>85</v>
      </c>
      <c r="AY215" s="249" t="s">
        <v>223</v>
      </c>
    </row>
    <row r="216" spans="1:65" s="2" customFormat="1" ht="22.2" customHeight="1">
      <c r="A216" s="34"/>
      <c r="B216" s="35"/>
      <c r="C216" s="214" t="s">
        <v>409</v>
      </c>
      <c r="D216" s="214" t="s">
        <v>225</v>
      </c>
      <c r="E216" s="215" t="s">
        <v>424</v>
      </c>
      <c r="F216" s="216" t="s">
        <v>425</v>
      </c>
      <c r="G216" s="217" t="s">
        <v>376</v>
      </c>
      <c r="H216" s="218">
        <v>5</v>
      </c>
      <c r="I216" s="219"/>
      <c r="J216" s="218">
        <f>ROUND(I216*H216,2)</f>
        <v>0</v>
      </c>
      <c r="K216" s="220"/>
      <c r="L216" s="39"/>
      <c r="M216" s="221" t="s">
        <v>1</v>
      </c>
      <c r="N216" s="222" t="s">
        <v>43</v>
      </c>
      <c r="O216" s="7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>IF(N216="základná",J216,0)</f>
        <v>0</v>
      </c>
      <c r="BF216" s="226">
        <f>IF(N216="znížená",J216,0)</f>
        <v>0</v>
      </c>
      <c r="BG216" s="226">
        <f>IF(N216="zákl. prenesená",J216,0)</f>
        <v>0</v>
      </c>
      <c r="BH216" s="226">
        <f>IF(N216="zníž. prenesená",J216,0)</f>
        <v>0</v>
      </c>
      <c r="BI216" s="226">
        <f>IF(N216="nulová",J216,0)</f>
        <v>0</v>
      </c>
      <c r="BJ216" s="17" t="s">
        <v>100</v>
      </c>
      <c r="BK216" s="226">
        <f>ROUND(I216*H216,2)</f>
        <v>0</v>
      </c>
      <c r="BL216" s="17" t="s">
        <v>229</v>
      </c>
      <c r="BM216" s="225" t="s">
        <v>872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1169</v>
      </c>
      <c r="G217" s="228"/>
      <c r="H217" s="232">
        <v>5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85</v>
      </c>
      <c r="AY217" s="238" t="s">
        <v>223</v>
      </c>
    </row>
    <row r="218" spans="1:65" s="2" customFormat="1" ht="22.2" customHeight="1">
      <c r="A218" s="34"/>
      <c r="B218" s="35"/>
      <c r="C218" s="214" t="s">
        <v>415</v>
      </c>
      <c r="D218" s="214" t="s">
        <v>225</v>
      </c>
      <c r="E218" s="215" t="s">
        <v>429</v>
      </c>
      <c r="F218" s="216" t="s">
        <v>430</v>
      </c>
      <c r="G218" s="217" t="s">
        <v>248</v>
      </c>
      <c r="H218" s="218">
        <v>32.82</v>
      </c>
      <c r="I218" s="219"/>
      <c r="J218" s="218">
        <f>ROUND(I218*H218,2)</f>
        <v>0</v>
      </c>
      <c r="K218" s="220"/>
      <c r="L218" s="39"/>
      <c r="M218" s="221" t="s">
        <v>1</v>
      </c>
      <c r="N218" s="222" t="s">
        <v>43</v>
      </c>
      <c r="O218" s="7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>IF(N218="základná",J218,0)</f>
        <v>0</v>
      </c>
      <c r="BF218" s="226">
        <f>IF(N218="znížená",J218,0)</f>
        <v>0</v>
      </c>
      <c r="BG218" s="226">
        <f>IF(N218="zákl. prenesená",J218,0)</f>
        <v>0</v>
      </c>
      <c r="BH218" s="226">
        <f>IF(N218="zníž. prenesená",J218,0)</f>
        <v>0</v>
      </c>
      <c r="BI218" s="226">
        <f>IF(N218="nulová",J218,0)</f>
        <v>0</v>
      </c>
      <c r="BJ218" s="17" t="s">
        <v>100</v>
      </c>
      <c r="BK218" s="226">
        <f>ROUND(I218*H218,2)</f>
        <v>0</v>
      </c>
      <c r="BL218" s="17" t="s">
        <v>229</v>
      </c>
      <c r="BM218" s="225" t="s">
        <v>874</v>
      </c>
    </row>
    <row r="219" spans="1:65" s="13" customFormat="1">
      <c r="B219" s="227"/>
      <c r="C219" s="228"/>
      <c r="D219" s="229" t="s">
        <v>234</v>
      </c>
      <c r="E219" s="230" t="s">
        <v>1</v>
      </c>
      <c r="F219" s="231" t="s">
        <v>1170</v>
      </c>
      <c r="G219" s="228"/>
      <c r="H219" s="232">
        <v>32.82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33</v>
      </c>
      <c r="AX219" s="13" t="s">
        <v>85</v>
      </c>
      <c r="AY219" s="238" t="s">
        <v>223</v>
      </c>
    </row>
    <row r="220" spans="1:65" s="2" customFormat="1" ht="22.2" customHeight="1">
      <c r="A220" s="34"/>
      <c r="B220" s="35"/>
      <c r="C220" s="214" t="s">
        <v>419</v>
      </c>
      <c r="D220" s="214" t="s">
        <v>225</v>
      </c>
      <c r="E220" s="215" t="s">
        <v>434</v>
      </c>
      <c r="F220" s="216" t="s">
        <v>435</v>
      </c>
      <c r="G220" s="217" t="s">
        <v>228</v>
      </c>
      <c r="H220" s="218">
        <v>20</v>
      </c>
      <c r="I220" s="219"/>
      <c r="J220" s="218">
        <f>ROUND(I220*H220,2)</f>
        <v>0</v>
      </c>
      <c r="K220" s="220"/>
      <c r="L220" s="39"/>
      <c r="M220" s="221" t="s">
        <v>1</v>
      </c>
      <c r="N220" s="222" t="s">
        <v>43</v>
      </c>
      <c r="O220" s="75"/>
      <c r="P220" s="223">
        <f>O220*H220</f>
        <v>0</v>
      </c>
      <c r="Q220" s="223">
        <v>1.0000000000000001E-5</v>
      </c>
      <c r="R220" s="223">
        <f>Q220*H220</f>
        <v>2.0000000000000001E-4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876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1171</v>
      </c>
      <c r="G221" s="228"/>
      <c r="H221" s="232">
        <v>20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2" customFormat="1" ht="30" customHeight="1">
      <c r="A222" s="34"/>
      <c r="B222" s="35"/>
      <c r="C222" s="214" t="s">
        <v>423</v>
      </c>
      <c r="D222" s="214" t="s">
        <v>225</v>
      </c>
      <c r="E222" s="215" t="s">
        <v>439</v>
      </c>
      <c r="F222" s="216" t="s">
        <v>440</v>
      </c>
      <c r="G222" s="217" t="s">
        <v>248</v>
      </c>
      <c r="H222" s="218">
        <v>52.88</v>
      </c>
      <c r="I222" s="219"/>
      <c r="J222" s="218">
        <f>ROUND(I222*H222,2)</f>
        <v>0</v>
      </c>
      <c r="K222" s="220"/>
      <c r="L222" s="39"/>
      <c r="M222" s="221" t="s">
        <v>1</v>
      </c>
      <c r="N222" s="222" t="s">
        <v>43</v>
      </c>
      <c r="O222" s="75"/>
      <c r="P222" s="223">
        <f>O222*H222</f>
        <v>0</v>
      </c>
      <c r="Q222" s="223">
        <v>0.15112999999999999</v>
      </c>
      <c r="R222" s="223">
        <f>Q222*H222</f>
        <v>7.9917543999999996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878</v>
      </c>
    </row>
    <row r="223" spans="1:65" s="13" customFormat="1">
      <c r="B223" s="227"/>
      <c r="C223" s="228"/>
      <c r="D223" s="229" t="s">
        <v>234</v>
      </c>
      <c r="E223" s="230" t="s">
        <v>1</v>
      </c>
      <c r="F223" s="231" t="s">
        <v>1172</v>
      </c>
      <c r="G223" s="228"/>
      <c r="H223" s="232">
        <v>15.93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33</v>
      </c>
      <c r="AX223" s="13" t="s">
        <v>77</v>
      </c>
      <c r="AY223" s="238" t="s">
        <v>223</v>
      </c>
    </row>
    <row r="224" spans="1:65" s="13" customFormat="1">
      <c r="B224" s="227"/>
      <c r="C224" s="228"/>
      <c r="D224" s="229" t="s">
        <v>234</v>
      </c>
      <c r="E224" s="230" t="s">
        <v>1</v>
      </c>
      <c r="F224" s="231" t="s">
        <v>1173</v>
      </c>
      <c r="G224" s="228"/>
      <c r="H224" s="232">
        <v>6.09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33</v>
      </c>
      <c r="AX224" s="13" t="s">
        <v>77</v>
      </c>
      <c r="AY224" s="238" t="s">
        <v>223</v>
      </c>
    </row>
    <row r="225" spans="1:65" s="13" customFormat="1">
      <c r="B225" s="227"/>
      <c r="C225" s="228"/>
      <c r="D225" s="229" t="s">
        <v>234</v>
      </c>
      <c r="E225" s="230" t="s">
        <v>1</v>
      </c>
      <c r="F225" s="231" t="s">
        <v>1174</v>
      </c>
      <c r="G225" s="228"/>
      <c r="H225" s="232">
        <v>27.86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234</v>
      </c>
      <c r="AU225" s="238" t="s">
        <v>100</v>
      </c>
      <c r="AV225" s="13" t="s">
        <v>100</v>
      </c>
      <c r="AW225" s="13" t="s">
        <v>33</v>
      </c>
      <c r="AX225" s="13" t="s">
        <v>77</v>
      </c>
      <c r="AY225" s="238" t="s">
        <v>223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1175</v>
      </c>
      <c r="G226" s="228"/>
      <c r="H226" s="232">
        <v>3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77</v>
      </c>
      <c r="AY226" s="238" t="s">
        <v>223</v>
      </c>
    </row>
    <row r="227" spans="1:65" s="14" customFormat="1">
      <c r="B227" s="239"/>
      <c r="C227" s="240"/>
      <c r="D227" s="229" t="s">
        <v>234</v>
      </c>
      <c r="E227" s="241" t="s">
        <v>1</v>
      </c>
      <c r="F227" s="242" t="s">
        <v>244</v>
      </c>
      <c r="G227" s="240"/>
      <c r="H227" s="243">
        <v>52.88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234</v>
      </c>
      <c r="AU227" s="249" t="s">
        <v>100</v>
      </c>
      <c r="AV227" s="14" t="s">
        <v>229</v>
      </c>
      <c r="AW227" s="14" t="s">
        <v>33</v>
      </c>
      <c r="AX227" s="14" t="s">
        <v>85</v>
      </c>
      <c r="AY227" s="249" t="s">
        <v>223</v>
      </c>
    </row>
    <row r="228" spans="1:65" s="2" customFormat="1" ht="22.2" customHeight="1">
      <c r="A228" s="34"/>
      <c r="B228" s="35"/>
      <c r="C228" s="250" t="s">
        <v>428</v>
      </c>
      <c r="D228" s="250" t="s">
        <v>322</v>
      </c>
      <c r="E228" s="251" t="s">
        <v>447</v>
      </c>
      <c r="F228" s="252" t="s">
        <v>448</v>
      </c>
      <c r="G228" s="253" t="s">
        <v>376</v>
      </c>
      <c r="H228" s="254">
        <v>22.24</v>
      </c>
      <c r="I228" s="255"/>
      <c r="J228" s="254">
        <f>ROUND(I228*H228,2)</f>
        <v>0</v>
      </c>
      <c r="K228" s="256"/>
      <c r="L228" s="257"/>
      <c r="M228" s="258" t="s">
        <v>1</v>
      </c>
      <c r="N228" s="259" t="s">
        <v>43</v>
      </c>
      <c r="O228" s="75"/>
      <c r="P228" s="223">
        <f>O228*H228</f>
        <v>0</v>
      </c>
      <c r="Q228" s="223">
        <v>0.09</v>
      </c>
      <c r="R228" s="223">
        <f>Q228*H228</f>
        <v>2.0015999999999998</v>
      </c>
      <c r="S228" s="223">
        <v>0</v>
      </c>
      <c r="T228" s="22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262</v>
      </c>
      <c r="AT228" s="225" t="s">
        <v>322</v>
      </c>
      <c r="AU228" s="225" t="s">
        <v>100</v>
      </c>
      <c r="AY228" s="17" t="s">
        <v>223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7" t="s">
        <v>100</v>
      </c>
      <c r="BK228" s="226">
        <f>ROUND(I228*H228,2)</f>
        <v>0</v>
      </c>
      <c r="BL228" s="17" t="s">
        <v>229</v>
      </c>
      <c r="BM228" s="225" t="s">
        <v>882</v>
      </c>
    </row>
    <row r="229" spans="1:65" s="13" customFormat="1">
      <c r="B229" s="227"/>
      <c r="C229" s="228"/>
      <c r="D229" s="229" t="s">
        <v>234</v>
      </c>
      <c r="E229" s="230" t="s">
        <v>1</v>
      </c>
      <c r="F229" s="231" t="s">
        <v>1176</v>
      </c>
      <c r="G229" s="228"/>
      <c r="H229" s="232">
        <v>22.02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234</v>
      </c>
      <c r="AU229" s="238" t="s">
        <v>100</v>
      </c>
      <c r="AV229" s="13" t="s">
        <v>100</v>
      </c>
      <c r="AW229" s="13" t="s">
        <v>33</v>
      </c>
      <c r="AX229" s="13" t="s">
        <v>85</v>
      </c>
      <c r="AY229" s="238" t="s">
        <v>223</v>
      </c>
    </row>
    <row r="230" spans="1:65" s="13" customFormat="1">
      <c r="B230" s="227"/>
      <c r="C230" s="228"/>
      <c r="D230" s="229" t="s">
        <v>234</v>
      </c>
      <c r="E230" s="228"/>
      <c r="F230" s="231" t="s">
        <v>1177</v>
      </c>
      <c r="G230" s="228"/>
      <c r="H230" s="232">
        <v>22.24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4</v>
      </c>
      <c r="AX230" s="13" t="s">
        <v>85</v>
      </c>
      <c r="AY230" s="238" t="s">
        <v>223</v>
      </c>
    </row>
    <row r="231" spans="1:65" s="2" customFormat="1" ht="14.4" customHeight="1">
      <c r="A231" s="34"/>
      <c r="B231" s="35"/>
      <c r="C231" s="250" t="s">
        <v>433</v>
      </c>
      <c r="D231" s="250" t="s">
        <v>322</v>
      </c>
      <c r="E231" s="251" t="s">
        <v>452</v>
      </c>
      <c r="F231" s="252" t="s">
        <v>453</v>
      </c>
      <c r="G231" s="253" t="s">
        <v>376</v>
      </c>
      <c r="H231" s="254">
        <v>28.14</v>
      </c>
      <c r="I231" s="255"/>
      <c r="J231" s="254">
        <f>ROUND(I231*H231,2)</f>
        <v>0</v>
      </c>
      <c r="K231" s="256"/>
      <c r="L231" s="257"/>
      <c r="M231" s="258" t="s">
        <v>1</v>
      </c>
      <c r="N231" s="259" t="s">
        <v>43</v>
      </c>
      <c r="O231" s="75"/>
      <c r="P231" s="223">
        <f>O231*H231</f>
        <v>0</v>
      </c>
      <c r="Q231" s="223">
        <v>4.8000000000000001E-2</v>
      </c>
      <c r="R231" s="223">
        <f>Q231*H231</f>
        <v>1.3507200000000001</v>
      </c>
      <c r="S231" s="223">
        <v>0</v>
      </c>
      <c r="T231" s="22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262</v>
      </c>
      <c r="AT231" s="225" t="s">
        <v>322</v>
      </c>
      <c r="AU231" s="225" t="s">
        <v>100</v>
      </c>
      <c r="AY231" s="17" t="s">
        <v>223</v>
      </c>
      <c r="BE231" s="226">
        <f>IF(N231="základná",J231,0)</f>
        <v>0</v>
      </c>
      <c r="BF231" s="226">
        <f>IF(N231="znížená",J231,0)</f>
        <v>0</v>
      </c>
      <c r="BG231" s="226">
        <f>IF(N231="zákl. prenesená",J231,0)</f>
        <v>0</v>
      </c>
      <c r="BH231" s="226">
        <f>IF(N231="zníž. prenesená",J231,0)</f>
        <v>0</v>
      </c>
      <c r="BI231" s="226">
        <f>IF(N231="nulová",J231,0)</f>
        <v>0</v>
      </c>
      <c r="BJ231" s="17" t="s">
        <v>100</v>
      </c>
      <c r="BK231" s="226">
        <f>ROUND(I231*H231,2)</f>
        <v>0</v>
      </c>
      <c r="BL231" s="17" t="s">
        <v>229</v>
      </c>
      <c r="BM231" s="225" t="s">
        <v>1178</v>
      </c>
    </row>
    <row r="232" spans="1:65" s="13" customFormat="1">
      <c r="B232" s="227"/>
      <c r="C232" s="228"/>
      <c r="D232" s="229" t="s">
        <v>234</v>
      </c>
      <c r="E232" s="230" t="s">
        <v>1</v>
      </c>
      <c r="F232" s="231" t="s">
        <v>1179</v>
      </c>
      <c r="G232" s="228"/>
      <c r="H232" s="232">
        <v>27.86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234</v>
      </c>
      <c r="AU232" s="238" t="s">
        <v>100</v>
      </c>
      <c r="AV232" s="13" t="s">
        <v>100</v>
      </c>
      <c r="AW232" s="13" t="s">
        <v>33</v>
      </c>
      <c r="AX232" s="13" t="s">
        <v>85</v>
      </c>
      <c r="AY232" s="238" t="s">
        <v>223</v>
      </c>
    </row>
    <row r="233" spans="1:65" s="13" customFormat="1">
      <c r="B233" s="227"/>
      <c r="C233" s="228"/>
      <c r="D233" s="229" t="s">
        <v>234</v>
      </c>
      <c r="E233" s="228"/>
      <c r="F233" s="231" t="s">
        <v>1180</v>
      </c>
      <c r="G233" s="228"/>
      <c r="H233" s="232">
        <v>28.14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4</v>
      </c>
      <c r="AX233" s="13" t="s">
        <v>85</v>
      </c>
      <c r="AY233" s="238" t="s">
        <v>223</v>
      </c>
    </row>
    <row r="234" spans="1:65" s="2" customFormat="1" ht="14.4" customHeight="1">
      <c r="A234" s="34"/>
      <c r="B234" s="35"/>
      <c r="C234" s="250" t="s">
        <v>438</v>
      </c>
      <c r="D234" s="250" t="s">
        <v>322</v>
      </c>
      <c r="E234" s="251" t="s">
        <v>1181</v>
      </c>
      <c r="F234" s="252" t="s">
        <v>1182</v>
      </c>
      <c r="G234" s="253" t="s">
        <v>376</v>
      </c>
      <c r="H234" s="254">
        <v>3.06</v>
      </c>
      <c r="I234" s="255"/>
      <c r="J234" s="254">
        <f>ROUND(I234*H234,2)</f>
        <v>0</v>
      </c>
      <c r="K234" s="256"/>
      <c r="L234" s="257"/>
      <c r="M234" s="258" t="s">
        <v>1</v>
      </c>
      <c r="N234" s="259" t="s">
        <v>43</v>
      </c>
      <c r="O234" s="75"/>
      <c r="P234" s="223">
        <f>O234*H234</f>
        <v>0</v>
      </c>
      <c r="Q234" s="223">
        <v>8.48E-2</v>
      </c>
      <c r="R234" s="223">
        <f>Q234*H234</f>
        <v>0.259488</v>
      </c>
      <c r="S234" s="223">
        <v>0</v>
      </c>
      <c r="T234" s="22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262</v>
      </c>
      <c r="AT234" s="225" t="s">
        <v>322</v>
      </c>
      <c r="AU234" s="225" t="s">
        <v>100</v>
      </c>
      <c r="AY234" s="17" t="s">
        <v>223</v>
      </c>
      <c r="BE234" s="226">
        <f>IF(N234="základná",J234,0)</f>
        <v>0</v>
      </c>
      <c r="BF234" s="226">
        <f>IF(N234="znížená",J234,0)</f>
        <v>0</v>
      </c>
      <c r="BG234" s="226">
        <f>IF(N234="zákl. prenesená",J234,0)</f>
        <v>0</v>
      </c>
      <c r="BH234" s="226">
        <f>IF(N234="zníž. prenesená",J234,0)</f>
        <v>0</v>
      </c>
      <c r="BI234" s="226">
        <f>IF(N234="nulová",J234,0)</f>
        <v>0</v>
      </c>
      <c r="BJ234" s="17" t="s">
        <v>100</v>
      </c>
      <c r="BK234" s="226">
        <f>ROUND(I234*H234,2)</f>
        <v>0</v>
      </c>
      <c r="BL234" s="17" t="s">
        <v>229</v>
      </c>
      <c r="BM234" s="225" t="s">
        <v>1183</v>
      </c>
    </row>
    <row r="235" spans="1:65" s="13" customFormat="1">
      <c r="B235" s="227"/>
      <c r="C235" s="228"/>
      <c r="D235" s="229" t="s">
        <v>234</v>
      </c>
      <c r="E235" s="228"/>
      <c r="F235" s="231" t="s">
        <v>1184</v>
      </c>
      <c r="G235" s="228"/>
      <c r="H235" s="232">
        <v>3.06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234</v>
      </c>
      <c r="AU235" s="238" t="s">
        <v>100</v>
      </c>
      <c r="AV235" s="13" t="s">
        <v>100</v>
      </c>
      <c r="AW235" s="13" t="s">
        <v>4</v>
      </c>
      <c r="AX235" s="13" t="s">
        <v>85</v>
      </c>
      <c r="AY235" s="238" t="s">
        <v>223</v>
      </c>
    </row>
    <row r="236" spans="1:65" s="2" customFormat="1" ht="30" customHeight="1">
      <c r="A236" s="34"/>
      <c r="B236" s="35"/>
      <c r="C236" s="214" t="s">
        <v>446</v>
      </c>
      <c r="D236" s="214" t="s">
        <v>225</v>
      </c>
      <c r="E236" s="215" t="s">
        <v>462</v>
      </c>
      <c r="F236" s="216" t="s">
        <v>463</v>
      </c>
      <c r="G236" s="217" t="s">
        <v>248</v>
      </c>
      <c r="H236" s="218">
        <v>33.4</v>
      </c>
      <c r="I236" s="219"/>
      <c r="J236" s="218">
        <f>ROUND(I236*H236,2)</f>
        <v>0</v>
      </c>
      <c r="K236" s="220"/>
      <c r="L236" s="39"/>
      <c r="M236" s="221" t="s">
        <v>1</v>
      </c>
      <c r="N236" s="222" t="s">
        <v>43</v>
      </c>
      <c r="O236" s="75"/>
      <c r="P236" s="223">
        <f>O236*H236</f>
        <v>0</v>
      </c>
      <c r="Q236" s="223">
        <v>9.8530000000000006E-2</v>
      </c>
      <c r="R236" s="223">
        <f>Q236*H236</f>
        <v>3.290902</v>
      </c>
      <c r="S236" s="223">
        <v>0</v>
      </c>
      <c r="T236" s="22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>IF(N236="základná",J236,0)</f>
        <v>0</v>
      </c>
      <c r="BF236" s="226">
        <f>IF(N236="znížená",J236,0)</f>
        <v>0</v>
      </c>
      <c r="BG236" s="226">
        <f>IF(N236="zákl. prenesená",J236,0)</f>
        <v>0</v>
      </c>
      <c r="BH236" s="226">
        <f>IF(N236="zníž. prenesená",J236,0)</f>
        <v>0</v>
      </c>
      <c r="BI236" s="226">
        <f>IF(N236="nulová",J236,0)</f>
        <v>0</v>
      </c>
      <c r="BJ236" s="17" t="s">
        <v>100</v>
      </c>
      <c r="BK236" s="226">
        <f>ROUND(I236*H236,2)</f>
        <v>0</v>
      </c>
      <c r="BL236" s="17" t="s">
        <v>229</v>
      </c>
      <c r="BM236" s="225" t="s">
        <v>889</v>
      </c>
    </row>
    <row r="237" spans="1:65" s="13" customFormat="1">
      <c r="B237" s="227"/>
      <c r="C237" s="228"/>
      <c r="D237" s="229" t="s">
        <v>234</v>
      </c>
      <c r="E237" s="230" t="s">
        <v>1</v>
      </c>
      <c r="F237" s="231" t="s">
        <v>1185</v>
      </c>
      <c r="G237" s="228"/>
      <c r="H237" s="232">
        <v>33.4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234</v>
      </c>
      <c r="AU237" s="238" t="s">
        <v>100</v>
      </c>
      <c r="AV237" s="13" t="s">
        <v>100</v>
      </c>
      <c r="AW237" s="13" t="s">
        <v>33</v>
      </c>
      <c r="AX237" s="13" t="s">
        <v>85</v>
      </c>
      <c r="AY237" s="238" t="s">
        <v>223</v>
      </c>
    </row>
    <row r="238" spans="1:65" s="2" customFormat="1" ht="14.4" customHeight="1">
      <c r="A238" s="34"/>
      <c r="B238" s="35"/>
      <c r="C238" s="250" t="s">
        <v>451</v>
      </c>
      <c r="D238" s="250" t="s">
        <v>322</v>
      </c>
      <c r="E238" s="251" t="s">
        <v>467</v>
      </c>
      <c r="F238" s="252" t="s">
        <v>468</v>
      </c>
      <c r="G238" s="253" t="s">
        <v>376</v>
      </c>
      <c r="H238" s="254">
        <v>33.729999999999997</v>
      </c>
      <c r="I238" s="255"/>
      <c r="J238" s="254">
        <f>ROUND(I238*H238,2)</f>
        <v>0</v>
      </c>
      <c r="K238" s="256"/>
      <c r="L238" s="257"/>
      <c r="M238" s="258" t="s">
        <v>1</v>
      </c>
      <c r="N238" s="259" t="s">
        <v>43</v>
      </c>
      <c r="O238" s="75"/>
      <c r="P238" s="223">
        <f>O238*H238</f>
        <v>0</v>
      </c>
      <c r="Q238" s="223">
        <v>2.3E-2</v>
      </c>
      <c r="R238" s="223">
        <f>Q238*H238</f>
        <v>0.77578999999999987</v>
      </c>
      <c r="S238" s="223">
        <v>0</v>
      </c>
      <c r="T238" s="22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262</v>
      </c>
      <c r="AT238" s="225" t="s">
        <v>322</v>
      </c>
      <c r="AU238" s="225" t="s">
        <v>100</v>
      </c>
      <c r="AY238" s="17" t="s">
        <v>223</v>
      </c>
      <c r="BE238" s="226">
        <f>IF(N238="základná",J238,0)</f>
        <v>0</v>
      </c>
      <c r="BF238" s="226">
        <f>IF(N238="znížená",J238,0)</f>
        <v>0</v>
      </c>
      <c r="BG238" s="226">
        <f>IF(N238="zákl. prenesená",J238,0)</f>
        <v>0</v>
      </c>
      <c r="BH238" s="226">
        <f>IF(N238="zníž. prenesená",J238,0)</f>
        <v>0</v>
      </c>
      <c r="BI238" s="226">
        <f>IF(N238="nulová",J238,0)</f>
        <v>0</v>
      </c>
      <c r="BJ238" s="17" t="s">
        <v>100</v>
      </c>
      <c r="BK238" s="226">
        <f>ROUND(I238*H238,2)</f>
        <v>0</v>
      </c>
      <c r="BL238" s="17" t="s">
        <v>229</v>
      </c>
      <c r="BM238" s="225" t="s">
        <v>891</v>
      </c>
    </row>
    <row r="239" spans="1:65" s="13" customFormat="1">
      <c r="B239" s="227"/>
      <c r="C239" s="228"/>
      <c r="D239" s="229" t="s">
        <v>234</v>
      </c>
      <c r="E239" s="228"/>
      <c r="F239" s="231" t="s">
        <v>1186</v>
      </c>
      <c r="G239" s="228"/>
      <c r="H239" s="232">
        <v>33.729999999999997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234</v>
      </c>
      <c r="AU239" s="238" t="s">
        <v>100</v>
      </c>
      <c r="AV239" s="13" t="s">
        <v>100</v>
      </c>
      <c r="AW239" s="13" t="s">
        <v>4</v>
      </c>
      <c r="AX239" s="13" t="s">
        <v>85</v>
      </c>
      <c r="AY239" s="238" t="s">
        <v>223</v>
      </c>
    </row>
    <row r="240" spans="1:65" s="2" customFormat="1" ht="22.2" customHeight="1">
      <c r="A240" s="34"/>
      <c r="B240" s="35"/>
      <c r="C240" s="214" t="s">
        <v>456</v>
      </c>
      <c r="D240" s="214" t="s">
        <v>225</v>
      </c>
      <c r="E240" s="215" t="s">
        <v>472</v>
      </c>
      <c r="F240" s="216" t="s">
        <v>473</v>
      </c>
      <c r="G240" s="217" t="s">
        <v>258</v>
      </c>
      <c r="H240" s="218">
        <v>3.98</v>
      </c>
      <c r="I240" s="219"/>
      <c r="J240" s="218">
        <f>ROUND(I240*H240,2)</f>
        <v>0</v>
      </c>
      <c r="K240" s="220"/>
      <c r="L240" s="39"/>
      <c r="M240" s="221" t="s">
        <v>1</v>
      </c>
      <c r="N240" s="222" t="s">
        <v>43</v>
      </c>
      <c r="O240" s="75"/>
      <c r="P240" s="223">
        <f>O240*H240</f>
        <v>0</v>
      </c>
      <c r="Q240" s="223">
        <v>2.2151299999999998</v>
      </c>
      <c r="R240" s="223">
        <f>Q240*H240</f>
        <v>8.8162173999999993</v>
      </c>
      <c r="S240" s="223">
        <v>0</v>
      </c>
      <c r="T240" s="22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229</v>
      </c>
      <c r="AT240" s="225" t="s">
        <v>225</v>
      </c>
      <c r="AU240" s="225" t="s">
        <v>100</v>
      </c>
      <c r="AY240" s="17" t="s">
        <v>223</v>
      </c>
      <c r="BE240" s="226">
        <f>IF(N240="základná",J240,0)</f>
        <v>0</v>
      </c>
      <c r="BF240" s="226">
        <f>IF(N240="znížená",J240,0)</f>
        <v>0</v>
      </c>
      <c r="BG240" s="226">
        <f>IF(N240="zákl. prenesená",J240,0)</f>
        <v>0</v>
      </c>
      <c r="BH240" s="226">
        <f>IF(N240="zníž. prenesená",J240,0)</f>
        <v>0</v>
      </c>
      <c r="BI240" s="226">
        <f>IF(N240="nulová",J240,0)</f>
        <v>0</v>
      </c>
      <c r="BJ240" s="17" t="s">
        <v>100</v>
      </c>
      <c r="BK240" s="226">
        <f>ROUND(I240*H240,2)</f>
        <v>0</v>
      </c>
      <c r="BL240" s="17" t="s">
        <v>229</v>
      </c>
      <c r="BM240" s="225" t="s">
        <v>893</v>
      </c>
    </row>
    <row r="241" spans="1:65" s="13" customFormat="1">
      <c r="B241" s="227"/>
      <c r="C241" s="228"/>
      <c r="D241" s="229" t="s">
        <v>234</v>
      </c>
      <c r="E241" s="230" t="s">
        <v>1</v>
      </c>
      <c r="F241" s="231" t="s">
        <v>1187</v>
      </c>
      <c r="G241" s="228"/>
      <c r="H241" s="232">
        <v>3.98</v>
      </c>
      <c r="I241" s="233"/>
      <c r="J241" s="228"/>
      <c r="K241" s="228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234</v>
      </c>
      <c r="AU241" s="238" t="s">
        <v>100</v>
      </c>
      <c r="AV241" s="13" t="s">
        <v>100</v>
      </c>
      <c r="AW241" s="13" t="s">
        <v>33</v>
      </c>
      <c r="AX241" s="13" t="s">
        <v>85</v>
      </c>
      <c r="AY241" s="238" t="s">
        <v>223</v>
      </c>
    </row>
    <row r="242" spans="1:65" s="2" customFormat="1" ht="19.8" customHeight="1">
      <c r="A242" s="34"/>
      <c r="B242" s="35"/>
      <c r="C242" s="214" t="s">
        <v>461</v>
      </c>
      <c r="D242" s="214" t="s">
        <v>225</v>
      </c>
      <c r="E242" s="215" t="s">
        <v>490</v>
      </c>
      <c r="F242" s="216" t="s">
        <v>491</v>
      </c>
      <c r="G242" s="217" t="s">
        <v>376</v>
      </c>
      <c r="H242" s="218">
        <v>4</v>
      </c>
      <c r="I242" s="219"/>
      <c r="J242" s="218">
        <f t="shared" ref="J242:J249" si="15">ROUND(I242*H242,2)</f>
        <v>0</v>
      </c>
      <c r="K242" s="220"/>
      <c r="L242" s="39"/>
      <c r="M242" s="221" t="s">
        <v>1</v>
      </c>
      <c r="N242" s="222" t="s">
        <v>43</v>
      </c>
      <c r="O242" s="75"/>
      <c r="P242" s="223">
        <f t="shared" ref="P242:P249" si="16">O242*H242</f>
        <v>0</v>
      </c>
      <c r="Q242" s="223">
        <v>4.1619999999999997E-2</v>
      </c>
      <c r="R242" s="223">
        <f t="shared" ref="R242:R249" si="17">Q242*H242</f>
        <v>0.16647999999999999</v>
      </c>
      <c r="S242" s="223">
        <v>0</v>
      </c>
      <c r="T242" s="224">
        <f t="shared" ref="T242:T249" si="18"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229</v>
      </c>
      <c r="AT242" s="225" t="s">
        <v>225</v>
      </c>
      <c r="AU242" s="225" t="s">
        <v>100</v>
      </c>
      <c r="AY242" s="17" t="s">
        <v>223</v>
      </c>
      <c r="BE242" s="226">
        <f t="shared" ref="BE242:BE249" si="19">IF(N242="základná",J242,0)</f>
        <v>0</v>
      </c>
      <c r="BF242" s="226">
        <f t="shared" ref="BF242:BF249" si="20">IF(N242="znížená",J242,0)</f>
        <v>0</v>
      </c>
      <c r="BG242" s="226">
        <f t="shared" ref="BG242:BG249" si="21">IF(N242="zákl. prenesená",J242,0)</f>
        <v>0</v>
      </c>
      <c r="BH242" s="226">
        <f t="shared" ref="BH242:BH249" si="22">IF(N242="zníž. prenesená",J242,0)</f>
        <v>0</v>
      </c>
      <c r="BI242" s="226">
        <f t="shared" ref="BI242:BI249" si="23">IF(N242="nulová",J242,0)</f>
        <v>0</v>
      </c>
      <c r="BJ242" s="17" t="s">
        <v>100</v>
      </c>
      <c r="BK242" s="226">
        <f t="shared" ref="BK242:BK249" si="24">ROUND(I242*H242,2)</f>
        <v>0</v>
      </c>
      <c r="BL242" s="17" t="s">
        <v>229</v>
      </c>
      <c r="BM242" s="225" t="s">
        <v>1188</v>
      </c>
    </row>
    <row r="243" spans="1:65" s="2" customFormat="1" ht="22.2" customHeight="1">
      <c r="A243" s="34"/>
      <c r="B243" s="35"/>
      <c r="C243" s="214" t="s">
        <v>466</v>
      </c>
      <c r="D243" s="214" t="s">
        <v>225</v>
      </c>
      <c r="E243" s="215" t="s">
        <v>710</v>
      </c>
      <c r="F243" s="216" t="s">
        <v>711</v>
      </c>
      <c r="G243" s="217" t="s">
        <v>376</v>
      </c>
      <c r="H243" s="218">
        <v>2</v>
      </c>
      <c r="I243" s="219"/>
      <c r="J243" s="218">
        <f t="shared" si="15"/>
        <v>0</v>
      </c>
      <c r="K243" s="220"/>
      <c r="L243" s="39"/>
      <c r="M243" s="221" t="s">
        <v>1</v>
      </c>
      <c r="N243" s="222" t="s">
        <v>43</v>
      </c>
      <c r="O243" s="75"/>
      <c r="P243" s="223">
        <f t="shared" si="16"/>
        <v>0</v>
      </c>
      <c r="Q243" s="223">
        <v>0</v>
      </c>
      <c r="R243" s="223">
        <f t="shared" si="17"/>
        <v>0</v>
      </c>
      <c r="S243" s="223">
        <v>8.2000000000000003E-2</v>
      </c>
      <c r="T243" s="224">
        <f t="shared" si="18"/>
        <v>0.16400000000000001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229</v>
      </c>
      <c r="AT243" s="225" t="s">
        <v>225</v>
      </c>
      <c r="AU243" s="225" t="s">
        <v>100</v>
      </c>
      <c r="AY243" s="17" t="s">
        <v>223</v>
      </c>
      <c r="BE243" s="226">
        <f t="shared" si="19"/>
        <v>0</v>
      </c>
      <c r="BF243" s="226">
        <f t="shared" si="20"/>
        <v>0</v>
      </c>
      <c r="BG243" s="226">
        <f t="shared" si="21"/>
        <v>0</v>
      </c>
      <c r="BH243" s="226">
        <f t="shared" si="22"/>
        <v>0</v>
      </c>
      <c r="BI243" s="226">
        <f t="shared" si="23"/>
        <v>0</v>
      </c>
      <c r="BJ243" s="17" t="s">
        <v>100</v>
      </c>
      <c r="BK243" s="226">
        <f t="shared" si="24"/>
        <v>0</v>
      </c>
      <c r="BL243" s="17" t="s">
        <v>229</v>
      </c>
      <c r="BM243" s="225" t="s">
        <v>1189</v>
      </c>
    </row>
    <row r="244" spans="1:65" s="2" customFormat="1" ht="22.2" customHeight="1">
      <c r="A244" s="34"/>
      <c r="B244" s="35"/>
      <c r="C244" s="214" t="s">
        <v>471</v>
      </c>
      <c r="D244" s="214" t="s">
        <v>225</v>
      </c>
      <c r="E244" s="215" t="s">
        <v>494</v>
      </c>
      <c r="F244" s="216" t="s">
        <v>495</v>
      </c>
      <c r="G244" s="217" t="s">
        <v>376</v>
      </c>
      <c r="H244" s="218">
        <v>3</v>
      </c>
      <c r="I244" s="219"/>
      <c r="J244" s="218">
        <f t="shared" si="15"/>
        <v>0</v>
      </c>
      <c r="K244" s="220"/>
      <c r="L244" s="39"/>
      <c r="M244" s="221" t="s">
        <v>1</v>
      </c>
      <c r="N244" s="222" t="s">
        <v>43</v>
      </c>
      <c r="O244" s="75"/>
      <c r="P244" s="223">
        <f t="shared" si="16"/>
        <v>0</v>
      </c>
      <c r="Q244" s="223">
        <v>0</v>
      </c>
      <c r="R244" s="223">
        <f t="shared" si="17"/>
        <v>0</v>
      </c>
      <c r="S244" s="223">
        <v>4.0000000000000001E-3</v>
      </c>
      <c r="T244" s="224">
        <f t="shared" si="18"/>
        <v>1.2E-2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 t="shared" si="19"/>
        <v>0</v>
      </c>
      <c r="BF244" s="226">
        <f t="shared" si="20"/>
        <v>0</v>
      </c>
      <c r="BG244" s="226">
        <f t="shared" si="21"/>
        <v>0</v>
      </c>
      <c r="BH244" s="226">
        <f t="shared" si="22"/>
        <v>0</v>
      </c>
      <c r="BI244" s="226">
        <f t="shared" si="23"/>
        <v>0</v>
      </c>
      <c r="BJ244" s="17" t="s">
        <v>100</v>
      </c>
      <c r="BK244" s="226">
        <f t="shared" si="24"/>
        <v>0</v>
      </c>
      <c r="BL244" s="17" t="s">
        <v>229</v>
      </c>
      <c r="BM244" s="225" t="s">
        <v>895</v>
      </c>
    </row>
    <row r="245" spans="1:65" s="2" customFormat="1" ht="30" customHeight="1">
      <c r="A245" s="34"/>
      <c r="B245" s="35"/>
      <c r="C245" s="214" t="s">
        <v>476</v>
      </c>
      <c r="D245" s="214" t="s">
        <v>225</v>
      </c>
      <c r="E245" s="215" t="s">
        <v>502</v>
      </c>
      <c r="F245" s="216" t="s">
        <v>503</v>
      </c>
      <c r="G245" s="217" t="s">
        <v>303</v>
      </c>
      <c r="H245" s="218">
        <v>41.6</v>
      </c>
      <c r="I245" s="219"/>
      <c r="J245" s="218">
        <f t="shared" si="15"/>
        <v>0</v>
      </c>
      <c r="K245" s="220"/>
      <c r="L245" s="39"/>
      <c r="M245" s="221" t="s">
        <v>1</v>
      </c>
      <c r="N245" s="222" t="s">
        <v>43</v>
      </c>
      <c r="O245" s="75"/>
      <c r="P245" s="223">
        <f t="shared" si="16"/>
        <v>0</v>
      </c>
      <c r="Q245" s="223">
        <v>0</v>
      </c>
      <c r="R245" s="223">
        <f t="shared" si="17"/>
        <v>0</v>
      </c>
      <c r="S245" s="223">
        <v>0</v>
      </c>
      <c r="T245" s="224">
        <f t="shared" si="18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5" t="s">
        <v>229</v>
      </c>
      <c r="AT245" s="225" t="s">
        <v>225</v>
      </c>
      <c r="AU245" s="225" t="s">
        <v>100</v>
      </c>
      <c r="AY245" s="17" t="s">
        <v>223</v>
      </c>
      <c r="BE245" s="226">
        <f t="shared" si="19"/>
        <v>0</v>
      </c>
      <c r="BF245" s="226">
        <f t="shared" si="20"/>
        <v>0</v>
      </c>
      <c r="BG245" s="226">
        <f t="shared" si="21"/>
        <v>0</v>
      </c>
      <c r="BH245" s="226">
        <f t="shared" si="22"/>
        <v>0</v>
      </c>
      <c r="BI245" s="226">
        <f t="shared" si="23"/>
        <v>0</v>
      </c>
      <c r="BJ245" s="17" t="s">
        <v>100</v>
      </c>
      <c r="BK245" s="226">
        <f t="shared" si="24"/>
        <v>0</v>
      </c>
      <c r="BL245" s="17" t="s">
        <v>229</v>
      </c>
      <c r="BM245" s="225" t="s">
        <v>1190</v>
      </c>
    </row>
    <row r="246" spans="1:65" s="2" customFormat="1" ht="22.2" customHeight="1">
      <c r="A246" s="34"/>
      <c r="B246" s="35"/>
      <c r="C246" s="214" t="s">
        <v>481</v>
      </c>
      <c r="D246" s="214" t="s">
        <v>225</v>
      </c>
      <c r="E246" s="215" t="s">
        <v>506</v>
      </c>
      <c r="F246" s="216" t="s">
        <v>507</v>
      </c>
      <c r="G246" s="217" t="s">
        <v>303</v>
      </c>
      <c r="H246" s="218">
        <v>41.6</v>
      </c>
      <c r="I246" s="219"/>
      <c r="J246" s="218">
        <f t="shared" si="15"/>
        <v>0</v>
      </c>
      <c r="K246" s="220"/>
      <c r="L246" s="39"/>
      <c r="M246" s="221" t="s">
        <v>1</v>
      </c>
      <c r="N246" s="222" t="s">
        <v>43</v>
      </c>
      <c r="O246" s="75"/>
      <c r="P246" s="223">
        <f t="shared" si="16"/>
        <v>0</v>
      </c>
      <c r="Q246" s="223">
        <v>0</v>
      </c>
      <c r="R246" s="223">
        <f t="shared" si="17"/>
        <v>0</v>
      </c>
      <c r="S246" s="223">
        <v>0</v>
      </c>
      <c r="T246" s="224">
        <f t="shared" si="18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5" t="s">
        <v>229</v>
      </c>
      <c r="AT246" s="225" t="s">
        <v>225</v>
      </c>
      <c r="AU246" s="225" t="s">
        <v>100</v>
      </c>
      <c r="AY246" s="17" t="s">
        <v>223</v>
      </c>
      <c r="BE246" s="226">
        <f t="shared" si="19"/>
        <v>0</v>
      </c>
      <c r="BF246" s="226">
        <f t="shared" si="20"/>
        <v>0</v>
      </c>
      <c r="BG246" s="226">
        <f t="shared" si="21"/>
        <v>0</v>
      </c>
      <c r="BH246" s="226">
        <f t="shared" si="22"/>
        <v>0</v>
      </c>
      <c r="BI246" s="226">
        <f t="shared" si="23"/>
        <v>0</v>
      </c>
      <c r="BJ246" s="17" t="s">
        <v>100</v>
      </c>
      <c r="BK246" s="226">
        <f t="shared" si="24"/>
        <v>0</v>
      </c>
      <c r="BL246" s="17" t="s">
        <v>229</v>
      </c>
      <c r="BM246" s="225" t="s">
        <v>1191</v>
      </c>
    </row>
    <row r="247" spans="1:65" s="2" customFormat="1" ht="22.2" customHeight="1">
      <c r="A247" s="34"/>
      <c r="B247" s="35"/>
      <c r="C247" s="214" t="s">
        <v>485</v>
      </c>
      <c r="D247" s="214" t="s">
        <v>225</v>
      </c>
      <c r="E247" s="215" t="s">
        <v>511</v>
      </c>
      <c r="F247" s="216" t="s">
        <v>512</v>
      </c>
      <c r="G247" s="217" t="s">
        <v>303</v>
      </c>
      <c r="H247" s="218">
        <v>41.6</v>
      </c>
      <c r="I247" s="219"/>
      <c r="J247" s="218">
        <f t="shared" si="15"/>
        <v>0</v>
      </c>
      <c r="K247" s="220"/>
      <c r="L247" s="39"/>
      <c r="M247" s="221" t="s">
        <v>1</v>
      </c>
      <c r="N247" s="222" t="s">
        <v>43</v>
      </c>
      <c r="O247" s="75"/>
      <c r="P247" s="223">
        <f t="shared" si="16"/>
        <v>0</v>
      </c>
      <c r="Q247" s="223">
        <v>0</v>
      </c>
      <c r="R247" s="223">
        <f t="shared" si="17"/>
        <v>0</v>
      </c>
      <c r="S247" s="223">
        <v>0</v>
      </c>
      <c r="T247" s="224">
        <f t="shared" si="18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5" t="s">
        <v>229</v>
      </c>
      <c r="AT247" s="225" t="s">
        <v>225</v>
      </c>
      <c r="AU247" s="225" t="s">
        <v>100</v>
      </c>
      <c r="AY247" s="17" t="s">
        <v>223</v>
      </c>
      <c r="BE247" s="226">
        <f t="shared" si="19"/>
        <v>0</v>
      </c>
      <c r="BF247" s="226">
        <f t="shared" si="20"/>
        <v>0</v>
      </c>
      <c r="BG247" s="226">
        <f t="shared" si="21"/>
        <v>0</v>
      </c>
      <c r="BH247" s="226">
        <f t="shared" si="22"/>
        <v>0</v>
      </c>
      <c r="BI247" s="226">
        <f t="shared" si="23"/>
        <v>0</v>
      </c>
      <c r="BJ247" s="17" t="s">
        <v>100</v>
      </c>
      <c r="BK247" s="226">
        <f t="shared" si="24"/>
        <v>0</v>
      </c>
      <c r="BL247" s="17" t="s">
        <v>229</v>
      </c>
      <c r="BM247" s="225" t="s">
        <v>1192</v>
      </c>
    </row>
    <row r="248" spans="1:65" s="2" customFormat="1" ht="22.2" customHeight="1">
      <c r="A248" s="34"/>
      <c r="B248" s="35"/>
      <c r="C248" s="214" t="s">
        <v>489</v>
      </c>
      <c r="D248" s="214" t="s">
        <v>225</v>
      </c>
      <c r="E248" s="215" t="s">
        <v>515</v>
      </c>
      <c r="F248" s="216" t="s">
        <v>516</v>
      </c>
      <c r="G248" s="217" t="s">
        <v>303</v>
      </c>
      <c r="H248" s="218">
        <v>25.26</v>
      </c>
      <c r="I248" s="219"/>
      <c r="J248" s="218">
        <f t="shared" si="15"/>
        <v>0</v>
      </c>
      <c r="K248" s="220"/>
      <c r="L248" s="39"/>
      <c r="M248" s="221" t="s">
        <v>1</v>
      </c>
      <c r="N248" s="222" t="s">
        <v>43</v>
      </c>
      <c r="O248" s="75"/>
      <c r="P248" s="223">
        <f t="shared" si="16"/>
        <v>0</v>
      </c>
      <c r="Q248" s="223">
        <v>0</v>
      </c>
      <c r="R248" s="223">
        <f t="shared" si="17"/>
        <v>0</v>
      </c>
      <c r="S248" s="223">
        <v>0</v>
      </c>
      <c r="T248" s="224">
        <f t="shared" si="18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5" t="s">
        <v>229</v>
      </c>
      <c r="AT248" s="225" t="s">
        <v>225</v>
      </c>
      <c r="AU248" s="225" t="s">
        <v>100</v>
      </c>
      <c r="AY248" s="17" t="s">
        <v>223</v>
      </c>
      <c r="BE248" s="226">
        <f t="shared" si="19"/>
        <v>0</v>
      </c>
      <c r="BF248" s="226">
        <f t="shared" si="20"/>
        <v>0</v>
      </c>
      <c r="BG248" s="226">
        <f t="shared" si="21"/>
        <v>0</v>
      </c>
      <c r="BH248" s="226">
        <f t="shared" si="22"/>
        <v>0</v>
      </c>
      <c r="BI248" s="226">
        <f t="shared" si="23"/>
        <v>0</v>
      </c>
      <c r="BJ248" s="17" t="s">
        <v>100</v>
      </c>
      <c r="BK248" s="226">
        <f t="shared" si="24"/>
        <v>0</v>
      </c>
      <c r="BL248" s="17" t="s">
        <v>229</v>
      </c>
      <c r="BM248" s="225" t="s">
        <v>900</v>
      </c>
    </row>
    <row r="249" spans="1:65" s="2" customFormat="1" ht="22.2" customHeight="1">
      <c r="A249" s="34"/>
      <c r="B249" s="35"/>
      <c r="C249" s="214" t="s">
        <v>493</v>
      </c>
      <c r="D249" s="214" t="s">
        <v>225</v>
      </c>
      <c r="E249" s="215" t="s">
        <v>519</v>
      </c>
      <c r="F249" s="216" t="s">
        <v>520</v>
      </c>
      <c r="G249" s="217" t="s">
        <v>303</v>
      </c>
      <c r="H249" s="218">
        <v>16.329999999999998</v>
      </c>
      <c r="I249" s="219"/>
      <c r="J249" s="218">
        <f t="shared" si="15"/>
        <v>0</v>
      </c>
      <c r="K249" s="220"/>
      <c r="L249" s="39"/>
      <c r="M249" s="221" t="s">
        <v>1</v>
      </c>
      <c r="N249" s="222" t="s">
        <v>43</v>
      </c>
      <c r="O249" s="75"/>
      <c r="P249" s="223">
        <f t="shared" si="16"/>
        <v>0</v>
      </c>
      <c r="Q249" s="223">
        <v>0</v>
      </c>
      <c r="R249" s="223">
        <f t="shared" si="17"/>
        <v>0</v>
      </c>
      <c r="S249" s="223">
        <v>0</v>
      </c>
      <c r="T249" s="224">
        <f t="shared" si="18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5" t="s">
        <v>229</v>
      </c>
      <c r="AT249" s="225" t="s">
        <v>225</v>
      </c>
      <c r="AU249" s="225" t="s">
        <v>100</v>
      </c>
      <c r="AY249" s="17" t="s">
        <v>223</v>
      </c>
      <c r="BE249" s="226">
        <f t="shared" si="19"/>
        <v>0</v>
      </c>
      <c r="BF249" s="226">
        <f t="shared" si="20"/>
        <v>0</v>
      </c>
      <c r="BG249" s="226">
        <f t="shared" si="21"/>
        <v>0</v>
      </c>
      <c r="BH249" s="226">
        <f t="shared" si="22"/>
        <v>0</v>
      </c>
      <c r="BI249" s="226">
        <f t="shared" si="23"/>
        <v>0</v>
      </c>
      <c r="BJ249" s="17" t="s">
        <v>100</v>
      </c>
      <c r="BK249" s="226">
        <f t="shared" si="24"/>
        <v>0</v>
      </c>
      <c r="BL249" s="17" t="s">
        <v>229</v>
      </c>
      <c r="BM249" s="225" t="s">
        <v>901</v>
      </c>
    </row>
    <row r="250" spans="1:65" s="12" customFormat="1" ht="22.8" customHeight="1">
      <c r="B250" s="198"/>
      <c r="C250" s="199"/>
      <c r="D250" s="200" t="s">
        <v>76</v>
      </c>
      <c r="E250" s="212" t="s">
        <v>522</v>
      </c>
      <c r="F250" s="212" t="s">
        <v>523</v>
      </c>
      <c r="G250" s="199"/>
      <c r="H250" s="199"/>
      <c r="I250" s="202"/>
      <c r="J250" s="213">
        <f>BK250</f>
        <v>0</v>
      </c>
      <c r="K250" s="199"/>
      <c r="L250" s="204"/>
      <c r="M250" s="205"/>
      <c r="N250" s="206"/>
      <c r="O250" s="206"/>
      <c r="P250" s="207">
        <f>P251</f>
        <v>0</v>
      </c>
      <c r="Q250" s="206"/>
      <c r="R250" s="207">
        <f>R251</f>
        <v>0</v>
      </c>
      <c r="S250" s="206"/>
      <c r="T250" s="208">
        <f>T251</f>
        <v>0</v>
      </c>
      <c r="AR250" s="209" t="s">
        <v>85</v>
      </c>
      <c r="AT250" s="210" t="s">
        <v>76</v>
      </c>
      <c r="AU250" s="210" t="s">
        <v>85</v>
      </c>
      <c r="AY250" s="209" t="s">
        <v>223</v>
      </c>
      <c r="BK250" s="211">
        <f>BK251</f>
        <v>0</v>
      </c>
    </row>
    <row r="251" spans="1:65" s="2" customFormat="1" ht="22.2" customHeight="1">
      <c r="A251" s="34"/>
      <c r="B251" s="35"/>
      <c r="C251" s="214" t="s">
        <v>497</v>
      </c>
      <c r="D251" s="214" t="s">
        <v>225</v>
      </c>
      <c r="E251" s="215" t="s">
        <v>596</v>
      </c>
      <c r="F251" s="216" t="s">
        <v>597</v>
      </c>
      <c r="G251" s="217" t="s">
        <v>303</v>
      </c>
      <c r="H251" s="218">
        <v>185.82</v>
      </c>
      <c r="I251" s="219"/>
      <c r="J251" s="218">
        <f>ROUND(I251*H251,2)</f>
        <v>0</v>
      </c>
      <c r="K251" s="220"/>
      <c r="L251" s="39"/>
      <c r="M251" s="260" t="s">
        <v>1</v>
      </c>
      <c r="N251" s="261" t="s">
        <v>43</v>
      </c>
      <c r="O251" s="262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5" t="s">
        <v>229</v>
      </c>
      <c r="AT251" s="225" t="s">
        <v>225</v>
      </c>
      <c r="AU251" s="225" t="s">
        <v>100</v>
      </c>
      <c r="AY251" s="17" t="s">
        <v>223</v>
      </c>
      <c r="BE251" s="226">
        <f>IF(N251="základná",J251,0)</f>
        <v>0</v>
      </c>
      <c r="BF251" s="226">
        <f>IF(N251="znížená",J251,0)</f>
        <v>0</v>
      </c>
      <c r="BG251" s="226">
        <f>IF(N251="zákl. prenesená",J251,0)</f>
        <v>0</v>
      </c>
      <c r="BH251" s="226">
        <f>IF(N251="zníž. prenesená",J251,0)</f>
        <v>0</v>
      </c>
      <c r="BI251" s="226">
        <f>IF(N251="nulová",J251,0)</f>
        <v>0</v>
      </c>
      <c r="BJ251" s="17" t="s">
        <v>100</v>
      </c>
      <c r="BK251" s="226">
        <f>ROUND(I251*H251,2)</f>
        <v>0</v>
      </c>
      <c r="BL251" s="17" t="s">
        <v>229</v>
      </c>
      <c r="BM251" s="225" t="s">
        <v>1193</v>
      </c>
    </row>
    <row r="252" spans="1:65" s="2" customFormat="1" ht="6.9" customHeight="1">
      <c r="A252" s="34"/>
      <c r="B252" s="58"/>
      <c r="C252" s="59"/>
      <c r="D252" s="59"/>
      <c r="E252" s="59"/>
      <c r="F252" s="59"/>
      <c r="G252" s="59"/>
      <c r="H252" s="59"/>
      <c r="I252" s="59"/>
      <c r="J252" s="59"/>
      <c r="K252" s="59"/>
      <c r="L252" s="39"/>
      <c r="M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</sheetData>
  <sheetProtection password="CC35" sheet="1" objects="1" scenarios="1" formatColumns="0" formatRows="0" autoFilter="0"/>
  <autoFilter ref="C135:K251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134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1195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SUM(BE137:BE236)),  2)</f>
        <v>0</v>
      </c>
      <c r="G37" s="137"/>
      <c r="H37" s="137"/>
      <c r="I37" s="138">
        <v>0.2</v>
      </c>
      <c r="J37" s="136">
        <f>ROUND(((SUM(BE108:BE115) + SUM(BE137:BE236))*I37),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SUM(BF137:BF236)),  2)</f>
        <v>0</v>
      </c>
      <c r="G38" s="137"/>
      <c r="H38" s="137"/>
      <c r="I38" s="138">
        <v>0.2</v>
      </c>
      <c r="J38" s="136">
        <f>ROUND(((SUM(BF108:BF115) + SUM(BF137:BF236))*I38),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SUM(BG137:BG236)),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SUM(BH137:BH236)),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SUM(BI137:BI236)),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999-9-8-81 - SO 10 modrý bytový dom-hallona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J163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J169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J176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J196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J235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999-9-8-81 - SO 10 modrý bytový dom-hallona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290.55958909999998</v>
      </c>
      <c r="S137" s="83"/>
      <c r="T137" s="196">
        <f>T138</f>
        <v>7.2183700000000002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P139+P163+P169+P176+P196+P235</f>
        <v>0</v>
      </c>
      <c r="Q138" s="206"/>
      <c r="R138" s="207">
        <f>R139+R163+R169+R176+R196+R235</f>
        <v>290.55958909999998</v>
      </c>
      <c r="S138" s="206"/>
      <c r="T138" s="208">
        <f>T139+T163+T169+T176+T196+T235</f>
        <v>7.2183700000000002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BK139+BK163+BK169+BK176+BK196+BK235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SUM(P140:P162)</f>
        <v>0</v>
      </c>
      <c r="Q139" s="206"/>
      <c r="R139" s="207">
        <f>SUM(R140:R162)</f>
        <v>6.1380000000000007E-4</v>
      </c>
      <c r="S139" s="206"/>
      <c r="T139" s="208">
        <f>SUM(T140:T162)</f>
        <v>7.2143700000000006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SUM(BK140:BK162)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21.11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2.9131800000000001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1196</v>
      </c>
    </row>
    <row r="141" spans="1:65" s="2" customFormat="1" ht="30" customHeight="1">
      <c r="A141" s="34"/>
      <c r="B141" s="35"/>
      <c r="C141" s="214" t="s">
        <v>100</v>
      </c>
      <c r="D141" s="214" t="s">
        <v>225</v>
      </c>
      <c r="E141" s="215" t="s">
        <v>239</v>
      </c>
      <c r="F141" s="216" t="s">
        <v>240</v>
      </c>
      <c r="G141" s="217" t="s">
        <v>228</v>
      </c>
      <c r="H141" s="218">
        <v>6.82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9.0000000000000006E-5</v>
      </c>
      <c r="R141" s="223">
        <f>Q141*H141</f>
        <v>6.1380000000000007E-4</v>
      </c>
      <c r="S141" s="223">
        <v>0.127</v>
      </c>
      <c r="T141" s="224">
        <f>S141*H141</f>
        <v>0.86614000000000002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1197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1198</v>
      </c>
      <c r="G142" s="228"/>
      <c r="H142" s="232">
        <v>6.82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85</v>
      </c>
      <c r="AY142" s="238" t="s">
        <v>223</v>
      </c>
    </row>
    <row r="143" spans="1:65" s="2" customFormat="1" ht="22.2" customHeight="1">
      <c r="A143" s="34"/>
      <c r="B143" s="35"/>
      <c r="C143" s="214" t="s">
        <v>168</v>
      </c>
      <c r="D143" s="214" t="s">
        <v>225</v>
      </c>
      <c r="E143" s="215" t="s">
        <v>246</v>
      </c>
      <c r="F143" s="216" t="s">
        <v>247</v>
      </c>
      <c r="G143" s="217" t="s">
        <v>248</v>
      </c>
      <c r="H143" s="218">
        <v>23.69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0.14499999999999999</v>
      </c>
      <c r="T143" s="224">
        <f>S143*H143</f>
        <v>3.4350499999999999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1199</v>
      </c>
    </row>
    <row r="144" spans="1:65" s="2" customFormat="1" ht="22.2" customHeight="1">
      <c r="A144" s="34"/>
      <c r="B144" s="35"/>
      <c r="C144" s="214" t="s">
        <v>229</v>
      </c>
      <c r="D144" s="214" t="s">
        <v>225</v>
      </c>
      <c r="E144" s="215" t="s">
        <v>263</v>
      </c>
      <c r="F144" s="216" t="s">
        <v>264</v>
      </c>
      <c r="G144" s="217" t="s">
        <v>258</v>
      </c>
      <c r="H144" s="218">
        <v>35.71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1200</v>
      </c>
    </row>
    <row r="145" spans="1:65" s="13" customFormat="1">
      <c r="B145" s="227"/>
      <c r="C145" s="228"/>
      <c r="D145" s="229" t="s">
        <v>234</v>
      </c>
      <c r="E145" s="230" t="s">
        <v>1</v>
      </c>
      <c r="F145" s="231" t="s">
        <v>1201</v>
      </c>
      <c r="G145" s="228"/>
      <c r="H145" s="232">
        <v>35.71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85</v>
      </c>
      <c r="AY145" s="238" t="s">
        <v>223</v>
      </c>
    </row>
    <row r="146" spans="1:65" s="2" customFormat="1" ht="22.2" customHeight="1">
      <c r="A146" s="34"/>
      <c r="B146" s="35"/>
      <c r="C146" s="214" t="s">
        <v>245</v>
      </c>
      <c r="D146" s="214" t="s">
        <v>225</v>
      </c>
      <c r="E146" s="215" t="s">
        <v>657</v>
      </c>
      <c r="F146" s="216" t="s">
        <v>658</v>
      </c>
      <c r="G146" s="217" t="s">
        <v>258</v>
      </c>
      <c r="H146" s="218">
        <v>2.89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1202</v>
      </c>
    </row>
    <row r="147" spans="1:65" s="13" customFormat="1" ht="20.399999999999999">
      <c r="B147" s="227"/>
      <c r="C147" s="228"/>
      <c r="D147" s="229" t="s">
        <v>234</v>
      </c>
      <c r="E147" s="230" t="s">
        <v>1</v>
      </c>
      <c r="F147" s="231" t="s">
        <v>1203</v>
      </c>
      <c r="G147" s="228"/>
      <c r="H147" s="232">
        <v>2.89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85</v>
      </c>
      <c r="AY147" s="238" t="s">
        <v>223</v>
      </c>
    </row>
    <row r="148" spans="1:65" s="2" customFormat="1" ht="22.2" customHeight="1">
      <c r="A148" s="34"/>
      <c r="B148" s="35"/>
      <c r="C148" s="214" t="s">
        <v>250</v>
      </c>
      <c r="D148" s="214" t="s">
        <v>225</v>
      </c>
      <c r="E148" s="215" t="s">
        <v>661</v>
      </c>
      <c r="F148" s="216" t="s">
        <v>662</v>
      </c>
      <c r="G148" s="217" t="s">
        <v>258</v>
      </c>
      <c r="H148" s="218">
        <v>2.89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1204</v>
      </c>
    </row>
    <row r="149" spans="1:65" s="2" customFormat="1" ht="40.200000000000003" customHeight="1">
      <c r="A149" s="34"/>
      <c r="B149" s="35"/>
      <c r="C149" s="214" t="s">
        <v>255</v>
      </c>
      <c r="D149" s="214" t="s">
        <v>225</v>
      </c>
      <c r="E149" s="215" t="s">
        <v>275</v>
      </c>
      <c r="F149" s="216" t="s">
        <v>276</v>
      </c>
      <c r="G149" s="217" t="s">
        <v>258</v>
      </c>
      <c r="H149" s="218">
        <v>65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1205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1206</v>
      </c>
      <c r="G150" s="228"/>
      <c r="H150" s="232">
        <v>65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34.799999999999997" customHeight="1">
      <c r="A151" s="34"/>
      <c r="B151" s="35"/>
      <c r="C151" s="214" t="s">
        <v>262</v>
      </c>
      <c r="D151" s="214" t="s">
        <v>225</v>
      </c>
      <c r="E151" s="215" t="s">
        <v>280</v>
      </c>
      <c r="F151" s="216" t="s">
        <v>281</v>
      </c>
      <c r="G151" s="217" t="s">
        <v>258</v>
      </c>
      <c r="H151" s="218">
        <v>3.21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1207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1208</v>
      </c>
      <c r="G152" s="228"/>
      <c r="H152" s="232">
        <v>3.21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85</v>
      </c>
      <c r="AY152" s="238" t="s">
        <v>223</v>
      </c>
    </row>
    <row r="153" spans="1:65" s="2" customFormat="1" ht="40.200000000000003" customHeight="1">
      <c r="A153" s="34"/>
      <c r="B153" s="35"/>
      <c r="C153" s="214" t="s">
        <v>268</v>
      </c>
      <c r="D153" s="214" t="s">
        <v>225</v>
      </c>
      <c r="E153" s="215" t="s">
        <v>285</v>
      </c>
      <c r="F153" s="216" t="s">
        <v>286</v>
      </c>
      <c r="G153" s="217" t="s">
        <v>258</v>
      </c>
      <c r="H153" s="218">
        <v>48.15</v>
      </c>
      <c r="I153" s="219"/>
      <c r="J153" s="218">
        <f>ROUND(I153*H153,2)</f>
        <v>0</v>
      </c>
      <c r="K153" s="220"/>
      <c r="L153" s="39"/>
      <c r="M153" s="221" t="s">
        <v>1</v>
      </c>
      <c r="N153" s="222" t="s">
        <v>43</v>
      </c>
      <c r="O153" s="7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5" t="s">
        <v>229</v>
      </c>
      <c r="AT153" s="225" t="s">
        <v>225</v>
      </c>
      <c r="AU153" s="225" t="s">
        <v>100</v>
      </c>
      <c r="AY153" s="17" t="s">
        <v>223</v>
      </c>
      <c r="BE153" s="226">
        <f>IF(N153="základná",J153,0)</f>
        <v>0</v>
      </c>
      <c r="BF153" s="226">
        <f>IF(N153="znížená",J153,0)</f>
        <v>0</v>
      </c>
      <c r="BG153" s="226">
        <f>IF(N153="zákl. prenesená",J153,0)</f>
        <v>0</v>
      </c>
      <c r="BH153" s="226">
        <f>IF(N153="zníž. prenesená",J153,0)</f>
        <v>0</v>
      </c>
      <c r="BI153" s="226">
        <f>IF(N153="nulová",J153,0)</f>
        <v>0</v>
      </c>
      <c r="BJ153" s="17" t="s">
        <v>100</v>
      </c>
      <c r="BK153" s="226">
        <f>ROUND(I153*H153,2)</f>
        <v>0</v>
      </c>
      <c r="BL153" s="17" t="s">
        <v>229</v>
      </c>
      <c r="BM153" s="225" t="s">
        <v>1209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1210</v>
      </c>
      <c r="G154" s="228"/>
      <c r="H154" s="232">
        <v>3.21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85</v>
      </c>
      <c r="AY154" s="238" t="s">
        <v>223</v>
      </c>
    </row>
    <row r="155" spans="1:65" s="13" customFormat="1">
      <c r="B155" s="227"/>
      <c r="C155" s="228"/>
      <c r="D155" s="229" t="s">
        <v>234</v>
      </c>
      <c r="E155" s="228"/>
      <c r="F155" s="231" t="s">
        <v>1211</v>
      </c>
      <c r="G155" s="228"/>
      <c r="H155" s="232">
        <v>48.15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4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274</v>
      </c>
      <c r="D156" s="214" t="s">
        <v>225</v>
      </c>
      <c r="E156" s="215" t="s">
        <v>291</v>
      </c>
      <c r="F156" s="216" t="s">
        <v>292</v>
      </c>
      <c r="G156" s="217" t="s">
        <v>258</v>
      </c>
      <c r="H156" s="218">
        <v>68.209999999999994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1212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1213</v>
      </c>
      <c r="G157" s="228"/>
      <c r="H157" s="232">
        <v>68.209999999999994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279</v>
      </c>
      <c r="D158" s="214" t="s">
        <v>225</v>
      </c>
      <c r="E158" s="215" t="s">
        <v>296</v>
      </c>
      <c r="F158" s="216" t="s">
        <v>297</v>
      </c>
      <c r="G158" s="217" t="s">
        <v>258</v>
      </c>
      <c r="H158" s="218">
        <v>32.5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1214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1215</v>
      </c>
      <c r="G159" s="228"/>
      <c r="H159" s="232">
        <v>32.5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22.2" customHeight="1">
      <c r="A160" s="34"/>
      <c r="B160" s="35"/>
      <c r="C160" s="214" t="s">
        <v>284</v>
      </c>
      <c r="D160" s="214" t="s">
        <v>225</v>
      </c>
      <c r="E160" s="215" t="s">
        <v>301</v>
      </c>
      <c r="F160" s="216" t="s">
        <v>302</v>
      </c>
      <c r="G160" s="217" t="s">
        <v>303</v>
      </c>
      <c r="H160" s="218">
        <v>4.82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1216</v>
      </c>
    </row>
    <row r="161" spans="1:65" s="13" customFormat="1">
      <c r="B161" s="227"/>
      <c r="C161" s="228"/>
      <c r="D161" s="229" t="s">
        <v>234</v>
      </c>
      <c r="E161" s="230" t="s">
        <v>1</v>
      </c>
      <c r="F161" s="231" t="s">
        <v>1217</v>
      </c>
      <c r="G161" s="228"/>
      <c r="H161" s="232">
        <v>4.82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234</v>
      </c>
      <c r="AU161" s="238" t="s">
        <v>100</v>
      </c>
      <c r="AV161" s="13" t="s">
        <v>100</v>
      </c>
      <c r="AW161" s="13" t="s">
        <v>33</v>
      </c>
      <c r="AX161" s="13" t="s">
        <v>85</v>
      </c>
      <c r="AY161" s="238" t="s">
        <v>223</v>
      </c>
    </row>
    <row r="162" spans="1:65" s="2" customFormat="1" ht="22.2" customHeight="1">
      <c r="A162" s="34"/>
      <c r="B162" s="35"/>
      <c r="C162" s="214" t="s">
        <v>290</v>
      </c>
      <c r="D162" s="214" t="s">
        <v>225</v>
      </c>
      <c r="E162" s="215" t="s">
        <v>673</v>
      </c>
      <c r="F162" s="216" t="s">
        <v>674</v>
      </c>
      <c r="G162" s="217" t="s">
        <v>258</v>
      </c>
      <c r="H162" s="218">
        <v>2.5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1218</v>
      </c>
    </row>
    <row r="163" spans="1:65" s="12" customFormat="1" ht="22.8" customHeight="1">
      <c r="B163" s="198"/>
      <c r="C163" s="199"/>
      <c r="D163" s="200" t="s">
        <v>76</v>
      </c>
      <c r="E163" s="212" t="s">
        <v>168</v>
      </c>
      <c r="F163" s="212" t="s">
        <v>678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SUM(P164:P168)</f>
        <v>0</v>
      </c>
      <c r="Q163" s="206"/>
      <c r="R163" s="207">
        <f>SUM(R164:R168)</f>
        <v>3.2913000000000001</v>
      </c>
      <c r="S163" s="206"/>
      <c r="T163" s="208">
        <f>SUM(T164:T168)</f>
        <v>0</v>
      </c>
      <c r="AR163" s="209" t="s">
        <v>85</v>
      </c>
      <c r="AT163" s="210" t="s">
        <v>76</v>
      </c>
      <c r="AU163" s="210" t="s">
        <v>85</v>
      </c>
      <c r="AY163" s="209" t="s">
        <v>223</v>
      </c>
      <c r="BK163" s="211">
        <f>SUM(BK164:BK168)</f>
        <v>0</v>
      </c>
    </row>
    <row r="164" spans="1:65" s="2" customFormat="1" ht="19.8" customHeight="1">
      <c r="A164" s="34"/>
      <c r="B164" s="35"/>
      <c r="C164" s="214" t="s">
        <v>295</v>
      </c>
      <c r="D164" s="214" t="s">
        <v>225</v>
      </c>
      <c r="E164" s="215" t="s">
        <v>679</v>
      </c>
      <c r="F164" s="216" t="s">
        <v>680</v>
      </c>
      <c r="G164" s="217" t="s">
        <v>376</v>
      </c>
      <c r="H164" s="218">
        <v>18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0.12839</v>
      </c>
      <c r="R164" s="223">
        <f>Q164*H164</f>
        <v>2.3110200000000001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1219</v>
      </c>
    </row>
    <row r="165" spans="1:65" s="2" customFormat="1" ht="34.799999999999997" customHeight="1">
      <c r="A165" s="34"/>
      <c r="B165" s="35"/>
      <c r="C165" s="250" t="s">
        <v>300</v>
      </c>
      <c r="D165" s="250" t="s">
        <v>322</v>
      </c>
      <c r="E165" s="251" t="s">
        <v>682</v>
      </c>
      <c r="F165" s="252" t="s">
        <v>683</v>
      </c>
      <c r="G165" s="253" t="s">
        <v>376</v>
      </c>
      <c r="H165" s="254">
        <v>18.18</v>
      </c>
      <c r="I165" s="255"/>
      <c r="J165" s="254">
        <f>ROUND(I165*H165,2)</f>
        <v>0</v>
      </c>
      <c r="K165" s="256"/>
      <c r="L165" s="257"/>
      <c r="M165" s="258" t="s">
        <v>1</v>
      </c>
      <c r="N165" s="259" t="s">
        <v>43</v>
      </c>
      <c r="O165" s="75"/>
      <c r="P165" s="223">
        <f>O165*H165</f>
        <v>0</v>
      </c>
      <c r="Q165" s="223">
        <v>3.7999999999999999E-2</v>
      </c>
      <c r="R165" s="223">
        <f>Q165*H165</f>
        <v>0.69084000000000001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262</v>
      </c>
      <c r="AT165" s="225" t="s">
        <v>322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1220</v>
      </c>
    </row>
    <row r="166" spans="1:65" s="13" customFormat="1">
      <c r="B166" s="227"/>
      <c r="C166" s="228"/>
      <c r="D166" s="229" t="s">
        <v>234</v>
      </c>
      <c r="E166" s="228"/>
      <c r="F166" s="231" t="s">
        <v>1221</v>
      </c>
      <c r="G166" s="228"/>
      <c r="H166" s="232">
        <v>18.18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4</v>
      </c>
      <c r="AX166" s="13" t="s">
        <v>85</v>
      </c>
      <c r="AY166" s="238" t="s">
        <v>223</v>
      </c>
    </row>
    <row r="167" spans="1:65" s="2" customFormat="1" ht="22.2" customHeight="1">
      <c r="A167" s="34"/>
      <c r="B167" s="35"/>
      <c r="C167" s="250" t="s">
        <v>306</v>
      </c>
      <c r="D167" s="250" t="s">
        <v>322</v>
      </c>
      <c r="E167" s="251" t="s">
        <v>686</v>
      </c>
      <c r="F167" s="252" t="s">
        <v>687</v>
      </c>
      <c r="G167" s="253" t="s">
        <v>376</v>
      </c>
      <c r="H167" s="254">
        <v>36.18</v>
      </c>
      <c r="I167" s="255"/>
      <c r="J167" s="254">
        <f>ROUND(I167*H167,2)</f>
        <v>0</v>
      </c>
      <c r="K167" s="256"/>
      <c r="L167" s="257"/>
      <c r="M167" s="258" t="s">
        <v>1</v>
      </c>
      <c r="N167" s="259" t="s">
        <v>43</v>
      </c>
      <c r="O167" s="75"/>
      <c r="P167" s="223">
        <f>O167*H167</f>
        <v>0</v>
      </c>
      <c r="Q167" s="223">
        <v>8.0000000000000002E-3</v>
      </c>
      <c r="R167" s="223">
        <f>Q167*H167</f>
        <v>0.28944000000000003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262</v>
      </c>
      <c r="AT167" s="225" t="s">
        <v>322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1222</v>
      </c>
    </row>
    <row r="168" spans="1:65" s="13" customFormat="1">
      <c r="B168" s="227"/>
      <c r="C168" s="228"/>
      <c r="D168" s="229" t="s">
        <v>234</v>
      </c>
      <c r="E168" s="228"/>
      <c r="F168" s="231" t="s">
        <v>1223</v>
      </c>
      <c r="G168" s="228"/>
      <c r="H168" s="232">
        <v>36.18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4</v>
      </c>
      <c r="AX168" s="13" t="s">
        <v>85</v>
      </c>
      <c r="AY168" s="238" t="s">
        <v>223</v>
      </c>
    </row>
    <row r="169" spans="1:65" s="12" customFormat="1" ht="22.8" customHeight="1">
      <c r="B169" s="198"/>
      <c r="C169" s="199"/>
      <c r="D169" s="200" t="s">
        <v>76</v>
      </c>
      <c r="E169" s="212" t="s">
        <v>229</v>
      </c>
      <c r="F169" s="212" t="s">
        <v>312</v>
      </c>
      <c r="G169" s="199"/>
      <c r="H169" s="199"/>
      <c r="I169" s="202"/>
      <c r="J169" s="213">
        <f>BK169</f>
        <v>0</v>
      </c>
      <c r="K169" s="199"/>
      <c r="L169" s="204"/>
      <c r="M169" s="205"/>
      <c r="N169" s="206"/>
      <c r="O169" s="206"/>
      <c r="P169" s="207">
        <f>SUM(P170:P175)</f>
        <v>0</v>
      </c>
      <c r="Q169" s="206"/>
      <c r="R169" s="207">
        <f>SUM(R170:R175)</f>
        <v>0.60019899999999993</v>
      </c>
      <c r="S169" s="206"/>
      <c r="T169" s="208">
        <f>SUM(T170:T175)</f>
        <v>0</v>
      </c>
      <c r="AR169" s="209" t="s">
        <v>85</v>
      </c>
      <c r="AT169" s="210" t="s">
        <v>76</v>
      </c>
      <c r="AU169" s="210" t="s">
        <v>85</v>
      </c>
      <c r="AY169" s="209" t="s">
        <v>223</v>
      </c>
      <c r="BK169" s="211">
        <f>SUM(BK170:BK175)</f>
        <v>0</v>
      </c>
    </row>
    <row r="170" spans="1:65" s="2" customFormat="1" ht="22.2" customHeight="1">
      <c r="A170" s="34"/>
      <c r="B170" s="35"/>
      <c r="C170" s="214" t="s">
        <v>313</v>
      </c>
      <c r="D170" s="214" t="s">
        <v>225</v>
      </c>
      <c r="E170" s="215" t="s">
        <v>314</v>
      </c>
      <c r="F170" s="216" t="s">
        <v>1224</v>
      </c>
      <c r="G170" s="217" t="s">
        <v>228</v>
      </c>
      <c r="H170" s="218">
        <v>244.58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2.2499999999999998E-3</v>
      </c>
      <c r="R170" s="223">
        <f>Q170*H170</f>
        <v>0.55030499999999993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1225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1226</v>
      </c>
      <c r="G171" s="228"/>
      <c r="H171" s="232">
        <v>240.1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1227</v>
      </c>
      <c r="G172" s="228"/>
      <c r="H172" s="232">
        <v>4.4800000000000004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77</v>
      </c>
      <c r="AY172" s="238" t="s">
        <v>223</v>
      </c>
    </row>
    <row r="173" spans="1:65" s="14" customFormat="1">
      <c r="B173" s="239"/>
      <c r="C173" s="240"/>
      <c r="D173" s="229" t="s">
        <v>234</v>
      </c>
      <c r="E173" s="241" t="s">
        <v>1</v>
      </c>
      <c r="F173" s="242" t="s">
        <v>244</v>
      </c>
      <c r="G173" s="240"/>
      <c r="H173" s="243">
        <v>244.58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234</v>
      </c>
      <c r="AU173" s="249" t="s">
        <v>100</v>
      </c>
      <c r="AV173" s="14" t="s">
        <v>229</v>
      </c>
      <c r="AW173" s="14" t="s">
        <v>33</v>
      </c>
      <c r="AX173" s="14" t="s">
        <v>85</v>
      </c>
      <c r="AY173" s="249" t="s">
        <v>223</v>
      </c>
    </row>
    <row r="174" spans="1:65" s="2" customFormat="1" ht="14.4" customHeight="1">
      <c r="A174" s="34"/>
      <c r="B174" s="35"/>
      <c r="C174" s="250" t="s">
        <v>321</v>
      </c>
      <c r="D174" s="250" t="s">
        <v>322</v>
      </c>
      <c r="E174" s="251" t="s">
        <v>323</v>
      </c>
      <c r="F174" s="252" t="s">
        <v>324</v>
      </c>
      <c r="G174" s="253" t="s">
        <v>228</v>
      </c>
      <c r="H174" s="254">
        <v>249.47</v>
      </c>
      <c r="I174" s="255"/>
      <c r="J174" s="254">
        <f>ROUND(I174*H174,2)</f>
        <v>0</v>
      </c>
      <c r="K174" s="256"/>
      <c r="L174" s="257"/>
      <c r="M174" s="258" t="s">
        <v>1</v>
      </c>
      <c r="N174" s="259" t="s">
        <v>43</v>
      </c>
      <c r="O174" s="75"/>
      <c r="P174" s="223">
        <f>O174*H174</f>
        <v>0</v>
      </c>
      <c r="Q174" s="223">
        <v>2.0000000000000001E-4</v>
      </c>
      <c r="R174" s="223">
        <f>Q174*H174</f>
        <v>4.9894000000000001E-2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262</v>
      </c>
      <c r="AT174" s="225" t="s">
        <v>322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1228</v>
      </c>
    </row>
    <row r="175" spans="1:65" s="13" customFormat="1">
      <c r="B175" s="227"/>
      <c r="C175" s="228"/>
      <c r="D175" s="229" t="s">
        <v>234</v>
      </c>
      <c r="E175" s="228"/>
      <c r="F175" s="231" t="s">
        <v>1229</v>
      </c>
      <c r="G175" s="228"/>
      <c r="H175" s="232">
        <v>249.47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4</v>
      </c>
      <c r="AX175" s="13" t="s">
        <v>85</v>
      </c>
      <c r="AY175" s="238" t="s">
        <v>223</v>
      </c>
    </row>
    <row r="176" spans="1:65" s="12" customFormat="1" ht="22.8" customHeight="1">
      <c r="B176" s="198"/>
      <c r="C176" s="199"/>
      <c r="D176" s="200" t="s">
        <v>76</v>
      </c>
      <c r="E176" s="212" t="s">
        <v>245</v>
      </c>
      <c r="F176" s="212" t="s">
        <v>327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SUM(P177:P195)</f>
        <v>0</v>
      </c>
      <c r="Q176" s="206"/>
      <c r="R176" s="207">
        <f>SUM(R177:R195)</f>
        <v>231.76000979999998</v>
      </c>
      <c r="S176" s="206"/>
      <c r="T176" s="208">
        <f>SUM(T177:T195)</f>
        <v>0</v>
      </c>
      <c r="AR176" s="209" t="s">
        <v>85</v>
      </c>
      <c r="AT176" s="210" t="s">
        <v>76</v>
      </c>
      <c r="AU176" s="210" t="s">
        <v>85</v>
      </c>
      <c r="AY176" s="209" t="s">
        <v>223</v>
      </c>
      <c r="BK176" s="211">
        <f>SUM(BK177:BK195)</f>
        <v>0</v>
      </c>
    </row>
    <row r="177" spans="1:65" s="2" customFormat="1" ht="30" customHeight="1">
      <c r="A177" s="34"/>
      <c r="B177" s="35"/>
      <c r="C177" s="214" t="s">
        <v>328</v>
      </c>
      <c r="D177" s="214" t="s">
        <v>225</v>
      </c>
      <c r="E177" s="215" t="s">
        <v>329</v>
      </c>
      <c r="F177" s="216" t="s">
        <v>1230</v>
      </c>
      <c r="G177" s="217" t="s">
        <v>228</v>
      </c>
      <c r="H177" s="218">
        <v>244.58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0.27994000000000002</v>
      </c>
      <c r="R177" s="223">
        <f>Q177*H177</f>
        <v>68.467725200000004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1231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1226</v>
      </c>
      <c r="G178" s="228"/>
      <c r="H178" s="232">
        <v>240.1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1227</v>
      </c>
      <c r="G179" s="228"/>
      <c r="H179" s="232">
        <v>4.4800000000000004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4" customFormat="1">
      <c r="B180" s="239"/>
      <c r="C180" s="240"/>
      <c r="D180" s="229" t="s">
        <v>234</v>
      </c>
      <c r="E180" s="241" t="s">
        <v>1</v>
      </c>
      <c r="F180" s="242" t="s">
        <v>244</v>
      </c>
      <c r="G180" s="240"/>
      <c r="H180" s="243">
        <v>244.58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234</v>
      </c>
      <c r="AU180" s="249" t="s">
        <v>100</v>
      </c>
      <c r="AV180" s="14" t="s">
        <v>229</v>
      </c>
      <c r="AW180" s="14" t="s">
        <v>33</v>
      </c>
      <c r="AX180" s="14" t="s">
        <v>85</v>
      </c>
      <c r="AY180" s="249" t="s">
        <v>223</v>
      </c>
    </row>
    <row r="181" spans="1:65" s="2" customFormat="1" ht="34.799999999999997" customHeight="1">
      <c r="A181" s="34"/>
      <c r="B181" s="35"/>
      <c r="C181" s="214" t="s">
        <v>7</v>
      </c>
      <c r="D181" s="214" t="s">
        <v>225</v>
      </c>
      <c r="E181" s="215" t="s">
        <v>335</v>
      </c>
      <c r="F181" s="216" t="s">
        <v>1232</v>
      </c>
      <c r="G181" s="217" t="s">
        <v>228</v>
      </c>
      <c r="H181" s="218">
        <v>4.4800000000000004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0.30834</v>
      </c>
      <c r="R181" s="223">
        <f>Q181*H181</f>
        <v>1.3813632000000002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1233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1227</v>
      </c>
      <c r="G182" s="228"/>
      <c r="H182" s="232">
        <v>4.4800000000000004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85</v>
      </c>
      <c r="AY182" s="238" t="s">
        <v>223</v>
      </c>
    </row>
    <row r="183" spans="1:65" s="2" customFormat="1" ht="30" customHeight="1">
      <c r="A183" s="34"/>
      <c r="B183" s="35"/>
      <c r="C183" s="214" t="s">
        <v>338</v>
      </c>
      <c r="D183" s="214" t="s">
        <v>225</v>
      </c>
      <c r="E183" s="215" t="s">
        <v>552</v>
      </c>
      <c r="F183" s="216" t="s">
        <v>553</v>
      </c>
      <c r="G183" s="217" t="s">
        <v>228</v>
      </c>
      <c r="H183" s="218">
        <v>240.1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0.37441000000000002</v>
      </c>
      <c r="R183" s="223">
        <f>Q183*H183</f>
        <v>89.895841000000004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1234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1235</v>
      </c>
      <c r="G184" s="228"/>
      <c r="H184" s="232">
        <v>240.1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22.2" customHeight="1">
      <c r="A185" s="34"/>
      <c r="B185" s="35"/>
      <c r="C185" s="214" t="s">
        <v>342</v>
      </c>
      <c r="D185" s="214" t="s">
        <v>225</v>
      </c>
      <c r="E185" s="215" t="s">
        <v>555</v>
      </c>
      <c r="F185" s="216" t="s">
        <v>556</v>
      </c>
      <c r="G185" s="217" t="s">
        <v>228</v>
      </c>
      <c r="H185" s="218">
        <v>240.1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5.6100000000000004E-3</v>
      </c>
      <c r="R185" s="223">
        <f>Q185*H185</f>
        <v>1.3469610000000001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1236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1237</v>
      </c>
      <c r="G186" s="228"/>
      <c r="H186" s="232">
        <v>240.1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34.799999999999997" customHeight="1">
      <c r="A187" s="34"/>
      <c r="B187" s="35"/>
      <c r="C187" s="214" t="s">
        <v>346</v>
      </c>
      <c r="D187" s="214" t="s">
        <v>225</v>
      </c>
      <c r="E187" s="215" t="s">
        <v>339</v>
      </c>
      <c r="F187" s="216" t="s">
        <v>559</v>
      </c>
      <c r="G187" s="217" t="s">
        <v>228</v>
      </c>
      <c r="H187" s="218">
        <v>246.92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7.1000000000000002E-4</v>
      </c>
      <c r="R187" s="223">
        <f>Q187*H187</f>
        <v>0.1753132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1238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1235</v>
      </c>
      <c r="G188" s="228"/>
      <c r="H188" s="232">
        <v>240.1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1239</v>
      </c>
      <c r="G189" s="228"/>
      <c r="H189" s="232">
        <v>6.82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4" customFormat="1">
      <c r="B190" s="239"/>
      <c r="C190" s="240"/>
      <c r="D190" s="229" t="s">
        <v>234</v>
      </c>
      <c r="E190" s="241" t="s">
        <v>1</v>
      </c>
      <c r="F190" s="242" t="s">
        <v>244</v>
      </c>
      <c r="G190" s="240"/>
      <c r="H190" s="243">
        <v>246.92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234</v>
      </c>
      <c r="AU190" s="249" t="s">
        <v>100</v>
      </c>
      <c r="AV190" s="14" t="s">
        <v>229</v>
      </c>
      <c r="AW190" s="14" t="s">
        <v>33</v>
      </c>
      <c r="AX190" s="14" t="s">
        <v>85</v>
      </c>
      <c r="AY190" s="249" t="s">
        <v>223</v>
      </c>
    </row>
    <row r="191" spans="1:65" s="2" customFormat="1" ht="34.799999999999997" customHeight="1">
      <c r="A191" s="34"/>
      <c r="B191" s="35"/>
      <c r="C191" s="214" t="s">
        <v>350</v>
      </c>
      <c r="D191" s="214" t="s">
        <v>225</v>
      </c>
      <c r="E191" s="215" t="s">
        <v>562</v>
      </c>
      <c r="F191" s="216" t="s">
        <v>563</v>
      </c>
      <c r="G191" s="217" t="s">
        <v>228</v>
      </c>
      <c r="H191" s="218">
        <v>240.1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0.10373</v>
      </c>
      <c r="R191" s="223">
        <f>Q191*H191</f>
        <v>24.905573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1240</v>
      </c>
    </row>
    <row r="192" spans="1:65" s="2" customFormat="1" ht="34.799999999999997" customHeight="1">
      <c r="A192" s="34"/>
      <c r="B192" s="35"/>
      <c r="C192" s="214" t="s">
        <v>355</v>
      </c>
      <c r="D192" s="214" t="s">
        <v>225</v>
      </c>
      <c r="E192" s="215" t="s">
        <v>343</v>
      </c>
      <c r="F192" s="216" t="s">
        <v>344</v>
      </c>
      <c r="G192" s="217" t="s">
        <v>228</v>
      </c>
      <c r="H192" s="218">
        <v>6.82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0.12966</v>
      </c>
      <c r="R192" s="223">
        <f>Q192*H192</f>
        <v>0.88428119999999999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1241</v>
      </c>
    </row>
    <row r="193" spans="1:65" s="2" customFormat="1" ht="34.799999999999997" customHeight="1">
      <c r="A193" s="34"/>
      <c r="B193" s="35"/>
      <c r="C193" s="214" t="s">
        <v>359</v>
      </c>
      <c r="D193" s="214" t="s">
        <v>225</v>
      </c>
      <c r="E193" s="215" t="s">
        <v>568</v>
      </c>
      <c r="F193" s="216" t="s">
        <v>569</v>
      </c>
      <c r="G193" s="217" t="s">
        <v>228</v>
      </c>
      <c r="H193" s="218">
        <v>240.1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0.18151999999999999</v>
      </c>
      <c r="R193" s="223">
        <f>Q193*H193</f>
        <v>43.582951999999999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1242</v>
      </c>
    </row>
    <row r="194" spans="1:65" s="2" customFormat="1" ht="22.2" customHeight="1">
      <c r="A194" s="34"/>
      <c r="B194" s="35"/>
      <c r="C194" s="214" t="s">
        <v>364</v>
      </c>
      <c r="D194" s="214" t="s">
        <v>225</v>
      </c>
      <c r="E194" s="215" t="s">
        <v>365</v>
      </c>
      <c r="F194" s="216" t="s">
        <v>366</v>
      </c>
      <c r="G194" s="217" t="s">
        <v>228</v>
      </c>
      <c r="H194" s="218">
        <v>4.4800000000000004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0.112</v>
      </c>
      <c r="R194" s="223">
        <f>Q194*H194</f>
        <v>0.50176000000000009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1243</v>
      </c>
    </row>
    <row r="195" spans="1:65" s="2" customFormat="1" ht="14.4" customHeight="1">
      <c r="A195" s="34"/>
      <c r="B195" s="35"/>
      <c r="C195" s="250" t="s">
        <v>368</v>
      </c>
      <c r="D195" s="250" t="s">
        <v>322</v>
      </c>
      <c r="E195" s="251" t="s">
        <v>369</v>
      </c>
      <c r="F195" s="252" t="s">
        <v>370</v>
      </c>
      <c r="G195" s="253" t="s">
        <v>228</v>
      </c>
      <c r="H195" s="254">
        <v>4.4800000000000004</v>
      </c>
      <c r="I195" s="255"/>
      <c r="J195" s="254">
        <f>ROUND(I195*H195,2)</f>
        <v>0</v>
      </c>
      <c r="K195" s="256"/>
      <c r="L195" s="257"/>
      <c r="M195" s="258" t="s">
        <v>1</v>
      </c>
      <c r="N195" s="259" t="s">
        <v>43</v>
      </c>
      <c r="O195" s="75"/>
      <c r="P195" s="223">
        <f>O195*H195</f>
        <v>0</v>
      </c>
      <c r="Q195" s="223">
        <v>0.13800000000000001</v>
      </c>
      <c r="R195" s="223">
        <f>Q195*H195</f>
        <v>0.61824000000000012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1244</v>
      </c>
    </row>
    <row r="196" spans="1:65" s="12" customFormat="1" ht="22.8" customHeight="1">
      <c r="B196" s="198"/>
      <c r="C196" s="199"/>
      <c r="D196" s="200" t="s">
        <v>76</v>
      </c>
      <c r="E196" s="212" t="s">
        <v>268</v>
      </c>
      <c r="F196" s="212" t="s">
        <v>378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SUM(P197:P234)</f>
        <v>0</v>
      </c>
      <c r="Q196" s="206"/>
      <c r="R196" s="207">
        <f>SUM(R197:R234)</f>
        <v>54.907466500000005</v>
      </c>
      <c r="S196" s="206"/>
      <c r="T196" s="208">
        <f>SUM(T197:T234)</f>
        <v>4.0000000000000001E-3</v>
      </c>
      <c r="AR196" s="209" t="s">
        <v>85</v>
      </c>
      <c r="AT196" s="210" t="s">
        <v>76</v>
      </c>
      <c r="AU196" s="210" t="s">
        <v>85</v>
      </c>
      <c r="AY196" s="209" t="s">
        <v>223</v>
      </c>
      <c r="BK196" s="211">
        <f>SUM(BK197:BK234)</f>
        <v>0</v>
      </c>
    </row>
    <row r="197" spans="1:65" s="2" customFormat="1" ht="22.2" customHeight="1">
      <c r="A197" s="34"/>
      <c r="B197" s="35"/>
      <c r="C197" s="214" t="s">
        <v>373</v>
      </c>
      <c r="D197" s="214" t="s">
        <v>225</v>
      </c>
      <c r="E197" s="215" t="s">
        <v>380</v>
      </c>
      <c r="F197" s="216" t="s">
        <v>381</v>
      </c>
      <c r="G197" s="217" t="s">
        <v>376</v>
      </c>
      <c r="H197" s="218">
        <v>6</v>
      </c>
      <c r="I197" s="219"/>
      <c r="J197" s="218">
        <f t="shared" ref="J197:J203" si="5"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 t="shared" ref="P197:P203" si="6">O197*H197</f>
        <v>0</v>
      </c>
      <c r="Q197" s="223">
        <v>0.22133</v>
      </c>
      <c r="R197" s="223">
        <f t="shared" ref="R197:R203" si="7">Q197*H197</f>
        <v>1.3279799999999999</v>
      </c>
      <c r="S197" s="223">
        <v>0</v>
      </c>
      <c r="T197" s="224">
        <f t="shared" ref="T197:T203" si="8"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 t="shared" ref="BE197:BE203" si="9">IF(N197="základná",J197,0)</f>
        <v>0</v>
      </c>
      <c r="BF197" s="226">
        <f t="shared" ref="BF197:BF203" si="10">IF(N197="znížená",J197,0)</f>
        <v>0</v>
      </c>
      <c r="BG197" s="226">
        <f t="shared" ref="BG197:BG203" si="11">IF(N197="zákl. prenesená",J197,0)</f>
        <v>0</v>
      </c>
      <c r="BH197" s="226">
        <f t="shared" ref="BH197:BH203" si="12">IF(N197="zníž. prenesená",J197,0)</f>
        <v>0</v>
      </c>
      <c r="BI197" s="226">
        <f t="shared" ref="BI197:BI203" si="13">IF(N197="nulová",J197,0)</f>
        <v>0</v>
      </c>
      <c r="BJ197" s="17" t="s">
        <v>100</v>
      </c>
      <c r="BK197" s="226">
        <f t="shared" ref="BK197:BK203" si="14">ROUND(I197*H197,2)</f>
        <v>0</v>
      </c>
      <c r="BL197" s="17" t="s">
        <v>229</v>
      </c>
      <c r="BM197" s="225" t="s">
        <v>1245</v>
      </c>
    </row>
    <row r="198" spans="1:65" s="2" customFormat="1" ht="14.4" customHeight="1">
      <c r="A198" s="34"/>
      <c r="B198" s="35"/>
      <c r="C198" s="250" t="s">
        <v>379</v>
      </c>
      <c r="D198" s="250" t="s">
        <v>322</v>
      </c>
      <c r="E198" s="251" t="s">
        <v>386</v>
      </c>
      <c r="F198" s="252" t="s">
        <v>387</v>
      </c>
      <c r="G198" s="253" t="s">
        <v>376</v>
      </c>
      <c r="H198" s="254">
        <v>5</v>
      </c>
      <c r="I198" s="255"/>
      <c r="J198" s="254">
        <f t="shared" si="5"/>
        <v>0</v>
      </c>
      <c r="K198" s="256"/>
      <c r="L198" s="257"/>
      <c r="M198" s="258" t="s">
        <v>1</v>
      </c>
      <c r="N198" s="259" t="s">
        <v>43</v>
      </c>
      <c r="O198" s="75"/>
      <c r="P198" s="223">
        <f t="shared" si="6"/>
        <v>0</v>
      </c>
      <c r="Q198" s="223">
        <v>2E-3</v>
      </c>
      <c r="R198" s="223">
        <f t="shared" si="7"/>
        <v>0.01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262</v>
      </c>
      <c r="AT198" s="225" t="s">
        <v>322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1246</v>
      </c>
    </row>
    <row r="199" spans="1:65" s="2" customFormat="1" ht="22.2" customHeight="1">
      <c r="A199" s="34"/>
      <c r="B199" s="35"/>
      <c r="C199" s="214" t="s">
        <v>385</v>
      </c>
      <c r="D199" s="214" t="s">
        <v>225</v>
      </c>
      <c r="E199" s="215" t="s">
        <v>390</v>
      </c>
      <c r="F199" s="216" t="s">
        <v>391</v>
      </c>
      <c r="G199" s="217" t="s">
        <v>376</v>
      </c>
      <c r="H199" s="218">
        <v>4</v>
      </c>
      <c r="I199" s="219"/>
      <c r="J199" s="218">
        <f t="shared" si="5"/>
        <v>0</v>
      </c>
      <c r="K199" s="220"/>
      <c r="L199" s="39"/>
      <c r="M199" s="221" t="s">
        <v>1</v>
      </c>
      <c r="N199" s="222" t="s">
        <v>43</v>
      </c>
      <c r="O199" s="75"/>
      <c r="P199" s="223">
        <f t="shared" si="6"/>
        <v>0</v>
      </c>
      <c r="Q199" s="223">
        <v>0.11958000000000001</v>
      </c>
      <c r="R199" s="223">
        <f t="shared" si="7"/>
        <v>0.47832000000000002</v>
      </c>
      <c r="S199" s="223">
        <v>0</v>
      </c>
      <c r="T199" s="224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 t="shared" si="9"/>
        <v>0</v>
      </c>
      <c r="BF199" s="226">
        <f t="shared" si="10"/>
        <v>0</v>
      </c>
      <c r="BG199" s="226">
        <f t="shared" si="11"/>
        <v>0</v>
      </c>
      <c r="BH199" s="226">
        <f t="shared" si="12"/>
        <v>0</v>
      </c>
      <c r="BI199" s="226">
        <f t="shared" si="13"/>
        <v>0</v>
      </c>
      <c r="BJ199" s="17" t="s">
        <v>100</v>
      </c>
      <c r="BK199" s="226">
        <f t="shared" si="14"/>
        <v>0</v>
      </c>
      <c r="BL199" s="17" t="s">
        <v>229</v>
      </c>
      <c r="BM199" s="225" t="s">
        <v>1247</v>
      </c>
    </row>
    <row r="200" spans="1:65" s="2" customFormat="1" ht="14.4" customHeight="1">
      <c r="A200" s="34"/>
      <c r="B200" s="35"/>
      <c r="C200" s="250" t="s">
        <v>389</v>
      </c>
      <c r="D200" s="250" t="s">
        <v>322</v>
      </c>
      <c r="E200" s="251" t="s">
        <v>394</v>
      </c>
      <c r="F200" s="252" t="s">
        <v>395</v>
      </c>
      <c r="G200" s="253" t="s">
        <v>376</v>
      </c>
      <c r="H200" s="254">
        <v>4</v>
      </c>
      <c r="I200" s="255"/>
      <c r="J200" s="254">
        <f t="shared" si="5"/>
        <v>0</v>
      </c>
      <c r="K200" s="256"/>
      <c r="L200" s="257"/>
      <c r="M200" s="258" t="s">
        <v>1</v>
      </c>
      <c r="N200" s="259" t="s">
        <v>43</v>
      </c>
      <c r="O200" s="75"/>
      <c r="P200" s="223">
        <f t="shared" si="6"/>
        <v>0</v>
      </c>
      <c r="Q200" s="223">
        <v>1.4E-3</v>
      </c>
      <c r="R200" s="223">
        <f t="shared" si="7"/>
        <v>5.5999999999999999E-3</v>
      </c>
      <c r="S200" s="223">
        <v>0</v>
      </c>
      <c r="T200" s="224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262</v>
      </c>
      <c r="AT200" s="225" t="s">
        <v>322</v>
      </c>
      <c r="AU200" s="225" t="s">
        <v>100</v>
      </c>
      <c r="AY200" s="17" t="s">
        <v>223</v>
      </c>
      <c r="BE200" s="226">
        <f t="shared" si="9"/>
        <v>0</v>
      </c>
      <c r="BF200" s="226">
        <f t="shared" si="10"/>
        <v>0</v>
      </c>
      <c r="BG200" s="226">
        <f t="shared" si="11"/>
        <v>0</v>
      </c>
      <c r="BH200" s="226">
        <f t="shared" si="12"/>
        <v>0</v>
      </c>
      <c r="BI200" s="226">
        <f t="shared" si="13"/>
        <v>0</v>
      </c>
      <c r="BJ200" s="17" t="s">
        <v>100</v>
      </c>
      <c r="BK200" s="226">
        <f t="shared" si="14"/>
        <v>0</v>
      </c>
      <c r="BL200" s="17" t="s">
        <v>229</v>
      </c>
      <c r="BM200" s="225" t="s">
        <v>1248</v>
      </c>
    </row>
    <row r="201" spans="1:65" s="2" customFormat="1" ht="14.4" customHeight="1">
      <c r="A201" s="34"/>
      <c r="B201" s="35"/>
      <c r="C201" s="250" t="s">
        <v>393</v>
      </c>
      <c r="D201" s="250" t="s">
        <v>322</v>
      </c>
      <c r="E201" s="251" t="s">
        <v>398</v>
      </c>
      <c r="F201" s="252" t="s">
        <v>399</v>
      </c>
      <c r="G201" s="253" t="s">
        <v>376</v>
      </c>
      <c r="H201" s="254">
        <v>6</v>
      </c>
      <c r="I201" s="255"/>
      <c r="J201" s="254">
        <f t="shared" si="5"/>
        <v>0</v>
      </c>
      <c r="K201" s="256"/>
      <c r="L201" s="257"/>
      <c r="M201" s="258" t="s">
        <v>1</v>
      </c>
      <c r="N201" s="259" t="s">
        <v>43</v>
      </c>
      <c r="O201" s="75"/>
      <c r="P201" s="223">
        <f t="shared" si="6"/>
        <v>0</v>
      </c>
      <c r="Q201" s="223">
        <v>2.0000000000000002E-5</v>
      </c>
      <c r="R201" s="223">
        <f t="shared" si="7"/>
        <v>1.2000000000000002E-4</v>
      </c>
      <c r="S201" s="223">
        <v>0</v>
      </c>
      <c r="T201" s="224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262</v>
      </c>
      <c r="AT201" s="225" t="s">
        <v>322</v>
      </c>
      <c r="AU201" s="225" t="s">
        <v>100</v>
      </c>
      <c r="AY201" s="17" t="s">
        <v>223</v>
      </c>
      <c r="BE201" s="226">
        <f t="shared" si="9"/>
        <v>0</v>
      </c>
      <c r="BF201" s="226">
        <f t="shared" si="10"/>
        <v>0</v>
      </c>
      <c r="BG201" s="226">
        <f t="shared" si="11"/>
        <v>0</v>
      </c>
      <c r="BH201" s="226">
        <f t="shared" si="12"/>
        <v>0</v>
      </c>
      <c r="BI201" s="226">
        <f t="shared" si="13"/>
        <v>0</v>
      </c>
      <c r="BJ201" s="17" t="s">
        <v>100</v>
      </c>
      <c r="BK201" s="226">
        <f t="shared" si="14"/>
        <v>0</v>
      </c>
      <c r="BL201" s="17" t="s">
        <v>229</v>
      </c>
      <c r="BM201" s="225" t="s">
        <v>1249</v>
      </c>
    </row>
    <row r="202" spans="1:65" s="2" customFormat="1" ht="30" customHeight="1">
      <c r="A202" s="34"/>
      <c r="B202" s="35"/>
      <c r="C202" s="214" t="s">
        <v>397</v>
      </c>
      <c r="D202" s="214" t="s">
        <v>225</v>
      </c>
      <c r="E202" s="215" t="s">
        <v>402</v>
      </c>
      <c r="F202" s="216" t="s">
        <v>403</v>
      </c>
      <c r="G202" s="217" t="s">
        <v>248</v>
      </c>
      <c r="H202" s="218">
        <v>120.17</v>
      </c>
      <c r="I202" s="219"/>
      <c r="J202" s="218">
        <f t="shared" si="5"/>
        <v>0</v>
      </c>
      <c r="K202" s="220"/>
      <c r="L202" s="39"/>
      <c r="M202" s="221" t="s">
        <v>1</v>
      </c>
      <c r="N202" s="222" t="s">
        <v>43</v>
      </c>
      <c r="O202" s="75"/>
      <c r="P202" s="223">
        <f t="shared" si="6"/>
        <v>0</v>
      </c>
      <c r="Q202" s="223">
        <v>6.9999999999999994E-5</v>
      </c>
      <c r="R202" s="223">
        <f t="shared" si="7"/>
        <v>8.4118999999999999E-3</v>
      </c>
      <c r="S202" s="223">
        <v>0</v>
      </c>
      <c r="T202" s="224">
        <f t="shared" si="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 t="shared" si="9"/>
        <v>0</v>
      </c>
      <c r="BF202" s="226">
        <f t="shared" si="10"/>
        <v>0</v>
      </c>
      <c r="BG202" s="226">
        <f t="shared" si="11"/>
        <v>0</v>
      </c>
      <c r="BH202" s="226">
        <f t="shared" si="12"/>
        <v>0</v>
      </c>
      <c r="BI202" s="226">
        <f t="shared" si="13"/>
        <v>0</v>
      </c>
      <c r="BJ202" s="17" t="s">
        <v>100</v>
      </c>
      <c r="BK202" s="226">
        <f t="shared" si="14"/>
        <v>0</v>
      </c>
      <c r="BL202" s="17" t="s">
        <v>229</v>
      </c>
      <c r="BM202" s="225" t="s">
        <v>1250</v>
      </c>
    </row>
    <row r="203" spans="1:65" s="2" customFormat="1" ht="22.2" customHeight="1">
      <c r="A203" s="34"/>
      <c r="B203" s="35"/>
      <c r="C203" s="214" t="s">
        <v>401</v>
      </c>
      <c r="D203" s="214" t="s">
        <v>225</v>
      </c>
      <c r="E203" s="215" t="s">
        <v>410</v>
      </c>
      <c r="F203" s="216" t="s">
        <v>411</v>
      </c>
      <c r="G203" s="217" t="s">
        <v>228</v>
      </c>
      <c r="H203" s="218">
        <v>7</v>
      </c>
      <c r="I203" s="219"/>
      <c r="J203" s="218">
        <f t="shared" si="5"/>
        <v>0</v>
      </c>
      <c r="K203" s="220"/>
      <c r="L203" s="39"/>
      <c r="M203" s="221" t="s">
        <v>1</v>
      </c>
      <c r="N203" s="222" t="s">
        <v>43</v>
      </c>
      <c r="O203" s="75"/>
      <c r="P203" s="223">
        <f t="shared" si="6"/>
        <v>0</v>
      </c>
      <c r="Q203" s="223">
        <v>5.9999999999999995E-4</v>
      </c>
      <c r="R203" s="223">
        <f t="shared" si="7"/>
        <v>4.1999999999999997E-3</v>
      </c>
      <c r="S203" s="223">
        <v>0</v>
      </c>
      <c r="T203" s="224">
        <f t="shared" si="8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229</v>
      </c>
      <c r="AT203" s="225" t="s">
        <v>225</v>
      </c>
      <c r="AU203" s="225" t="s">
        <v>100</v>
      </c>
      <c r="AY203" s="17" t="s">
        <v>223</v>
      </c>
      <c r="BE203" s="226">
        <f t="shared" si="9"/>
        <v>0</v>
      </c>
      <c r="BF203" s="226">
        <f t="shared" si="10"/>
        <v>0</v>
      </c>
      <c r="BG203" s="226">
        <f t="shared" si="11"/>
        <v>0</v>
      </c>
      <c r="BH203" s="226">
        <f t="shared" si="12"/>
        <v>0</v>
      </c>
      <c r="BI203" s="226">
        <f t="shared" si="13"/>
        <v>0</v>
      </c>
      <c r="BJ203" s="17" t="s">
        <v>100</v>
      </c>
      <c r="BK203" s="226">
        <f t="shared" si="14"/>
        <v>0</v>
      </c>
      <c r="BL203" s="17" t="s">
        <v>229</v>
      </c>
      <c r="BM203" s="225" t="s">
        <v>1251</v>
      </c>
    </row>
    <row r="204" spans="1:65" s="13" customFormat="1">
      <c r="B204" s="227"/>
      <c r="C204" s="228"/>
      <c r="D204" s="229" t="s">
        <v>234</v>
      </c>
      <c r="E204" s="230" t="s">
        <v>1</v>
      </c>
      <c r="F204" s="231" t="s">
        <v>1110</v>
      </c>
      <c r="G204" s="228"/>
      <c r="H204" s="232">
        <v>0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234</v>
      </c>
      <c r="AU204" s="238" t="s">
        <v>100</v>
      </c>
      <c r="AV204" s="13" t="s">
        <v>100</v>
      </c>
      <c r="AW204" s="13" t="s">
        <v>33</v>
      </c>
      <c r="AX204" s="13" t="s">
        <v>77</v>
      </c>
      <c r="AY204" s="238" t="s">
        <v>223</v>
      </c>
    </row>
    <row r="205" spans="1:65" s="13" customFormat="1">
      <c r="B205" s="227"/>
      <c r="C205" s="228"/>
      <c r="D205" s="229" t="s">
        <v>234</v>
      </c>
      <c r="E205" s="230" t="s">
        <v>1</v>
      </c>
      <c r="F205" s="231" t="s">
        <v>1252</v>
      </c>
      <c r="G205" s="228"/>
      <c r="H205" s="232">
        <v>7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234</v>
      </c>
      <c r="AU205" s="238" t="s">
        <v>100</v>
      </c>
      <c r="AV205" s="13" t="s">
        <v>100</v>
      </c>
      <c r="AW205" s="13" t="s">
        <v>33</v>
      </c>
      <c r="AX205" s="13" t="s">
        <v>77</v>
      </c>
      <c r="AY205" s="238" t="s">
        <v>223</v>
      </c>
    </row>
    <row r="206" spans="1:65" s="14" customFormat="1">
      <c r="B206" s="239"/>
      <c r="C206" s="240"/>
      <c r="D206" s="229" t="s">
        <v>234</v>
      </c>
      <c r="E206" s="241" t="s">
        <v>1</v>
      </c>
      <c r="F206" s="242" t="s">
        <v>244</v>
      </c>
      <c r="G206" s="240"/>
      <c r="H206" s="243">
        <v>7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234</v>
      </c>
      <c r="AU206" s="249" t="s">
        <v>100</v>
      </c>
      <c r="AV206" s="14" t="s">
        <v>229</v>
      </c>
      <c r="AW206" s="14" t="s">
        <v>33</v>
      </c>
      <c r="AX206" s="14" t="s">
        <v>85</v>
      </c>
      <c r="AY206" s="249" t="s">
        <v>223</v>
      </c>
    </row>
    <row r="207" spans="1:65" s="2" customFormat="1" ht="22.2" customHeight="1">
      <c r="A207" s="34"/>
      <c r="B207" s="35"/>
      <c r="C207" s="214" t="s">
        <v>405</v>
      </c>
      <c r="D207" s="214" t="s">
        <v>225</v>
      </c>
      <c r="E207" s="215" t="s">
        <v>424</v>
      </c>
      <c r="F207" s="216" t="s">
        <v>425</v>
      </c>
      <c r="G207" s="217" t="s">
        <v>376</v>
      </c>
      <c r="H207" s="218">
        <v>6</v>
      </c>
      <c r="I207" s="219"/>
      <c r="J207" s="218">
        <f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>IF(N207="základná",J207,0)</f>
        <v>0</v>
      </c>
      <c r="BF207" s="226">
        <f>IF(N207="znížená",J207,0)</f>
        <v>0</v>
      </c>
      <c r="BG207" s="226">
        <f>IF(N207="zákl. prenesená",J207,0)</f>
        <v>0</v>
      </c>
      <c r="BH207" s="226">
        <f>IF(N207="zníž. prenesená",J207,0)</f>
        <v>0</v>
      </c>
      <c r="BI207" s="226">
        <f>IF(N207="nulová",J207,0)</f>
        <v>0</v>
      </c>
      <c r="BJ207" s="17" t="s">
        <v>100</v>
      </c>
      <c r="BK207" s="226">
        <f>ROUND(I207*H207,2)</f>
        <v>0</v>
      </c>
      <c r="BL207" s="17" t="s">
        <v>229</v>
      </c>
      <c r="BM207" s="225" t="s">
        <v>1253</v>
      </c>
    </row>
    <row r="208" spans="1:65" s="13" customFormat="1">
      <c r="B208" s="227"/>
      <c r="C208" s="228"/>
      <c r="D208" s="229" t="s">
        <v>234</v>
      </c>
      <c r="E208" s="230" t="s">
        <v>1</v>
      </c>
      <c r="F208" s="231" t="s">
        <v>1112</v>
      </c>
      <c r="G208" s="228"/>
      <c r="H208" s="232">
        <v>6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33</v>
      </c>
      <c r="AX208" s="13" t="s">
        <v>85</v>
      </c>
      <c r="AY208" s="238" t="s">
        <v>223</v>
      </c>
    </row>
    <row r="209" spans="1:65" s="2" customFormat="1" ht="22.2" customHeight="1">
      <c r="A209" s="34"/>
      <c r="B209" s="35"/>
      <c r="C209" s="214" t="s">
        <v>409</v>
      </c>
      <c r="D209" s="214" t="s">
        <v>225</v>
      </c>
      <c r="E209" s="215" t="s">
        <v>429</v>
      </c>
      <c r="F209" s="216" t="s">
        <v>430</v>
      </c>
      <c r="G209" s="217" t="s">
        <v>248</v>
      </c>
      <c r="H209" s="218">
        <v>120.17</v>
      </c>
      <c r="I209" s="219"/>
      <c r="J209" s="218">
        <f>ROUND(I209*H209,2)</f>
        <v>0</v>
      </c>
      <c r="K209" s="220"/>
      <c r="L209" s="39"/>
      <c r="M209" s="221" t="s">
        <v>1</v>
      </c>
      <c r="N209" s="222" t="s">
        <v>43</v>
      </c>
      <c r="O209" s="7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1254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1255</v>
      </c>
      <c r="G210" s="228"/>
      <c r="H210" s="232">
        <v>120.17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85</v>
      </c>
      <c r="AY210" s="238" t="s">
        <v>223</v>
      </c>
    </row>
    <row r="211" spans="1:65" s="2" customFormat="1" ht="22.2" customHeight="1">
      <c r="A211" s="34"/>
      <c r="B211" s="35"/>
      <c r="C211" s="214" t="s">
        <v>415</v>
      </c>
      <c r="D211" s="214" t="s">
        <v>225</v>
      </c>
      <c r="E211" s="215" t="s">
        <v>434</v>
      </c>
      <c r="F211" s="216" t="s">
        <v>435</v>
      </c>
      <c r="G211" s="217" t="s">
        <v>228</v>
      </c>
      <c r="H211" s="218">
        <v>7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1.0000000000000001E-5</v>
      </c>
      <c r="R211" s="223">
        <f>Q211*H211</f>
        <v>7.0000000000000007E-5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1256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1257</v>
      </c>
      <c r="G212" s="228"/>
      <c r="H212" s="232">
        <v>7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30" customHeight="1">
      <c r="A213" s="34"/>
      <c r="B213" s="35"/>
      <c r="C213" s="214" t="s">
        <v>419</v>
      </c>
      <c r="D213" s="214" t="s">
        <v>225</v>
      </c>
      <c r="E213" s="215" t="s">
        <v>439</v>
      </c>
      <c r="F213" s="216" t="s">
        <v>440</v>
      </c>
      <c r="G213" s="217" t="s">
        <v>248</v>
      </c>
      <c r="H213" s="218">
        <v>7.54</v>
      </c>
      <c r="I213" s="219"/>
      <c r="J213" s="218">
        <f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>O213*H213</f>
        <v>0</v>
      </c>
      <c r="Q213" s="223">
        <v>0.15112999999999999</v>
      </c>
      <c r="R213" s="223">
        <f>Q213*H213</f>
        <v>1.1395202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1258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1259</v>
      </c>
      <c r="G214" s="228"/>
      <c r="H214" s="232">
        <v>5.28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77</v>
      </c>
      <c r="AY214" s="238" t="s">
        <v>223</v>
      </c>
    </row>
    <row r="215" spans="1:65" s="13" customFormat="1">
      <c r="B215" s="227"/>
      <c r="C215" s="228"/>
      <c r="D215" s="229" t="s">
        <v>234</v>
      </c>
      <c r="E215" s="230" t="s">
        <v>1</v>
      </c>
      <c r="F215" s="231" t="s">
        <v>1260</v>
      </c>
      <c r="G215" s="228"/>
      <c r="H215" s="232">
        <v>2.2599999999999998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234</v>
      </c>
      <c r="AU215" s="238" t="s">
        <v>100</v>
      </c>
      <c r="AV215" s="13" t="s">
        <v>100</v>
      </c>
      <c r="AW215" s="13" t="s">
        <v>33</v>
      </c>
      <c r="AX215" s="13" t="s">
        <v>77</v>
      </c>
      <c r="AY215" s="238" t="s">
        <v>223</v>
      </c>
    </row>
    <row r="216" spans="1:65" s="14" customFormat="1">
      <c r="B216" s="239"/>
      <c r="C216" s="240"/>
      <c r="D216" s="229" t="s">
        <v>234</v>
      </c>
      <c r="E216" s="241" t="s">
        <v>1</v>
      </c>
      <c r="F216" s="242" t="s">
        <v>244</v>
      </c>
      <c r="G216" s="240"/>
      <c r="H216" s="243">
        <v>7.54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234</v>
      </c>
      <c r="AU216" s="249" t="s">
        <v>100</v>
      </c>
      <c r="AV216" s="14" t="s">
        <v>229</v>
      </c>
      <c r="AW216" s="14" t="s">
        <v>33</v>
      </c>
      <c r="AX216" s="14" t="s">
        <v>85</v>
      </c>
      <c r="AY216" s="249" t="s">
        <v>223</v>
      </c>
    </row>
    <row r="217" spans="1:65" s="2" customFormat="1" ht="22.2" customHeight="1">
      <c r="A217" s="34"/>
      <c r="B217" s="35"/>
      <c r="C217" s="250" t="s">
        <v>423</v>
      </c>
      <c r="D217" s="250" t="s">
        <v>322</v>
      </c>
      <c r="E217" s="251" t="s">
        <v>447</v>
      </c>
      <c r="F217" s="252" t="s">
        <v>448</v>
      </c>
      <c r="G217" s="253" t="s">
        <v>376</v>
      </c>
      <c r="H217" s="254">
        <v>7.62</v>
      </c>
      <c r="I217" s="255"/>
      <c r="J217" s="254">
        <f>ROUND(I217*H217,2)</f>
        <v>0</v>
      </c>
      <c r="K217" s="256"/>
      <c r="L217" s="257"/>
      <c r="M217" s="258" t="s">
        <v>1</v>
      </c>
      <c r="N217" s="259" t="s">
        <v>43</v>
      </c>
      <c r="O217" s="75"/>
      <c r="P217" s="223">
        <f>O217*H217</f>
        <v>0</v>
      </c>
      <c r="Q217" s="223">
        <v>0.09</v>
      </c>
      <c r="R217" s="223">
        <f>Q217*H217</f>
        <v>0.68579999999999997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262</v>
      </c>
      <c r="AT217" s="225" t="s">
        <v>322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1261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1262</v>
      </c>
      <c r="G218" s="228"/>
      <c r="H218" s="232">
        <v>7.54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85</v>
      </c>
      <c r="AY218" s="238" t="s">
        <v>223</v>
      </c>
    </row>
    <row r="219" spans="1:65" s="13" customFormat="1">
      <c r="B219" s="227"/>
      <c r="C219" s="228"/>
      <c r="D219" s="229" t="s">
        <v>234</v>
      </c>
      <c r="E219" s="228"/>
      <c r="F219" s="231" t="s">
        <v>1263</v>
      </c>
      <c r="G219" s="228"/>
      <c r="H219" s="232">
        <v>7.62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4</v>
      </c>
      <c r="AX219" s="13" t="s">
        <v>85</v>
      </c>
      <c r="AY219" s="238" t="s">
        <v>223</v>
      </c>
    </row>
    <row r="220" spans="1:65" s="2" customFormat="1" ht="30" customHeight="1">
      <c r="A220" s="34"/>
      <c r="B220" s="35"/>
      <c r="C220" s="214" t="s">
        <v>428</v>
      </c>
      <c r="D220" s="214" t="s">
        <v>225</v>
      </c>
      <c r="E220" s="215" t="s">
        <v>462</v>
      </c>
      <c r="F220" s="216" t="s">
        <v>463</v>
      </c>
      <c r="G220" s="217" t="s">
        <v>248</v>
      </c>
      <c r="H220" s="218">
        <v>239.53</v>
      </c>
      <c r="I220" s="219"/>
      <c r="J220" s="218">
        <f>ROUND(I220*H220,2)</f>
        <v>0</v>
      </c>
      <c r="K220" s="220"/>
      <c r="L220" s="39"/>
      <c r="M220" s="221" t="s">
        <v>1</v>
      </c>
      <c r="N220" s="222" t="s">
        <v>43</v>
      </c>
      <c r="O220" s="75"/>
      <c r="P220" s="223">
        <f>O220*H220</f>
        <v>0</v>
      </c>
      <c r="Q220" s="223">
        <v>9.8530000000000006E-2</v>
      </c>
      <c r="R220" s="223">
        <f>Q220*H220</f>
        <v>23.600890900000003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1264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1265</v>
      </c>
      <c r="G221" s="228"/>
      <c r="H221" s="232">
        <v>239.53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2" customFormat="1" ht="14.4" customHeight="1">
      <c r="A222" s="34"/>
      <c r="B222" s="35"/>
      <c r="C222" s="250" t="s">
        <v>433</v>
      </c>
      <c r="D222" s="250" t="s">
        <v>322</v>
      </c>
      <c r="E222" s="251" t="s">
        <v>467</v>
      </c>
      <c r="F222" s="252" t="s">
        <v>468</v>
      </c>
      <c r="G222" s="253" t="s">
        <v>376</v>
      </c>
      <c r="H222" s="254">
        <v>241.93</v>
      </c>
      <c r="I222" s="255"/>
      <c r="J222" s="254">
        <f>ROUND(I222*H222,2)</f>
        <v>0</v>
      </c>
      <c r="K222" s="256"/>
      <c r="L222" s="257"/>
      <c r="M222" s="258" t="s">
        <v>1</v>
      </c>
      <c r="N222" s="259" t="s">
        <v>43</v>
      </c>
      <c r="O222" s="75"/>
      <c r="P222" s="223">
        <f>O222*H222</f>
        <v>0</v>
      </c>
      <c r="Q222" s="223">
        <v>2.3E-2</v>
      </c>
      <c r="R222" s="223">
        <f>Q222*H222</f>
        <v>5.5643900000000004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262</v>
      </c>
      <c r="AT222" s="225" t="s">
        <v>322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1266</v>
      </c>
    </row>
    <row r="223" spans="1:65" s="13" customFormat="1">
      <c r="B223" s="227"/>
      <c r="C223" s="228"/>
      <c r="D223" s="229" t="s">
        <v>234</v>
      </c>
      <c r="E223" s="228"/>
      <c r="F223" s="231" t="s">
        <v>1267</v>
      </c>
      <c r="G223" s="228"/>
      <c r="H223" s="232">
        <v>241.93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4</v>
      </c>
      <c r="AX223" s="13" t="s">
        <v>85</v>
      </c>
      <c r="AY223" s="238" t="s">
        <v>223</v>
      </c>
    </row>
    <row r="224" spans="1:65" s="2" customFormat="1" ht="22.2" customHeight="1">
      <c r="A224" s="34"/>
      <c r="B224" s="35"/>
      <c r="C224" s="214" t="s">
        <v>438</v>
      </c>
      <c r="D224" s="214" t="s">
        <v>225</v>
      </c>
      <c r="E224" s="215" t="s">
        <v>472</v>
      </c>
      <c r="F224" s="216" t="s">
        <v>473</v>
      </c>
      <c r="G224" s="217" t="s">
        <v>258</v>
      </c>
      <c r="H224" s="218">
        <v>9.9499999999999993</v>
      </c>
      <c r="I224" s="219"/>
      <c r="J224" s="218">
        <f>ROUND(I224*H224,2)</f>
        <v>0</v>
      </c>
      <c r="K224" s="220"/>
      <c r="L224" s="39"/>
      <c r="M224" s="221" t="s">
        <v>1</v>
      </c>
      <c r="N224" s="222" t="s">
        <v>43</v>
      </c>
      <c r="O224" s="75"/>
      <c r="P224" s="223">
        <f>O224*H224</f>
        <v>0</v>
      </c>
      <c r="Q224" s="223">
        <v>2.2151299999999998</v>
      </c>
      <c r="R224" s="223">
        <f>Q224*H224</f>
        <v>22.040543499999998</v>
      </c>
      <c r="S224" s="223">
        <v>0</v>
      </c>
      <c r="T224" s="22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>IF(N224="základná",J224,0)</f>
        <v>0</v>
      </c>
      <c r="BF224" s="226">
        <f>IF(N224="znížená",J224,0)</f>
        <v>0</v>
      </c>
      <c r="BG224" s="226">
        <f>IF(N224="zákl. prenesená",J224,0)</f>
        <v>0</v>
      </c>
      <c r="BH224" s="226">
        <f>IF(N224="zníž. prenesená",J224,0)</f>
        <v>0</v>
      </c>
      <c r="BI224" s="226">
        <f>IF(N224="nulová",J224,0)</f>
        <v>0</v>
      </c>
      <c r="BJ224" s="17" t="s">
        <v>100</v>
      </c>
      <c r="BK224" s="226">
        <f>ROUND(I224*H224,2)</f>
        <v>0</v>
      </c>
      <c r="BL224" s="17" t="s">
        <v>229</v>
      </c>
      <c r="BM224" s="225" t="s">
        <v>1268</v>
      </c>
    </row>
    <row r="225" spans="1:65" s="13" customFormat="1">
      <c r="B225" s="227"/>
      <c r="C225" s="228"/>
      <c r="D225" s="229" t="s">
        <v>234</v>
      </c>
      <c r="E225" s="230" t="s">
        <v>1</v>
      </c>
      <c r="F225" s="231" t="s">
        <v>1269</v>
      </c>
      <c r="G225" s="228"/>
      <c r="H225" s="232">
        <v>9.9499999999999993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234</v>
      </c>
      <c r="AU225" s="238" t="s">
        <v>100</v>
      </c>
      <c r="AV225" s="13" t="s">
        <v>100</v>
      </c>
      <c r="AW225" s="13" t="s">
        <v>33</v>
      </c>
      <c r="AX225" s="13" t="s">
        <v>85</v>
      </c>
      <c r="AY225" s="238" t="s">
        <v>223</v>
      </c>
    </row>
    <row r="226" spans="1:65" s="2" customFormat="1" ht="22.2" customHeight="1">
      <c r="A226" s="34"/>
      <c r="B226" s="35"/>
      <c r="C226" s="214" t="s">
        <v>446</v>
      </c>
      <c r="D226" s="214" t="s">
        <v>225</v>
      </c>
      <c r="E226" s="215" t="s">
        <v>482</v>
      </c>
      <c r="F226" s="216" t="s">
        <v>483</v>
      </c>
      <c r="G226" s="217" t="s">
        <v>248</v>
      </c>
      <c r="H226" s="218">
        <v>13.65</v>
      </c>
      <c r="I226" s="219"/>
      <c r="J226" s="218">
        <f t="shared" ref="J226:J234" si="15">ROUND(I226*H226,2)</f>
        <v>0</v>
      </c>
      <c r="K226" s="220"/>
      <c r="L226" s="39"/>
      <c r="M226" s="221" t="s">
        <v>1</v>
      </c>
      <c r="N226" s="222" t="s">
        <v>43</v>
      </c>
      <c r="O226" s="75"/>
      <c r="P226" s="223">
        <f t="shared" ref="P226:P234" si="16">O226*H226</f>
        <v>0</v>
      </c>
      <c r="Q226" s="223">
        <v>0</v>
      </c>
      <c r="R226" s="223">
        <f t="shared" ref="R226:R234" si="17">Q226*H226</f>
        <v>0</v>
      </c>
      <c r="S226" s="223">
        <v>0</v>
      </c>
      <c r="T226" s="224">
        <f t="shared" ref="T226:T234" si="18"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 t="shared" ref="BE226:BE234" si="19">IF(N226="základná",J226,0)</f>
        <v>0</v>
      </c>
      <c r="BF226" s="226">
        <f t="shared" ref="BF226:BF234" si="20">IF(N226="znížená",J226,0)</f>
        <v>0</v>
      </c>
      <c r="BG226" s="226">
        <f t="shared" ref="BG226:BG234" si="21">IF(N226="zákl. prenesená",J226,0)</f>
        <v>0</v>
      </c>
      <c r="BH226" s="226">
        <f t="shared" ref="BH226:BH234" si="22">IF(N226="zníž. prenesená",J226,0)</f>
        <v>0</v>
      </c>
      <c r="BI226" s="226">
        <f t="shared" ref="BI226:BI234" si="23">IF(N226="nulová",J226,0)</f>
        <v>0</v>
      </c>
      <c r="BJ226" s="17" t="s">
        <v>100</v>
      </c>
      <c r="BK226" s="226">
        <f t="shared" ref="BK226:BK234" si="24">ROUND(I226*H226,2)</f>
        <v>0</v>
      </c>
      <c r="BL226" s="17" t="s">
        <v>229</v>
      </c>
      <c r="BM226" s="225" t="s">
        <v>1270</v>
      </c>
    </row>
    <row r="227" spans="1:65" s="2" customFormat="1" ht="34.799999999999997" customHeight="1">
      <c r="A227" s="34"/>
      <c r="B227" s="35"/>
      <c r="C227" s="214" t="s">
        <v>451</v>
      </c>
      <c r="D227" s="214" t="s">
        <v>225</v>
      </c>
      <c r="E227" s="215" t="s">
        <v>486</v>
      </c>
      <c r="F227" s="216" t="s">
        <v>487</v>
      </c>
      <c r="G227" s="217" t="s">
        <v>228</v>
      </c>
      <c r="H227" s="218">
        <v>6.82</v>
      </c>
      <c r="I227" s="219"/>
      <c r="J227" s="218">
        <f t="shared" si="15"/>
        <v>0</v>
      </c>
      <c r="K227" s="220"/>
      <c r="L227" s="39"/>
      <c r="M227" s="221" t="s">
        <v>1</v>
      </c>
      <c r="N227" s="222" t="s">
        <v>43</v>
      </c>
      <c r="O227" s="75"/>
      <c r="P227" s="223">
        <f t="shared" si="16"/>
        <v>0</v>
      </c>
      <c r="Q227" s="223">
        <v>0</v>
      </c>
      <c r="R227" s="223">
        <f t="shared" si="17"/>
        <v>0</v>
      </c>
      <c r="S227" s="223">
        <v>0</v>
      </c>
      <c r="T227" s="224">
        <f t="shared" si="1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 t="shared" si="19"/>
        <v>0</v>
      </c>
      <c r="BF227" s="226">
        <f t="shared" si="20"/>
        <v>0</v>
      </c>
      <c r="BG227" s="226">
        <f t="shared" si="21"/>
        <v>0</v>
      </c>
      <c r="BH227" s="226">
        <f t="shared" si="22"/>
        <v>0</v>
      </c>
      <c r="BI227" s="226">
        <f t="shared" si="23"/>
        <v>0</v>
      </c>
      <c r="BJ227" s="17" t="s">
        <v>100</v>
      </c>
      <c r="BK227" s="226">
        <f t="shared" si="24"/>
        <v>0</v>
      </c>
      <c r="BL227" s="17" t="s">
        <v>229</v>
      </c>
      <c r="BM227" s="225" t="s">
        <v>1271</v>
      </c>
    </row>
    <row r="228" spans="1:65" s="2" customFormat="1" ht="19.8" customHeight="1">
      <c r="A228" s="34"/>
      <c r="B228" s="35"/>
      <c r="C228" s="214" t="s">
        <v>456</v>
      </c>
      <c r="D228" s="214" t="s">
        <v>225</v>
      </c>
      <c r="E228" s="215" t="s">
        <v>490</v>
      </c>
      <c r="F228" s="216" t="s">
        <v>491</v>
      </c>
      <c r="G228" s="217" t="s">
        <v>376</v>
      </c>
      <c r="H228" s="218">
        <v>1</v>
      </c>
      <c r="I228" s="219"/>
      <c r="J228" s="218">
        <f t="shared" si="15"/>
        <v>0</v>
      </c>
      <c r="K228" s="220"/>
      <c r="L228" s="39"/>
      <c r="M228" s="221" t="s">
        <v>1</v>
      </c>
      <c r="N228" s="222" t="s">
        <v>43</v>
      </c>
      <c r="O228" s="75"/>
      <c r="P228" s="223">
        <f t="shared" si="16"/>
        <v>0</v>
      </c>
      <c r="Q228" s="223">
        <v>4.1619999999999997E-2</v>
      </c>
      <c r="R228" s="223">
        <f t="shared" si="17"/>
        <v>4.1619999999999997E-2</v>
      </c>
      <c r="S228" s="223">
        <v>0</v>
      </c>
      <c r="T228" s="224">
        <f t="shared" si="18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 t="shared" si="19"/>
        <v>0</v>
      </c>
      <c r="BF228" s="226">
        <f t="shared" si="20"/>
        <v>0</v>
      </c>
      <c r="BG228" s="226">
        <f t="shared" si="21"/>
        <v>0</v>
      </c>
      <c r="BH228" s="226">
        <f t="shared" si="22"/>
        <v>0</v>
      </c>
      <c r="BI228" s="226">
        <f t="shared" si="23"/>
        <v>0</v>
      </c>
      <c r="BJ228" s="17" t="s">
        <v>100</v>
      </c>
      <c r="BK228" s="226">
        <f t="shared" si="24"/>
        <v>0</v>
      </c>
      <c r="BL228" s="17" t="s">
        <v>229</v>
      </c>
      <c r="BM228" s="225" t="s">
        <v>1272</v>
      </c>
    </row>
    <row r="229" spans="1:65" s="2" customFormat="1" ht="22.2" customHeight="1">
      <c r="A229" s="34"/>
      <c r="B229" s="35"/>
      <c r="C229" s="214" t="s">
        <v>461</v>
      </c>
      <c r="D229" s="214" t="s">
        <v>225</v>
      </c>
      <c r="E229" s="215" t="s">
        <v>494</v>
      </c>
      <c r="F229" s="216" t="s">
        <v>495</v>
      </c>
      <c r="G229" s="217" t="s">
        <v>376</v>
      </c>
      <c r="H229" s="218">
        <v>1</v>
      </c>
      <c r="I229" s="219"/>
      <c r="J229" s="218">
        <f t="shared" si="15"/>
        <v>0</v>
      </c>
      <c r="K229" s="220"/>
      <c r="L229" s="39"/>
      <c r="M229" s="221" t="s">
        <v>1</v>
      </c>
      <c r="N229" s="222" t="s">
        <v>43</v>
      </c>
      <c r="O229" s="75"/>
      <c r="P229" s="223">
        <f t="shared" si="16"/>
        <v>0</v>
      </c>
      <c r="Q229" s="223">
        <v>0</v>
      </c>
      <c r="R229" s="223">
        <f t="shared" si="17"/>
        <v>0</v>
      </c>
      <c r="S229" s="223">
        <v>4.0000000000000001E-3</v>
      </c>
      <c r="T229" s="224">
        <f t="shared" si="18"/>
        <v>4.0000000000000001E-3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229</v>
      </c>
      <c r="AT229" s="225" t="s">
        <v>225</v>
      </c>
      <c r="AU229" s="225" t="s">
        <v>100</v>
      </c>
      <c r="AY229" s="17" t="s">
        <v>223</v>
      </c>
      <c r="BE229" s="226">
        <f t="shared" si="19"/>
        <v>0</v>
      </c>
      <c r="BF229" s="226">
        <f t="shared" si="20"/>
        <v>0</v>
      </c>
      <c r="BG229" s="226">
        <f t="shared" si="21"/>
        <v>0</v>
      </c>
      <c r="BH229" s="226">
        <f t="shared" si="22"/>
        <v>0</v>
      </c>
      <c r="BI229" s="226">
        <f t="shared" si="23"/>
        <v>0</v>
      </c>
      <c r="BJ229" s="17" t="s">
        <v>100</v>
      </c>
      <c r="BK229" s="226">
        <f t="shared" si="24"/>
        <v>0</v>
      </c>
      <c r="BL229" s="17" t="s">
        <v>229</v>
      </c>
      <c r="BM229" s="225" t="s">
        <v>1273</v>
      </c>
    </row>
    <row r="230" spans="1:65" s="2" customFormat="1" ht="30" customHeight="1">
      <c r="A230" s="34"/>
      <c r="B230" s="35"/>
      <c r="C230" s="214" t="s">
        <v>466</v>
      </c>
      <c r="D230" s="214" t="s">
        <v>225</v>
      </c>
      <c r="E230" s="215" t="s">
        <v>502</v>
      </c>
      <c r="F230" s="216" t="s">
        <v>503</v>
      </c>
      <c r="G230" s="217" t="s">
        <v>303</v>
      </c>
      <c r="H230" s="218">
        <v>7.22</v>
      </c>
      <c r="I230" s="219"/>
      <c r="J230" s="218">
        <f t="shared" si="15"/>
        <v>0</v>
      </c>
      <c r="K230" s="220"/>
      <c r="L230" s="39"/>
      <c r="M230" s="221" t="s">
        <v>1</v>
      </c>
      <c r="N230" s="222" t="s">
        <v>43</v>
      </c>
      <c r="O230" s="75"/>
      <c r="P230" s="223">
        <f t="shared" si="16"/>
        <v>0</v>
      </c>
      <c r="Q230" s="223">
        <v>0</v>
      </c>
      <c r="R230" s="223">
        <f t="shared" si="17"/>
        <v>0</v>
      </c>
      <c r="S230" s="223">
        <v>0</v>
      </c>
      <c r="T230" s="224">
        <f t="shared" si="18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 t="shared" si="19"/>
        <v>0</v>
      </c>
      <c r="BF230" s="226">
        <f t="shared" si="20"/>
        <v>0</v>
      </c>
      <c r="BG230" s="226">
        <f t="shared" si="21"/>
        <v>0</v>
      </c>
      <c r="BH230" s="226">
        <f t="shared" si="22"/>
        <v>0</v>
      </c>
      <c r="BI230" s="226">
        <f t="shared" si="23"/>
        <v>0</v>
      </c>
      <c r="BJ230" s="17" t="s">
        <v>100</v>
      </c>
      <c r="BK230" s="226">
        <f t="shared" si="24"/>
        <v>0</v>
      </c>
      <c r="BL230" s="17" t="s">
        <v>229</v>
      </c>
      <c r="BM230" s="225" t="s">
        <v>1274</v>
      </c>
    </row>
    <row r="231" spans="1:65" s="2" customFormat="1" ht="22.2" customHeight="1">
      <c r="A231" s="34"/>
      <c r="B231" s="35"/>
      <c r="C231" s="214" t="s">
        <v>471</v>
      </c>
      <c r="D231" s="214" t="s">
        <v>225</v>
      </c>
      <c r="E231" s="215" t="s">
        <v>506</v>
      </c>
      <c r="F231" s="216" t="s">
        <v>507</v>
      </c>
      <c r="G231" s="217" t="s">
        <v>303</v>
      </c>
      <c r="H231" s="218">
        <v>7.22</v>
      </c>
      <c r="I231" s="219"/>
      <c r="J231" s="218">
        <f t="shared" si="15"/>
        <v>0</v>
      </c>
      <c r="K231" s="220"/>
      <c r="L231" s="39"/>
      <c r="M231" s="221" t="s">
        <v>1</v>
      </c>
      <c r="N231" s="222" t="s">
        <v>43</v>
      </c>
      <c r="O231" s="75"/>
      <c r="P231" s="223">
        <f t="shared" si="16"/>
        <v>0</v>
      </c>
      <c r="Q231" s="223">
        <v>0</v>
      </c>
      <c r="R231" s="223">
        <f t="shared" si="17"/>
        <v>0</v>
      </c>
      <c r="S231" s="223">
        <v>0</v>
      </c>
      <c r="T231" s="224">
        <f t="shared" si="18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 t="shared" si="19"/>
        <v>0</v>
      </c>
      <c r="BF231" s="226">
        <f t="shared" si="20"/>
        <v>0</v>
      </c>
      <c r="BG231" s="226">
        <f t="shared" si="21"/>
        <v>0</v>
      </c>
      <c r="BH231" s="226">
        <f t="shared" si="22"/>
        <v>0</v>
      </c>
      <c r="BI231" s="226">
        <f t="shared" si="23"/>
        <v>0</v>
      </c>
      <c r="BJ231" s="17" t="s">
        <v>100</v>
      </c>
      <c r="BK231" s="226">
        <f t="shared" si="24"/>
        <v>0</v>
      </c>
      <c r="BL231" s="17" t="s">
        <v>229</v>
      </c>
      <c r="BM231" s="225" t="s">
        <v>1275</v>
      </c>
    </row>
    <row r="232" spans="1:65" s="2" customFormat="1" ht="22.2" customHeight="1">
      <c r="A232" s="34"/>
      <c r="B232" s="35"/>
      <c r="C232" s="214" t="s">
        <v>476</v>
      </c>
      <c r="D232" s="214" t="s">
        <v>225</v>
      </c>
      <c r="E232" s="215" t="s">
        <v>511</v>
      </c>
      <c r="F232" s="216" t="s">
        <v>512</v>
      </c>
      <c r="G232" s="217" t="s">
        <v>303</v>
      </c>
      <c r="H232" s="218">
        <v>7.22</v>
      </c>
      <c r="I232" s="219"/>
      <c r="J232" s="218">
        <f t="shared" si="15"/>
        <v>0</v>
      </c>
      <c r="K232" s="220"/>
      <c r="L232" s="39"/>
      <c r="M232" s="221" t="s">
        <v>1</v>
      </c>
      <c r="N232" s="222" t="s">
        <v>43</v>
      </c>
      <c r="O232" s="75"/>
      <c r="P232" s="223">
        <f t="shared" si="16"/>
        <v>0</v>
      </c>
      <c r="Q232" s="223">
        <v>0</v>
      </c>
      <c r="R232" s="223">
        <f t="shared" si="17"/>
        <v>0</v>
      </c>
      <c r="S232" s="223">
        <v>0</v>
      </c>
      <c r="T232" s="224">
        <f t="shared" si="18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 t="shared" si="19"/>
        <v>0</v>
      </c>
      <c r="BF232" s="226">
        <f t="shared" si="20"/>
        <v>0</v>
      </c>
      <c r="BG232" s="226">
        <f t="shared" si="21"/>
        <v>0</v>
      </c>
      <c r="BH232" s="226">
        <f t="shared" si="22"/>
        <v>0</v>
      </c>
      <c r="BI232" s="226">
        <f t="shared" si="23"/>
        <v>0</v>
      </c>
      <c r="BJ232" s="17" t="s">
        <v>100</v>
      </c>
      <c r="BK232" s="226">
        <f t="shared" si="24"/>
        <v>0</v>
      </c>
      <c r="BL232" s="17" t="s">
        <v>229</v>
      </c>
      <c r="BM232" s="225" t="s">
        <v>1276</v>
      </c>
    </row>
    <row r="233" spans="1:65" s="2" customFormat="1" ht="22.2" customHeight="1">
      <c r="A233" s="34"/>
      <c r="B233" s="35"/>
      <c r="C233" s="214" t="s">
        <v>481</v>
      </c>
      <c r="D233" s="214" t="s">
        <v>225</v>
      </c>
      <c r="E233" s="215" t="s">
        <v>515</v>
      </c>
      <c r="F233" s="216" t="s">
        <v>516</v>
      </c>
      <c r="G233" s="217" t="s">
        <v>303</v>
      </c>
      <c r="H233" s="218">
        <v>6.35</v>
      </c>
      <c r="I233" s="219"/>
      <c r="J233" s="218">
        <f t="shared" si="15"/>
        <v>0</v>
      </c>
      <c r="K233" s="220"/>
      <c r="L233" s="39"/>
      <c r="M233" s="221" t="s">
        <v>1</v>
      </c>
      <c r="N233" s="222" t="s">
        <v>43</v>
      </c>
      <c r="O233" s="75"/>
      <c r="P233" s="223">
        <f t="shared" si="16"/>
        <v>0</v>
      </c>
      <c r="Q233" s="223">
        <v>0</v>
      </c>
      <c r="R233" s="223">
        <f t="shared" si="17"/>
        <v>0</v>
      </c>
      <c r="S233" s="223">
        <v>0</v>
      </c>
      <c r="T233" s="224">
        <f t="shared" si="18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 t="shared" si="19"/>
        <v>0</v>
      </c>
      <c r="BF233" s="226">
        <f t="shared" si="20"/>
        <v>0</v>
      </c>
      <c r="BG233" s="226">
        <f t="shared" si="21"/>
        <v>0</v>
      </c>
      <c r="BH233" s="226">
        <f t="shared" si="22"/>
        <v>0</v>
      </c>
      <c r="BI233" s="226">
        <f t="shared" si="23"/>
        <v>0</v>
      </c>
      <c r="BJ233" s="17" t="s">
        <v>100</v>
      </c>
      <c r="BK233" s="226">
        <f t="shared" si="24"/>
        <v>0</v>
      </c>
      <c r="BL233" s="17" t="s">
        <v>229</v>
      </c>
      <c r="BM233" s="225" t="s">
        <v>1277</v>
      </c>
    </row>
    <row r="234" spans="1:65" s="2" customFormat="1" ht="22.2" customHeight="1">
      <c r="A234" s="34"/>
      <c r="B234" s="35"/>
      <c r="C234" s="214" t="s">
        <v>485</v>
      </c>
      <c r="D234" s="214" t="s">
        <v>225</v>
      </c>
      <c r="E234" s="215" t="s">
        <v>519</v>
      </c>
      <c r="F234" s="216" t="s">
        <v>520</v>
      </c>
      <c r="G234" s="217" t="s">
        <v>303</v>
      </c>
      <c r="H234" s="218">
        <v>0.87</v>
      </c>
      <c r="I234" s="219"/>
      <c r="J234" s="218">
        <f t="shared" si="15"/>
        <v>0</v>
      </c>
      <c r="K234" s="220"/>
      <c r="L234" s="39"/>
      <c r="M234" s="221" t="s">
        <v>1</v>
      </c>
      <c r="N234" s="222" t="s">
        <v>43</v>
      </c>
      <c r="O234" s="75"/>
      <c r="P234" s="223">
        <f t="shared" si="16"/>
        <v>0</v>
      </c>
      <c r="Q234" s="223">
        <v>0</v>
      </c>
      <c r="R234" s="223">
        <f t="shared" si="17"/>
        <v>0</v>
      </c>
      <c r="S234" s="223">
        <v>0</v>
      </c>
      <c r="T234" s="224">
        <f t="shared" si="18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229</v>
      </c>
      <c r="AT234" s="225" t="s">
        <v>225</v>
      </c>
      <c r="AU234" s="225" t="s">
        <v>100</v>
      </c>
      <c r="AY234" s="17" t="s">
        <v>223</v>
      </c>
      <c r="BE234" s="226">
        <f t="shared" si="19"/>
        <v>0</v>
      </c>
      <c r="BF234" s="226">
        <f t="shared" si="20"/>
        <v>0</v>
      </c>
      <c r="BG234" s="226">
        <f t="shared" si="21"/>
        <v>0</v>
      </c>
      <c r="BH234" s="226">
        <f t="shared" si="22"/>
        <v>0</v>
      </c>
      <c r="BI234" s="226">
        <f t="shared" si="23"/>
        <v>0</v>
      </c>
      <c r="BJ234" s="17" t="s">
        <v>100</v>
      </c>
      <c r="BK234" s="226">
        <f t="shared" si="24"/>
        <v>0</v>
      </c>
      <c r="BL234" s="17" t="s">
        <v>229</v>
      </c>
      <c r="BM234" s="225" t="s">
        <v>1278</v>
      </c>
    </row>
    <row r="235" spans="1:65" s="12" customFormat="1" ht="22.8" customHeight="1">
      <c r="B235" s="198"/>
      <c r="C235" s="199"/>
      <c r="D235" s="200" t="s">
        <v>76</v>
      </c>
      <c r="E235" s="212" t="s">
        <v>522</v>
      </c>
      <c r="F235" s="212" t="s">
        <v>523</v>
      </c>
      <c r="G235" s="199"/>
      <c r="H235" s="199"/>
      <c r="I235" s="202"/>
      <c r="J235" s="213">
        <f>BK235</f>
        <v>0</v>
      </c>
      <c r="K235" s="199"/>
      <c r="L235" s="204"/>
      <c r="M235" s="205"/>
      <c r="N235" s="206"/>
      <c r="O235" s="206"/>
      <c r="P235" s="207">
        <f>P236</f>
        <v>0</v>
      </c>
      <c r="Q235" s="206"/>
      <c r="R235" s="207">
        <f>R236</f>
        <v>0</v>
      </c>
      <c r="S235" s="206"/>
      <c r="T235" s="208">
        <f>T236</f>
        <v>0</v>
      </c>
      <c r="AR235" s="209" t="s">
        <v>85</v>
      </c>
      <c r="AT235" s="210" t="s">
        <v>76</v>
      </c>
      <c r="AU235" s="210" t="s">
        <v>85</v>
      </c>
      <c r="AY235" s="209" t="s">
        <v>223</v>
      </c>
      <c r="BK235" s="211">
        <f>BK236</f>
        <v>0</v>
      </c>
    </row>
    <row r="236" spans="1:65" s="2" customFormat="1" ht="22.2" customHeight="1">
      <c r="A236" s="34"/>
      <c r="B236" s="35"/>
      <c r="C236" s="214" t="s">
        <v>489</v>
      </c>
      <c r="D236" s="214" t="s">
        <v>225</v>
      </c>
      <c r="E236" s="215" t="s">
        <v>596</v>
      </c>
      <c r="F236" s="216" t="s">
        <v>597</v>
      </c>
      <c r="G236" s="217" t="s">
        <v>303</v>
      </c>
      <c r="H236" s="218">
        <v>290.56</v>
      </c>
      <c r="I236" s="219"/>
      <c r="J236" s="218">
        <f>ROUND(I236*H236,2)</f>
        <v>0</v>
      </c>
      <c r="K236" s="220"/>
      <c r="L236" s="39"/>
      <c r="M236" s="260" t="s">
        <v>1</v>
      </c>
      <c r="N236" s="261" t="s">
        <v>43</v>
      </c>
      <c r="O236" s="262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>IF(N236="základná",J236,0)</f>
        <v>0</v>
      </c>
      <c r="BF236" s="226">
        <f>IF(N236="znížená",J236,0)</f>
        <v>0</v>
      </c>
      <c r="BG236" s="226">
        <f>IF(N236="zákl. prenesená",J236,0)</f>
        <v>0</v>
      </c>
      <c r="BH236" s="226">
        <f>IF(N236="zníž. prenesená",J236,0)</f>
        <v>0</v>
      </c>
      <c r="BI236" s="226">
        <f>IF(N236="nulová",J236,0)</f>
        <v>0</v>
      </c>
      <c r="BJ236" s="17" t="s">
        <v>100</v>
      </c>
      <c r="BK236" s="226">
        <f>ROUND(I236*H236,2)</f>
        <v>0</v>
      </c>
      <c r="BL236" s="17" t="s">
        <v>229</v>
      </c>
      <c r="BM236" s="225" t="s">
        <v>1279</v>
      </c>
    </row>
    <row r="237" spans="1:65" s="2" customFormat="1" ht="6.9" customHeight="1">
      <c r="A237" s="34"/>
      <c r="B237" s="58"/>
      <c r="C237" s="59"/>
      <c r="D237" s="59"/>
      <c r="E237" s="59"/>
      <c r="F237" s="59"/>
      <c r="G237" s="59"/>
      <c r="H237" s="59"/>
      <c r="I237" s="59"/>
      <c r="J237" s="59"/>
      <c r="K237" s="59"/>
      <c r="L237" s="39"/>
      <c r="M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</sheetData>
  <sheetProtection password="CC35" sheet="1" objects="1" scenarios="1" formatColumns="0" formatRows="0" autoFilter="0"/>
  <autoFilter ref="C136:K236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137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1280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SUM(BE137:BE238)),  2)</f>
        <v>0</v>
      </c>
      <c r="G37" s="137"/>
      <c r="H37" s="137"/>
      <c r="I37" s="138">
        <v>0.2</v>
      </c>
      <c r="J37" s="136">
        <f>ROUND(((SUM(BE108:BE115) + SUM(BE137:BE238))*I37),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SUM(BF137:BF238)),  2)</f>
        <v>0</v>
      </c>
      <c r="G38" s="137"/>
      <c r="H38" s="137"/>
      <c r="I38" s="138">
        <v>0.2</v>
      </c>
      <c r="J38" s="136">
        <f>ROUND(((SUM(BF108:BF115) + SUM(BF137:BF238))*I38),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SUM(BG137:BG238)),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SUM(BH137:BH238)),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SUM(BI137:BI238)),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999-9-8-82 - SO 10 hallona-autobusová zastávka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J162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J168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J175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J195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J237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999-9-8-82 - SO 10 hallona-autobusová zastávka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231.40564820000003</v>
      </c>
      <c r="S137" s="83"/>
      <c r="T137" s="196">
        <f>T138</f>
        <v>25.420760000000001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P139+P162+P168+P175+P195+P237</f>
        <v>0</v>
      </c>
      <c r="Q138" s="206"/>
      <c r="R138" s="207">
        <f>R139+R162+R168+R175+R195+R237</f>
        <v>231.40564820000003</v>
      </c>
      <c r="S138" s="206"/>
      <c r="T138" s="208">
        <f>T139+T162+T168+T175+T195+T237</f>
        <v>25.420760000000001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BK139+BK162+BK168+BK175+BK195+BK237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SUM(P140:P161)</f>
        <v>0</v>
      </c>
      <c r="Q139" s="206"/>
      <c r="R139" s="207">
        <f>SUM(R140:R161)</f>
        <v>1.3545000000000002E-3</v>
      </c>
      <c r="S139" s="206"/>
      <c r="T139" s="208">
        <f>SUM(T140:T161)</f>
        <v>25.196560000000002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SUM(BK140:BK161)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51.42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7.0959600000000007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1196</v>
      </c>
    </row>
    <row r="141" spans="1:65" s="2" customFormat="1" ht="30" customHeight="1">
      <c r="A141" s="34"/>
      <c r="B141" s="35"/>
      <c r="C141" s="214" t="s">
        <v>100</v>
      </c>
      <c r="D141" s="214" t="s">
        <v>225</v>
      </c>
      <c r="E141" s="215" t="s">
        <v>239</v>
      </c>
      <c r="F141" s="216" t="s">
        <v>240</v>
      </c>
      <c r="G141" s="217" t="s">
        <v>228</v>
      </c>
      <c r="H141" s="218">
        <v>15.05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9.0000000000000006E-5</v>
      </c>
      <c r="R141" s="223">
        <f>Q141*H141</f>
        <v>1.3545000000000002E-3</v>
      </c>
      <c r="S141" s="223">
        <v>0.127</v>
      </c>
      <c r="T141" s="224">
        <f>S141*H141</f>
        <v>1.9113500000000001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1197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246</v>
      </c>
      <c r="F142" s="216" t="s">
        <v>247</v>
      </c>
      <c r="G142" s="217" t="s">
        <v>248</v>
      </c>
      <c r="H142" s="218">
        <v>111.65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0.14499999999999999</v>
      </c>
      <c r="T142" s="224">
        <f>S142*H142</f>
        <v>16.189250000000001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1199</v>
      </c>
    </row>
    <row r="143" spans="1:65" s="2" customFormat="1" ht="22.2" customHeight="1">
      <c r="A143" s="34"/>
      <c r="B143" s="35"/>
      <c r="C143" s="214" t="s">
        <v>229</v>
      </c>
      <c r="D143" s="214" t="s">
        <v>225</v>
      </c>
      <c r="E143" s="215" t="s">
        <v>263</v>
      </c>
      <c r="F143" s="216" t="s">
        <v>264</v>
      </c>
      <c r="G143" s="217" t="s">
        <v>258</v>
      </c>
      <c r="H143" s="218">
        <v>32.57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1200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1281</v>
      </c>
      <c r="G144" s="228"/>
      <c r="H144" s="232">
        <v>32.57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85</v>
      </c>
      <c r="AY144" s="238" t="s">
        <v>223</v>
      </c>
    </row>
    <row r="145" spans="1:65" s="2" customFormat="1" ht="22.2" customHeight="1">
      <c r="A145" s="34"/>
      <c r="B145" s="35"/>
      <c r="C145" s="214" t="s">
        <v>245</v>
      </c>
      <c r="D145" s="214" t="s">
        <v>225</v>
      </c>
      <c r="E145" s="215" t="s">
        <v>657</v>
      </c>
      <c r="F145" s="216" t="s">
        <v>658</v>
      </c>
      <c r="G145" s="217" t="s">
        <v>258</v>
      </c>
      <c r="H145" s="218">
        <v>16.559999999999999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1282</v>
      </c>
    </row>
    <row r="146" spans="1:65" s="13" customFormat="1" ht="20.399999999999999">
      <c r="B146" s="227"/>
      <c r="C146" s="228"/>
      <c r="D146" s="229" t="s">
        <v>234</v>
      </c>
      <c r="E146" s="230" t="s">
        <v>1</v>
      </c>
      <c r="F146" s="231" t="s">
        <v>1283</v>
      </c>
      <c r="G146" s="228"/>
      <c r="H146" s="232">
        <v>16.559999999999999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22.2" customHeight="1">
      <c r="A147" s="34"/>
      <c r="B147" s="35"/>
      <c r="C147" s="214" t="s">
        <v>250</v>
      </c>
      <c r="D147" s="214" t="s">
        <v>225</v>
      </c>
      <c r="E147" s="215" t="s">
        <v>661</v>
      </c>
      <c r="F147" s="216" t="s">
        <v>662</v>
      </c>
      <c r="G147" s="217" t="s">
        <v>258</v>
      </c>
      <c r="H147" s="218">
        <v>16.559999999999999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1284</v>
      </c>
    </row>
    <row r="148" spans="1:65" s="2" customFormat="1" ht="40.200000000000003" customHeight="1">
      <c r="A148" s="34"/>
      <c r="B148" s="35"/>
      <c r="C148" s="214" t="s">
        <v>255</v>
      </c>
      <c r="D148" s="214" t="s">
        <v>225</v>
      </c>
      <c r="E148" s="215" t="s">
        <v>275</v>
      </c>
      <c r="F148" s="216" t="s">
        <v>276</v>
      </c>
      <c r="G148" s="217" t="s">
        <v>258</v>
      </c>
      <c r="H148" s="218">
        <v>17.16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1205</v>
      </c>
    </row>
    <row r="149" spans="1:65" s="13" customFormat="1">
      <c r="B149" s="227"/>
      <c r="C149" s="228"/>
      <c r="D149" s="229" t="s">
        <v>234</v>
      </c>
      <c r="E149" s="230" t="s">
        <v>1</v>
      </c>
      <c r="F149" s="231" t="s">
        <v>1285</v>
      </c>
      <c r="G149" s="228"/>
      <c r="H149" s="232">
        <v>17.16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33</v>
      </c>
      <c r="AX149" s="13" t="s">
        <v>85</v>
      </c>
      <c r="AY149" s="238" t="s">
        <v>223</v>
      </c>
    </row>
    <row r="150" spans="1:65" s="2" customFormat="1" ht="34.799999999999997" customHeight="1">
      <c r="A150" s="34"/>
      <c r="B150" s="35"/>
      <c r="C150" s="214" t="s">
        <v>262</v>
      </c>
      <c r="D150" s="214" t="s">
        <v>225</v>
      </c>
      <c r="E150" s="215" t="s">
        <v>280</v>
      </c>
      <c r="F150" s="216" t="s">
        <v>281</v>
      </c>
      <c r="G150" s="217" t="s">
        <v>258</v>
      </c>
      <c r="H150" s="218">
        <v>23.99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1207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1286</v>
      </c>
      <c r="G151" s="228"/>
      <c r="H151" s="232">
        <v>23.99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85</v>
      </c>
      <c r="AY151" s="238" t="s">
        <v>223</v>
      </c>
    </row>
    <row r="152" spans="1:65" s="2" customFormat="1" ht="40.200000000000003" customHeight="1">
      <c r="A152" s="34"/>
      <c r="B152" s="35"/>
      <c r="C152" s="214" t="s">
        <v>268</v>
      </c>
      <c r="D152" s="214" t="s">
        <v>225</v>
      </c>
      <c r="E152" s="215" t="s">
        <v>285</v>
      </c>
      <c r="F152" s="216" t="s">
        <v>286</v>
      </c>
      <c r="G152" s="217" t="s">
        <v>258</v>
      </c>
      <c r="H152" s="218">
        <v>359.85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1209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1287</v>
      </c>
      <c r="G153" s="228"/>
      <c r="H153" s="232">
        <v>23.99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13" customFormat="1">
      <c r="B154" s="227"/>
      <c r="C154" s="228"/>
      <c r="D154" s="229" t="s">
        <v>234</v>
      </c>
      <c r="E154" s="228"/>
      <c r="F154" s="231" t="s">
        <v>1288</v>
      </c>
      <c r="G154" s="228"/>
      <c r="H154" s="232">
        <v>359.85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4</v>
      </c>
      <c r="AX154" s="13" t="s">
        <v>85</v>
      </c>
      <c r="AY154" s="238" t="s">
        <v>223</v>
      </c>
    </row>
    <row r="155" spans="1:65" s="2" customFormat="1" ht="22.2" customHeight="1">
      <c r="A155" s="34"/>
      <c r="B155" s="35"/>
      <c r="C155" s="214" t="s">
        <v>274</v>
      </c>
      <c r="D155" s="214" t="s">
        <v>225</v>
      </c>
      <c r="E155" s="215" t="s">
        <v>291</v>
      </c>
      <c r="F155" s="216" t="s">
        <v>292</v>
      </c>
      <c r="G155" s="217" t="s">
        <v>258</v>
      </c>
      <c r="H155" s="218">
        <v>41.15</v>
      </c>
      <c r="I155" s="219"/>
      <c r="J155" s="218">
        <f>ROUND(I155*H155,2)</f>
        <v>0</v>
      </c>
      <c r="K155" s="220"/>
      <c r="L155" s="39"/>
      <c r="M155" s="221" t="s">
        <v>1</v>
      </c>
      <c r="N155" s="222" t="s">
        <v>43</v>
      </c>
      <c r="O155" s="7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5" t="s">
        <v>229</v>
      </c>
      <c r="AT155" s="225" t="s">
        <v>225</v>
      </c>
      <c r="AU155" s="225" t="s">
        <v>100</v>
      </c>
      <c r="AY155" s="17" t="s">
        <v>223</v>
      </c>
      <c r="BE155" s="226">
        <f>IF(N155="základná",J155,0)</f>
        <v>0</v>
      </c>
      <c r="BF155" s="226">
        <f>IF(N155="znížená",J155,0)</f>
        <v>0</v>
      </c>
      <c r="BG155" s="226">
        <f>IF(N155="zákl. prenesená",J155,0)</f>
        <v>0</v>
      </c>
      <c r="BH155" s="226">
        <f>IF(N155="zníž. prenesená",J155,0)</f>
        <v>0</v>
      </c>
      <c r="BI155" s="226">
        <f>IF(N155="nulová",J155,0)</f>
        <v>0</v>
      </c>
      <c r="BJ155" s="17" t="s">
        <v>100</v>
      </c>
      <c r="BK155" s="226">
        <f>ROUND(I155*H155,2)</f>
        <v>0</v>
      </c>
      <c r="BL155" s="17" t="s">
        <v>229</v>
      </c>
      <c r="BM155" s="225" t="s">
        <v>1212</v>
      </c>
    </row>
    <row r="156" spans="1:65" s="13" customFormat="1">
      <c r="B156" s="227"/>
      <c r="C156" s="228"/>
      <c r="D156" s="229" t="s">
        <v>234</v>
      </c>
      <c r="E156" s="230" t="s">
        <v>1</v>
      </c>
      <c r="F156" s="231" t="s">
        <v>1289</v>
      </c>
      <c r="G156" s="228"/>
      <c r="H156" s="232">
        <v>41.15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234</v>
      </c>
      <c r="AU156" s="238" t="s">
        <v>100</v>
      </c>
      <c r="AV156" s="13" t="s">
        <v>100</v>
      </c>
      <c r="AW156" s="13" t="s">
        <v>33</v>
      </c>
      <c r="AX156" s="13" t="s">
        <v>85</v>
      </c>
      <c r="AY156" s="238" t="s">
        <v>223</v>
      </c>
    </row>
    <row r="157" spans="1:65" s="2" customFormat="1" ht="22.2" customHeight="1">
      <c r="A157" s="34"/>
      <c r="B157" s="35"/>
      <c r="C157" s="214" t="s">
        <v>279</v>
      </c>
      <c r="D157" s="214" t="s">
        <v>225</v>
      </c>
      <c r="E157" s="215" t="s">
        <v>296</v>
      </c>
      <c r="F157" s="216" t="s">
        <v>297</v>
      </c>
      <c r="G157" s="217" t="s">
        <v>258</v>
      </c>
      <c r="H157" s="218">
        <v>8.58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1214</v>
      </c>
    </row>
    <row r="158" spans="1:65" s="13" customFormat="1">
      <c r="B158" s="227"/>
      <c r="C158" s="228"/>
      <c r="D158" s="229" t="s">
        <v>234</v>
      </c>
      <c r="E158" s="230" t="s">
        <v>1</v>
      </c>
      <c r="F158" s="231" t="s">
        <v>1290</v>
      </c>
      <c r="G158" s="228"/>
      <c r="H158" s="232">
        <v>8.58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85</v>
      </c>
      <c r="AY158" s="238" t="s">
        <v>223</v>
      </c>
    </row>
    <row r="159" spans="1:65" s="2" customFormat="1" ht="22.2" customHeight="1">
      <c r="A159" s="34"/>
      <c r="B159" s="35"/>
      <c r="C159" s="214" t="s">
        <v>284</v>
      </c>
      <c r="D159" s="214" t="s">
        <v>225</v>
      </c>
      <c r="E159" s="215" t="s">
        <v>301</v>
      </c>
      <c r="F159" s="216" t="s">
        <v>302</v>
      </c>
      <c r="G159" s="217" t="s">
        <v>303</v>
      </c>
      <c r="H159" s="218">
        <v>35.99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1216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1291</v>
      </c>
      <c r="G160" s="228"/>
      <c r="H160" s="232">
        <v>35.99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22.2" customHeight="1">
      <c r="A161" s="34"/>
      <c r="B161" s="35"/>
      <c r="C161" s="214" t="s">
        <v>290</v>
      </c>
      <c r="D161" s="214" t="s">
        <v>225</v>
      </c>
      <c r="E161" s="215" t="s">
        <v>673</v>
      </c>
      <c r="F161" s="216" t="s">
        <v>674</v>
      </c>
      <c r="G161" s="217" t="s">
        <v>258</v>
      </c>
      <c r="H161" s="218">
        <v>16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1292</v>
      </c>
    </row>
    <row r="162" spans="1:65" s="12" customFormat="1" ht="22.8" customHeight="1">
      <c r="B162" s="198"/>
      <c r="C162" s="199"/>
      <c r="D162" s="200" t="s">
        <v>76</v>
      </c>
      <c r="E162" s="212" t="s">
        <v>168</v>
      </c>
      <c r="F162" s="212" t="s">
        <v>678</v>
      </c>
      <c r="G162" s="199"/>
      <c r="H162" s="199"/>
      <c r="I162" s="202"/>
      <c r="J162" s="213">
        <f>BK162</f>
        <v>0</v>
      </c>
      <c r="K162" s="199"/>
      <c r="L162" s="204"/>
      <c r="M162" s="205"/>
      <c r="N162" s="206"/>
      <c r="O162" s="206"/>
      <c r="P162" s="207">
        <f>SUM(P163:P167)</f>
        <v>0</v>
      </c>
      <c r="Q162" s="206"/>
      <c r="R162" s="207">
        <f>SUM(R163:R167)</f>
        <v>19.016400000000001</v>
      </c>
      <c r="S162" s="206"/>
      <c r="T162" s="208">
        <f>SUM(T163:T167)</f>
        <v>0</v>
      </c>
      <c r="AR162" s="209" t="s">
        <v>85</v>
      </c>
      <c r="AT162" s="210" t="s">
        <v>76</v>
      </c>
      <c r="AU162" s="210" t="s">
        <v>85</v>
      </c>
      <c r="AY162" s="209" t="s">
        <v>223</v>
      </c>
      <c r="BK162" s="211">
        <f>SUM(BK163:BK167)</f>
        <v>0</v>
      </c>
    </row>
    <row r="163" spans="1:65" s="2" customFormat="1" ht="19.8" customHeight="1">
      <c r="A163" s="34"/>
      <c r="B163" s="35"/>
      <c r="C163" s="214" t="s">
        <v>295</v>
      </c>
      <c r="D163" s="214" t="s">
        <v>225</v>
      </c>
      <c r="E163" s="215" t="s">
        <v>679</v>
      </c>
      <c r="F163" s="216" t="s">
        <v>680</v>
      </c>
      <c r="G163" s="217" t="s">
        <v>376</v>
      </c>
      <c r="H163" s="218">
        <v>104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0.12839</v>
      </c>
      <c r="R163" s="223">
        <f>Q163*H163</f>
        <v>13.35256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1293</v>
      </c>
    </row>
    <row r="164" spans="1:65" s="2" customFormat="1" ht="34.799999999999997" customHeight="1">
      <c r="A164" s="34"/>
      <c r="B164" s="35"/>
      <c r="C164" s="250" t="s">
        <v>300</v>
      </c>
      <c r="D164" s="250" t="s">
        <v>322</v>
      </c>
      <c r="E164" s="251" t="s">
        <v>682</v>
      </c>
      <c r="F164" s="252" t="s">
        <v>683</v>
      </c>
      <c r="G164" s="253" t="s">
        <v>376</v>
      </c>
      <c r="H164" s="254">
        <v>105.04</v>
      </c>
      <c r="I164" s="255"/>
      <c r="J164" s="254">
        <f>ROUND(I164*H164,2)</f>
        <v>0</v>
      </c>
      <c r="K164" s="256"/>
      <c r="L164" s="257"/>
      <c r="M164" s="258" t="s">
        <v>1</v>
      </c>
      <c r="N164" s="259" t="s">
        <v>43</v>
      </c>
      <c r="O164" s="75"/>
      <c r="P164" s="223">
        <f>O164*H164</f>
        <v>0</v>
      </c>
      <c r="Q164" s="223">
        <v>3.7999999999999999E-2</v>
      </c>
      <c r="R164" s="223">
        <f>Q164*H164</f>
        <v>3.99152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262</v>
      </c>
      <c r="AT164" s="225" t="s">
        <v>322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1294</v>
      </c>
    </row>
    <row r="165" spans="1:65" s="13" customFormat="1">
      <c r="B165" s="227"/>
      <c r="C165" s="228"/>
      <c r="D165" s="229" t="s">
        <v>234</v>
      </c>
      <c r="E165" s="228"/>
      <c r="F165" s="231" t="s">
        <v>1295</v>
      </c>
      <c r="G165" s="228"/>
      <c r="H165" s="232">
        <v>105.04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4</v>
      </c>
      <c r="AX165" s="13" t="s">
        <v>85</v>
      </c>
      <c r="AY165" s="238" t="s">
        <v>223</v>
      </c>
    </row>
    <row r="166" spans="1:65" s="2" customFormat="1" ht="22.2" customHeight="1">
      <c r="A166" s="34"/>
      <c r="B166" s="35"/>
      <c r="C166" s="250" t="s">
        <v>306</v>
      </c>
      <c r="D166" s="250" t="s">
        <v>322</v>
      </c>
      <c r="E166" s="251" t="s">
        <v>686</v>
      </c>
      <c r="F166" s="252" t="s">
        <v>687</v>
      </c>
      <c r="G166" s="253" t="s">
        <v>376</v>
      </c>
      <c r="H166" s="254">
        <v>209.04</v>
      </c>
      <c r="I166" s="255"/>
      <c r="J166" s="254">
        <f>ROUND(I166*H166,2)</f>
        <v>0</v>
      </c>
      <c r="K166" s="256"/>
      <c r="L166" s="257"/>
      <c r="M166" s="258" t="s">
        <v>1</v>
      </c>
      <c r="N166" s="259" t="s">
        <v>43</v>
      </c>
      <c r="O166" s="75"/>
      <c r="P166" s="223">
        <f>O166*H166</f>
        <v>0</v>
      </c>
      <c r="Q166" s="223">
        <v>8.0000000000000002E-3</v>
      </c>
      <c r="R166" s="223">
        <f>Q166*H166</f>
        <v>1.67232</v>
      </c>
      <c r="S166" s="223">
        <v>0</v>
      </c>
      <c r="T166" s="22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5" t="s">
        <v>262</v>
      </c>
      <c r="AT166" s="225" t="s">
        <v>322</v>
      </c>
      <c r="AU166" s="225" t="s">
        <v>100</v>
      </c>
      <c r="AY166" s="17" t="s">
        <v>223</v>
      </c>
      <c r="BE166" s="226">
        <f>IF(N166="základná",J166,0)</f>
        <v>0</v>
      </c>
      <c r="BF166" s="226">
        <f>IF(N166="znížená",J166,0)</f>
        <v>0</v>
      </c>
      <c r="BG166" s="226">
        <f>IF(N166="zákl. prenesená",J166,0)</f>
        <v>0</v>
      </c>
      <c r="BH166" s="226">
        <f>IF(N166="zníž. prenesená",J166,0)</f>
        <v>0</v>
      </c>
      <c r="BI166" s="226">
        <f>IF(N166="nulová",J166,0)</f>
        <v>0</v>
      </c>
      <c r="BJ166" s="17" t="s">
        <v>100</v>
      </c>
      <c r="BK166" s="226">
        <f>ROUND(I166*H166,2)</f>
        <v>0</v>
      </c>
      <c r="BL166" s="17" t="s">
        <v>229</v>
      </c>
      <c r="BM166" s="225" t="s">
        <v>1296</v>
      </c>
    </row>
    <row r="167" spans="1:65" s="13" customFormat="1">
      <c r="B167" s="227"/>
      <c r="C167" s="228"/>
      <c r="D167" s="229" t="s">
        <v>234</v>
      </c>
      <c r="E167" s="228"/>
      <c r="F167" s="231" t="s">
        <v>1297</v>
      </c>
      <c r="G167" s="228"/>
      <c r="H167" s="232">
        <v>209.04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234</v>
      </c>
      <c r="AU167" s="238" t="s">
        <v>100</v>
      </c>
      <c r="AV167" s="13" t="s">
        <v>100</v>
      </c>
      <c r="AW167" s="13" t="s">
        <v>4</v>
      </c>
      <c r="AX167" s="13" t="s">
        <v>85</v>
      </c>
      <c r="AY167" s="238" t="s">
        <v>223</v>
      </c>
    </row>
    <row r="168" spans="1:65" s="12" customFormat="1" ht="22.8" customHeight="1">
      <c r="B168" s="198"/>
      <c r="C168" s="199"/>
      <c r="D168" s="200" t="s">
        <v>76</v>
      </c>
      <c r="E168" s="212" t="s">
        <v>229</v>
      </c>
      <c r="F168" s="212" t="s">
        <v>312</v>
      </c>
      <c r="G168" s="199"/>
      <c r="H168" s="199"/>
      <c r="I168" s="202"/>
      <c r="J168" s="213">
        <f>BK168</f>
        <v>0</v>
      </c>
      <c r="K168" s="199"/>
      <c r="L168" s="204"/>
      <c r="M168" s="205"/>
      <c r="N168" s="206"/>
      <c r="O168" s="206"/>
      <c r="P168" s="207">
        <f>SUM(P169:P174)</f>
        <v>0</v>
      </c>
      <c r="Q168" s="206"/>
      <c r="R168" s="207">
        <f>SUM(R169:R174)</f>
        <v>0.43116699999999991</v>
      </c>
      <c r="S168" s="206"/>
      <c r="T168" s="208">
        <f>SUM(T169:T174)</f>
        <v>0</v>
      </c>
      <c r="AR168" s="209" t="s">
        <v>85</v>
      </c>
      <c r="AT168" s="210" t="s">
        <v>76</v>
      </c>
      <c r="AU168" s="210" t="s">
        <v>85</v>
      </c>
      <c r="AY168" s="209" t="s">
        <v>223</v>
      </c>
      <c r="BK168" s="211">
        <f>SUM(BK169:BK174)</f>
        <v>0</v>
      </c>
    </row>
    <row r="169" spans="1:65" s="2" customFormat="1" ht="22.2" customHeight="1">
      <c r="A169" s="34"/>
      <c r="B169" s="35"/>
      <c r="C169" s="214" t="s">
        <v>313</v>
      </c>
      <c r="D169" s="214" t="s">
        <v>225</v>
      </c>
      <c r="E169" s="215" t="s">
        <v>314</v>
      </c>
      <c r="F169" s="216" t="s">
        <v>1224</v>
      </c>
      <c r="G169" s="217" t="s">
        <v>228</v>
      </c>
      <c r="H169" s="218">
        <v>175.7</v>
      </c>
      <c r="I169" s="219"/>
      <c r="J169" s="218">
        <f>ROUND(I169*H169,2)</f>
        <v>0</v>
      </c>
      <c r="K169" s="220"/>
      <c r="L169" s="39"/>
      <c r="M169" s="221" t="s">
        <v>1</v>
      </c>
      <c r="N169" s="222" t="s">
        <v>43</v>
      </c>
      <c r="O169" s="75"/>
      <c r="P169" s="223">
        <f>O169*H169</f>
        <v>0</v>
      </c>
      <c r="Q169" s="223">
        <v>2.2499999999999998E-3</v>
      </c>
      <c r="R169" s="223">
        <f>Q169*H169</f>
        <v>0.39532499999999993</v>
      </c>
      <c r="S169" s="223">
        <v>0</v>
      </c>
      <c r="T169" s="22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5" t="s">
        <v>229</v>
      </c>
      <c r="AT169" s="225" t="s">
        <v>225</v>
      </c>
      <c r="AU169" s="225" t="s">
        <v>100</v>
      </c>
      <c r="AY169" s="17" t="s">
        <v>223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7" t="s">
        <v>100</v>
      </c>
      <c r="BK169" s="226">
        <f>ROUND(I169*H169,2)</f>
        <v>0</v>
      </c>
      <c r="BL169" s="17" t="s">
        <v>229</v>
      </c>
      <c r="BM169" s="225" t="s">
        <v>1225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1298</v>
      </c>
      <c r="G170" s="228"/>
      <c r="H170" s="232">
        <v>172.83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77</v>
      </c>
      <c r="AY170" s="238" t="s">
        <v>223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1299</v>
      </c>
      <c r="G171" s="228"/>
      <c r="H171" s="232">
        <v>2.87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4" customFormat="1">
      <c r="B172" s="239"/>
      <c r="C172" s="240"/>
      <c r="D172" s="229" t="s">
        <v>234</v>
      </c>
      <c r="E172" s="241" t="s">
        <v>1</v>
      </c>
      <c r="F172" s="242" t="s">
        <v>244</v>
      </c>
      <c r="G172" s="240"/>
      <c r="H172" s="243">
        <v>175.7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234</v>
      </c>
      <c r="AU172" s="249" t="s">
        <v>100</v>
      </c>
      <c r="AV172" s="14" t="s">
        <v>229</v>
      </c>
      <c r="AW172" s="14" t="s">
        <v>33</v>
      </c>
      <c r="AX172" s="14" t="s">
        <v>85</v>
      </c>
      <c r="AY172" s="249" t="s">
        <v>223</v>
      </c>
    </row>
    <row r="173" spans="1:65" s="2" customFormat="1" ht="14.4" customHeight="1">
      <c r="A173" s="34"/>
      <c r="B173" s="35"/>
      <c r="C173" s="250" t="s">
        <v>321</v>
      </c>
      <c r="D173" s="250" t="s">
        <v>322</v>
      </c>
      <c r="E173" s="251" t="s">
        <v>323</v>
      </c>
      <c r="F173" s="252" t="s">
        <v>324</v>
      </c>
      <c r="G173" s="253" t="s">
        <v>228</v>
      </c>
      <c r="H173" s="254">
        <v>179.21</v>
      </c>
      <c r="I173" s="255"/>
      <c r="J173" s="254">
        <f>ROUND(I173*H173,2)</f>
        <v>0</v>
      </c>
      <c r="K173" s="256"/>
      <c r="L173" s="257"/>
      <c r="M173" s="258" t="s">
        <v>1</v>
      </c>
      <c r="N173" s="259" t="s">
        <v>43</v>
      </c>
      <c r="O173" s="75"/>
      <c r="P173" s="223">
        <f>O173*H173</f>
        <v>0</v>
      </c>
      <c r="Q173" s="223">
        <v>2.0000000000000001E-4</v>
      </c>
      <c r="R173" s="223">
        <f>Q173*H173</f>
        <v>3.5842000000000006E-2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262</v>
      </c>
      <c r="AT173" s="225" t="s">
        <v>322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1228</v>
      </c>
    </row>
    <row r="174" spans="1:65" s="13" customFormat="1">
      <c r="B174" s="227"/>
      <c r="C174" s="228"/>
      <c r="D174" s="229" t="s">
        <v>234</v>
      </c>
      <c r="E174" s="228"/>
      <c r="F174" s="231" t="s">
        <v>1300</v>
      </c>
      <c r="G174" s="228"/>
      <c r="H174" s="232">
        <v>179.21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4</v>
      </c>
      <c r="AX174" s="13" t="s">
        <v>85</v>
      </c>
      <c r="AY174" s="238" t="s">
        <v>223</v>
      </c>
    </row>
    <row r="175" spans="1:65" s="12" customFormat="1" ht="22.8" customHeight="1">
      <c r="B175" s="198"/>
      <c r="C175" s="199"/>
      <c r="D175" s="200" t="s">
        <v>76</v>
      </c>
      <c r="E175" s="212" t="s">
        <v>245</v>
      </c>
      <c r="F175" s="212" t="s">
        <v>327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SUM(P176:P194)</f>
        <v>0</v>
      </c>
      <c r="Q175" s="206"/>
      <c r="R175" s="207">
        <f>SUM(R176:R194)</f>
        <v>167.85128570000001</v>
      </c>
      <c r="S175" s="206"/>
      <c r="T175" s="208">
        <f>SUM(T176:T194)</f>
        <v>0</v>
      </c>
      <c r="AR175" s="209" t="s">
        <v>85</v>
      </c>
      <c r="AT175" s="210" t="s">
        <v>76</v>
      </c>
      <c r="AU175" s="210" t="s">
        <v>85</v>
      </c>
      <c r="AY175" s="209" t="s">
        <v>223</v>
      </c>
      <c r="BK175" s="211">
        <f>SUM(BK176:BK194)</f>
        <v>0</v>
      </c>
    </row>
    <row r="176" spans="1:65" s="2" customFormat="1" ht="30" customHeight="1">
      <c r="A176" s="34"/>
      <c r="B176" s="35"/>
      <c r="C176" s="214" t="s">
        <v>328</v>
      </c>
      <c r="D176" s="214" t="s">
        <v>225</v>
      </c>
      <c r="E176" s="215" t="s">
        <v>329</v>
      </c>
      <c r="F176" s="216" t="s">
        <v>1230</v>
      </c>
      <c r="G176" s="217" t="s">
        <v>228</v>
      </c>
      <c r="H176" s="218">
        <v>175.7</v>
      </c>
      <c r="I176" s="219"/>
      <c r="J176" s="218">
        <f>ROUND(I176*H176,2)</f>
        <v>0</v>
      </c>
      <c r="K176" s="220"/>
      <c r="L176" s="39"/>
      <c r="M176" s="221" t="s">
        <v>1</v>
      </c>
      <c r="N176" s="222" t="s">
        <v>43</v>
      </c>
      <c r="O176" s="75"/>
      <c r="P176" s="223">
        <f>O176*H176</f>
        <v>0</v>
      </c>
      <c r="Q176" s="223">
        <v>0.27994000000000002</v>
      </c>
      <c r="R176" s="223">
        <f>Q176*H176</f>
        <v>49.185458000000004</v>
      </c>
      <c r="S176" s="223">
        <v>0</v>
      </c>
      <c r="T176" s="22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5" t="s">
        <v>229</v>
      </c>
      <c r="AT176" s="225" t="s">
        <v>225</v>
      </c>
      <c r="AU176" s="225" t="s">
        <v>100</v>
      </c>
      <c r="AY176" s="17" t="s">
        <v>223</v>
      </c>
      <c r="BE176" s="226">
        <f>IF(N176="základná",J176,0)</f>
        <v>0</v>
      </c>
      <c r="BF176" s="226">
        <f>IF(N176="znížená",J176,0)</f>
        <v>0</v>
      </c>
      <c r="BG176" s="226">
        <f>IF(N176="zákl. prenesená",J176,0)</f>
        <v>0</v>
      </c>
      <c r="BH176" s="226">
        <f>IF(N176="zníž. prenesená",J176,0)</f>
        <v>0</v>
      </c>
      <c r="BI176" s="226">
        <f>IF(N176="nulová",J176,0)</f>
        <v>0</v>
      </c>
      <c r="BJ176" s="17" t="s">
        <v>100</v>
      </c>
      <c r="BK176" s="226">
        <f>ROUND(I176*H176,2)</f>
        <v>0</v>
      </c>
      <c r="BL176" s="17" t="s">
        <v>229</v>
      </c>
      <c r="BM176" s="225" t="s">
        <v>1231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1298</v>
      </c>
      <c r="G177" s="228"/>
      <c r="H177" s="232">
        <v>172.83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1299</v>
      </c>
      <c r="G178" s="228"/>
      <c r="H178" s="232">
        <v>2.87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4" customFormat="1">
      <c r="B179" s="239"/>
      <c r="C179" s="240"/>
      <c r="D179" s="229" t="s">
        <v>234</v>
      </c>
      <c r="E179" s="241" t="s">
        <v>1</v>
      </c>
      <c r="F179" s="242" t="s">
        <v>244</v>
      </c>
      <c r="G179" s="240"/>
      <c r="H179" s="243">
        <v>175.7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234</v>
      </c>
      <c r="AU179" s="249" t="s">
        <v>100</v>
      </c>
      <c r="AV179" s="14" t="s">
        <v>229</v>
      </c>
      <c r="AW179" s="14" t="s">
        <v>33</v>
      </c>
      <c r="AX179" s="14" t="s">
        <v>85</v>
      </c>
      <c r="AY179" s="249" t="s">
        <v>223</v>
      </c>
    </row>
    <row r="180" spans="1:65" s="2" customFormat="1" ht="34.799999999999997" customHeight="1">
      <c r="A180" s="34"/>
      <c r="B180" s="35"/>
      <c r="C180" s="214" t="s">
        <v>7</v>
      </c>
      <c r="D180" s="214" t="s">
        <v>225</v>
      </c>
      <c r="E180" s="215" t="s">
        <v>335</v>
      </c>
      <c r="F180" s="216" t="s">
        <v>1232</v>
      </c>
      <c r="G180" s="217" t="s">
        <v>228</v>
      </c>
      <c r="H180" s="218">
        <v>2.87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0.30834</v>
      </c>
      <c r="R180" s="223">
        <f>Q180*H180</f>
        <v>0.88493580000000005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1233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1301</v>
      </c>
      <c r="G181" s="228"/>
      <c r="H181" s="232">
        <v>2.87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85</v>
      </c>
      <c r="AY181" s="238" t="s">
        <v>223</v>
      </c>
    </row>
    <row r="182" spans="1:65" s="2" customFormat="1" ht="30" customHeight="1">
      <c r="A182" s="34"/>
      <c r="B182" s="35"/>
      <c r="C182" s="214" t="s">
        <v>338</v>
      </c>
      <c r="D182" s="214" t="s">
        <v>225</v>
      </c>
      <c r="E182" s="215" t="s">
        <v>552</v>
      </c>
      <c r="F182" s="216" t="s">
        <v>553</v>
      </c>
      <c r="G182" s="217" t="s">
        <v>228</v>
      </c>
      <c r="H182" s="218">
        <v>172.83</v>
      </c>
      <c r="I182" s="219"/>
      <c r="J182" s="218">
        <f>ROUND(I182*H182,2)</f>
        <v>0</v>
      </c>
      <c r="K182" s="220"/>
      <c r="L182" s="39"/>
      <c r="M182" s="221" t="s">
        <v>1</v>
      </c>
      <c r="N182" s="222" t="s">
        <v>43</v>
      </c>
      <c r="O182" s="75"/>
      <c r="P182" s="223">
        <f>O182*H182</f>
        <v>0</v>
      </c>
      <c r="Q182" s="223">
        <v>0.37441000000000002</v>
      </c>
      <c r="R182" s="223">
        <f>Q182*H182</f>
        <v>64.709280300000003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229</v>
      </c>
      <c r="AT182" s="225" t="s">
        <v>225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1234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1302</v>
      </c>
      <c r="G183" s="228"/>
      <c r="H183" s="232">
        <v>172.83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85</v>
      </c>
      <c r="AY183" s="238" t="s">
        <v>223</v>
      </c>
    </row>
    <row r="184" spans="1:65" s="2" customFormat="1" ht="22.2" customHeight="1">
      <c r="A184" s="34"/>
      <c r="B184" s="35"/>
      <c r="C184" s="214" t="s">
        <v>342</v>
      </c>
      <c r="D184" s="214" t="s">
        <v>225</v>
      </c>
      <c r="E184" s="215" t="s">
        <v>555</v>
      </c>
      <c r="F184" s="216" t="s">
        <v>556</v>
      </c>
      <c r="G184" s="217" t="s">
        <v>228</v>
      </c>
      <c r="H184" s="218">
        <v>172.83</v>
      </c>
      <c r="I184" s="219"/>
      <c r="J184" s="218">
        <f>ROUND(I184*H184,2)</f>
        <v>0</v>
      </c>
      <c r="K184" s="220"/>
      <c r="L184" s="39"/>
      <c r="M184" s="221" t="s">
        <v>1</v>
      </c>
      <c r="N184" s="222" t="s">
        <v>43</v>
      </c>
      <c r="O184" s="75"/>
      <c r="P184" s="223">
        <f>O184*H184</f>
        <v>0</v>
      </c>
      <c r="Q184" s="223">
        <v>5.6100000000000004E-3</v>
      </c>
      <c r="R184" s="223">
        <f>Q184*H184</f>
        <v>0.96957630000000017</v>
      </c>
      <c r="S184" s="223">
        <v>0</v>
      </c>
      <c r="T184" s="22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229</v>
      </c>
      <c r="AT184" s="225" t="s">
        <v>225</v>
      </c>
      <c r="AU184" s="225" t="s">
        <v>100</v>
      </c>
      <c r="AY184" s="17" t="s">
        <v>223</v>
      </c>
      <c r="BE184" s="226">
        <f>IF(N184="základná",J184,0)</f>
        <v>0</v>
      </c>
      <c r="BF184" s="226">
        <f>IF(N184="znížená",J184,0)</f>
        <v>0</v>
      </c>
      <c r="BG184" s="226">
        <f>IF(N184="zákl. prenesená",J184,0)</f>
        <v>0</v>
      </c>
      <c r="BH184" s="226">
        <f>IF(N184="zníž. prenesená",J184,0)</f>
        <v>0</v>
      </c>
      <c r="BI184" s="226">
        <f>IF(N184="nulová",J184,0)</f>
        <v>0</v>
      </c>
      <c r="BJ184" s="17" t="s">
        <v>100</v>
      </c>
      <c r="BK184" s="226">
        <f>ROUND(I184*H184,2)</f>
        <v>0</v>
      </c>
      <c r="BL184" s="17" t="s">
        <v>229</v>
      </c>
      <c r="BM184" s="225" t="s">
        <v>1236</v>
      </c>
    </row>
    <row r="185" spans="1:65" s="13" customFormat="1">
      <c r="B185" s="227"/>
      <c r="C185" s="228"/>
      <c r="D185" s="229" t="s">
        <v>234</v>
      </c>
      <c r="E185" s="230" t="s">
        <v>1</v>
      </c>
      <c r="F185" s="231" t="s">
        <v>1303</v>
      </c>
      <c r="G185" s="228"/>
      <c r="H185" s="232">
        <v>172.83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234</v>
      </c>
      <c r="AU185" s="238" t="s">
        <v>100</v>
      </c>
      <c r="AV185" s="13" t="s">
        <v>100</v>
      </c>
      <c r="AW185" s="13" t="s">
        <v>33</v>
      </c>
      <c r="AX185" s="13" t="s">
        <v>85</v>
      </c>
      <c r="AY185" s="238" t="s">
        <v>223</v>
      </c>
    </row>
    <row r="186" spans="1:65" s="2" customFormat="1" ht="34.799999999999997" customHeight="1">
      <c r="A186" s="34"/>
      <c r="B186" s="35"/>
      <c r="C186" s="214" t="s">
        <v>346</v>
      </c>
      <c r="D186" s="214" t="s">
        <v>225</v>
      </c>
      <c r="E186" s="215" t="s">
        <v>339</v>
      </c>
      <c r="F186" s="216" t="s">
        <v>559</v>
      </c>
      <c r="G186" s="217" t="s">
        <v>228</v>
      </c>
      <c r="H186" s="218">
        <v>187.88</v>
      </c>
      <c r="I186" s="219"/>
      <c r="J186" s="218">
        <f>ROUND(I186*H186,2)</f>
        <v>0</v>
      </c>
      <c r="K186" s="220"/>
      <c r="L186" s="39"/>
      <c r="M186" s="221" t="s">
        <v>1</v>
      </c>
      <c r="N186" s="222" t="s">
        <v>43</v>
      </c>
      <c r="O186" s="75"/>
      <c r="P186" s="223">
        <f>O186*H186</f>
        <v>0</v>
      </c>
      <c r="Q186" s="223">
        <v>7.1000000000000002E-4</v>
      </c>
      <c r="R186" s="223">
        <f>Q186*H186</f>
        <v>0.13339480000000001</v>
      </c>
      <c r="S186" s="223">
        <v>0</v>
      </c>
      <c r="T186" s="22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>IF(N186="základná",J186,0)</f>
        <v>0</v>
      </c>
      <c r="BF186" s="226">
        <f>IF(N186="znížená",J186,0)</f>
        <v>0</v>
      </c>
      <c r="BG186" s="226">
        <f>IF(N186="zákl. prenesená",J186,0)</f>
        <v>0</v>
      </c>
      <c r="BH186" s="226">
        <f>IF(N186="zníž. prenesená",J186,0)</f>
        <v>0</v>
      </c>
      <c r="BI186" s="226">
        <f>IF(N186="nulová",J186,0)</f>
        <v>0</v>
      </c>
      <c r="BJ186" s="17" t="s">
        <v>100</v>
      </c>
      <c r="BK186" s="226">
        <f>ROUND(I186*H186,2)</f>
        <v>0</v>
      </c>
      <c r="BL186" s="17" t="s">
        <v>229</v>
      </c>
      <c r="BM186" s="225" t="s">
        <v>1238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1302</v>
      </c>
      <c r="G187" s="228"/>
      <c r="H187" s="232">
        <v>172.83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77</v>
      </c>
      <c r="AY187" s="238" t="s">
        <v>223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1304</v>
      </c>
      <c r="G188" s="228"/>
      <c r="H188" s="232">
        <v>15.05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4" customFormat="1">
      <c r="B189" s="239"/>
      <c r="C189" s="240"/>
      <c r="D189" s="229" t="s">
        <v>234</v>
      </c>
      <c r="E189" s="241" t="s">
        <v>1</v>
      </c>
      <c r="F189" s="242" t="s">
        <v>244</v>
      </c>
      <c r="G189" s="240"/>
      <c r="H189" s="243">
        <v>187.88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234</v>
      </c>
      <c r="AU189" s="249" t="s">
        <v>100</v>
      </c>
      <c r="AV189" s="14" t="s">
        <v>229</v>
      </c>
      <c r="AW189" s="14" t="s">
        <v>33</v>
      </c>
      <c r="AX189" s="14" t="s">
        <v>85</v>
      </c>
      <c r="AY189" s="249" t="s">
        <v>223</v>
      </c>
    </row>
    <row r="190" spans="1:65" s="2" customFormat="1" ht="34.799999999999997" customHeight="1">
      <c r="A190" s="34"/>
      <c r="B190" s="35"/>
      <c r="C190" s="214" t="s">
        <v>350</v>
      </c>
      <c r="D190" s="214" t="s">
        <v>225</v>
      </c>
      <c r="E190" s="215" t="s">
        <v>562</v>
      </c>
      <c r="F190" s="216" t="s">
        <v>563</v>
      </c>
      <c r="G190" s="217" t="s">
        <v>228</v>
      </c>
      <c r="H190" s="218">
        <v>172.83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0.10373</v>
      </c>
      <c r="R190" s="223">
        <f>Q190*H190</f>
        <v>17.927655900000001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1240</v>
      </c>
    </row>
    <row r="191" spans="1:65" s="2" customFormat="1" ht="34.799999999999997" customHeight="1">
      <c r="A191" s="34"/>
      <c r="B191" s="35"/>
      <c r="C191" s="214" t="s">
        <v>355</v>
      </c>
      <c r="D191" s="214" t="s">
        <v>225</v>
      </c>
      <c r="E191" s="215" t="s">
        <v>343</v>
      </c>
      <c r="F191" s="216" t="s">
        <v>344</v>
      </c>
      <c r="G191" s="217" t="s">
        <v>228</v>
      </c>
      <c r="H191" s="218">
        <v>15.05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0.12966</v>
      </c>
      <c r="R191" s="223">
        <f>Q191*H191</f>
        <v>1.9513830000000001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1241</v>
      </c>
    </row>
    <row r="192" spans="1:65" s="2" customFormat="1" ht="34.799999999999997" customHeight="1">
      <c r="A192" s="34"/>
      <c r="B192" s="35"/>
      <c r="C192" s="214" t="s">
        <v>359</v>
      </c>
      <c r="D192" s="214" t="s">
        <v>225</v>
      </c>
      <c r="E192" s="215" t="s">
        <v>568</v>
      </c>
      <c r="F192" s="216" t="s">
        <v>569</v>
      </c>
      <c r="G192" s="217" t="s">
        <v>228</v>
      </c>
      <c r="H192" s="218">
        <v>172.83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0.18151999999999999</v>
      </c>
      <c r="R192" s="223">
        <f>Q192*H192</f>
        <v>31.372101600000001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1242</v>
      </c>
    </row>
    <row r="193" spans="1:65" s="2" customFormat="1" ht="22.2" customHeight="1">
      <c r="A193" s="34"/>
      <c r="B193" s="35"/>
      <c r="C193" s="214" t="s">
        <v>364</v>
      </c>
      <c r="D193" s="214" t="s">
        <v>225</v>
      </c>
      <c r="E193" s="215" t="s">
        <v>365</v>
      </c>
      <c r="F193" s="216" t="s">
        <v>366</v>
      </c>
      <c r="G193" s="217" t="s">
        <v>228</v>
      </c>
      <c r="H193" s="218">
        <v>2.87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0.112</v>
      </c>
      <c r="R193" s="223">
        <f>Q193*H193</f>
        <v>0.32144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1243</v>
      </c>
    </row>
    <row r="194" spans="1:65" s="2" customFormat="1" ht="14.4" customHeight="1">
      <c r="A194" s="34"/>
      <c r="B194" s="35"/>
      <c r="C194" s="250" t="s">
        <v>368</v>
      </c>
      <c r="D194" s="250" t="s">
        <v>322</v>
      </c>
      <c r="E194" s="251" t="s">
        <v>369</v>
      </c>
      <c r="F194" s="252" t="s">
        <v>370</v>
      </c>
      <c r="G194" s="253" t="s">
        <v>228</v>
      </c>
      <c r="H194" s="254">
        <v>2.87</v>
      </c>
      <c r="I194" s="255"/>
      <c r="J194" s="254">
        <f>ROUND(I194*H194,2)</f>
        <v>0</v>
      </c>
      <c r="K194" s="256"/>
      <c r="L194" s="257"/>
      <c r="M194" s="258" t="s">
        <v>1</v>
      </c>
      <c r="N194" s="259" t="s">
        <v>43</v>
      </c>
      <c r="O194" s="75"/>
      <c r="P194" s="223">
        <f>O194*H194</f>
        <v>0</v>
      </c>
      <c r="Q194" s="223">
        <v>0.13800000000000001</v>
      </c>
      <c r="R194" s="223">
        <f>Q194*H194</f>
        <v>0.39606000000000002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262</v>
      </c>
      <c r="AT194" s="225" t="s">
        <v>322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1244</v>
      </c>
    </row>
    <row r="195" spans="1:65" s="12" customFormat="1" ht="22.8" customHeight="1">
      <c r="B195" s="198"/>
      <c r="C195" s="199"/>
      <c r="D195" s="200" t="s">
        <v>76</v>
      </c>
      <c r="E195" s="212" t="s">
        <v>268</v>
      </c>
      <c r="F195" s="212" t="s">
        <v>378</v>
      </c>
      <c r="G195" s="199"/>
      <c r="H195" s="199"/>
      <c r="I195" s="202"/>
      <c r="J195" s="213">
        <f>BK195</f>
        <v>0</v>
      </c>
      <c r="K195" s="199"/>
      <c r="L195" s="204"/>
      <c r="M195" s="205"/>
      <c r="N195" s="206"/>
      <c r="O195" s="206"/>
      <c r="P195" s="207">
        <f>SUM(P196:P236)</f>
        <v>0</v>
      </c>
      <c r="Q195" s="206"/>
      <c r="R195" s="207">
        <f>SUM(R196:R236)</f>
        <v>44.105440999999999</v>
      </c>
      <c r="S195" s="206"/>
      <c r="T195" s="208">
        <f>SUM(T196:T236)</f>
        <v>0.22420000000000001</v>
      </c>
      <c r="AR195" s="209" t="s">
        <v>85</v>
      </c>
      <c r="AT195" s="210" t="s">
        <v>76</v>
      </c>
      <c r="AU195" s="210" t="s">
        <v>85</v>
      </c>
      <c r="AY195" s="209" t="s">
        <v>223</v>
      </c>
      <c r="BK195" s="211">
        <f>SUM(BK196:BK236)</f>
        <v>0</v>
      </c>
    </row>
    <row r="196" spans="1:65" s="2" customFormat="1" ht="22.2" customHeight="1">
      <c r="A196" s="34"/>
      <c r="B196" s="35"/>
      <c r="C196" s="214" t="s">
        <v>373</v>
      </c>
      <c r="D196" s="214" t="s">
        <v>225</v>
      </c>
      <c r="E196" s="215" t="s">
        <v>380</v>
      </c>
      <c r="F196" s="216" t="s">
        <v>381</v>
      </c>
      <c r="G196" s="217" t="s">
        <v>376</v>
      </c>
      <c r="H196" s="218">
        <v>9</v>
      </c>
      <c r="I196" s="219"/>
      <c r="J196" s="218">
        <f t="shared" ref="J196:J202" si="5">ROUND(I196*H196,2)</f>
        <v>0</v>
      </c>
      <c r="K196" s="220"/>
      <c r="L196" s="39"/>
      <c r="M196" s="221" t="s">
        <v>1</v>
      </c>
      <c r="N196" s="222" t="s">
        <v>43</v>
      </c>
      <c r="O196" s="75"/>
      <c r="P196" s="223">
        <f t="shared" ref="P196:P202" si="6">O196*H196</f>
        <v>0</v>
      </c>
      <c r="Q196" s="223">
        <v>0.22133</v>
      </c>
      <c r="R196" s="223">
        <f t="shared" ref="R196:R202" si="7">Q196*H196</f>
        <v>1.99197</v>
      </c>
      <c r="S196" s="223">
        <v>0</v>
      </c>
      <c r="T196" s="224">
        <f t="shared" ref="T196:T202" si="8"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229</v>
      </c>
      <c r="AT196" s="225" t="s">
        <v>225</v>
      </c>
      <c r="AU196" s="225" t="s">
        <v>100</v>
      </c>
      <c r="AY196" s="17" t="s">
        <v>223</v>
      </c>
      <c r="BE196" s="226">
        <f t="shared" ref="BE196:BE202" si="9">IF(N196="základná",J196,0)</f>
        <v>0</v>
      </c>
      <c r="BF196" s="226">
        <f t="shared" ref="BF196:BF202" si="10">IF(N196="znížená",J196,0)</f>
        <v>0</v>
      </c>
      <c r="BG196" s="226">
        <f t="shared" ref="BG196:BG202" si="11">IF(N196="zákl. prenesená",J196,0)</f>
        <v>0</v>
      </c>
      <c r="BH196" s="226">
        <f t="shared" ref="BH196:BH202" si="12">IF(N196="zníž. prenesená",J196,0)</f>
        <v>0</v>
      </c>
      <c r="BI196" s="226">
        <f t="shared" ref="BI196:BI202" si="13">IF(N196="nulová",J196,0)</f>
        <v>0</v>
      </c>
      <c r="BJ196" s="17" t="s">
        <v>100</v>
      </c>
      <c r="BK196" s="226">
        <f t="shared" ref="BK196:BK202" si="14">ROUND(I196*H196,2)</f>
        <v>0</v>
      </c>
      <c r="BL196" s="17" t="s">
        <v>229</v>
      </c>
      <c r="BM196" s="225" t="s">
        <v>1245</v>
      </c>
    </row>
    <row r="197" spans="1:65" s="2" customFormat="1" ht="14.4" customHeight="1">
      <c r="A197" s="34"/>
      <c r="B197" s="35"/>
      <c r="C197" s="250" t="s">
        <v>379</v>
      </c>
      <c r="D197" s="250" t="s">
        <v>322</v>
      </c>
      <c r="E197" s="251" t="s">
        <v>386</v>
      </c>
      <c r="F197" s="252" t="s">
        <v>387</v>
      </c>
      <c r="G197" s="253" t="s">
        <v>376</v>
      </c>
      <c r="H197" s="254">
        <v>7</v>
      </c>
      <c r="I197" s="255"/>
      <c r="J197" s="254">
        <f t="shared" si="5"/>
        <v>0</v>
      </c>
      <c r="K197" s="256"/>
      <c r="L197" s="257"/>
      <c r="M197" s="258" t="s">
        <v>1</v>
      </c>
      <c r="N197" s="259" t="s">
        <v>43</v>
      </c>
      <c r="O197" s="75"/>
      <c r="P197" s="223">
        <f t="shared" si="6"/>
        <v>0</v>
      </c>
      <c r="Q197" s="223">
        <v>2E-3</v>
      </c>
      <c r="R197" s="223">
        <f t="shared" si="7"/>
        <v>1.4E-2</v>
      </c>
      <c r="S197" s="223">
        <v>0</v>
      </c>
      <c r="T197" s="224">
        <f t="shared" si="8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262</v>
      </c>
      <c r="AT197" s="225" t="s">
        <v>322</v>
      </c>
      <c r="AU197" s="225" t="s">
        <v>100</v>
      </c>
      <c r="AY197" s="17" t="s">
        <v>223</v>
      </c>
      <c r="BE197" s="226">
        <f t="shared" si="9"/>
        <v>0</v>
      </c>
      <c r="BF197" s="226">
        <f t="shared" si="10"/>
        <v>0</v>
      </c>
      <c r="BG197" s="226">
        <f t="shared" si="11"/>
        <v>0</v>
      </c>
      <c r="BH197" s="226">
        <f t="shared" si="12"/>
        <v>0</v>
      </c>
      <c r="BI197" s="226">
        <f t="shared" si="13"/>
        <v>0</v>
      </c>
      <c r="BJ197" s="17" t="s">
        <v>100</v>
      </c>
      <c r="BK197" s="226">
        <f t="shared" si="14"/>
        <v>0</v>
      </c>
      <c r="BL197" s="17" t="s">
        <v>229</v>
      </c>
      <c r="BM197" s="225" t="s">
        <v>1246</v>
      </c>
    </row>
    <row r="198" spans="1:65" s="2" customFormat="1" ht="22.2" customHeight="1">
      <c r="A198" s="34"/>
      <c r="B198" s="35"/>
      <c r="C198" s="214" t="s">
        <v>385</v>
      </c>
      <c r="D198" s="214" t="s">
        <v>225</v>
      </c>
      <c r="E198" s="215" t="s">
        <v>390</v>
      </c>
      <c r="F198" s="216" t="s">
        <v>391</v>
      </c>
      <c r="G198" s="217" t="s">
        <v>376</v>
      </c>
      <c r="H198" s="218">
        <v>4</v>
      </c>
      <c r="I198" s="219"/>
      <c r="J198" s="218">
        <f t="shared" si="5"/>
        <v>0</v>
      </c>
      <c r="K198" s="220"/>
      <c r="L198" s="39"/>
      <c r="M198" s="221" t="s">
        <v>1</v>
      </c>
      <c r="N198" s="222" t="s">
        <v>43</v>
      </c>
      <c r="O198" s="75"/>
      <c r="P198" s="223">
        <f t="shared" si="6"/>
        <v>0</v>
      </c>
      <c r="Q198" s="223">
        <v>0.11958000000000001</v>
      </c>
      <c r="R198" s="223">
        <f t="shared" si="7"/>
        <v>0.47832000000000002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1247</v>
      </c>
    </row>
    <row r="199" spans="1:65" s="2" customFormat="1" ht="14.4" customHeight="1">
      <c r="A199" s="34"/>
      <c r="B199" s="35"/>
      <c r="C199" s="250" t="s">
        <v>389</v>
      </c>
      <c r="D199" s="250" t="s">
        <v>322</v>
      </c>
      <c r="E199" s="251" t="s">
        <v>394</v>
      </c>
      <c r="F199" s="252" t="s">
        <v>395</v>
      </c>
      <c r="G199" s="253" t="s">
        <v>376</v>
      </c>
      <c r="H199" s="254">
        <v>4</v>
      </c>
      <c r="I199" s="255"/>
      <c r="J199" s="254">
        <f t="shared" si="5"/>
        <v>0</v>
      </c>
      <c r="K199" s="256"/>
      <c r="L199" s="257"/>
      <c r="M199" s="258" t="s">
        <v>1</v>
      </c>
      <c r="N199" s="259" t="s">
        <v>43</v>
      </c>
      <c r="O199" s="75"/>
      <c r="P199" s="223">
        <f t="shared" si="6"/>
        <v>0</v>
      </c>
      <c r="Q199" s="223">
        <v>1.4E-3</v>
      </c>
      <c r="R199" s="223">
        <f t="shared" si="7"/>
        <v>5.5999999999999999E-3</v>
      </c>
      <c r="S199" s="223">
        <v>0</v>
      </c>
      <c r="T199" s="224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262</v>
      </c>
      <c r="AT199" s="225" t="s">
        <v>322</v>
      </c>
      <c r="AU199" s="225" t="s">
        <v>100</v>
      </c>
      <c r="AY199" s="17" t="s">
        <v>223</v>
      </c>
      <c r="BE199" s="226">
        <f t="shared" si="9"/>
        <v>0</v>
      </c>
      <c r="BF199" s="226">
        <f t="shared" si="10"/>
        <v>0</v>
      </c>
      <c r="BG199" s="226">
        <f t="shared" si="11"/>
        <v>0</v>
      </c>
      <c r="BH199" s="226">
        <f t="shared" si="12"/>
        <v>0</v>
      </c>
      <c r="BI199" s="226">
        <f t="shared" si="13"/>
        <v>0</v>
      </c>
      <c r="BJ199" s="17" t="s">
        <v>100</v>
      </c>
      <c r="BK199" s="226">
        <f t="shared" si="14"/>
        <v>0</v>
      </c>
      <c r="BL199" s="17" t="s">
        <v>229</v>
      </c>
      <c r="BM199" s="225" t="s">
        <v>1248</v>
      </c>
    </row>
    <row r="200" spans="1:65" s="2" customFormat="1" ht="14.4" customHeight="1">
      <c r="A200" s="34"/>
      <c r="B200" s="35"/>
      <c r="C200" s="250" t="s">
        <v>393</v>
      </c>
      <c r="D200" s="250" t="s">
        <v>322</v>
      </c>
      <c r="E200" s="251" t="s">
        <v>398</v>
      </c>
      <c r="F200" s="252" t="s">
        <v>399</v>
      </c>
      <c r="G200" s="253" t="s">
        <v>376</v>
      </c>
      <c r="H200" s="254">
        <v>9</v>
      </c>
      <c r="I200" s="255"/>
      <c r="J200" s="254">
        <f t="shared" si="5"/>
        <v>0</v>
      </c>
      <c r="K200" s="256"/>
      <c r="L200" s="257"/>
      <c r="M200" s="258" t="s">
        <v>1</v>
      </c>
      <c r="N200" s="259" t="s">
        <v>43</v>
      </c>
      <c r="O200" s="75"/>
      <c r="P200" s="223">
        <f t="shared" si="6"/>
        <v>0</v>
      </c>
      <c r="Q200" s="223">
        <v>2.0000000000000002E-5</v>
      </c>
      <c r="R200" s="223">
        <f t="shared" si="7"/>
        <v>1.8000000000000001E-4</v>
      </c>
      <c r="S200" s="223">
        <v>0</v>
      </c>
      <c r="T200" s="224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262</v>
      </c>
      <c r="AT200" s="225" t="s">
        <v>322</v>
      </c>
      <c r="AU200" s="225" t="s">
        <v>100</v>
      </c>
      <c r="AY200" s="17" t="s">
        <v>223</v>
      </c>
      <c r="BE200" s="226">
        <f t="shared" si="9"/>
        <v>0</v>
      </c>
      <c r="BF200" s="226">
        <f t="shared" si="10"/>
        <v>0</v>
      </c>
      <c r="BG200" s="226">
        <f t="shared" si="11"/>
        <v>0</v>
      </c>
      <c r="BH200" s="226">
        <f t="shared" si="12"/>
        <v>0</v>
      </c>
      <c r="BI200" s="226">
        <f t="shared" si="13"/>
        <v>0</v>
      </c>
      <c r="BJ200" s="17" t="s">
        <v>100</v>
      </c>
      <c r="BK200" s="226">
        <f t="shared" si="14"/>
        <v>0</v>
      </c>
      <c r="BL200" s="17" t="s">
        <v>229</v>
      </c>
      <c r="BM200" s="225" t="s">
        <v>1249</v>
      </c>
    </row>
    <row r="201" spans="1:65" s="2" customFormat="1" ht="30" customHeight="1">
      <c r="A201" s="34"/>
      <c r="B201" s="35"/>
      <c r="C201" s="214" t="s">
        <v>397</v>
      </c>
      <c r="D201" s="214" t="s">
        <v>225</v>
      </c>
      <c r="E201" s="215" t="s">
        <v>402</v>
      </c>
      <c r="F201" s="216" t="s">
        <v>403</v>
      </c>
      <c r="G201" s="217" t="s">
        <v>248</v>
      </c>
      <c r="H201" s="218">
        <v>85.96</v>
      </c>
      <c r="I201" s="219"/>
      <c r="J201" s="218">
        <f t="shared" si="5"/>
        <v>0</v>
      </c>
      <c r="K201" s="220"/>
      <c r="L201" s="39"/>
      <c r="M201" s="221" t="s">
        <v>1</v>
      </c>
      <c r="N201" s="222" t="s">
        <v>43</v>
      </c>
      <c r="O201" s="75"/>
      <c r="P201" s="223">
        <f t="shared" si="6"/>
        <v>0</v>
      </c>
      <c r="Q201" s="223">
        <v>6.9999999999999994E-5</v>
      </c>
      <c r="R201" s="223">
        <f t="shared" si="7"/>
        <v>6.0171999999999995E-3</v>
      </c>
      <c r="S201" s="223">
        <v>0</v>
      </c>
      <c r="T201" s="224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 t="shared" si="9"/>
        <v>0</v>
      </c>
      <c r="BF201" s="226">
        <f t="shared" si="10"/>
        <v>0</v>
      </c>
      <c r="BG201" s="226">
        <f t="shared" si="11"/>
        <v>0</v>
      </c>
      <c r="BH201" s="226">
        <f t="shared" si="12"/>
        <v>0</v>
      </c>
      <c r="BI201" s="226">
        <f t="shared" si="13"/>
        <v>0</v>
      </c>
      <c r="BJ201" s="17" t="s">
        <v>100</v>
      </c>
      <c r="BK201" s="226">
        <f t="shared" si="14"/>
        <v>0</v>
      </c>
      <c r="BL201" s="17" t="s">
        <v>229</v>
      </c>
      <c r="BM201" s="225" t="s">
        <v>1250</v>
      </c>
    </row>
    <row r="202" spans="1:65" s="2" customFormat="1" ht="22.2" customHeight="1">
      <c r="A202" s="34"/>
      <c r="B202" s="35"/>
      <c r="C202" s="214" t="s">
        <v>401</v>
      </c>
      <c r="D202" s="214" t="s">
        <v>225</v>
      </c>
      <c r="E202" s="215" t="s">
        <v>410</v>
      </c>
      <c r="F202" s="216" t="s">
        <v>411</v>
      </c>
      <c r="G202" s="217" t="s">
        <v>228</v>
      </c>
      <c r="H202" s="218">
        <v>3</v>
      </c>
      <c r="I202" s="219"/>
      <c r="J202" s="218">
        <f t="shared" si="5"/>
        <v>0</v>
      </c>
      <c r="K202" s="220"/>
      <c r="L202" s="39"/>
      <c r="M202" s="221" t="s">
        <v>1</v>
      </c>
      <c r="N202" s="222" t="s">
        <v>43</v>
      </c>
      <c r="O202" s="75"/>
      <c r="P202" s="223">
        <f t="shared" si="6"/>
        <v>0</v>
      </c>
      <c r="Q202" s="223">
        <v>5.9999999999999995E-4</v>
      </c>
      <c r="R202" s="223">
        <f t="shared" si="7"/>
        <v>1.8E-3</v>
      </c>
      <c r="S202" s="223">
        <v>0</v>
      </c>
      <c r="T202" s="224">
        <f t="shared" si="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 t="shared" si="9"/>
        <v>0</v>
      </c>
      <c r="BF202" s="226">
        <f t="shared" si="10"/>
        <v>0</v>
      </c>
      <c r="BG202" s="226">
        <f t="shared" si="11"/>
        <v>0</v>
      </c>
      <c r="BH202" s="226">
        <f t="shared" si="12"/>
        <v>0</v>
      </c>
      <c r="BI202" s="226">
        <f t="shared" si="13"/>
        <v>0</v>
      </c>
      <c r="BJ202" s="17" t="s">
        <v>100</v>
      </c>
      <c r="BK202" s="226">
        <f t="shared" si="14"/>
        <v>0</v>
      </c>
      <c r="BL202" s="17" t="s">
        <v>229</v>
      </c>
      <c r="BM202" s="225" t="s">
        <v>1251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1110</v>
      </c>
      <c r="G203" s="228"/>
      <c r="H203" s="232">
        <v>0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77</v>
      </c>
      <c r="AY203" s="238" t="s">
        <v>223</v>
      </c>
    </row>
    <row r="204" spans="1:65" s="13" customFormat="1">
      <c r="B204" s="227"/>
      <c r="C204" s="228"/>
      <c r="D204" s="229" t="s">
        <v>234</v>
      </c>
      <c r="E204" s="230" t="s">
        <v>1</v>
      </c>
      <c r="F204" s="231" t="s">
        <v>701</v>
      </c>
      <c r="G204" s="228"/>
      <c r="H204" s="232">
        <v>3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234</v>
      </c>
      <c r="AU204" s="238" t="s">
        <v>100</v>
      </c>
      <c r="AV204" s="13" t="s">
        <v>100</v>
      </c>
      <c r="AW204" s="13" t="s">
        <v>33</v>
      </c>
      <c r="AX204" s="13" t="s">
        <v>77</v>
      </c>
      <c r="AY204" s="238" t="s">
        <v>223</v>
      </c>
    </row>
    <row r="205" spans="1:65" s="14" customFormat="1">
      <c r="B205" s="239"/>
      <c r="C205" s="240"/>
      <c r="D205" s="229" t="s">
        <v>234</v>
      </c>
      <c r="E205" s="241" t="s">
        <v>1</v>
      </c>
      <c r="F205" s="242" t="s">
        <v>244</v>
      </c>
      <c r="G205" s="240"/>
      <c r="H205" s="243">
        <v>3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234</v>
      </c>
      <c r="AU205" s="249" t="s">
        <v>100</v>
      </c>
      <c r="AV205" s="14" t="s">
        <v>229</v>
      </c>
      <c r="AW205" s="14" t="s">
        <v>33</v>
      </c>
      <c r="AX205" s="14" t="s">
        <v>85</v>
      </c>
      <c r="AY205" s="249" t="s">
        <v>223</v>
      </c>
    </row>
    <row r="206" spans="1:65" s="2" customFormat="1" ht="22.2" customHeight="1">
      <c r="A206" s="34"/>
      <c r="B206" s="35"/>
      <c r="C206" s="214" t="s">
        <v>405</v>
      </c>
      <c r="D206" s="214" t="s">
        <v>225</v>
      </c>
      <c r="E206" s="215" t="s">
        <v>424</v>
      </c>
      <c r="F206" s="216" t="s">
        <v>425</v>
      </c>
      <c r="G206" s="217" t="s">
        <v>376</v>
      </c>
      <c r="H206" s="218">
        <v>8</v>
      </c>
      <c r="I206" s="219"/>
      <c r="J206" s="218">
        <f>ROUND(I206*H206,2)</f>
        <v>0</v>
      </c>
      <c r="K206" s="220"/>
      <c r="L206" s="39"/>
      <c r="M206" s="221" t="s">
        <v>1</v>
      </c>
      <c r="N206" s="222" t="s">
        <v>43</v>
      </c>
      <c r="O206" s="7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>IF(N206="základná",J206,0)</f>
        <v>0</v>
      </c>
      <c r="BF206" s="226">
        <f>IF(N206="znížená",J206,0)</f>
        <v>0</v>
      </c>
      <c r="BG206" s="226">
        <f>IF(N206="zákl. prenesená",J206,0)</f>
        <v>0</v>
      </c>
      <c r="BH206" s="226">
        <f>IF(N206="zníž. prenesená",J206,0)</f>
        <v>0</v>
      </c>
      <c r="BI206" s="226">
        <f>IF(N206="nulová",J206,0)</f>
        <v>0</v>
      </c>
      <c r="BJ206" s="17" t="s">
        <v>100</v>
      </c>
      <c r="BK206" s="226">
        <f>ROUND(I206*H206,2)</f>
        <v>0</v>
      </c>
      <c r="BL206" s="17" t="s">
        <v>229</v>
      </c>
      <c r="BM206" s="225" t="s">
        <v>1253</v>
      </c>
    </row>
    <row r="207" spans="1:65" s="13" customFormat="1">
      <c r="B207" s="227"/>
      <c r="C207" s="228"/>
      <c r="D207" s="229" t="s">
        <v>234</v>
      </c>
      <c r="E207" s="230" t="s">
        <v>1</v>
      </c>
      <c r="F207" s="231" t="s">
        <v>1305</v>
      </c>
      <c r="G207" s="228"/>
      <c r="H207" s="232">
        <v>8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234</v>
      </c>
      <c r="AU207" s="238" t="s">
        <v>100</v>
      </c>
      <c r="AV207" s="13" t="s">
        <v>100</v>
      </c>
      <c r="AW207" s="13" t="s">
        <v>33</v>
      </c>
      <c r="AX207" s="13" t="s">
        <v>85</v>
      </c>
      <c r="AY207" s="238" t="s">
        <v>223</v>
      </c>
    </row>
    <row r="208" spans="1:65" s="2" customFormat="1" ht="22.2" customHeight="1">
      <c r="A208" s="34"/>
      <c r="B208" s="35"/>
      <c r="C208" s="214" t="s">
        <v>409</v>
      </c>
      <c r="D208" s="214" t="s">
        <v>225</v>
      </c>
      <c r="E208" s="215" t="s">
        <v>429</v>
      </c>
      <c r="F208" s="216" t="s">
        <v>430</v>
      </c>
      <c r="G208" s="217" t="s">
        <v>248</v>
      </c>
      <c r="H208" s="218">
        <v>85.69</v>
      </c>
      <c r="I208" s="219"/>
      <c r="J208" s="218">
        <f>ROUND(I208*H208,2)</f>
        <v>0</v>
      </c>
      <c r="K208" s="220"/>
      <c r="L208" s="39"/>
      <c r="M208" s="221" t="s">
        <v>1</v>
      </c>
      <c r="N208" s="222" t="s">
        <v>43</v>
      </c>
      <c r="O208" s="7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1254</v>
      </c>
    </row>
    <row r="209" spans="1:65" s="13" customFormat="1">
      <c r="B209" s="227"/>
      <c r="C209" s="228"/>
      <c r="D209" s="229" t="s">
        <v>234</v>
      </c>
      <c r="E209" s="230" t="s">
        <v>1</v>
      </c>
      <c r="F209" s="231" t="s">
        <v>1306</v>
      </c>
      <c r="G209" s="228"/>
      <c r="H209" s="232">
        <v>85.69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234</v>
      </c>
      <c r="AU209" s="238" t="s">
        <v>100</v>
      </c>
      <c r="AV209" s="13" t="s">
        <v>100</v>
      </c>
      <c r="AW209" s="13" t="s">
        <v>33</v>
      </c>
      <c r="AX209" s="13" t="s">
        <v>85</v>
      </c>
      <c r="AY209" s="238" t="s">
        <v>223</v>
      </c>
    </row>
    <row r="210" spans="1:65" s="2" customFormat="1" ht="22.2" customHeight="1">
      <c r="A210" s="34"/>
      <c r="B210" s="35"/>
      <c r="C210" s="214" t="s">
        <v>415</v>
      </c>
      <c r="D210" s="214" t="s">
        <v>225</v>
      </c>
      <c r="E210" s="215" t="s">
        <v>434</v>
      </c>
      <c r="F210" s="216" t="s">
        <v>435</v>
      </c>
      <c r="G210" s="217" t="s">
        <v>228</v>
      </c>
      <c r="H210" s="218">
        <v>3</v>
      </c>
      <c r="I210" s="219"/>
      <c r="J210" s="218">
        <f>ROUND(I210*H210,2)</f>
        <v>0</v>
      </c>
      <c r="K210" s="220"/>
      <c r="L210" s="39"/>
      <c r="M210" s="221" t="s">
        <v>1</v>
      </c>
      <c r="N210" s="222" t="s">
        <v>43</v>
      </c>
      <c r="O210" s="75"/>
      <c r="P210" s="223">
        <f>O210*H210</f>
        <v>0</v>
      </c>
      <c r="Q210" s="223">
        <v>1.0000000000000001E-5</v>
      </c>
      <c r="R210" s="223">
        <f>Q210*H210</f>
        <v>3.0000000000000004E-5</v>
      </c>
      <c r="S210" s="223">
        <v>0</v>
      </c>
      <c r="T210" s="22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>IF(N210="základná",J210,0)</f>
        <v>0</v>
      </c>
      <c r="BF210" s="226">
        <f>IF(N210="znížená",J210,0)</f>
        <v>0</v>
      </c>
      <c r="BG210" s="226">
        <f>IF(N210="zákl. prenesená",J210,0)</f>
        <v>0</v>
      </c>
      <c r="BH210" s="226">
        <f>IF(N210="zníž. prenesená",J210,0)</f>
        <v>0</v>
      </c>
      <c r="BI210" s="226">
        <f>IF(N210="nulová",J210,0)</f>
        <v>0</v>
      </c>
      <c r="BJ210" s="17" t="s">
        <v>100</v>
      </c>
      <c r="BK210" s="226">
        <f>ROUND(I210*H210,2)</f>
        <v>0</v>
      </c>
      <c r="BL210" s="17" t="s">
        <v>229</v>
      </c>
      <c r="BM210" s="225" t="s">
        <v>1256</v>
      </c>
    </row>
    <row r="211" spans="1:65" s="13" customFormat="1">
      <c r="B211" s="227"/>
      <c r="C211" s="228"/>
      <c r="D211" s="229" t="s">
        <v>234</v>
      </c>
      <c r="E211" s="230" t="s">
        <v>1</v>
      </c>
      <c r="F211" s="231" t="s">
        <v>1040</v>
      </c>
      <c r="G211" s="228"/>
      <c r="H211" s="232">
        <v>3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234</v>
      </c>
      <c r="AU211" s="238" t="s">
        <v>100</v>
      </c>
      <c r="AV211" s="13" t="s">
        <v>100</v>
      </c>
      <c r="AW211" s="13" t="s">
        <v>33</v>
      </c>
      <c r="AX211" s="13" t="s">
        <v>85</v>
      </c>
      <c r="AY211" s="238" t="s">
        <v>223</v>
      </c>
    </row>
    <row r="212" spans="1:65" s="2" customFormat="1" ht="30" customHeight="1">
      <c r="A212" s="34"/>
      <c r="B212" s="35"/>
      <c r="C212" s="214" t="s">
        <v>419</v>
      </c>
      <c r="D212" s="214" t="s">
        <v>225</v>
      </c>
      <c r="E212" s="215" t="s">
        <v>439</v>
      </c>
      <c r="F212" s="216" t="s">
        <v>440</v>
      </c>
      <c r="G212" s="217" t="s">
        <v>248</v>
      </c>
      <c r="H212" s="218">
        <v>16.579999999999998</v>
      </c>
      <c r="I212" s="219"/>
      <c r="J212" s="218">
        <f>ROUND(I212*H212,2)</f>
        <v>0</v>
      </c>
      <c r="K212" s="220"/>
      <c r="L212" s="39"/>
      <c r="M212" s="221" t="s">
        <v>1</v>
      </c>
      <c r="N212" s="222" t="s">
        <v>43</v>
      </c>
      <c r="O212" s="75"/>
      <c r="P212" s="223">
        <f>O212*H212</f>
        <v>0</v>
      </c>
      <c r="Q212" s="223">
        <v>0.15112999999999999</v>
      </c>
      <c r="R212" s="223">
        <f>Q212*H212</f>
        <v>2.5057353999999994</v>
      </c>
      <c r="S212" s="223">
        <v>0</v>
      </c>
      <c r="T212" s="22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>IF(N212="základná",J212,0)</f>
        <v>0</v>
      </c>
      <c r="BF212" s="226">
        <f>IF(N212="znížená",J212,0)</f>
        <v>0</v>
      </c>
      <c r="BG212" s="226">
        <f>IF(N212="zákl. prenesená",J212,0)</f>
        <v>0</v>
      </c>
      <c r="BH212" s="226">
        <f>IF(N212="zníž. prenesená",J212,0)</f>
        <v>0</v>
      </c>
      <c r="BI212" s="226">
        <f>IF(N212="nulová",J212,0)</f>
        <v>0</v>
      </c>
      <c r="BJ212" s="17" t="s">
        <v>100</v>
      </c>
      <c r="BK212" s="226">
        <f>ROUND(I212*H212,2)</f>
        <v>0</v>
      </c>
      <c r="BL212" s="17" t="s">
        <v>229</v>
      </c>
      <c r="BM212" s="225" t="s">
        <v>1258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1307</v>
      </c>
      <c r="G213" s="228"/>
      <c r="H213" s="232">
        <v>14.58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77</v>
      </c>
      <c r="AY213" s="238" t="s">
        <v>223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1308</v>
      </c>
      <c r="G214" s="228"/>
      <c r="H214" s="232">
        <v>2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77</v>
      </c>
      <c r="AY214" s="238" t="s">
        <v>223</v>
      </c>
    </row>
    <row r="215" spans="1:65" s="14" customFormat="1">
      <c r="B215" s="239"/>
      <c r="C215" s="240"/>
      <c r="D215" s="229" t="s">
        <v>234</v>
      </c>
      <c r="E215" s="241" t="s">
        <v>1</v>
      </c>
      <c r="F215" s="242" t="s">
        <v>244</v>
      </c>
      <c r="G215" s="240"/>
      <c r="H215" s="243">
        <v>16.579999999999998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234</v>
      </c>
      <c r="AU215" s="249" t="s">
        <v>100</v>
      </c>
      <c r="AV215" s="14" t="s">
        <v>229</v>
      </c>
      <c r="AW215" s="14" t="s">
        <v>33</v>
      </c>
      <c r="AX215" s="14" t="s">
        <v>85</v>
      </c>
      <c r="AY215" s="249" t="s">
        <v>223</v>
      </c>
    </row>
    <row r="216" spans="1:65" s="2" customFormat="1" ht="22.2" customHeight="1">
      <c r="A216" s="34"/>
      <c r="B216" s="35"/>
      <c r="C216" s="250" t="s">
        <v>423</v>
      </c>
      <c r="D216" s="250" t="s">
        <v>322</v>
      </c>
      <c r="E216" s="251" t="s">
        <v>447</v>
      </c>
      <c r="F216" s="252" t="s">
        <v>448</v>
      </c>
      <c r="G216" s="253" t="s">
        <v>376</v>
      </c>
      <c r="H216" s="254">
        <v>14.73</v>
      </c>
      <c r="I216" s="255"/>
      <c r="J216" s="254">
        <f>ROUND(I216*H216,2)</f>
        <v>0</v>
      </c>
      <c r="K216" s="256"/>
      <c r="L216" s="257"/>
      <c r="M216" s="258" t="s">
        <v>1</v>
      </c>
      <c r="N216" s="259" t="s">
        <v>43</v>
      </c>
      <c r="O216" s="75"/>
      <c r="P216" s="223">
        <f>O216*H216</f>
        <v>0</v>
      </c>
      <c r="Q216" s="223">
        <v>0.09</v>
      </c>
      <c r="R216" s="223">
        <f>Q216*H216</f>
        <v>1.3256999999999999</v>
      </c>
      <c r="S216" s="223">
        <v>0</v>
      </c>
      <c r="T216" s="22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262</v>
      </c>
      <c r="AT216" s="225" t="s">
        <v>322</v>
      </c>
      <c r="AU216" s="225" t="s">
        <v>100</v>
      </c>
      <c r="AY216" s="17" t="s">
        <v>223</v>
      </c>
      <c r="BE216" s="226">
        <f>IF(N216="základná",J216,0)</f>
        <v>0</v>
      </c>
      <c r="BF216" s="226">
        <f>IF(N216="znížená",J216,0)</f>
        <v>0</v>
      </c>
      <c r="BG216" s="226">
        <f>IF(N216="zákl. prenesená",J216,0)</f>
        <v>0</v>
      </c>
      <c r="BH216" s="226">
        <f>IF(N216="zníž. prenesená",J216,0)</f>
        <v>0</v>
      </c>
      <c r="BI216" s="226">
        <f>IF(N216="nulová",J216,0)</f>
        <v>0</v>
      </c>
      <c r="BJ216" s="17" t="s">
        <v>100</v>
      </c>
      <c r="BK216" s="226">
        <f>ROUND(I216*H216,2)</f>
        <v>0</v>
      </c>
      <c r="BL216" s="17" t="s">
        <v>229</v>
      </c>
      <c r="BM216" s="225" t="s">
        <v>1261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1307</v>
      </c>
      <c r="G217" s="228"/>
      <c r="H217" s="232">
        <v>14.58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85</v>
      </c>
      <c r="AY217" s="238" t="s">
        <v>223</v>
      </c>
    </row>
    <row r="218" spans="1:65" s="13" customFormat="1">
      <c r="B218" s="227"/>
      <c r="C218" s="228"/>
      <c r="D218" s="229" t="s">
        <v>234</v>
      </c>
      <c r="E218" s="228"/>
      <c r="F218" s="231" t="s">
        <v>1309</v>
      </c>
      <c r="G218" s="228"/>
      <c r="H218" s="232">
        <v>14.73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4</v>
      </c>
      <c r="AX218" s="13" t="s">
        <v>85</v>
      </c>
      <c r="AY218" s="238" t="s">
        <v>223</v>
      </c>
    </row>
    <row r="219" spans="1:65" s="2" customFormat="1" ht="14.4" customHeight="1">
      <c r="A219" s="34"/>
      <c r="B219" s="35"/>
      <c r="C219" s="250" t="s">
        <v>428</v>
      </c>
      <c r="D219" s="250" t="s">
        <v>322</v>
      </c>
      <c r="E219" s="251" t="s">
        <v>1181</v>
      </c>
      <c r="F219" s="252" t="s">
        <v>1182</v>
      </c>
      <c r="G219" s="253" t="s">
        <v>376</v>
      </c>
      <c r="H219" s="254">
        <v>2.04</v>
      </c>
      <c r="I219" s="255"/>
      <c r="J219" s="254">
        <f>ROUND(I219*H219,2)</f>
        <v>0</v>
      </c>
      <c r="K219" s="256"/>
      <c r="L219" s="257"/>
      <c r="M219" s="258" t="s">
        <v>1</v>
      </c>
      <c r="N219" s="259" t="s">
        <v>43</v>
      </c>
      <c r="O219" s="75"/>
      <c r="P219" s="223">
        <f>O219*H219</f>
        <v>0</v>
      </c>
      <c r="Q219" s="223">
        <v>8.48E-2</v>
      </c>
      <c r="R219" s="223">
        <f>Q219*H219</f>
        <v>0.17299200000000001</v>
      </c>
      <c r="S219" s="223">
        <v>0</v>
      </c>
      <c r="T219" s="22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262</v>
      </c>
      <c r="AT219" s="225" t="s">
        <v>322</v>
      </c>
      <c r="AU219" s="225" t="s">
        <v>100</v>
      </c>
      <c r="AY219" s="17" t="s">
        <v>223</v>
      </c>
      <c r="BE219" s="226">
        <f>IF(N219="základná",J219,0)</f>
        <v>0</v>
      </c>
      <c r="BF219" s="226">
        <f>IF(N219="znížená",J219,0)</f>
        <v>0</v>
      </c>
      <c r="BG219" s="226">
        <f>IF(N219="zákl. prenesená",J219,0)</f>
        <v>0</v>
      </c>
      <c r="BH219" s="226">
        <f>IF(N219="zníž. prenesená",J219,0)</f>
        <v>0</v>
      </c>
      <c r="BI219" s="226">
        <f>IF(N219="nulová",J219,0)</f>
        <v>0</v>
      </c>
      <c r="BJ219" s="17" t="s">
        <v>100</v>
      </c>
      <c r="BK219" s="226">
        <f>ROUND(I219*H219,2)</f>
        <v>0</v>
      </c>
      <c r="BL219" s="17" t="s">
        <v>229</v>
      </c>
      <c r="BM219" s="225" t="s">
        <v>1310</v>
      </c>
    </row>
    <row r="220" spans="1:65" s="13" customFormat="1">
      <c r="B220" s="227"/>
      <c r="C220" s="228"/>
      <c r="D220" s="229" t="s">
        <v>234</v>
      </c>
      <c r="E220" s="228"/>
      <c r="F220" s="231" t="s">
        <v>1311</v>
      </c>
      <c r="G220" s="228"/>
      <c r="H220" s="232">
        <v>2.04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4</v>
      </c>
      <c r="AX220" s="13" t="s">
        <v>85</v>
      </c>
      <c r="AY220" s="238" t="s">
        <v>223</v>
      </c>
    </row>
    <row r="221" spans="1:65" s="2" customFormat="1" ht="30" customHeight="1">
      <c r="A221" s="34"/>
      <c r="B221" s="35"/>
      <c r="C221" s="214" t="s">
        <v>433</v>
      </c>
      <c r="D221" s="214" t="s">
        <v>225</v>
      </c>
      <c r="E221" s="215" t="s">
        <v>462</v>
      </c>
      <c r="F221" s="216" t="s">
        <v>463</v>
      </c>
      <c r="G221" s="217" t="s">
        <v>248</v>
      </c>
      <c r="H221" s="218">
        <v>169.86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9.8530000000000006E-2</v>
      </c>
      <c r="R221" s="223">
        <f>Q221*H221</f>
        <v>16.736305800000004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1264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1312</v>
      </c>
      <c r="G222" s="228"/>
      <c r="H222" s="232">
        <v>169.86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85</v>
      </c>
      <c r="AY222" s="238" t="s">
        <v>223</v>
      </c>
    </row>
    <row r="223" spans="1:65" s="2" customFormat="1" ht="14.4" customHeight="1">
      <c r="A223" s="34"/>
      <c r="B223" s="35"/>
      <c r="C223" s="250" t="s">
        <v>438</v>
      </c>
      <c r="D223" s="250" t="s">
        <v>322</v>
      </c>
      <c r="E223" s="251" t="s">
        <v>467</v>
      </c>
      <c r="F223" s="252" t="s">
        <v>468</v>
      </c>
      <c r="G223" s="253" t="s">
        <v>376</v>
      </c>
      <c r="H223" s="254">
        <v>171.56</v>
      </c>
      <c r="I223" s="255"/>
      <c r="J223" s="254">
        <f>ROUND(I223*H223,2)</f>
        <v>0</v>
      </c>
      <c r="K223" s="256"/>
      <c r="L223" s="257"/>
      <c r="M223" s="258" t="s">
        <v>1</v>
      </c>
      <c r="N223" s="259" t="s">
        <v>43</v>
      </c>
      <c r="O223" s="75"/>
      <c r="P223" s="223">
        <f>O223*H223</f>
        <v>0</v>
      </c>
      <c r="Q223" s="223">
        <v>2.3E-2</v>
      </c>
      <c r="R223" s="223">
        <f>Q223*H223</f>
        <v>3.9458799999999998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262</v>
      </c>
      <c r="AT223" s="225" t="s">
        <v>322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1266</v>
      </c>
    </row>
    <row r="224" spans="1:65" s="13" customFormat="1">
      <c r="B224" s="227"/>
      <c r="C224" s="228"/>
      <c r="D224" s="229" t="s">
        <v>234</v>
      </c>
      <c r="E224" s="228"/>
      <c r="F224" s="231" t="s">
        <v>1313</v>
      </c>
      <c r="G224" s="228"/>
      <c r="H224" s="232">
        <v>171.56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4</v>
      </c>
      <c r="AX224" s="13" t="s">
        <v>85</v>
      </c>
      <c r="AY224" s="238" t="s">
        <v>223</v>
      </c>
    </row>
    <row r="225" spans="1:65" s="2" customFormat="1" ht="22.2" customHeight="1">
      <c r="A225" s="34"/>
      <c r="B225" s="35"/>
      <c r="C225" s="214" t="s">
        <v>446</v>
      </c>
      <c r="D225" s="214" t="s">
        <v>225</v>
      </c>
      <c r="E225" s="215" t="s">
        <v>472</v>
      </c>
      <c r="F225" s="216" t="s">
        <v>473</v>
      </c>
      <c r="G225" s="217" t="s">
        <v>258</v>
      </c>
      <c r="H225" s="218">
        <v>7.62</v>
      </c>
      <c r="I225" s="219"/>
      <c r="J225" s="218">
        <f>ROUND(I225*H225,2)</f>
        <v>0</v>
      </c>
      <c r="K225" s="220"/>
      <c r="L225" s="39"/>
      <c r="M225" s="221" t="s">
        <v>1</v>
      </c>
      <c r="N225" s="222" t="s">
        <v>43</v>
      </c>
      <c r="O225" s="75"/>
      <c r="P225" s="223">
        <f>O225*H225</f>
        <v>0</v>
      </c>
      <c r="Q225" s="223">
        <v>2.2151299999999998</v>
      </c>
      <c r="R225" s="223">
        <f>Q225*H225</f>
        <v>16.879290599999997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1268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1314</v>
      </c>
      <c r="G226" s="228"/>
      <c r="H226" s="232">
        <v>7.62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85</v>
      </c>
      <c r="AY226" s="238" t="s">
        <v>223</v>
      </c>
    </row>
    <row r="227" spans="1:65" s="2" customFormat="1" ht="22.2" customHeight="1">
      <c r="A227" s="34"/>
      <c r="B227" s="35"/>
      <c r="C227" s="214" t="s">
        <v>451</v>
      </c>
      <c r="D227" s="214" t="s">
        <v>225</v>
      </c>
      <c r="E227" s="215" t="s">
        <v>482</v>
      </c>
      <c r="F227" s="216" t="s">
        <v>483</v>
      </c>
      <c r="G227" s="217" t="s">
        <v>248</v>
      </c>
      <c r="H227" s="218">
        <v>30.1</v>
      </c>
      <c r="I227" s="219"/>
      <c r="J227" s="218">
        <f t="shared" ref="J227:J236" si="15">ROUND(I227*H227,2)</f>
        <v>0</v>
      </c>
      <c r="K227" s="220"/>
      <c r="L227" s="39"/>
      <c r="M227" s="221" t="s">
        <v>1</v>
      </c>
      <c r="N227" s="222" t="s">
        <v>43</v>
      </c>
      <c r="O227" s="75"/>
      <c r="P227" s="223">
        <f t="shared" ref="P227:P236" si="16">O227*H227</f>
        <v>0</v>
      </c>
      <c r="Q227" s="223">
        <v>0</v>
      </c>
      <c r="R227" s="223">
        <f t="shared" ref="R227:R236" si="17">Q227*H227</f>
        <v>0</v>
      </c>
      <c r="S227" s="223">
        <v>0</v>
      </c>
      <c r="T227" s="224">
        <f t="shared" ref="T227:T236" si="18"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 t="shared" ref="BE227:BE236" si="19">IF(N227="základná",J227,0)</f>
        <v>0</v>
      </c>
      <c r="BF227" s="226">
        <f t="shared" ref="BF227:BF236" si="20">IF(N227="znížená",J227,0)</f>
        <v>0</v>
      </c>
      <c r="BG227" s="226">
        <f t="shared" ref="BG227:BG236" si="21">IF(N227="zákl. prenesená",J227,0)</f>
        <v>0</v>
      </c>
      <c r="BH227" s="226">
        <f t="shared" ref="BH227:BH236" si="22">IF(N227="zníž. prenesená",J227,0)</f>
        <v>0</v>
      </c>
      <c r="BI227" s="226">
        <f t="shared" ref="BI227:BI236" si="23">IF(N227="nulová",J227,0)</f>
        <v>0</v>
      </c>
      <c r="BJ227" s="17" t="s">
        <v>100</v>
      </c>
      <c r="BK227" s="226">
        <f t="shared" ref="BK227:BK236" si="24">ROUND(I227*H227,2)</f>
        <v>0</v>
      </c>
      <c r="BL227" s="17" t="s">
        <v>229</v>
      </c>
      <c r="BM227" s="225" t="s">
        <v>1270</v>
      </c>
    </row>
    <row r="228" spans="1:65" s="2" customFormat="1" ht="34.799999999999997" customHeight="1">
      <c r="A228" s="34"/>
      <c r="B228" s="35"/>
      <c r="C228" s="214" t="s">
        <v>456</v>
      </c>
      <c r="D228" s="214" t="s">
        <v>225</v>
      </c>
      <c r="E228" s="215" t="s">
        <v>486</v>
      </c>
      <c r="F228" s="216" t="s">
        <v>487</v>
      </c>
      <c r="G228" s="217" t="s">
        <v>228</v>
      </c>
      <c r="H228" s="218">
        <v>15.05</v>
      </c>
      <c r="I228" s="219"/>
      <c r="J228" s="218">
        <f t="shared" si="15"/>
        <v>0</v>
      </c>
      <c r="K228" s="220"/>
      <c r="L228" s="39"/>
      <c r="M228" s="221" t="s">
        <v>1</v>
      </c>
      <c r="N228" s="222" t="s">
        <v>43</v>
      </c>
      <c r="O228" s="75"/>
      <c r="P228" s="223">
        <f t="shared" si="16"/>
        <v>0</v>
      </c>
      <c r="Q228" s="223">
        <v>0</v>
      </c>
      <c r="R228" s="223">
        <f t="shared" si="17"/>
        <v>0</v>
      </c>
      <c r="S228" s="223">
        <v>0</v>
      </c>
      <c r="T228" s="224">
        <f t="shared" si="18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 t="shared" si="19"/>
        <v>0</v>
      </c>
      <c r="BF228" s="226">
        <f t="shared" si="20"/>
        <v>0</v>
      </c>
      <c r="BG228" s="226">
        <f t="shared" si="21"/>
        <v>0</v>
      </c>
      <c r="BH228" s="226">
        <f t="shared" si="22"/>
        <v>0</v>
      </c>
      <c r="BI228" s="226">
        <f t="shared" si="23"/>
        <v>0</v>
      </c>
      <c r="BJ228" s="17" t="s">
        <v>100</v>
      </c>
      <c r="BK228" s="226">
        <f t="shared" si="24"/>
        <v>0</v>
      </c>
      <c r="BL228" s="17" t="s">
        <v>229</v>
      </c>
      <c r="BM228" s="225" t="s">
        <v>1315</v>
      </c>
    </row>
    <row r="229" spans="1:65" s="2" customFormat="1" ht="19.8" customHeight="1">
      <c r="A229" s="34"/>
      <c r="B229" s="35"/>
      <c r="C229" s="214" t="s">
        <v>461</v>
      </c>
      <c r="D229" s="214" t="s">
        <v>225</v>
      </c>
      <c r="E229" s="215" t="s">
        <v>490</v>
      </c>
      <c r="F229" s="216" t="s">
        <v>491</v>
      </c>
      <c r="G229" s="217" t="s">
        <v>376</v>
      </c>
      <c r="H229" s="218">
        <v>1</v>
      </c>
      <c r="I229" s="219"/>
      <c r="J229" s="218">
        <f t="shared" si="15"/>
        <v>0</v>
      </c>
      <c r="K229" s="220"/>
      <c r="L229" s="39"/>
      <c r="M229" s="221" t="s">
        <v>1</v>
      </c>
      <c r="N229" s="222" t="s">
        <v>43</v>
      </c>
      <c r="O229" s="75"/>
      <c r="P229" s="223">
        <f t="shared" si="16"/>
        <v>0</v>
      </c>
      <c r="Q229" s="223">
        <v>4.1619999999999997E-2</v>
      </c>
      <c r="R229" s="223">
        <f t="shared" si="17"/>
        <v>4.1619999999999997E-2</v>
      </c>
      <c r="S229" s="223">
        <v>0</v>
      </c>
      <c r="T229" s="224">
        <f t="shared" si="18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229</v>
      </c>
      <c r="AT229" s="225" t="s">
        <v>225</v>
      </c>
      <c r="AU229" s="225" t="s">
        <v>100</v>
      </c>
      <c r="AY229" s="17" t="s">
        <v>223</v>
      </c>
      <c r="BE229" s="226">
        <f t="shared" si="19"/>
        <v>0</v>
      </c>
      <c r="BF229" s="226">
        <f t="shared" si="20"/>
        <v>0</v>
      </c>
      <c r="BG229" s="226">
        <f t="shared" si="21"/>
        <v>0</v>
      </c>
      <c r="BH229" s="226">
        <f t="shared" si="22"/>
        <v>0</v>
      </c>
      <c r="BI229" s="226">
        <f t="shared" si="23"/>
        <v>0</v>
      </c>
      <c r="BJ229" s="17" t="s">
        <v>100</v>
      </c>
      <c r="BK229" s="226">
        <f t="shared" si="24"/>
        <v>0</v>
      </c>
      <c r="BL229" s="17" t="s">
        <v>229</v>
      </c>
      <c r="BM229" s="225" t="s">
        <v>1272</v>
      </c>
    </row>
    <row r="230" spans="1:65" s="2" customFormat="1" ht="22.2" customHeight="1">
      <c r="A230" s="34"/>
      <c r="B230" s="35"/>
      <c r="C230" s="214" t="s">
        <v>466</v>
      </c>
      <c r="D230" s="214" t="s">
        <v>225</v>
      </c>
      <c r="E230" s="215" t="s">
        <v>494</v>
      </c>
      <c r="F230" s="216" t="s">
        <v>495</v>
      </c>
      <c r="G230" s="217" t="s">
        <v>376</v>
      </c>
      <c r="H230" s="218">
        <v>2</v>
      </c>
      <c r="I230" s="219"/>
      <c r="J230" s="218">
        <f t="shared" si="15"/>
        <v>0</v>
      </c>
      <c r="K230" s="220"/>
      <c r="L230" s="39"/>
      <c r="M230" s="221" t="s">
        <v>1</v>
      </c>
      <c r="N230" s="222" t="s">
        <v>43</v>
      </c>
      <c r="O230" s="75"/>
      <c r="P230" s="223">
        <f t="shared" si="16"/>
        <v>0</v>
      </c>
      <c r="Q230" s="223">
        <v>0</v>
      </c>
      <c r="R230" s="223">
        <f t="shared" si="17"/>
        <v>0</v>
      </c>
      <c r="S230" s="223">
        <v>4.0000000000000001E-3</v>
      </c>
      <c r="T230" s="224">
        <f t="shared" si="18"/>
        <v>8.0000000000000002E-3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 t="shared" si="19"/>
        <v>0</v>
      </c>
      <c r="BF230" s="226">
        <f t="shared" si="20"/>
        <v>0</v>
      </c>
      <c r="BG230" s="226">
        <f t="shared" si="21"/>
        <v>0</v>
      </c>
      <c r="BH230" s="226">
        <f t="shared" si="22"/>
        <v>0</v>
      </c>
      <c r="BI230" s="226">
        <f t="shared" si="23"/>
        <v>0</v>
      </c>
      <c r="BJ230" s="17" t="s">
        <v>100</v>
      </c>
      <c r="BK230" s="226">
        <f t="shared" si="24"/>
        <v>0</v>
      </c>
      <c r="BL230" s="17" t="s">
        <v>229</v>
      </c>
      <c r="BM230" s="225" t="s">
        <v>1273</v>
      </c>
    </row>
    <row r="231" spans="1:65" s="2" customFormat="1" ht="22.2" customHeight="1">
      <c r="A231" s="34"/>
      <c r="B231" s="35"/>
      <c r="C231" s="214" t="s">
        <v>471</v>
      </c>
      <c r="D231" s="214" t="s">
        <v>225</v>
      </c>
      <c r="E231" s="215" t="s">
        <v>1316</v>
      </c>
      <c r="F231" s="216" t="s">
        <v>1317</v>
      </c>
      <c r="G231" s="217" t="s">
        <v>248</v>
      </c>
      <c r="H231" s="218">
        <v>21.62</v>
      </c>
      <c r="I231" s="219"/>
      <c r="J231" s="218">
        <f t="shared" si="15"/>
        <v>0</v>
      </c>
      <c r="K231" s="220"/>
      <c r="L231" s="39"/>
      <c r="M231" s="221" t="s">
        <v>1</v>
      </c>
      <c r="N231" s="222" t="s">
        <v>43</v>
      </c>
      <c r="O231" s="75"/>
      <c r="P231" s="223">
        <f t="shared" si="16"/>
        <v>0</v>
      </c>
      <c r="Q231" s="223">
        <v>0</v>
      </c>
      <c r="R231" s="223">
        <f t="shared" si="17"/>
        <v>0</v>
      </c>
      <c r="S231" s="223">
        <v>0.01</v>
      </c>
      <c r="T231" s="224">
        <f t="shared" si="18"/>
        <v>0.2162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 t="shared" si="19"/>
        <v>0</v>
      </c>
      <c r="BF231" s="226">
        <f t="shared" si="20"/>
        <v>0</v>
      </c>
      <c r="BG231" s="226">
        <f t="shared" si="21"/>
        <v>0</v>
      </c>
      <c r="BH231" s="226">
        <f t="shared" si="22"/>
        <v>0</v>
      </c>
      <c r="BI231" s="226">
        <f t="shared" si="23"/>
        <v>0</v>
      </c>
      <c r="BJ231" s="17" t="s">
        <v>100</v>
      </c>
      <c r="BK231" s="226">
        <f t="shared" si="24"/>
        <v>0</v>
      </c>
      <c r="BL231" s="17" t="s">
        <v>229</v>
      </c>
      <c r="BM231" s="225" t="s">
        <v>1318</v>
      </c>
    </row>
    <row r="232" spans="1:65" s="2" customFormat="1" ht="30" customHeight="1">
      <c r="A232" s="34"/>
      <c r="B232" s="35"/>
      <c r="C232" s="214" t="s">
        <v>476</v>
      </c>
      <c r="D232" s="214" t="s">
        <v>225</v>
      </c>
      <c r="E232" s="215" t="s">
        <v>502</v>
      </c>
      <c r="F232" s="216" t="s">
        <v>503</v>
      </c>
      <c r="G232" s="217" t="s">
        <v>303</v>
      </c>
      <c r="H232" s="218">
        <v>25.42</v>
      </c>
      <c r="I232" s="219"/>
      <c r="J232" s="218">
        <f t="shared" si="15"/>
        <v>0</v>
      </c>
      <c r="K232" s="220"/>
      <c r="L232" s="39"/>
      <c r="M232" s="221" t="s">
        <v>1</v>
      </c>
      <c r="N232" s="222" t="s">
        <v>43</v>
      </c>
      <c r="O232" s="75"/>
      <c r="P232" s="223">
        <f t="shared" si="16"/>
        <v>0</v>
      </c>
      <c r="Q232" s="223">
        <v>0</v>
      </c>
      <c r="R232" s="223">
        <f t="shared" si="17"/>
        <v>0</v>
      </c>
      <c r="S232" s="223">
        <v>0</v>
      </c>
      <c r="T232" s="224">
        <f t="shared" si="18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 t="shared" si="19"/>
        <v>0</v>
      </c>
      <c r="BF232" s="226">
        <f t="shared" si="20"/>
        <v>0</v>
      </c>
      <c r="BG232" s="226">
        <f t="shared" si="21"/>
        <v>0</v>
      </c>
      <c r="BH232" s="226">
        <f t="shared" si="22"/>
        <v>0</v>
      </c>
      <c r="BI232" s="226">
        <f t="shared" si="23"/>
        <v>0</v>
      </c>
      <c r="BJ232" s="17" t="s">
        <v>100</v>
      </c>
      <c r="BK232" s="226">
        <f t="shared" si="24"/>
        <v>0</v>
      </c>
      <c r="BL232" s="17" t="s">
        <v>229</v>
      </c>
      <c r="BM232" s="225" t="s">
        <v>1319</v>
      </c>
    </row>
    <row r="233" spans="1:65" s="2" customFormat="1" ht="22.2" customHeight="1">
      <c r="A233" s="34"/>
      <c r="B233" s="35"/>
      <c r="C233" s="214" t="s">
        <v>481</v>
      </c>
      <c r="D233" s="214" t="s">
        <v>225</v>
      </c>
      <c r="E233" s="215" t="s">
        <v>506</v>
      </c>
      <c r="F233" s="216" t="s">
        <v>507</v>
      </c>
      <c r="G233" s="217" t="s">
        <v>303</v>
      </c>
      <c r="H233" s="218">
        <v>25.42</v>
      </c>
      <c r="I233" s="219"/>
      <c r="J233" s="218">
        <f t="shared" si="15"/>
        <v>0</v>
      </c>
      <c r="K233" s="220"/>
      <c r="L233" s="39"/>
      <c r="M233" s="221" t="s">
        <v>1</v>
      </c>
      <c r="N233" s="222" t="s">
        <v>43</v>
      </c>
      <c r="O233" s="75"/>
      <c r="P233" s="223">
        <f t="shared" si="16"/>
        <v>0</v>
      </c>
      <c r="Q233" s="223">
        <v>0</v>
      </c>
      <c r="R233" s="223">
        <f t="shared" si="17"/>
        <v>0</v>
      </c>
      <c r="S233" s="223">
        <v>0</v>
      </c>
      <c r="T233" s="224">
        <f t="shared" si="18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 t="shared" si="19"/>
        <v>0</v>
      </c>
      <c r="BF233" s="226">
        <f t="shared" si="20"/>
        <v>0</v>
      </c>
      <c r="BG233" s="226">
        <f t="shared" si="21"/>
        <v>0</v>
      </c>
      <c r="BH233" s="226">
        <f t="shared" si="22"/>
        <v>0</v>
      </c>
      <c r="BI233" s="226">
        <f t="shared" si="23"/>
        <v>0</v>
      </c>
      <c r="BJ233" s="17" t="s">
        <v>100</v>
      </c>
      <c r="BK233" s="226">
        <f t="shared" si="24"/>
        <v>0</v>
      </c>
      <c r="BL233" s="17" t="s">
        <v>229</v>
      </c>
      <c r="BM233" s="225" t="s">
        <v>1320</v>
      </c>
    </row>
    <row r="234" spans="1:65" s="2" customFormat="1" ht="22.2" customHeight="1">
      <c r="A234" s="34"/>
      <c r="B234" s="35"/>
      <c r="C234" s="214" t="s">
        <v>485</v>
      </c>
      <c r="D234" s="214" t="s">
        <v>225</v>
      </c>
      <c r="E234" s="215" t="s">
        <v>511</v>
      </c>
      <c r="F234" s="216" t="s">
        <v>512</v>
      </c>
      <c r="G234" s="217" t="s">
        <v>303</v>
      </c>
      <c r="H234" s="218">
        <v>25.42</v>
      </c>
      <c r="I234" s="219"/>
      <c r="J234" s="218">
        <f t="shared" si="15"/>
        <v>0</v>
      </c>
      <c r="K234" s="220"/>
      <c r="L234" s="39"/>
      <c r="M234" s="221" t="s">
        <v>1</v>
      </c>
      <c r="N234" s="222" t="s">
        <v>43</v>
      </c>
      <c r="O234" s="75"/>
      <c r="P234" s="223">
        <f t="shared" si="16"/>
        <v>0</v>
      </c>
      <c r="Q234" s="223">
        <v>0</v>
      </c>
      <c r="R234" s="223">
        <f t="shared" si="17"/>
        <v>0</v>
      </c>
      <c r="S234" s="223">
        <v>0</v>
      </c>
      <c r="T234" s="224">
        <f t="shared" si="18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229</v>
      </c>
      <c r="AT234" s="225" t="s">
        <v>225</v>
      </c>
      <c r="AU234" s="225" t="s">
        <v>100</v>
      </c>
      <c r="AY234" s="17" t="s">
        <v>223</v>
      </c>
      <c r="BE234" s="226">
        <f t="shared" si="19"/>
        <v>0</v>
      </c>
      <c r="BF234" s="226">
        <f t="shared" si="20"/>
        <v>0</v>
      </c>
      <c r="BG234" s="226">
        <f t="shared" si="21"/>
        <v>0</v>
      </c>
      <c r="BH234" s="226">
        <f t="shared" si="22"/>
        <v>0</v>
      </c>
      <c r="BI234" s="226">
        <f t="shared" si="23"/>
        <v>0</v>
      </c>
      <c r="BJ234" s="17" t="s">
        <v>100</v>
      </c>
      <c r="BK234" s="226">
        <f t="shared" si="24"/>
        <v>0</v>
      </c>
      <c r="BL234" s="17" t="s">
        <v>229</v>
      </c>
      <c r="BM234" s="225" t="s">
        <v>1321</v>
      </c>
    </row>
    <row r="235" spans="1:65" s="2" customFormat="1" ht="22.2" customHeight="1">
      <c r="A235" s="34"/>
      <c r="B235" s="35"/>
      <c r="C235" s="214" t="s">
        <v>489</v>
      </c>
      <c r="D235" s="214" t="s">
        <v>225</v>
      </c>
      <c r="E235" s="215" t="s">
        <v>515</v>
      </c>
      <c r="F235" s="216" t="s">
        <v>516</v>
      </c>
      <c r="G235" s="217" t="s">
        <v>303</v>
      </c>
      <c r="H235" s="218">
        <v>23.29</v>
      </c>
      <c r="I235" s="219"/>
      <c r="J235" s="218">
        <f t="shared" si="15"/>
        <v>0</v>
      </c>
      <c r="K235" s="220"/>
      <c r="L235" s="39"/>
      <c r="M235" s="221" t="s">
        <v>1</v>
      </c>
      <c r="N235" s="222" t="s">
        <v>43</v>
      </c>
      <c r="O235" s="75"/>
      <c r="P235" s="223">
        <f t="shared" si="16"/>
        <v>0</v>
      </c>
      <c r="Q235" s="223">
        <v>0</v>
      </c>
      <c r="R235" s="223">
        <f t="shared" si="17"/>
        <v>0</v>
      </c>
      <c r="S235" s="223">
        <v>0</v>
      </c>
      <c r="T235" s="224">
        <f t="shared" si="18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229</v>
      </c>
      <c r="AT235" s="225" t="s">
        <v>225</v>
      </c>
      <c r="AU235" s="225" t="s">
        <v>100</v>
      </c>
      <c r="AY235" s="17" t="s">
        <v>223</v>
      </c>
      <c r="BE235" s="226">
        <f t="shared" si="19"/>
        <v>0</v>
      </c>
      <c r="BF235" s="226">
        <f t="shared" si="20"/>
        <v>0</v>
      </c>
      <c r="BG235" s="226">
        <f t="shared" si="21"/>
        <v>0</v>
      </c>
      <c r="BH235" s="226">
        <f t="shared" si="22"/>
        <v>0</v>
      </c>
      <c r="BI235" s="226">
        <f t="shared" si="23"/>
        <v>0</v>
      </c>
      <c r="BJ235" s="17" t="s">
        <v>100</v>
      </c>
      <c r="BK235" s="226">
        <f t="shared" si="24"/>
        <v>0</v>
      </c>
      <c r="BL235" s="17" t="s">
        <v>229</v>
      </c>
      <c r="BM235" s="225" t="s">
        <v>1277</v>
      </c>
    </row>
    <row r="236" spans="1:65" s="2" customFormat="1" ht="22.2" customHeight="1">
      <c r="A236" s="34"/>
      <c r="B236" s="35"/>
      <c r="C236" s="214" t="s">
        <v>493</v>
      </c>
      <c r="D236" s="214" t="s">
        <v>225</v>
      </c>
      <c r="E236" s="215" t="s">
        <v>519</v>
      </c>
      <c r="F236" s="216" t="s">
        <v>520</v>
      </c>
      <c r="G236" s="217" t="s">
        <v>303</v>
      </c>
      <c r="H236" s="218">
        <v>2.14</v>
      </c>
      <c r="I236" s="219"/>
      <c r="J236" s="218">
        <f t="shared" si="15"/>
        <v>0</v>
      </c>
      <c r="K236" s="220"/>
      <c r="L236" s="39"/>
      <c r="M236" s="221" t="s">
        <v>1</v>
      </c>
      <c r="N236" s="222" t="s">
        <v>43</v>
      </c>
      <c r="O236" s="75"/>
      <c r="P236" s="223">
        <f t="shared" si="16"/>
        <v>0</v>
      </c>
      <c r="Q236" s="223">
        <v>0</v>
      </c>
      <c r="R236" s="223">
        <f t="shared" si="17"/>
        <v>0</v>
      </c>
      <c r="S236" s="223">
        <v>0</v>
      </c>
      <c r="T236" s="224">
        <f t="shared" si="18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 t="shared" si="19"/>
        <v>0</v>
      </c>
      <c r="BF236" s="226">
        <f t="shared" si="20"/>
        <v>0</v>
      </c>
      <c r="BG236" s="226">
        <f t="shared" si="21"/>
        <v>0</v>
      </c>
      <c r="BH236" s="226">
        <f t="shared" si="22"/>
        <v>0</v>
      </c>
      <c r="BI236" s="226">
        <f t="shared" si="23"/>
        <v>0</v>
      </c>
      <c r="BJ236" s="17" t="s">
        <v>100</v>
      </c>
      <c r="BK236" s="226">
        <f t="shared" si="24"/>
        <v>0</v>
      </c>
      <c r="BL236" s="17" t="s">
        <v>229</v>
      </c>
      <c r="BM236" s="225" t="s">
        <v>1278</v>
      </c>
    </row>
    <row r="237" spans="1:65" s="12" customFormat="1" ht="22.8" customHeight="1">
      <c r="B237" s="198"/>
      <c r="C237" s="199"/>
      <c r="D237" s="200" t="s">
        <v>76</v>
      </c>
      <c r="E237" s="212" t="s">
        <v>522</v>
      </c>
      <c r="F237" s="212" t="s">
        <v>523</v>
      </c>
      <c r="G237" s="199"/>
      <c r="H237" s="199"/>
      <c r="I237" s="202"/>
      <c r="J237" s="213">
        <f>BK237</f>
        <v>0</v>
      </c>
      <c r="K237" s="199"/>
      <c r="L237" s="204"/>
      <c r="M237" s="205"/>
      <c r="N237" s="206"/>
      <c r="O237" s="206"/>
      <c r="P237" s="207">
        <f>P238</f>
        <v>0</v>
      </c>
      <c r="Q237" s="206"/>
      <c r="R237" s="207">
        <f>R238</f>
        <v>0</v>
      </c>
      <c r="S237" s="206"/>
      <c r="T237" s="208">
        <f>T238</f>
        <v>0</v>
      </c>
      <c r="AR237" s="209" t="s">
        <v>85</v>
      </c>
      <c r="AT237" s="210" t="s">
        <v>76</v>
      </c>
      <c r="AU237" s="210" t="s">
        <v>85</v>
      </c>
      <c r="AY237" s="209" t="s">
        <v>223</v>
      </c>
      <c r="BK237" s="211">
        <f>BK238</f>
        <v>0</v>
      </c>
    </row>
    <row r="238" spans="1:65" s="2" customFormat="1" ht="22.2" customHeight="1">
      <c r="A238" s="34"/>
      <c r="B238" s="35"/>
      <c r="C238" s="214" t="s">
        <v>497</v>
      </c>
      <c r="D238" s="214" t="s">
        <v>225</v>
      </c>
      <c r="E238" s="215" t="s">
        <v>596</v>
      </c>
      <c r="F238" s="216" t="s">
        <v>597</v>
      </c>
      <c r="G238" s="217" t="s">
        <v>303</v>
      </c>
      <c r="H238" s="218">
        <v>231.41</v>
      </c>
      <c r="I238" s="219"/>
      <c r="J238" s="218">
        <f>ROUND(I238*H238,2)</f>
        <v>0</v>
      </c>
      <c r="K238" s="220"/>
      <c r="L238" s="39"/>
      <c r="M238" s="260" t="s">
        <v>1</v>
      </c>
      <c r="N238" s="261" t="s">
        <v>43</v>
      </c>
      <c r="O238" s="262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>IF(N238="základná",J238,0)</f>
        <v>0</v>
      </c>
      <c r="BF238" s="226">
        <f>IF(N238="znížená",J238,0)</f>
        <v>0</v>
      </c>
      <c r="BG238" s="226">
        <f>IF(N238="zákl. prenesená",J238,0)</f>
        <v>0</v>
      </c>
      <c r="BH238" s="226">
        <f>IF(N238="zníž. prenesená",J238,0)</f>
        <v>0</v>
      </c>
      <c r="BI238" s="226">
        <f>IF(N238="nulová",J238,0)</f>
        <v>0</v>
      </c>
      <c r="BJ238" s="17" t="s">
        <v>100</v>
      </c>
      <c r="BK238" s="226">
        <f>ROUND(I238*H238,2)</f>
        <v>0</v>
      </c>
      <c r="BL238" s="17" t="s">
        <v>229</v>
      </c>
      <c r="BM238" s="225" t="s">
        <v>1322</v>
      </c>
    </row>
    <row r="239" spans="1:65" s="2" customFormat="1" ht="6.9" customHeight="1">
      <c r="A239" s="34"/>
      <c r="B239" s="58"/>
      <c r="C239" s="59"/>
      <c r="D239" s="59"/>
      <c r="E239" s="59"/>
      <c r="F239" s="59"/>
      <c r="G239" s="59"/>
      <c r="H239" s="59"/>
      <c r="I239" s="59"/>
      <c r="J239" s="59"/>
      <c r="K239" s="59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password="CC35" sheet="1" objects="1" scenarios="1" formatColumns="0" formatRows="0" autoFilter="0"/>
  <autoFilter ref="C136:K238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140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1323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SUM(BE137:BE233)),  2)</f>
        <v>0</v>
      </c>
      <c r="G37" s="137"/>
      <c r="H37" s="137"/>
      <c r="I37" s="138">
        <v>0.2</v>
      </c>
      <c r="J37" s="136">
        <f>ROUND(((SUM(BE108:BE115) + SUM(BE137:BE233))*I37),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SUM(BF137:BF233)),  2)</f>
        <v>0</v>
      </c>
      <c r="G38" s="137"/>
      <c r="H38" s="137"/>
      <c r="I38" s="138">
        <v>0.2</v>
      </c>
      <c r="J38" s="136">
        <f>ROUND(((SUM(BF108:BF115) + SUM(BF137:BF233))*I38),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SUM(BG137:BG233)),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SUM(BH137:BH233)),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SUM(BI137:BI233)),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999-9-8-83 - SO 10 autobusová zastávka-angerera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J163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J169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J176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J196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J232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999-9-8-83 - SO 10 autobusová zastávka-angerera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236.65455490000002</v>
      </c>
      <c r="S137" s="83"/>
      <c r="T137" s="196">
        <f>T138</f>
        <v>5.1422700000000008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P139+P163+P169+P176+P196+P232</f>
        <v>0</v>
      </c>
      <c r="Q138" s="206"/>
      <c r="R138" s="207">
        <f>R139+R163+R169+R176+R196+R232</f>
        <v>236.65455490000002</v>
      </c>
      <c r="S138" s="206"/>
      <c r="T138" s="208">
        <f>T139+T163+T169+T176+T196+T232</f>
        <v>5.1422700000000008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BK139+BK163+BK169+BK176+BK196+BK232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SUM(P140:P162)</f>
        <v>0</v>
      </c>
      <c r="Q139" s="206"/>
      <c r="R139" s="207">
        <f>SUM(R140:R162)</f>
        <v>1.2960000000000001E-4</v>
      </c>
      <c r="S139" s="206"/>
      <c r="T139" s="208">
        <f>SUM(T140:T162)</f>
        <v>5.1282700000000006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SUM(BK140:BK162)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20.38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2.8124400000000001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1196</v>
      </c>
    </row>
    <row r="141" spans="1:65" s="2" customFormat="1" ht="30" customHeight="1">
      <c r="A141" s="34"/>
      <c r="B141" s="35"/>
      <c r="C141" s="214" t="s">
        <v>100</v>
      </c>
      <c r="D141" s="214" t="s">
        <v>225</v>
      </c>
      <c r="E141" s="215" t="s">
        <v>239</v>
      </c>
      <c r="F141" s="216" t="s">
        <v>240</v>
      </c>
      <c r="G141" s="217" t="s">
        <v>228</v>
      </c>
      <c r="H141" s="218">
        <v>1.44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9.0000000000000006E-5</v>
      </c>
      <c r="R141" s="223">
        <f>Q141*H141</f>
        <v>1.2960000000000001E-4</v>
      </c>
      <c r="S141" s="223">
        <v>0.127</v>
      </c>
      <c r="T141" s="224">
        <f>S141*H141</f>
        <v>0.18287999999999999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1197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1324</v>
      </c>
      <c r="G142" s="228"/>
      <c r="H142" s="232">
        <v>1.44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85</v>
      </c>
      <c r="AY142" s="238" t="s">
        <v>223</v>
      </c>
    </row>
    <row r="143" spans="1:65" s="2" customFormat="1" ht="22.2" customHeight="1">
      <c r="A143" s="34"/>
      <c r="B143" s="35"/>
      <c r="C143" s="214" t="s">
        <v>168</v>
      </c>
      <c r="D143" s="214" t="s">
        <v>225</v>
      </c>
      <c r="E143" s="215" t="s">
        <v>246</v>
      </c>
      <c r="F143" s="216" t="s">
        <v>247</v>
      </c>
      <c r="G143" s="217" t="s">
        <v>248</v>
      </c>
      <c r="H143" s="218">
        <v>14.71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0.14499999999999999</v>
      </c>
      <c r="T143" s="224">
        <f>S143*H143</f>
        <v>2.1329500000000001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1199</v>
      </c>
    </row>
    <row r="144" spans="1:65" s="2" customFormat="1" ht="22.2" customHeight="1">
      <c r="A144" s="34"/>
      <c r="B144" s="35"/>
      <c r="C144" s="214" t="s">
        <v>229</v>
      </c>
      <c r="D144" s="214" t="s">
        <v>225</v>
      </c>
      <c r="E144" s="215" t="s">
        <v>263</v>
      </c>
      <c r="F144" s="216" t="s">
        <v>264</v>
      </c>
      <c r="G144" s="217" t="s">
        <v>258</v>
      </c>
      <c r="H144" s="218">
        <v>35.81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1200</v>
      </c>
    </row>
    <row r="145" spans="1:65" s="13" customFormat="1">
      <c r="B145" s="227"/>
      <c r="C145" s="228"/>
      <c r="D145" s="229" t="s">
        <v>234</v>
      </c>
      <c r="E145" s="230" t="s">
        <v>1</v>
      </c>
      <c r="F145" s="231" t="s">
        <v>1325</v>
      </c>
      <c r="G145" s="228"/>
      <c r="H145" s="232">
        <v>35.81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85</v>
      </c>
      <c r="AY145" s="238" t="s">
        <v>223</v>
      </c>
    </row>
    <row r="146" spans="1:65" s="2" customFormat="1" ht="22.2" customHeight="1">
      <c r="A146" s="34"/>
      <c r="B146" s="35"/>
      <c r="C146" s="214" t="s">
        <v>245</v>
      </c>
      <c r="D146" s="214" t="s">
        <v>225</v>
      </c>
      <c r="E146" s="215" t="s">
        <v>657</v>
      </c>
      <c r="F146" s="216" t="s">
        <v>658</v>
      </c>
      <c r="G146" s="217" t="s">
        <v>258</v>
      </c>
      <c r="H146" s="218">
        <v>3.79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1326</v>
      </c>
    </row>
    <row r="147" spans="1:65" s="13" customFormat="1" ht="20.399999999999999">
      <c r="B147" s="227"/>
      <c r="C147" s="228"/>
      <c r="D147" s="229" t="s">
        <v>234</v>
      </c>
      <c r="E147" s="230" t="s">
        <v>1</v>
      </c>
      <c r="F147" s="231" t="s">
        <v>1327</v>
      </c>
      <c r="G147" s="228"/>
      <c r="H147" s="232">
        <v>3.79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85</v>
      </c>
      <c r="AY147" s="238" t="s">
        <v>223</v>
      </c>
    </row>
    <row r="148" spans="1:65" s="2" customFormat="1" ht="22.2" customHeight="1">
      <c r="A148" s="34"/>
      <c r="B148" s="35"/>
      <c r="C148" s="214" t="s">
        <v>250</v>
      </c>
      <c r="D148" s="214" t="s">
        <v>225</v>
      </c>
      <c r="E148" s="215" t="s">
        <v>661</v>
      </c>
      <c r="F148" s="216" t="s">
        <v>662</v>
      </c>
      <c r="G148" s="217" t="s">
        <v>258</v>
      </c>
      <c r="H148" s="218">
        <v>3.79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1328</v>
      </c>
    </row>
    <row r="149" spans="1:65" s="2" customFormat="1" ht="40.200000000000003" customHeight="1">
      <c r="A149" s="34"/>
      <c r="B149" s="35"/>
      <c r="C149" s="214" t="s">
        <v>255</v>
      </c>
      <c r="D149" s="214" t="s">
        <v>225</v>
      </c>
      <c r="E149" s="215" t="s">
        <v>275</v>
      </c>
      <c r="F149" s="216" t="s">
        <v>276</v>
      </c>
      <c r="G149" s="217" t="s">
        <v>258</v>
      </c>
      <c r="H149" s="218">
        <v>7.22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1205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1329</v>
      </c>
      <c r="G150" s="228"/>
      <c r="H150" s="232">
        <v>7.22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34.799999999999997" customHeight="1">
      <c r="A151" s="34"/>
      <c r="B151" s="35"/>
      <c r="C151" s="214" t="s">
        <v>262</v>
      </c>
      <c r="D151" s="214" t="s">
        <v>225</v>
      </c>
      <c r="E151" s="215" t="s">
        <v>280</v>
      </c>
      <c r="F151" s="216" t="s">
        <v>281</v>
      </c>
      <c r="G151" s="217" t="s">
        <v>258</v>
      </c>
      <c r="H151" s="218">
        <v>32.200000000000003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1207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1330</v>
      </c>
      <c r="G152" s="228"/>
      <c r="H152" s="232">
        <v>32.200000000000003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85</v>
      </c>
      <c r="AY152" s="238" t="s">
        <v>223</v>
      </c>
    </row>
    <row r="153" spans="1:65" s="2" customFormat="1" ht="40.200000000000003" customHeight="1">
      <c r="A153" s="34"/>
      <c r="B153" s="35"/>
      <c r="C153" s="214" t="s">
        <v>268</v>
      </c>
      <c r="D153" s="214" t="s">
        <v>225</v>
      </c>
      <c r="E153" s="215" t="s">
        <v>285</v>
      </c>
      <c r="F153" s="216" t="s">
        <v>286</v>
      </c>
      <c r="G153" s="217" t="s">
        <v>258</v>
      </c>
      <c r="H153" s="218">
        <v>483</v>
      </c>
      <c r="I153" s="219"/>
      <c r="J153" s="218">
        <f>ROUND(I153*H153,2)</f>
        <v>0</v>
      </c>
      <c r="K153" s="220"/>
      <c r="L153" s="39"/>
      <c r="M153" s="221" t="s">
        <v>1</v>
      </c>
      <c r="N153" s="222" t="s">
        <v>43</v>
      </c>
      <c r="O153" s="7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5" t="s">
        <v>229</v>
      </c>
      <c r="AT153" s="225" t="s">
        <v>225</v>
      </c>
      <c r="AU153" s="225" t="s">
        <v>100</v>
      </c>
      <c r="AY153" s="17" t="s">
        <v>223</v>
      </c>
      <c r="BE153" s="226">
        <f>IF(N153="základná",J153,0)</f>
        <v>0</v>
      </c>
      <c r="BF153" s="226">
        <f>IF(N153="znížená",J153,0)</f>
        <v>0</v>
      </c>
      <c r="BG153" s="226">
        <f>IF(N153="zákl. prenesená",J153,0)</f>
        <v>0</v>
      </c>
      <c r="BH153" s="226">
        <f>IF(N153="zníž. prenesená",J153,0)</f>
        <v>0</v>
      </c>
      <c r="BI153" s="226">
        <f>IF(N153="nulová",J153,0)</f>
        <v>0</v>
      </c>
      <c r="BJ153" s="17" t="s">
        <v>100</v>
      </c>
      <c r="BK153" s="226">
        <f>ROUND(I153*H153,2)</f>
        <v>0</v>
      </c>
      <c r="BL153" s="17" t="s">
        <v>229</v>
      </c>
      <c r="BM153" s="225" t="s">
        <v>1209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1331</v>
      </c>
      <c r="G154" s="228"/>
      <c r="H154" s="232">
        <v>32.200000000000003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85</v>
      </c>
      <c r="AY154" s="238" t="s">
        <v>223</v>
      </c>
    </row>
    <row r="155" spans="1:65" s="13" customFormat="1">
      <c r="B155" s="227"/>
      <c r="C155" s="228"/>
      <c r="D155" s="229" t="s">
        <v>234</v>
      </c>
      <c r="E155" s="228"/>
      <c r="F155" s="231" t="s">
        <v>1332</v>
      </c>
      <c r="G155" s="228"/>
      <c r="H155" s="232">
        <v>483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4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274</v>
      </c>
      <c r="D156" s="214" t="s">
        <v>225</v>
      </c>
      <c r="E156" s="215" t="s">
        <v>291</v>
      </c>
      <c r="F156" s="216" t="s">
        <v>292</v>
      </c>
      <c r="G156" s="217" t="s">
        <v>258</v>
      </c>
      <c r="H156" s="218">
        <v>39.42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1212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1333</v>
      </c>
      <c r="G157" s="228"/>
      <c r="H157" s="232">
        <v>39.42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279</v>
      </c>
      <c r="D158" s="214" t="s">
        <v>225</v>
      </c>
      <c r="E158" s="215" t="s">
        <v>296</v>
      </c>
      <c r="F158" s="216" t="s">
        <v>297</v>
      </c>
      <c r="G158" s="217" t="s">
        <v>258</v>
      </c>
      <c r="H158" s="218">
        <v>3.61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1214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1334</v>
      </c>
      <c r="G159" s="228"/>
      <c r="H159" s="232">
        <v>3.61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22.2" customHeight="1">
      <c r="A160" s="34"/>
      <c r="B160" s="35"/>
      <c r="C160" s="214" t="s">
        <v>284</v>
      </c>
      <c r="D160" s="214" t="s">
        <v>225</v>
      </c>
      <c r="E160" s="215" t="s">
        <v>301</v>
      </c>
      <c r="F160" s="216" t="s">
        <v>302</v>
      </c>
      <c r="G160" s="217" t="s">
        <v>303</v>
      </c>
      <c r="H160" s="218">
        <v>48.3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1216</v>
      </c>
    </row>
    <row r="161" spans="1:65" s="13" customFormat="1">
      <c r="B161" s="227"/>
      <c r="C161" s="228"/>
      <c r="D161" s="229" t="s">
        <v>234</v>
      </c>
      <c r="E161" s="230" t="s">
        <v>1</v>
      </c>
      <c r="F161" s="231" t="s">
        <v>1335</v>
      </c>
      <c r="G161" s="228"/>
      <c r="H161" s="232">
        <v>48.3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234</v>
      </c>
      <c r="AU161" s="238" t="s">
        <v>100</v>
      </c>
      <c r="AV161" s="13" t="s">
        <v>100</v>
      </c>
      <c r="AW161" s="13" t="s">
        <v>33</v>
      </c>
      <c r="AX161" s="13" t="s">
        <v>85</v>
      </c>
      <c r="AY161" s="238" t="s">
        <v>223</v>
      </c>
    </row>
    <row r="162" spans="1:65" s="2" customFormat="1" ht="22.2" customHeight="1">
      <c r="A162" s="34"/>
      <c r="B162" s="35"/>
      <c r="C162" s="214" t="s">
        <v>290</v>
      </c>
      <c r="D162" s="214" t="s">
        <v>225</v>
      </c>
      <c r="E162" s="215" t="s">
        <v>673</v>
      </c>
      <c r="F162" s="216" t="s">
        <v>674</v>
      </c>
      <c r="G162" s="217" t="s">
        <v>258</v>
      </c>
      <c r="H162" s="218">
        <v>3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1336</v>
      </c>
    </row>
    <row r="163" spans="1:65" s="12" customFormat="1" ht="22.8" customHeight="1">
      <c r="B163" s="198"/>
      <c r="C163" s="199"/>
      <c r="D163" s="200" t="s">
        <v>76</v>
      </c>
      <c r="E163" s="212" t="s">
        <v>168</v>
      </c>
      <c r="F163" s="212" t="s">
        <v>678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SUM(P164:P168)</f>
        <v>0</v>
      </c>
      <c r="Q163" s="206"/>
      <c r="R163" s="207">
        <f>SUM(R164:R168)</f>
        <v>4.3884000000000007</v>
      </c>
      <c r="S163" s="206"/>
      <c r="T163" s="208">
        <f>SUM(T164:T168)</f>
        <v>0</v>
      </c>
      <c r="AR163" s="209" t="s">
        <v>85</v>
      </c>
      <c r="AT163" s="210" t="s">
        <v>76</v>
      </c>
      <c r="AU163" s="210" t="s">
        <v>85</v>
      </c>
      <c r="AY163" s="209" t="s">
        <v>223</v>
      </c>
      <c r="BK163" s="211">
        <f>SUM(BK164:BK168)</f>
        <v>0</v>
      </c>
    </row>
    <row r="164" spans="1:65" s="2" customFormat="1" ht="19.8" customHeight="1">
      <c r="A164" s="34"/>
      <c r="B164" s="35"/>
      <c r="C164" s="214" t="s">
        <v>295</v>
      </c>
      <c r="D164" s="214" t="s">
        <v>225</v>
      </c>
      <c r="E164" s="215" t="s">
        <v>679</v>
      </c>
      <c r="F164" s="216" t="s">
        <v>680</v>
      </c>
      <c r="G164" s="217" t="s">
        <v>376</v>
      </c>
      <c r="H164" s="218">
        <v>24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0.12839</v>
      </c>
      <c r="R164" s="223">
        <f>Q164*H164</f>
        <v>3.0813600000000001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1337</v>
      </c>
    </row>
    <row r="165" spans="1:65" s="2" customFormat="1" ht="34.799999999999997" customHeight="1">
      <c r="A165" s="34"/>
      <c r="B165" s="35"/>
      <c r="C165" s="250" t="s">
        <v>300</v>
      </c>
      <c r="D165" s="250" t="s">
        <v>322</v>
      </c>
      <c r="E165" s="251" t="s">
        <v>682</v>
      </c>
      <c r="F165" s="252" t="s">
        <v>683</v>
      </c>
      <c r="G165" s="253" t="s">
        <v>376</v>
      </c>
      <c r="H165" s="254">
        <v>24.24</v>
      </c>
      <c r="I165" s="255"/>
      <c r="J165" s="254">
        <f>ROUND(I165*H165,2)</f>
        <v>0</v>
      </c>
      <c r="K165" s="256"/>
      <c r="L165" s="257"/>
      <c r="M165" s="258" t="s">
        <v>1</v>
      </c>
      <c r="N165" s="259" t="s">
        <v>43</v>
      </c>
      <c r="O165" s="75"/>
      <c r="P165" s="223">
        <f>O165*H165</f>
        <v>0</v>
      </c>
      <c r="Q165" s="223">
        <v>3.7999999999999999E-2</v>
      </c>
      <c r="R165" s="223">
        <f>Q165*H165</f>
        <v>0.92111999999999994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262</v>
      </c>
      <c r="AT165" s="225" t="s">
        <v>322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1338</v>
      </c>
    </row>
    <row r="166" spans="1:65" s="13" customFormat="1">
      <c r="B166" s="227"/>
      <c r="C166" s="228"/>
      <c r="D166" s="229" t="s">
        <v>234</v>
      </c>
      <c r="E166" s="228"/>
      <c r="F166" s="231" t="s">
        <v>1339</v>
      </c>
      <c r="G166" s="228"/>
      <c r="H166" s="232">
        <v>24.24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4</v>
      </c>
      <c r="AX166" s="13" t="s">
        <v>85</v>
      </c>
      <c r="AY166" s="238" t="s">
        <v>223</v>
      </c>
    </row>
    <row r="167" spans="1:65" s="2" customFormat="1" ht="22.2" customHeight="1">
      <c r="A167" s="34"/>
      <c r="B167" s="35"/>
      <c r="C167" s="250" t="s">
        <v>306</v>
      </c>
      <c r="D167" s="250" t="s">
        <v>322</v>
      </c>
      <c r="E167" s="251" t="s">
        <v>686</v>
      </c>
      <c r="F167" s="252" t="s">
        <v>687</v>
      </c>
      <c r="G167" s="253" t="s">
        <v>376</v>
      </c>
      <c r="H167" s="254">
        <v>48.24</v>
      </c>
      <c r="I167" s="255"/>
      <c r="J167" s="254">
        <f>ROUND(I167*H167,2)</f>
        <v>0</v>
      </c>
      <c r="K167" s="256"/>
      <c r="L167" s="257"/>
      <c r="M167" s="258" t="s">
        <v>1</v>
      </c>
      <c r="N167" s="259" t="s">
        <v>43</v>
      </c>
      <c r="O167" s="75"/>
      <c r="P167" s="223">
        <f>O167*H167</f>
        <v>0</v>
      </c>
      <c r="Q167" s="223">
        <v>8.0000000000000002E-3</v>
      </c>
      <c r="R167" s="223">
        <f>Q167*H167</f>
        <v>0.38592000000000004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262</v>
      </c>
      <c r="AT167" s="225" t="s">
        <v>322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1340</v>
      </c>
    </row>
    <row r="168" spans="1:65" s="13" customFormat="1">
      <c r="B168" s="227"/>
      <c r="C168" s="228"/>
      <c r="D168" s="229" t="s">
        <v>234</v>
      </c>
      <c r="E168" s="228"/>
      <c r="F168" s="231" t="s">
        <v>1341</v>
      </c>
      <c r="G168" s="228"/>
      <c r="H168" s="232">
        <v>48.24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4</v>
      </c>
      <c r="AX168" s="13" t="s">
        <v>85</v>
      </c>
      <c r="AY168" s="238" t="s">
        <v>223</v>
      </c>
    </row>
    <row r="169" spans="1:65" s="12" customFormat="1" ht="22.8" customHeight="1">
      <c r="B169" s="198"/>
      <c r="C169" s="199"/>
      <c r="D169" s="200" t="s">
        <v>76</v>
      </c>
      <c r="E169" s="212" t="s">
        <v>229</v>
      </c>
      <c r="F169" s="212" t="s">
        <v>312</v>
      </c>
      <c r="G169" s="199"/>
      <c r="H169" s="199"/>
      <c r="I169" s="202"/>
      <c r="J169" s="213">
        <f>BK169</f>
        <v>0</v>
      </c>
      <c r="K169" s="199"/>
      <c r="L169" s="204"/>
      <c r="M169" s="205"/>
      <c r="N169" s="206"/>
      <c r="O169" s="206"/>
      <c r="P169" s="207">
        <f>SUM(P170:P175)</f>
        <v>0</v>
      </c>
      <c r="Q169" s="206"/>
      <c r="R169" s="207">
        <f>SUM(R170:R175)</f>
        <v>0.50510750000000004</v>
      </c>
      <c r="S169" s="206"/>
      <c r="T169" s="208">
        <f>SUM(T170:T175)</f>
        <v>0</v>
      </c>
      <c r="AR169" s="209" t="s">
        <v>85</v>
      </c>
      <c r="AT169" s="210" t="s">
        <v>76</v>
      </c>
      <c r="AU169" s="210" t="s">
        <v>85</v>
      </c>
      <c r="AY169" s="209" t="s">
        <v>223</v>
      </c>
      <c r="BK169" s="211">
        <f>SUM(BK170:BK175)</f>
        <v>0</v>
      </c>
    </row>
    <row r="170" spans="1:65" s="2" customFormat="1" ht="22.2" customHeight="1">
      <c r="A170" s="34"/>
      <c r="B170" s="35"/>
      <c r="C170" s="214" t="s">
        <v>313</v>
      </c>
      <c r="D170" s="214" t="s">
        <v>225</v>
      </c>
      <c r="E170" s="215" t="s">
        <v>314</v>
      </c>
      <c r="F170" s="216" t="s">
        <v>1224</v>
      </c>
      <c r="G170" s="217" t="s">
        <v>228</v>
      </c>
      <c r="H170" s="218">
        <v>205.83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2.2499999999999998E-3</v>
      </c>
      <c r="R170" s="223">
        <f>Q170*H170</f>
        <v>0.46311750000000002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1225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1342</v>
      </c>
      <c r="G171" s="228"/>
      <c r="H171" s="232">
        <v>198.99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1343</v>
      </c>
      <c r="G172" s="228"/>
      <c r="H172" s="232">
        <v>6.84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77</v>
      </c>
      <c r="AY172" s="238" t="s">
        <v>223</v>
      </c>
    </row>
    <row r="173" spans="1:65" s="14" customFormat="1">
      <c r="B173" s="239"/>
      <c r="C173" s="240"/>
      <c r="D173" s="229" t="s">
        <v>234</v>
      </c>
      <c r="E173" s="241" t="s">
        <v>1</v>
      </c>
      <c r="F173" s="242" t="s">
        <v>244</v>
      </c>
      <c r="G173" s="240"/>
      <c r="H173" s="243">
        <v>205.83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234</v>
      </c>
      <c r="AU173" s="249" t="s">
        <v>100</v>
      </c>
      <c r="AV173" s="14" t="s">
        <v>229</v>
      </c>
      <c r="AW173" s="14" t="s">
        <v>33</v>
      </c>
      <c r="AX173" s="14" t="s">
        <v>85</v>
      </c>
      <c r="AY173" s="249" t="s">
        <v>223</v>
      </c>
    </row>
    <row r="174" spans="1:65" s="2" customFormat="1" ht="14.4" customHeight="1">
      <c r="A174" s="34"/>
      <c r="B174" s="35"/>
      <c r="C174" s="250" t="s">
        <v>321</v>
      </c>
      <c r="D174" s="250" t="s">
        <v>322</v>
      </c>
      <c r="E174" s="251" t="s">
        <v>323</v>
      </c>
      <c r="F174" s="252" t="s">
        <v>324</v>
      </c>
      <c r="G174" s="253" t="s">
        <v>228</v>
      </c>
      <c r="H174" s="254">
        <v>209.95</v>
      </c>
      <c r="I174" s="255"/>
      <c r="J174" s="254">
        <f>ROUND(I174*H174,2)</f>
        <v>0</v>
      </c>
      <c r="K174" s="256"/>
      <c r="L174" s="257"/>
      <c r="M174" s="258" t="s">
        <v>1</v>
      </c>
      <c r="N174" s="259" t="s">
        <v>43</v>
      </c>
      <c r="O174" s="75"/>
      <c r="P174" s="223">
        <f>O174*H174</f>
        <v>0</v>
      </c>
      <c r="Q174" s="223">
        <v>2.0000000000000001E-4</v>
      </c>
      <c r="R174" s="223">
        <f>Q174*H174</f>
        <v>4.199E-2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262</v>
      </c>
      <c r="AT174" s="225" t="s">
        <v>322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1228</v>
      </c>
    </row>
    <row r="175" spans="1:65" s="13" customFormat="1">
      <c r="B175" s="227"/>
      <c r="C175" s="228"/>
      <c r="D175" s="229" t="s">
        <v>234</v>
      </c>
      <c r="E175" s="228"/>
      <c r="F175" s="231" t="s">
        <v>1344</v>
      </c>
      <c r="G175" s="228"/>
      <c r="H175" s="232">
        <v>209.95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4</v>
      </c>
      <c r="AX175" s="13" t="s">
        <v>85</v>
      </c>
      <c r="AY175" s="238" t="s">
        <v>223</v>
      </c>
    </row>
    <row r="176" spans="1:65" s="12" customFormat="1" ht="22.8" customHeight="1">
      <c r="B176" s="198"/>
      <c r="C176" s="199"/>
      <c r="D176" s="200" t="s">
        <v>76</v>
      </c>
      <c r="E176" s="212" t="s">
        <v>245</v>
      </c>
      <c r="F176" s="212" t="s">
        <v>327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SUM(P177:P195)</f>
        <v>0</v>
      </c>
      <c r="Q176" s="206"/>
      <c r="R176" s="207">
        <f>SUM(R177:R195)</f>
        <v>194.15018880000002</v>
      </c>
      <c r="S176" s="206"/>
      <c r="T176" s="208">
        <f>SUM(T177:T195)</f>
        <v>0</v>
      </c>
      <c r="AR176" s="209" t="s">
        <v>85</v>
      </c>
      <c r="AT176" s="210" t="s">
        <v>76</v>
      </c>
      <c r="AU176" s="210" t="s">
        <v>85</v>
      </c>
      <c r="AY176" s="209" t="s">
        <v>223</v>
      </c>
      <c r="BK176" s="211">
        <f>SUM(BK177:BK195)</f>
        <v>0</v>
      </c>
    </row>
    <row r="177" spans="1:65" s="2" customFormat="1" ht="30" customHeight="1">
      <c r="A177" s="34"/>
      <c r="B177" s="35"/>
      <c r="C177" s="214" t="s">
        <v>328</v>
      </c>
      <c r="D177" s="214" t="s">
        <v>225</v>
      </c>
      <c r="E177" s="215" t="s">
        <v>329</v>
      </c>
      <c r="F177" s="216" t="s">
        <v>1230</v>
      </c>
      <c r="G177" s="217" t="s">
        <v>228</v>
      </c>
      <c r="H177" s="218">
        <v>205.83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0.27994000000000002</v>
      </c>
      <c r="R177" s="223">
        <f>Q177*H177</f>
        <v>57.620050200000009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1231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1342</v>
      </c>
      <c r="G178" s="228"/>
      <c r="H178" s="232">
        <v>198.99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1343</v>
      </c>
      <c r="G179" s="228"/>
      <c r="H179" s="232">
        <v>6.84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4" customFormat="1">
      <c r="B180" s="239"/>
      <c r="C180" s="240"/>
      <c r="D180" s="229" t="s">
        <v>234</v>
      </c>
      <c r="E180" s="241" t="s">
        <v>1</v>
      </c>
      <c r="F180" s="242" t="s">
        <v>244</v>
      </c>
      <c r="G180" s="240"/>
      <c r="H180" s="243">
        <v>205.83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234</v>
      </c>
      <c r="AU180" s="249" t="s">
        <v>100</v>
      </c>
      <c r="AV180" s="14" t="s">
        <v>229</v>
      </c>
      <c r="AW180" s="14" t="s">
        <v>33</v>
      </c>
      <c r="AX180" s="14" t="s">
        <v>85</v>
      </c>
      <c r="AY180" s="249" t="s">
        <v>223</v>
      </c>
    </row>
    <row r="181" spans="1:65" s="2" customFormat="1" ht="34.799999999999997" customHeight="1">
      <c r="A181" s="34"/>
      <c r="B181" s="35"/>
      <c r="C181" s="214" t="s">
        <v>7</v>
      </c>
      <c r="D181" s="214" t="s">
        <v>225</v>
      </c>
      <c r="E181" s="215" t="s">
        <v>335</v>
      </c>
      <c r="F181" s="216" t="s">
        <v>1232</v>
      </c>
      <c r="G181" s="217" t="s">
        <v>228</v>
      </c>
      <c r="H181" s="218">
        <v>6.84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0.30834</v>
      </c>
      <c r="R181" s="223">
        <f>Q181*H181</f>
        <v>2.1090456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1233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1345</v>
      </c>
      <c r="G182" s="228"/>
      <c r="H182" s="232">
        <v>6.84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85</v>
      </c>
      <c r="AY182" s="238" t="s">
        <v>223</v>
      </c>
    </row>
    <row r="183" spans="1:65" s="2" customFormat="1" ht="30" customHeight="1">
      <c r="A183" s="34"/>
      <c r="B183" s="35"/>
      <c r="C183" s="214" t="s">
        <v>338</v>
      </c>
      <c r="D183" s="214" t="s">
        <v>225</v>
      </c>
      <c r="E183" s="215" t="s">
        <v>552</v>
      </c>
      <c r="F183" s="216" t="s">
        <v>553</v>
      </c>
      <c r="G183" s="217" t="s">
        <v>228</v>
      </c>
      <c r="H183" s="218">
        <v>198.99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0.37441000000000002</v>
      </c>
      <c r="R183" s="223">
        <f>Q183*H183</f>
        <v>74.503845900000002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1234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1346</v>
      </c>
      <c r="G184" s="228"/>
      <c r="H184" s="232">
        <v>198.99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22.2" customHeight="1">
      <c r="A185" s="34"/>
      <c r="B185" s="35"/>
      <c r="C185" s="214" t="s">
        <v>342</v>
      </c>
      <c r="D185" s="214" t="s">
        <v>225</v>
      </c>
      <c r="E185" s="215" t="s">
        <v>555</v>
      </c>
      <c r="F185" s="216" t="s">
        <v>556</v>
      </c>
      <c r="G185" s="217" t="s">
        <v>228</v>
      </c>
      <c r="H185" s="218">
        <v>198.99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5.6100000000000004E-3</v>
      </c>
      <c r="R185" s="223">
        <f>Q185*H185</f>
        <v>1.1163339000000001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1236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1347</v>
      </c>
      <c r="G186" s="228"/>
      <c r="H186" s="232">
        <v>198.99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34.799999999999997" customHeight="1">
      <c r="A187" s="34"/>
      <c r="B187" s="35"/>
      <c r="C187" s="214" t="s">
        <v>346</v>
      </c>
      <c r="D187" s="214" t="s">
        <v>225</v>
      </c>
      <c r="E187" s="215" t="s">
        <v>339</v>
      </c>
      <c r="F187" s="216" t="s">
        <v>559</v>
      </c>
      <c r="G187" s="217" t="s">
        <v>228</v>
      </c>
      <c r="H187" s="218">
        <v>200.43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7.1000000000000002E-4</v>
      </c>
      <c r="R187" s="223">
        <f>Q187*H187</f>
        <v>0.1423053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1238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1346</v>
      </c>
      <c r="G188" s="228"/>
      <c r="H188" s="232">
        <v>198.99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1348</v>
      </c>
      <c r="G189" s="228"/>
      <c r="H189" s="232">
        <v>1.44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4" customFormat="1">
      <c r="B190" s="239"/>
      <c r="C190" s="240"/>
      <c r="D190" s="229" t="s">
        <v>234</v>
      </c>
      <c r="E190" s="241" t="s">
        <v>1</v>
      </c>
      <c r="F190" s="242" t="s">
        <v>244</v>
      </c>
      <c r="G190" s="240"/>
      <c r="H190" s="243">
        <v>200.43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234</v>
      </c>
      <c r="AU190" s="249" t="s">
        <v>100</v>
      </c>
      <c r="AV190" s="14" t="s">
        <v>229</v>
      </c>
      <c r="AW190" s="14" t="s">
        <v>33</v>
      </c>
      <c r="AX190" s="14" t="s">
        <v>85</v>
      </c>
      <c r="AY190" s="249" t="s">
        <v>223</v>
      </c>
    </row>
    <row r="191" spans="1:65" s="2" customFormat="1" ht="34.799999999999997" customHeight="1">
      <c r="A191" s="34"/>
      <c r="B191" s="35"/>
      <c r="C191" s="214" t="s">
        <v>350</v>
      </c>
      <c r="D191" s="214" t="s">
        <v>225</v>
      </c>
      <c r="E191" s="215" t="s">
        <v>562</v>
      </c>
      <c r="F191" s="216" t="s">
        <v>563</v>
      </c>
      <c r="G191" s="217" t="s">
        <v>228</v>
      </c>
      <c r="H191" s="218">
        <v>198.99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0.10373</v>
      </c>
      <c r="R191" s="223">
        <f>Q191*H191</f>
        <v>20.6412327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1240</v>
      </c>
    </row>
    <row r="192" spans="1:65" s="2" customFormat="1" ht="34.799999999999997" customHeight="1">
      <c r="A192" s="34"/>
      <c r="B192" s="35"/>
      <c r="C192" s="214" t="s">
        <v>355</v>
      </c>
      <c r="D192" s="214" t="s">
        <v>225</v>
      </c>
      <c r="E192" s="215" t="s">
        <v>343</v>
      </c>
      <c r="F192" s="216" t="s">
        <v>344</v>
      </c>
      <c r="G192" s="217" t="s">
        <v>228</v>
      </c>
      <c r="H192" s="218">
        <v>1.44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0.12966</v>
      </c>
      <c r="R192" s="223">
        <f>Q192*H192</f>
        <v>0.1867104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1241</v>
      </c>
    </row>
    <row r="193" spans="1:65" s="2" customFormat="1" ht="34.799999999999997" customHeight="1">
      <c r="A193" s="34"/>
      <c r="B193" s="35"/>
      <c r="C193" s="214" t="s">
        <v>359</v>
      </c>
      <c r="D193" s="214" t="s">
        <v>225</v>
      </c>
      <c r="E193" s="215" t="s">
        <v>568</v>
      </c>
      <c r="F193" s="216" t="s">
        <v>569</v>
      </c>
      <c r="G193" s="217" t="s">
        <v>228</v>
      </c>
      <c r="H193" s="218">
        <v>198.99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0.18151999999999999</v>
      </c>
      <c r="R193" s="223">
        <f>Q193*H193</f>
        <v>36.1206648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1242</v>
      </c>
    </row>
    <row r="194" spans="1:65" s="2" customFormat="1" ht="22.2" customHeight="1">
      <c r="A194" s="34"/>
      <c r="B194" s="35"/>
      <c r="C194" s="214" t="s">
        <v>364</v>
      </c>
      <c r="D194" s="214" t="s">
        <v>225</v>
      </c>
      <c r="E194" s="215" t="s">
        <v>365</v>
      </c>
      <c r="F194" s="216" t="s">
        <v>366</v>
      </c>
      <c r="G194" s="217" t="s">
        <v>228</v>
      </c>
      <c r="H194" s="218">
        <v>6.84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0.112</v>
      </c>
      <c r="R194" s="223">
        <f>Q194*H194</f>
        <v>0.76607999999999998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1243</v>
      </c>
    </row>
    <row r="195" spans="1:65" s="2" customFormat="1" ht="14.4" customHeight="1">
      <c r="A195" s="34"/>
      <c r="B195" s="35"/>
      <c r="C195" s="250" t="s">
        <v>368</v>
      </c>
      <c r="D195" s="250" t="s">
        <v>322</v>
      </c>
      <c r="E195" s="251" t="s">
        <v>369</v>
      </c>
      <c r="F195" s="252" t="s">
        <v>370</v>
      </c>
      <c r="G195" s="253" t="s">
        <v>228</v>
      </c>
      <c r="H195" s="254">
        <v>6.84</v>
      </c>
      <c r="I195" s="255"/>
      <c r="J195" s="254">
        <f>ROUND(I195*H195,2)</f>
        <v>0</v>
      </c>
      <c r="K195" s="256"/>
      <c r="L195" s="257"/>
      <c r="M195" s="258" t="s">
        <v>1</v>
      </c>
      <c r="N195" s="259" t="s">
        <v>43</v>
      </c>
      <c r="O195" s="75"/>
      <c r="P195" s="223">
        <f>O195*H195</f>
        <v>0</v>
      </c>
      <c r="Q195" s="223">
        <v>0.13800000000000001</v>
      </c>
      <c r="R195" s="223">
        <f>Q195*H195</f>
        <v>0.94392000000000009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1244</v>
      </c>
    </row>
    <row r="196" spans="1:65" s="12" customFormat="1" ht="22.8" customHeight="1">
      <c r="B196" s="198"/>
      <c r="C196" s="199"/>
      <c r="D196" s="200" t="s">
        <v>76</v>
      </c>
      <c r="E196" s="212" t="s">
        <v>268</v>
      </c>
      <c r="F196" s="212" t="s">
        <v>378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SUM(P197:P231)</f>
        <v>0</v>
      </c>
      <c r="Q196" s="206"/>
      <c r="R196" s="207">
        <f>SUM(R197:R231)</f>
        <v>37.610728999999999</v>
      </c>
      <c r="S196" s="206"/>
      <c r="T196" s="208">
        <f>SUM(T197:T231)</f>
        <v>1.4E-2</v>
      </c>
      <c r="AR196" s="209" t="s">
        <v>85</v>
      </c>
      <c r="AT196" s="210" t="s">
        <v>76</v>
      </c>
      <c r="AU196" s="210" t="s">
        <v>85</v>
      </c>
      <c r="AY196" s="209" t="s">
        <v>223</v>
      </c>
      <c r="BK196" s="211">
        <f>SUM(BK197:BK231)</f>
        <v>0</v>
      </c>
    </row>
    <row r="197" spans="1:65" s="2" customFormat="1" ht="22.2" customHeight="1">
      <c r="A197" s="34"/>
      <c r="B197" s="35"/>
      <c r="C197" s="214" t="s">
        <v>373</v>
      </c>
      <c r="D197" s="214" t="s">
        <v>225</v>
      </c>
      <c r="E197" s="215" t="s">
        <v>380</v>
      </c>
      <c r="F197" s="216" t="s">
        <v>381</v>
      </c>
      <c r="G197" s="217" t="s">
        <v>376</v>
      </c>
      <c r="H197" s="218">
        <v>5</v>
      </c>
      <c r="I197" s="219"/>
      <c r="J197" s="218">
        <f t="shared" ref="J197:J203" si="5"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 t="shared" ref="P197:P203" si="6">O197*H197</f>
        <v>0</v>
      </c>
      <c r="Q197" s="223">
        <v>0.22133</v>
      </c>
      <c r="R197" s="223">
        <f t="shared" ref="R197:R203" si="7">Q197*H197</f>
        <v>1.1066499999999999</v>
      </c>
      <c r="S197" s="223">
        <v>0</v>
      </c>
      <c r="T197" s="224">
        <f t="shared" ref="T197:T203" si="8"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 t="shared" ref="BE197:BE203" si="9">IF(N197="základná",J197,0)</f>
        <v>0</v>
      </c>
      <c r="BF197" s="226">
        <f t="shared" ref="BF197:BF203" si="10">IF(N197="znížená",J197,0)</f>
        <v>0</v>
      </c>
      <c r="BG197" s="226">
        <f t="shared" ref="BG197:BG203" si="11">IF(N197="zákl. prenesená",J197,0)</f>
        <v>0</v>
      </c>
      <c r="BH197" s="226">
        <f t="shared" ref="BH197:BH203" si="12">IF(N197="zníž. prenesená",J197,0)</f>
        <v>0</v>
      </c>
      <c r="BI197" s="226">
        <f t="shared" ref="BI197:BI203" si="13">IF(N197="nulová",J197,0)</f>
        <v>0</v>
      </c>
      <c r="BJ197" s="17" t="s">
        <v>100</v>
      </c>
      <c r="BK197" s="226">
        <f t="shared" ref="BK197:BK203" si="14">ROUND(I197*H197,2)</f>
        <v>0</v>
      </c>
      <c r="BL197" s="17" t="s">
        <v>229</v>
      </c>
      <c r="BM197" s="225" t="s">
        <v>1245</v>
      </c>
    </row>
    <row r="198" spans="1:65" s="2" customFormat="1" ht="14.4" customHeight="1">
      <c r="A198" s="34"/>
      <c r="B198" s="35"/>
      <c r="C198" s="250" t="s">
        <v>379</v>
      </c>
      <c r="D198" s="250" t="s">
        <v>322</v>
      </c>
      <c r="E198" s="251" t="s">
        <v>386</v>
      </c>
      <c r="F198" s="252" t="s">
        <v>387</v>
      </c>
      <c r="G198" s="253" t="s">
        <v>376</v>
      </c>
      <c r="H198" s="254">
        <v>4</v>
      </c>
      <c r="I198" s="255"/>
      <c r="J198" s="254">
        <f t="shared" si="5"/>
        <v>0</v>
      </c>
      <c r="K198" s="256"/>
      <c r="L198" s="257"/>
      <c r="M198" s="258" t="s">
        <v>1</v>
      </c>
      <c r="N198" s="259" t="s">
        <v>43</v>
      </c>
      <c r="O198" s="75"/>
      <c r="P198" s="223">
        <f t="shared" si="6"/>
        <v>0</v>
      </c>
      <c r="Q198" s="223">
        <v>2E-3</v>
      </c>
      <c r="R198" s="223">
        <f t="shared" si="7"/>
        <v>8.0000000000000002E-3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262</v>
      </c>
      <c r="AT198" s="225" t="s">
        <v>322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1246</v>
      </c>
    </row>
    <row r="199" spans="1:65" s="2" customFormat="1" ht="22.2" customHeight="1">
      <c r="A199" s="34"/>
      <c r="B199" s="35"/>
      <c r="C199" s="214" t="s">
        <v>385</v>
      </c>
      <c r="D199" s="214" t="s">
        <v>225</v>
      </c>
      <c r="E199" s="215" t="s">
        <v>390</v>
      </c>
      <c r="F199" s="216" t="s">
        <v>391</v>
      </c>
      <c r="G199" s="217" t="s">
        <v>376</v>
      </c>
      <c r="H199" s="218">
        <v>3</v>
      </c>
      <c r="I199" s="219"/>
      <c r="J199" s="218">
        <f t="shared" si="5"/>
        <v>0</v>
      </c>
      <c r="K199" s="220"/>
      <c r="L199" s="39"/>
      <c r="M199" s="221" t="s">
        <v>1</v>
      </c>
      <c r="N199" s="222" t="s">
        <v>43</v>
      </c>
      <c r="O199" s="75"/>
      <c r="P199" s="223">
        <f t="shared" si="6"/>
        <v>0</v>
      </c>
      <c r="Q199" s="223">
        <v>0.11958000000000001</v>
      </c>
      <c r="R199" s="223">
        <f t="shared" si="7"/>
        <v>0.35874</v>
      </c>
      <c r="S199" s="223">
        <v>0</v>
      </c>
      <c r="T199" s="224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 t="shared" si="9"/>
        <v>0</v>
      </c>
      <c r="BF199" s="226">
        <f t="shared" si="10"/>
        <v>0</v>
      </c>
      <c r="BG199" s="226">
        <f t="shared" si="11"/>
        <v>0</v>
      </c>
      <c r="BH199" s="226">
        <f t="shared" si="12"/>
        <v>0</v>
      </c>
      <c r="BI199" s="226">
        <f t="shared" si="13"/>
        <v>0</v>
      </c>
      <c r="BJ199" s="17" t="s">
        <v>100</v>
      </c>
      <c r="BK199" s="226">
        <f t="shared" si="14"/>
        <v>0</v>
      </c>
      <c r="BL199" s="17" t="s">
        <v>229</v>
      </c>
      <c r="BM199" s="225" t="s">
        <v>1247</v>
      </c>
    </row>
    <row r="200" spans="1:65" s="2" customFormat="1" ht="14.4" customHeight="1">
      <c r="A200" s="34"/>
      <c r="B200" s="35"/>
      <c r="C200" s="250" t="s">
        <v>389</v>
      </c>
      <c r="D200" s="250" t="s">
        <v>322</v>
      </c>
      <c r="E200" s="251" t="s">
        <v>394</v>
      </c>
      <c r="F200" s="252" t="s">
        <v>395</v>
      </c>
      <c r="G200" s="253" t="s">
        <v>376</v>
      </c>
      <c r="H200" s="254">
        <v>3</v>
      </c>
      <c r="I200" s="255"/>
      <c r="J200" s="254">
        <f t="shared" si="5"/>
        <v>0</v>
      </c>
      <c r="K200" s="256"/>
      <c r="L200" s="257"/>
      <c r="M200" s="258" t="s">
        <v>1</v>
      </c>
      <c r="N200" s="259" t="s">
        <v>43</v>
      </c>
      <c r="O200" s="75"/>
      <c r="P200" s="223">
        <f t="shared" si="6"/>
        <v>0</v>
      </c>
      <c r="Q200" s="223">
        <v>1.4E-3</v>
      </c>
      <c r="R200" s="223">
        <f t="shared" si="7"/>
        <v>4.1999999999999997E-3</v>
      </c>
      <c r="S200" s="223">
        <v>0</v>
      </c>
      <c r="T200" s="224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262</v>
      </c>
      <c r="AT200" s="225" t="s">
        <v>322</v>
      </c>
      <c r="AU200" s="225" t="s">
        <v>100</v>
      </c>
      <c r="AY200" s="17" t="s">
        <v>223</v>
      </c>
      <c r="BE200" s="226">
        <f t="shared" si="9"/>
        <v>0</v>
      </c>
      <c r="BF200" s="226">
        <f t="shared" si="10"/>
        <v>0</v>
      </c>
      <c r="BG200" s="226">
        <f t="shared" si="11"/>
        <v>0</v>
      </c>
      <c r="BH200" s="226">
        <f t="shared" si="12"/>
        <v>0</v>
      </c>
      <c r="BI200" s="226">
        <f t="shared" si="13"/>
        <v>0</v>
      </c>
      <c r="BJ200" s="17" t="s">
        <v>100</v>
      </c>
      <c r="BK200" s="226">
        <f t="shared" si="14"/>
        <v>0</v>
      </c>
      <c r="BL200" s="17" t="s">
        <v>229</v>
      </c>
      <c r="BM200" s="225" t="s">
        <v>1248</v>
      </c>
    </row>
    <row r="201" spans="1:65" s="2" customFormat="1" ht="14.4" customHeight="1">
      <c r="A201" s="34"/>
      <c r="B201" s="35"/>
      <c r="C201" s="250" t="s">
        <v>393</v>
      </c>
      <c r="D201" s="250" t="s">
        <v>322</v>
      </c>
      <c r="E201" s="251" t="s">
        <v>398</v>
      </c>
      <c r="F201" s="252" t="s">
        <v>399</v>
      </c>
      <c r="G201" s="253" t="s">
        <v>376</v>
      </c>
      <c r="H201" s="254">
        <v>5</v>
      </c>
      <c r="I201" s="255"/>
      <c r="J201" s="254">
        <f t="shared" si="5"/>
        <v>0</v>
      </c>
      <c r="K201" s="256"/>
      <c r="L201" s="257"/>
      <c r="M201" s="258" t="s">
        <v>1</v>
      </c>
      <c r="N201" s="259" t="s">
        <v>43</v>
      </c>
      <c r="O201" s="75"/>
      <c r="P201" s="223">
        <f t="shared" si="6"/>
        <v>0</v>
      </c>
      <c r="Q201" s="223">
        <v>2.0000000000000002E-5</v>
      </c>
      <c r="R201" s="223">
        <f t="shared" si="7"/>
        <v>1E-4</v>
      </c>
      <c r="S201" s="223">
        <v>0</v>
      </c>
      <c r="T201" s="224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262</v>
      </c>
      <c r="AT201" s="225" t="s">
        <v>322</v>
      </c>
      <c r="AU201" s="225" t="s">
        <v>100</v>
      </c>
      <c r="AY201" s="17" t="s">
        <v>223</v>
      </c>
      <c r="BE201" s="226">
        <f t="shared" si="9"/>
        <v>0</v>
      </c>
      <c r="BF201" s="226">
        <f t="shared" si="10"/>
        <v>0</v>
      </c>
      <c r="BG201" s="226">
        <f t="shared" si="11"/>
        <v>0</v>
      </c>
      <c r="BH201" s="226">
        <f t="shared" si="12"/>
        <v>0</v>
      </c>
      <c r="BI201" s="226">
        <f t="shared" si="13"/>
        <v>0</v>
      </c>
      <c r="BJ201" s="17" t="s">
        <v>100</v>
      </c>
      <c r="BK201" s="226">
        <f t="shared" si="14"/>
        <v>0</v>
      </c>
      <c r="BL201" s="17" t="s">
        <v>229</v>
      </c>
      <c r="BM201" s="225" t="s">
        <v>1249</v>
      </c>
    </row>
    <row r="202" spans="1:65" s="2" customFormat="1" ht="30" customHeight="1">
      <c r="A202" s="34"/>
      <c r="B202" s="35"/>
      <c r="C202" s="214" t="s">
        <v>397</v>
      </c>
      <c r="D202" s="214" t="s">
        <v>225</v>
      </c>
      <c r="E202" s="215" t="s">
        <v>402</v>
      </c>
      <c r="F202" s="216" t="s">
        <v>403</v>
      </c>
      <c r="G202" s="217" t="s">
        <v>248</v>
      </c>
      <c r="H202" s="218">
        <v>79.69</v>
      </c>
      <c r="I202" s="219"/>
      <c r="J202" s="218">
        <f t="shared" si="5"/>
        <v>0</v>
      </c>
      <c r="K202" s="220"/>
      <c r="L202" s="39"/>
      <c r="M202" s="221" t="s">
        <v>1</v>
      </c>
      <c r="N202" s="222" t="s">
        <v>43</v>
      </c>
      <c r="O202" s="75"/>
      <c r="P202" s="223">
        <f t="shared" si="6"/>
        <v>0</v>
      </c>
      <c r="Q202" s="223">
        <v>6.9999999999999994E-5</v>
      </c>
      <c r="R202" s="223">
        <f t="shared" si="7"/>
        <v>5.5782999999999996E-3</v>
      </c>
      <c r="S202" s="223">
        <v>0</v>
      </c>
      <c r="T202" s="224">
        <f t="shared" si="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 t="shared" si="9"/>
        <v>0</v>
      </c>
      <c r="BF202" s="226">
        <f t="shared" si="10"/>
        <v>0</v>
      </c>
      <c r="BG202" s="226">
        <f t="shared" si="11"/>
        <v>0</v>
      </c>
      <c r="BH202" s="226">
        <f t="shared" si="12"/>
        <v>0</v>
      </c>
      <c r="BI202" s="226">
        <f t="shared" si="13"/>
        <v>0</v>
      </c>
      <c r="BJ202" s="17" t="s">
        <v>100</v>
      </c>
      <c r="BK202" s="226">
        <f t="shared" si="14"/>
        <v>0</v>
      </c>
      <c r="BL202" s="17" t="s">
        <v>229</v>
      </c>
      <c r="BM202" s="225" t="s">
        <v>1250</v>
      </c>
    </row>
    <row r="203" spans="1:65" s="2" customFormat="1" ht="22.2" customHeight="1">
      <c r="A203" s="34"/>
      <c r="B203" s="35"/>
      <c r="C203" s="214" t="s">
        <v>401</v>
      </c>
      <c r="D203" s="214" t="s">
        <v>225</v>
      </c>
      <c r="E203" s="215" t="s">
        <v>410</v>
      </c>
      <c r="F203" s="216" t="s">
        <v>411</v>
      </c>
      <c r="G203" s="217" t="s">
        <v>228</v>
      </c>
      <c r="H203" s="218">
        <v>3.5</v>
      </c>
      <c r="I203" s="219"/>
      <c r="J203" s="218">
        <f t="shared" si="5"/>
        <v>0</v>
      </c>
      <c r="K203" s="220"/>
      <c r="L203" s="39"/>
      <c r="M203" s="221" t="s">
        <v>1</v>
      </c>
      <c r="N203" s="222" t="s">
        <v>43</v>
      </c>
      <c r="O203" s="75"/>
      <c r="P203" s="223">
        <f t="shared" si="6"/>
        <v>0</v>
      </c>
      <c r="Q203" s="223">
        <v>5.9999999999999995E-4</v>
      </c>
      <c r="R203" s="223">
        <f t="shared" si="7"/>
        <v>2.0999999999999999E-3</v>
      </c>
      <c r="S203" s="223">
        <v>0</v>
      </c>
      <c r="T203" s="224">
        <f t="shared" si="8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229</v>
      </c>
      <c r="AT203" s="225" t="s">
        <v>225</v>
      </c>
      <c r="AU203" s="225" t="s">
        <v>100</v>
      </c>
      <c r="AY203" s="17" t="s">
        <v>223</v>
      </c>
      <c r="BE203" s="226">
        <f t="shared" si="9"/>
        <v>0</v>
      </c>
      <c r="BF203" s="226">
        <f t="shared" si="10"/>
        <v>0</v>
      </c>
      <c r="BG203" s="226">
        <f t="shared" si="11"/>
        <v>0</v>
      </c>
      <c r="BH203" s="226">
        <f t="shared" si="12"/>
        <v>0</v>
      </c>
      <c r="BI203" s="226">
        <f t="shared" si="13"/>
        <v>0</v>
      </c>
      <c r="BJ203" s="17" t="s">
        <v>100</v>
      </c>
      <c r="BK203" s="226">
        <f t="shared" si="14"/>
        <v>0</v>
      </c>
      <c r="BL203" s="17" t="s">
        <v>229</v>
      </c>
      <c r="BM203" s="225" t="s">
        <v>1251</v>
      </c>
    </row>
    <row r="204" spans="1:65" s="13" customFormat="1">
      <c r="B204" s="227"/>
      <c r="C204" s="228"/>
      <c r="D204" s="229" t="s">
        <v>234</v>
      </c>
      <c r="E204" s="230" t="s">
        <v>1</v>
      </c>
      <c r="F204" s="231" t="s">
        <v>1110</v>
      </c>
      <c r="G204" s="228"/>
      <c r="H204" s="232">
        <v>0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234</v>
      </c>
      <c r="AU204" s="238" t="s">
        <v>100</v>
      </c>
      <c r="AV204" s="13" t="s">
        <v>100</v>
      </c>
      <c r="AW204" s="13" t="s">
        <v>33</v>
      </c>
      <c r="AX204" s="13" t="s">
        <v>77</v>
      </c>
      <c r="AY204" s="238" t="s">
        <v>223</v>
      </c>
    </row>
    <row r="205" spans="1:65" s="13" customFormat="1">
      <c r="B205" s="227"/>
      <c r="C205" s="228"/>
      <c r="D205" s="229" t="s">
        <v>234</v>
      </c>
      <c r="E205" s="230" t="s">
        <v>1</v>
      </c>
      <c r="F205" s="231" t="s">
        <v>1349</v>
      </c>
      <c r="G205" s="228"/>
      <c r="H205" s="232">
        <v>3.5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234</v>
      </c>
      <c r="AU205" s="238" t="s">
        <v>100</v>
      </c>
      <c r="AV205" s="13" t="s">
        <v>100</v>
      </c>
      <c r="AW205" s="13" t="s">
        <v>33</v>
      </c>
      <c r="AX205" s="13" t="s">
        <v>77</v>
      </c>
      <c r="AY205" s="238" t="s">
        <v>223</v>
      </c>
    </row>
    <row r="206" spans="1:65" s="14" customFormat="1">
      <c r="B206" s="239"/>
      <c r="C206" s="240"/>
      <c r="D206" s="229" t="s">
        <v>234</v>
      </c>
      <c r="E206" s="241" t="s">
        <v>1</v>
      </c>
      <c r="F206" s="242" t="s">
        <v>244</v>
      </c>
      <c r="G206" s="240"/>
      <c r="H206" s="243">
        <v>3.5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234</v>
      </c>
      <c r="AU206" s="249" t="s">
        <v>100</v>
      </c>
      <c r="AV206" s="14" t="s">
        <v>229</v>
      </c>
      <c r="AW206" s="14" t="s">
        <v>33</v>
      </c>
      <c r="AX206" s="14" t="s">
        <v>85</v>
      </c>
      <c r="AY206" s="249" t="s">
        <v>223</v>
      </c>
    </row>
    <row r="207" spans="1:65" s="2" customFormat="1" ht="22.2" customHeight="1">
      <c r="A207" s="34"/>
      <c r="B207" s="35"/>
      <c r="C207" s="214" t="s">
        <v>405</v>
      </c>
      <c r="D207" s="214" t="s">
        <v>225</v>
      </c>
      <c r="E207" s="215" t="s">
        <v>424</v>
      </c>
      <c r="F207" s="216" t="s">
        <v>425</v>
      </c>
      <c r="G207" s="217" t="s">
        <v>376</v>
      </c>
      <c r="H207" s="218">
        <v>6</v>
      </c>
      <c r="I207" s="219"/>
      <c r="J207" s="218">
        <f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>IF(N207="základná",J207,0)</f>
        <v>0</v>
      </c>
      <c r="BF207" s="226">
        <f>IF(N207="znížená",J207,0)</f>
        <v>0</v>
      </c>
      <c r="BG207" s="226">
        <f>IF(N207="zákl. prenesená",J207,0)</f>
        <v>0</v>
      </c>
      <c r="BH207" s="226">
        <f>IF(N207="zníž. prenesená",J207,0)</f>
        <v>0</v>
      </c>
      <c r="BI207" s="226">
        <f>IF(N207="nulová",J207,0)</f>
        <v>0</v>
      </c>
      <c r="BJ207" s="17" t="s">
        <v>100</v>
      </c>
      <c r="BK207" s="226">
        <f>ROUND(I207*H207,2)</f>
        <v>0</v>
      </c>
      <c r="BL207" s="17" t="s">
        <v>229</v>
      </c>
      <c r="BM207" s="225" t="s">
        <v>1253</v>
      </c>
    </row>
    <row r="208" spans="1:65" s="13" customFormat="1">
      <c r="B208" s="227"/>
      <c r="C208" s="228"/>
      <c r="D208" s="229" t="s">
        <v>234</v>
      </c>
      <c r="E208" s="230" t="s">
        <v>1</v>
      </c>
      <c r="F208" s="231" t="s">
        <v>1112</v>
      </c>
      <c r="G208" s="228"/>
      <c r="H208" s="232">
        <v>6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33</v>
      </c>
      <c r="AX208" s="13" t="s">
        <v>85</v>
      </c>
      <c r="AY208" s="238" t="s">
        <v>223</v>
      </c>
    </row>
    <row r="209" spans="1:65" s="2" customFormat="1" ht="22.2" customHeight="1">
      <c r="A209" s="34"/>
      <c r="B209" s="35"/>
      <c r="C209" s="214" t="s">
        <v>409</v>
      </c>
      <c r="D209" s="214" t="s">
        <v>225</v>
      </c>
      <c r="E209" s="215" t="s">
        <v>429</v>
      </c>
      <c r="F209" s="216" t="s">
        <v>430</v>
      </c>
      <c r="G209" s="217" t="s">
        <v>248</v>
      </c>
      <c r="H209" s="218">
        <v>79.69</v>
      </c>
      <c r="I209" s="219"/>
      <c r="J209" s="218">
        <f>ROUND(I209*H209,2)</f>
        <v>0</v>
      </c>
      <c r="K209" s="220"/>
      <c r="L209" s="39"/>
      <c r="M209" s="221" t="s">
        <v>1</v>
      </c>
      <c r="N209" s="222" t="s">
        <v>43</v>
      </c>
      <c r="O209" s="7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1254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1350</v>
      </c>
      <c r="G210" s="228"/>
      <c r="H210" s="232">
        <v>79.69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85</v>
      </c>
      <c r="AY210" s="238" t="s">
        <v>223</v>
      </c>
    </row>
    <row r="211" spans="1:65" s="2" customFormat="1" ht="22.2" customHeight="1">
      <c r="A211" s="34"/>
      <c r="B211" s="35"/>
      <c r="C211" s="214" t="s">
        <v>415</v>
      </c>
      <c r="D211" s="214" t="s">
        <v>225</v>
      </c>
      <c r="E211" s="215" t="s">
        <v>434</v>
      </c>
      <c r="F211" s="216" t="s">
        <v>435</v>
      </c>
      <c r="G211" s="217" t="s">
        <v>228</v>
      </c>
      <c r="H211" s="218">
        <v>3.5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1.0000000000000001E-5</v>
      </c>
      <c r="R211" s="223">
        <f>Q211*H211</f>
        <v>3.5000000000000004E-5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1256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1351</v>
      </c>
      <c r="G212" s="228"/>
      <c r="H212" s="232">
        <v>3.5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30" customHeight="1">
      <c r="A213" s="34"/>
      <c r="B213" s="35"/>
      <c r="C213" s="214" t="s">
        <v>419</v>
      </c>
      <c r="D213" s="214" t="s">
        <v>225</v>
      </c>
      <c r="E213" s="215" t="s">
        <v>439</v>
      </c>
      <c r="F213" s="216" t="s">
        <v>440</v>
      </c>
      <c r="G213" s="217" t="s">
        <v>248</v>
      </c>
      <c r="H213" s="218">
        <v>6.26</v>
      </c>
      <c r="I213" s="219"/>
      <c r="J213" s="218">
        <f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>O213*H213</f>
        <v>0</v>
      </c>
      <c r="Q213" s="223">
        <v>0.15112999999999999</v>
      </c>
      <c r="R213" s="223">
        <f>Q213*H213</f>
        <v>0.94607379999999985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1258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1352</v>
      </c>
      <c r="G214" s="228"/>
      <c r="H214" s="232">
        <v>6.26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85</v>
      </c>
      <c r="AY214" s="238" t="s">
        <v>223</v>
      </c>
    </row>
    <row r="215" spans="1:65" s="2" customFormat="1" ht="22.2" customHeight="1">
      <c r="A215" s="34"/>
      <c r="B215" s="35"/>
      <c r="C215" s="250" t="s">
        <v>423</v>
      </c>
      <c r="D215" s="250" t="s">
        <v>322</v>
      </c>
      <c r="E215" s="251" t="s">
        <v>447</v>
      </c>
      <c r="F215" s="252" t="s">
        <v>448</v>
      </c>
      <c r="G215" s="253" t="s">
        <v>376</v>
      </c>
      <c r="H215" s="254">
        <v>6.32</v>
      </c>
      <c r="I215" s="255"/>
      <c r="J215" s="254">
        <f>ROUND(I215*H215,2)</f>
        <v>0</v>
      </c>
      <c r="K215" s="256"/>
      <c r="L215" s="257"/>
      <c r="M215" s="258" t="s">
        <v>1</v>
      </c>
      <c r="N215" s="259" t="s">
        <v>43</v>
      </c>
      <c r="O215" s="75"/>
      <c r="P215" s="223">
        <f>O215*H215</f>
        <v>0</v>
      </c>
      <c r="Q215" s="223">
        <v>0.09</v>
      </c>
      <c r="R215" s="223">
        <f>Q215*H215</f>
        <v>0.56879999999999997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262</v>
      </c>
      <c r="AT215" s="225" t="s">
        <v>322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1261</v>
      </c>
    </row>
    <row r="216" spans="1:65" s="13" customFormat="1">
      <c r="B216" s="227"/>
      <c r="C216" s="228"/>
      <c r="D216" s="229" t="s">
        <v>234</v>
      </c>
      <c r="E216" s="228"/>
      <c r="F216" s="231" t="s">
        <v>1353</v>
      </c>
      <c r="G216" s="228"/>
      <c r="H216" s="232">
        <v>6.32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4</v>
      </c>
      <c r="AX216" s="13" t="s">
        <v>85</v>
      </c>
      <c r="AY216" s="238" t="s">
        <v>223</v>
      </c>
    </row>
    <row r="217" spans="1:65" s="2" customFormat="1" ht="30" customHeight="1">
      <c r="A217" s="34"/>
      <c r="B217" s="35"/>
      <c r="C217" s="214" t="s">
        <v>428</v>
      </c>
      <c r="D217" s="214" t="s">
        <v>225</v>
      </c>
      <c r="E217" s="215" t="s">
        <v>462</v>
      </c>
      <c r="F217" s="216" t="s">
        <v>463</v>
      </c>
      <c r="G217" s="217" t="s">
        <v>248</v>
      </c>
      <c r="H217" s="218">
        <v>161.27000000000001</v>
      </c>
      <c r="I217" s="219"/>
      <c r="J217" s="218">
        <f>ROUND(I217*H217,2)</f>
        <v>0</v>
      </c>
      <c r="K217" s="220"/>
      <c r="L217" s="39"/>
      <c r="M217" s="221" t="s">
        <v>1</v>
      </c>
      <c r="N217" s="222" t="s">
        <v>43</v>
      </c>
      <c r="O217" s="75"/>
      <c r="P217" s="223">
        <f>O217*H217</f>
        <v>0</v>
      </c>
      <c r="Q217" s="223">
        <v>9.8530000000000006E-2</v>
      </c>
      <c r="R217" s="223">
        <f>Q217*H217</f>
        <v>15.889933100000002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1264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1354</v>
      </c>
      <c r="G218" s="228"/>
      <c r="H218" s="232">
        <v>161.27000000000001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85</v>
      </c>
      <c r="AY218" s="238" t="s">
        <v>223</v>
      </c>
    </row>
    <row r="219" spans="1:65" s="2" customFormat="1" ht="14.4" customHeight="1">
      <c r="A219" s="34"/>
      <c r="B219" s="35"/>
      <c r="C219" s="250" t="s">
        <v>433</v>
      </c>
      <c r="D219" s="250" t="s">
        <v>322</v>
      </c>
      <c r="E219" s="251" t="s">
        <v>467</v>
      </c>
      <c r="F219" s="252" t="s">
        <v>468</v>
      </c>
      <c r="G219" s="253" t="s">
        <v>376</v>
      </c>
      <c r="H219" s="254">
        <v>162.88</v>
      </c>
      <c r="I219" s="255"/>
      <c r="J219" s="254">
        <f>ROUND(I219*H219,2)</f>
        <v>0</v>
      </c>
      <c r="K219" s="256"/>
      <c r="L219" s="257"/>
      <c r="M219" s="258" t="s">
        <v>1</v>
      </c>
      <c r="N219" s="259" t="s">
        <v>43</v>
      </c>
      <c r="O219" s="75"/>
      <c r="P219" s="223">
        <f>O219*H219</f>
        <v>0</v>
      </c>
      <c r="Q219" s="223">
        <v>2.3E-2</v>
      </c>
      <c r="R219" s="223">
        <f>Q219*H219</f>
        <v>3.7462399999999998</v>
      </c>
      <c r="S219" s="223">
        <v>0</v>
      </c>
      <c r="T219" s="22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262</v>
      </c>
      <c r="AT219" s="225" t="s">
        <v>322</v>
      </c>
      <c r="AU219" s="225" t="s">
        <v>100</v>
      </c>
      <c r="AY219" s="17" t="s">
        <v>223</v>
      </c>
      <c r="BE219" s="226">
        <f>IF(N219="základná",J219,0)</f>
        <v>0</v>
      </c>
      <c r="BF219" s="226">
        <f>IF(N219="znížená",J219,0)</f>
        <v>0</v>
      </c>
      <c r="BG219" s="226">
        <f>IF(N219="zákl. prenesená",J219,0)</f>
        <v>0</v>
      </c>
      <c r="BH219" s="226">
        <f>IF(N219="zníž. prenesená",J219,0)</f>
        <v>0</v>
      </c>
      <c r="BI219" s="226">
        <f>IF(N219="nulová",J219,0)</f>
        <v>0</v>
      </c>
      <c r="BJ219" s="17" t="s">
        <v>100</v>
      </c>
      <c r="BK219" s="226">
        <f>ROUND(I219*H219,2)</f>
        <v>0</v>
      </c>
      <c r="BL219" s="17" t="s">
        <v>229</v>
      </c>
      <c r="BM219" s="225" t="s">
        <v>1266</v>
      </c>
    </row>
    <row r="220" spans="1:65" s="13" customFormat="1">
      <c r="B220" s="227"/>
      <c r="C220" s="228"/>
      <c r="D220" s="229" t="s">
        <v>234</v>
      </c>
      <c r="E220" s="228"/>
      <c r="F220" s="231" t="s">
        <v>1355</v>
      </c>
      <c r="G220" s="228"/>
      <c r="H220" s="232">
        <v>162.88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4</v>
      </c>
      <c r="AX220" s="13" t="s">
        <v>85</v>
      </c>
      <c r="AY220" s="238" t="s">
        <v>223</v>
      </c>
    </row>
    <row r="221" spans="1:65" s="2" customFormat="1" ht="22.2" customHeight="1">
      <c r="A221" s="34"/>
      <c r="B221" s="35"/>
      <c r="C221" s="214" t="s">
        <v>438</v>
      </c>
      <c r="D221" s="214" t="s">
        <v>225</v>
      </c>
      <c r="E221" s="215" t="s">
        <v>472</v>
      </c>
      <c r="F221" s="216" t="s">
        <v>473</v>
      </c>
      <c r="G221" s="217" t="s">
        <v>258</v>
      </c>
      <c r="H221" s="218">
        <v>6.76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2.2151299999999998</v>
      </c>
      <c r="R221" s="223">
        <f>Q221*H221</f>
        <v>14.974278799999999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1268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1356</v>
      </c>
      <c r="G222" s="228"/>
      <c r="H222" s="232">
        <v>6.76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85</v>
      </c>
      <c r="AY222" s="238" t="s">
        <v>223</v>
      </c>
    </row>
    <row r="223" spans="1:65" s="2" customFormat="1" ht="22.2" customHeight="1">
      <c r="A223" s="34"/>
      <c r="B223" s="35"/>
      <c r="C223" s="214" t="s">
        <v>446</v>
      </c>
      <c r="D223" s="214" t="s">
        <v>225</v>
      </c>
      <c r="E223" s="215" t="s">
        <v>482</v>
      </c>
      <c r="F223" s="216" t="s">
        <v>483</v>
      </c>
      <c r="G223" s="217" t="s">
        <v>248</v>
      </c>
      <c r="H223" s="218">
        <v>2.87</v>
      </c>
      <c r="I223" s="219"/>
      <c r="J223" s="218">
        <f t="shared" ref="J223:J231" si="15">ROUND(I223*H223,2)</f>
        <v>0</v>
      </c>
      <c r="K223" s="220"/>
      <c r="L223" s="39"/>
      <c r="M223" s="221" t="s">
        <v>1</v>
      </c>
      <c r="N223" s="222" t="s">
        <v>43</v>
      </c>
      <c r="O223" s="75"/>
      <c r="P223" s="223">
        <f t="shared" ref="P223:P231" si="16">O223*H223</f>
        <v>0</v>
      </c>
      <c r="Q223" s="223">
        <v>0</v>
      </c>
      <c r="R223" s="223">
        <f t="shared" ref="R223:R231" si="17">Q223*H223</f>
        <v>0</v>
      </c>
      <c r="S223" s="223">
        <v>0</v>
      </c>
      <c r="T223" s="224">
        <f t="shared" ref="T223:T231" si="18"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 t="shared" ref="BE223:BE231" si="19">IF(N223="základná",J223,0)</f>
        <v>0</v>
      </c>
      <c r="BF223" s="226">
        <f t="shared" ref="BF223:BF231" si="20">IF(N223="znížená",J223,0)</f>
        <v>0</v>
      </c>
      <c r="BG223" s="226">
        <f t="shared" ref="BG223:BG231" si="21">IF(N223="zákl. prenesená",J223,0)</f>
        <v>0</v>
      </c>
      <c r="BH223" s="226">
        <f t="shared" ref="BH223:BH231" si="22">IF(N223="zníž. prenesená",J223,0)</f>
        <v>0</v>
      </c>
      <c r="BI223" s="226">
        <f t="shared" ref="BI223:BI231" si="23">IF(N223="nulová",J223,0)</f>
        <v>0</v>
      </c>
      <c r="BJ223" s="17" t="s">
        <v>100</v>
      </c>
      <c r="BK223" s="226">
        <f t="shared" ref="BK223:BK231" si="24">ROUND(I223*H223,2)</f>
        <v>0</v>
      </c>
      <c r="BL223" s="17" t="s">
        <v>229</v>
      </c>
      <c r="BM223" s="225" t="s">
        <v>1270</v>
      </c>
    </row>
    <row r="224" spans="1:65" s="2" customFormat="1" ht="34.799999999999997" customHeight="1">
      <c r="A224" s="34"/>
      <c r="B224" s="35"/>
      <c r="C224" s="214" t="s">
        <v>451</v>
      </c>
      <c r="D224" s="214" t="s">
        <v>225</v>
      </c>
      <c r="E224" s="215" t="s">
        <v>486</v>
      </c>
      <c r="F224" s="216" t="s">
        <v>487</v>
      </c>
      <c r="G224" s="217" t="s">
        <v>228</v>
      </c>
      <c r="H224" s="218">
        <v>1.44</v>
      </c>
      <c r="I224" s="219"/>
      <c r="J224" s="218">
        <f t="shared" si="15"/>
        <v>0</v>
      </c>
      <c r="K224" s="220"/>
      <c r="L224" s="39"/>
      <c r="M224" s="221" t="s">
        <v>1</v>
      </c>
      <c r="N224" s="222" t="s">
        <v>43</v>
      </c>
      <c r="O224" s="75"/>
      <c r="P224" s="223">
        <f t="shared" si="16"/>
        <v>0</v>
      </c>
      <c r="Q224" s="223">
        <v>0</v>
      </c>
      <c r="R224" s="223">
        <f t="shared" si="17"/>
        <v>0</v>
      </c>
      <c r="S224" s="223">
        <v>0</v>
      </c>
      <c r="T224" s="224">
        <f t="shared" si="1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 t="shared" si="19"/>
        <v>0</v>
      </c>
      <c r="BF224" s="226">
        <f t="shared" si="20"/>
        <v>0</v>
      </c>
      <c r="BG224" s="226">
        <f t="shared" si="21"/>
        <v>0</v>
      </c>
      <c r="BH224" s="226">
        <f t="shared" si="22"/>
        <v>0</v>
      </c>
      <c r="BI224" s="226">
        <f t="shared" si="23"/>
        <v>0</v>
      </c>
      <c r="BJ224" s="17" t="s">
        <v>100</v>
      </c>
      <c r="BK224" s="226">
        <f t="shared" si="24"/>
        <v>0</v>
      </c>
      <c r="BL224" s="17" t="s">
        <v>229</v>
      </c>
      <c r="BM224" s="225" t="s">
        <v>1357</v>
      </c>
    </row>
    <row r="225" spans="1:65" s="2" customFormat="1" ht="22.2" customHeight="1">
      <c r="A225" s="34"/>
      <c r="B225" s="35"/>
      <c r="C225" s="214" t="s">
        <v>456</v>
      </c>
      <c r="D225" s="214" t="s">
        <v>225</v>
      </c>
      <c r="E225" s="215" t="s">
        <v>494</v>
      </c>
      <c r="F225" s="216" t="s">
        <v>495</v>
      </c>
      <c r="G225" s="217" t="s">
        <v>376</v>
      </c>
      <c r="H225" s="218">
        <v>1</v>
      </c>
      <c r="I225" s="219"/>
      <c r="J225" s="218">
        <f t="shared" si="15"/>
        <v>0</v>
      </c>
      <c r="K225" s="220"/>
      <c r="L225" s="39"/>
      <c r="M225" s="221" t="s">
        <v>1</v>
      </c>
      <c r="N225" s="222" t="s">
        <v>43</v>
      </c>
      <c r="O225" s="75"/>
      <c r="P225" s="223">
        <f t="shared" si="16"/>
        <v>0</v>
      </c>
      <c r="Q225" s="223">
        <v>0</v>
      </c>
      <c r="R225" s="223">
        <f t="shared" si="17"/>
        <v>0</v>
      </c>
      <c r="S225" s="223">
        <v>4.0000000000000001E-3</v>
      </c>
      <c r="T225" s="224">
        <f t="shared" si="18"/>
        <v>4.0000000000000001E-3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 t="shared" si="19"/>
        <v>0</v>
      </c>
      <c r="BF225" s="226">
        <f t="shared" si="20"/>
        <v>0</v>
      </c>
      <c r="BG225" s="226">
        <f t="shared" si="21"/>
        <v>0</v>
      </c>
      <c r="BH225" s="226">
        <f t="shared" si="22"/>
        <v>0</v>
      </c>
      <c r="BI225" s="226">
        <f t="shared" si="23"/>
        <v>0</v>
      </c>
      <c r="BJ225" s="17" t="s">
        <v>100</v>
      </c>
      <c r="BK225" s="226">
        <f t="shared" si="24"/>
        <v>0</v>
      </c>
      <c r="BL225" s="17" t="s">
        <v>229</v>
      </c>
      <c r="BM225" s="225" t="s">
        <v>1273</v>
      </c>
    </row>
    <row r="226" spans="1:65" s="2" customFormat="1" ht="14.4" customHeight="1">
      <c r="A226" s="34"/>
      <c r="B226" s="35"/>
      <c r="C226" s="214" t="s">
        <v>461</v>
      </c>
      <c r="D226" s="214" t="s">
        <v>225</v>
      </c>
      <c r="E226" s="215" t="s">
        <v>1358</v>
      </c>
      <c r="F226" s="216" t="s">
        <v>1359</v>
      </c>
      <c r="G226" s="217" t="s">
        <v>376</v>
      </c>
      <c r="H226" s="218">
        <v>1</v>
      </c>
      <c r="I226" s="219"/>
      <c r="J226" s="218">
        <f t="shared" si="15"/>
        <v>0</v>
      </c>
      <c r="K226" s="220"/>
      <c r="L226" s="39"/>
      <c r="M226" s="221" t="s">
        <v>1</v>
      </c>
      <c r="N226" s="222" t="s">
        <v>43</v>
      </c>
      <c r="O226" s="75"/>
      <c r="P226" s="223">
        <f t="shared" si="16"/>
        <v>0</v>
      </c>
      <c r="Q226" s="223">
        <v>0</v>
      </c>
      <c r="R226" s="223">
        <f t="shared" si="17"/>
        <v>0</v>
      </c>
      <c r="S226" s="223">
        <v>0.01</v>
      </c>
      <c r="T226" s="224">
        <f t="shared" si="18"/>
        <v>0.01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 t="shared" si="19"/>
        <v>0</v>
      </c>
      <c r="BF226" s="226">
        <f t="shared" si="20"/>
        <v>0</v>
      </c>
      <c r="BG226" s="226">
        <f t="shared" si="21"/>
        <v>0</v>
      </c>
      <c r="BH226" s="226">
        <f t="shared" si="22"/>
        <v>0</v>
      </c>
      <c r="BI226" s="226">
        <f t="shared" si="23"/>
        <v>0</v>
      </c>
      <c r="BJ226" s="17" t="s">
        <v>100</v>
      </c>
      <c r="BK226" s="226">
        <f t="shared" si="24"/>
        <v>0</v>
      </c>
      <c r="BL226" s="17" t="s">
        <v>229</v>
      </c>
      <c r="BM226" s="225" t="s">
        <v>1360</v>
      </c>
    </row>
    <row r="227" spans="1:65" s="2" customFormat="1" ht="30" customHeight="1">
      <c r="A227" s="34"/>
      <c r="B227" s="35"/>
      <c r="C227" s="214" t="s">
        <v>466</v>
      </c>
      <c r="D227" s="214" t="s">
        <v>225</v>
      </c>
      <c r="E227" s="215" t="s">
        <v>502</v>
      </c>
      <c r="F227" s="216" t="s">
        <v>503</v>
      </c>
      <c r="G227" s="217" t="s">
        <v>303</v>
      </c>
      <c r="H227" s="218">
        <v>5.14</v>
      </c>
      <c r="I227" s="219"/>
      <c r="J227" s="218">
        <f t="shared" si="15"/>
        <v>0</v>
      </c>
      <c r="K227" s="220"/>
      <c r="L227" s="39"/>
      <c r="M227" s="221" t="s">
        <v>1</v>
      </c>
      <c r="N227" s="222" t="s">
        <v>43</v>
      </c>
      <c r="O227" s="75"/>
      <c r="P227" s="223">
        <f t="shared" si="16"/>
        <v>0</v>
      </c>
      <c r="Q227" s="223">
        <v>0</v>
      </c>
      <c r="R227" s="223">
        <f t="shared" si="17"/>
        <v>0</v>
      </c>
      <c r="S227" s="223">
        <v>0</v>
      </c>
      <c r="T227" s="224">
        <f t="shared" si="1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 t="shared" si="19"/>
        <v>0</v>
      </c>
      <c r="BF227" s="226">
        <f t="shared" si="20"/>
        <v>0</v>
      </c>
      <c r="BG227" s="226">
        <f t="shared" si="21"/>
        <v>0</v>
      </c>
      <c r="BH227" s="226">
        <f t="shared" si="22"/>
        <v>0</v>
      </c>
      <c r="BI227" s="226">
        <f t="shared" si="23"/>
        <v>0</v>
      </c>
      <c r="BJ227" s="17" t="s">
        <v>100</v>
      </c>
      <c r="BK227" s="226">
        <f t="shared" si="24"/>
        <v>0</v>
      </c>
      <c r="BL227" s="17" t="s">
        <v>229</v>
      </c>
      <c r="BM227" s="225" t="s">
        <v>1361</v>
      </c>
    </row>
    <row r="228" spans="1:65" s="2" customFormat="1" ht="22.2" customHeight="1">
      <c r="A228" s="34"/>
      <c r="B228" s="35"/>
      <c r="C228" s="214" t="s">
        <v>471</v>
      </c>
      <c r="D228" s="214" t="s">
        <v>225</v>
      </c>
      <c r="E228" s="215" t="s">
        <v>506</v>
      </c>
      <c r="F228" s="216" t="s">
        <v>507</v>
      </c>
      <c r="G228" s="217" t="s">
        <v>303</v>
      </c>
      <c r="H228" s="218">
        <v>5.14</v>
      </c>
      <c r="I228" s="219"/>
      <c r="J228" s="218">
        <f t="shared" si="15"/>
        <v>0</v>
      </c>
      <c r="K228" s="220"/>
      <c r="L228" s="39"/>
      <c r="M228" s="221" t="s">
        <v>1</v>
      </c>
      <c r="N228" s="222" t="s">
        <v>43</v>
      </c>
      <c r="O228" s="75"/>
      <c r="P228" s="223">
        <f t="shared" si="16"/>
        <v>0</v>
      </c>
      <c r="Q228" s="223">
        <v>0</v>
      </c>
      <c r="R228" s="223">
        <f t="shared" si="17"/>
        <v>0</v>
      </c>
      <c r="S228" s="223">
        <v>0</v>
      </c>
      <c r="T228" s="224">
        <f t="shared" si="18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 t="shared" si="19"/>
        <v>0</v>
      </c>
      <c r="BF228" s="226">
        <f t="shared" si="20"/>
        <v>0</v>
      </c>
      <c r="BG228" s="226">
        <f t="shared" si="21"/>
        <v>0</v>
      </c>
      <c r="BH228" s="226">
        <f t="shared" si="22"/>
        <v>0</v>
      </c>
      <c r="BI228" s="226">
        <f t="shared" si="23"/>
        <v>0</v>
      </c>
      <c r="BJ228" s="17" t="s">
        <v>100</v>
      </c>
      <c r="BK228" s="226">
        <f t="shared" si="24"/>
        <v>0</v>
      </c>
      <c r="BL228" s="17" t="s">
        <v>229</v>
      </c>
      <c r="BM228" s="225" t="s">
        <v>1362</v>
      </c>
    </row>
    <row r="229" spans="1:65" s="2" customFormat="1" ht="22.2" customHeight="1">
      <c r="A229" s="34"/>
      <c r="B229" s="35"/>
      <c r="C229" s="214" t="s">
        <v>476</v>
      </c>
      <c r="D229" s="214" t="s">
        <v>225</v>
      </c>
      <c r="E229" s="215" t="s">
        <v>511</v>
      </c>
      <c r="F229" s="216" t="s">
        <v>512</v>
      </c>
      <c r="G229" s="217" t="s">
        <v>303</v>
      </c>
      <c r="H229" s="218">
        <v>5.14</v>
      </c>
      <c r="I229" s="219"/>
      <c r="J229" s="218">
        <f t="shared" si="15"/>
        <v>0</v>
      </c>
      <c r="K229" s="220"/>
      <c r="L229" s="39"/>
      <c r="M229" s="221" t="s">
        <v>1</v>
      </c>
      <c r="N229" s="222" t="s">
        <v>43</v>
      </c>
      <c r="O229" s="75"/>
      <c r="P229" s="223">
        <f t="shared" si="16"/>
        <v>0</v>
      </c>
      <c r="Q229" s="223">
        <v>0</v>
      </c>
      <c r="R229" s="223">
        <f t="shared" si="17"/>
        <v>0</v>
      </c>
      <c r="S229" s="223">
        <v>0</v>
      </c>
      <c r="T229" s="224">
        <f t="shared" si="18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229</v>
      </c>
      <c r="AT229" s="225" t="s">
        <v>225</v>
      </c>
      <c r="AU229" s="225" t="s">
        <v>100</v>
      </c>
      <c r="AY229" s="17" t="s">
        <v>223</v>
      </c>
      <c r="BE229" s="226">
        <f t="shared" si="19"/>
        <v>0</v>
      </c>
      <c r="BF229" s="226">
        <f t="shared" si="20"/>
        <v>0</v>
      </c>
      <c r="BG229" s="226">
        <f t="shared" si="21"/>
        <v>0</v>
      </c>
      <c r="BH229" s="226">
        <f t="shared" si="22"/>
        <v>0</v>
      </c>
      <c r="BI229" s="226">
        <f t="shared" si="23"/>
        <v>0</v>
      </c>
      <c r="BJ229" s="17" t="s">
        <v>100</v>
      </c>
      <c r="BK229" s="226">
        <f t="shared" si="24"/>
        <v>0</v>
      </c>
      <c r="BL229" s="17" t="s">
        <v>229</v>
      </c>
      <c r="BM229" s="225" t="s">
        <v>1363</v>
      </c>
    </row>
    <row r="230" spans="1:65" s="2" customFormat="1" ht="22.2" customHeight="1">
      <c r="A230" s="34"/>
      <c r="B230" s="35"/>
      <c r="C230" s="214" t="s">
        <v>481</v>
      </c>
      <c r="D230" s="214" t="s">
        <v>225</v>
      </c>
      <c r="E230" s="215" t="s">
        <v>515</v>
      </c>
      <c r="F230" s="216" t="s">
        <v>516</v>
      </c>
      <c r="G230" s="217" t="s">
        <v>303</v>
      </c>
      <c r="H230" s="218">
        <v>4.95</v>
      </c>
      <c r="I230" s="219"/>
      <c r="J230" s="218">
        <f t="shared" si="15"/>
        <v>0</v>
      </c>
      <c r="K230" s="220"/>
      <c r="L230" s="39"/>
      <c r="M230" s="221" t="s">
        <v>1</v>
      </c>
      <c r="N230" s="222" t="s">
        <v>43</v>
      </c>
      <c r="O230" s="75"/>
      <c r="P230" s="223">
        <f t="shared" si="16"/>
        <v>0</v>
      </c>
      <c r="Q230" s="223">
        <v>0</v>
      </c>
      <c r="R230" s="223">
        <f t="shared" si="17"/>
        <v>0</v>
      </c>
      <c r="S230" s="223">
        <v>0</v>
      </c>
      <c r="T230" s="224">
        <f t="shared" si="18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 t="shared" si="19"/>
        <v>0</v>
      </c>
      <c r="BF230" s="226">
        <f t="shared" si="20"/>
        <v>0</v>
      </c>
      <c r="BG230" s="226">
        <f t="shared" si="21"/>
        <v>0</v>
      </c>
      <c r="BH230" s="226">
        <f t="shared" si="22"/>
        <v>0</v>
      </c>
      <c r="BI230" s="226">
        <f t="shared" si="23"/>
        <v>0</v>
      </c>
      <c r="BJ230" s="17" t="s">
        <v>100</v>
      </c>
      <c r="BK230" s="226">
        <f t="shared" si="24"/>
        <v>0</v>
      </c>
      <c r="BL230" s="17" t="s">
        <v>229</v>
      </c>
      <c r="BM230" s="225" t="s">
        <v>1277</v>
      </c>
    </row>
    <row r="231" spans="1:65" s="2" customFormat="1" ht="22.2" customHeight="1">
      <c r="A231" s="34"/>
      <c r="B231" s="35"/>
      <c r="C231" s="214" t="s">
        <v>485</v>
      </c>
      <c r="D231" s="214" t="s">
        <v>225</v>
      </c>
      <c r="E231" s="215" t="s">
        <v>519</v>
      </c>
      <c r="F231" s="216" t="s">
        <v>520</v>
      </c>
      <c r="G231" s="217" t="s">
        <v>303</v>
      </c>
      <c r="H231" s="218">
        <v>0.2</v>
      </c>
      <c r="I231" s="219"/>
      <c r="J231" s="218">
        <f t="shared" si="15"/>
        <v>0</v>
      </c>
      <c r="K231" s="220"/>
      <c r="L231" s="39"/>
      <c r="M231" s="221" t="s">
        <v>1</v>
      </c>
      <c r="N231" s="222" t="s">
        <v>43</v>
      </c>
      <c r="O231" s="75"/>
      <c r="P231" s="223">
        <f t="shared" si="16"/>
        <v>0</v>
      </c>
      <c r="Q231" s="223">
        <v>0</v>
      </c>
      <c r="R231" s="223">
        <f t="shared" si="17"/>
        <v>0</v>
      </c>
      <c r="S231" s="223">
        <v>0</v>
      </c>
      <c r="T231" s="224">
        <f t="shared" si="18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 t="shared" si="19"/>
        <v>0</v>
      </c>
      <c r="BF231" s="226">
        <f t="shared" si="20"/>
        <v>0</v>
      </c>
      <c r="BG231" s="226">
        <f t="shared" si="21"/>
        <v>0</v>
      </c>
      <c r="BH231" s="226">
        <f t="shared" si="22"/>
        <v>0</v>
      </c>
      <c r="BI231" s="226">
        <f t="shared" si="23"/>
        <v>0</v>
      </c>
      <c r="BJ231" s="17" t="s">
        <v>100</v>
      </c>
      <c r="BK231" s="226">
        <f t="shared" si="24"/>
        <v>0</v>
      </c>
      <c r="BL231" s="17" t="s">
        <v>229</v>
      </c>
      <c r="BM231" s="225" t="s">
        <v>1278</v>
      </c>
    </row>
    <row r="232" spans="1:65" s="12" customFormat="1" ht="22.8" customHeight="1">
      <c r="B232" s="198"/>
      <c r="C232" s="199"/>
      <c r="D232" s="200" t="s">
        <v>76</v>
      </c>
      <c r="E232" s="212" t="s">
        <v>522</v>
      </c>
      <c r="F232" s="212" t="s">
        <v>523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P233</f>
        <v>0</v>
      </c>
      <c r="Q232" s="206"/>
      <c r="R232" s="207">
        <f>R233</f>
        <v>0</v>
      </c>
      <c r="S232" s="206"/>
      <c r="T232" s="208">
        <f>T233</f>
        <v>0</v>
      </c>
      <c r="AR232" s="209" t="s">
        <v>85</v>
      </c>
      <c r="AT232" s="210" t="s">
        <v>76</v>
      </c>
      <c r="AU232" s="210" t="s">
        <v>85</v>
      </c>
      <c r="AY232" s="209" t="s">
        <v>223</v>
      </c>
      <c r="BK232" s="211">
        <f>BK233</f>
        <v>0</v>
      </c>
    </row>
    <row r="233" spans="1:65" s="2" customFormat="1" ht="22.2" customHeight="1">
      <c r="A233" s="34"/>
      <c r="B233" s="35"/>
      <c r="C233" s="214" t="s">
        <v>489</v>
      </c>
      <c r="D233" s="214" t="s">
        <v>225</v>
      </c>
      <c r="E233" s="215" t="s">
        <v>596</v>
      </c>
      <c r="F233" s="216" t="s">
        <v>597</v>
      </c>
      <c r="G233" s="217" t="s">
        <v>303</v>
      </c>
      <c r="H233" s="218">
        <v>236.65</v>
      </c>
      <c r="I233" s="219"/>
      <c r="J233" s="218">
        <f>ROUND(I233*H233,2)</f>
        <v>0</v>
      </c>
      <c r="K233" s="220"/>
      <c r="L233" s="39"/>
      <c r="M233" s="260" t="s">
        <v>1</v>
      </c>
      <c r="N233" s="261" t="s">
        <v>43</v>
      </c>
      <c r="O233" s="262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>IF(N233="základná",J233,0)</f>
        <v>0</v>
      </c>
      <c r="BF233" s="226">
        <f>IF(N233="znížená",J233,0)</f>
        <v>0</v>
      </c>
      <c r="BG233" s="226">
        <f>IF(N233="zákl. prenesená",J233,0)</f>
        <v>0</v>
      </c>
      <c r="BH233" s="226">
        <f>IF(N233="zníž. prenesená",J233,0)</f>
        <v>0</v>
      </c>
      <c r="BI233" s="226">
        <f>IF(N233="nulová",J233,0)</f>
        <v>0</v>
      </c>
      <c r="BJ233" s="17" t="s">
        <v>100</v>
      </c>
      <c r="BK233" s="226">
        <f>ROUND(I233*H233,2)</f>
        <v>0</v>
      </c>
      <c r="BL233" s="17" t="s">
        <v>229</v>
      </c>
      <c r="BM233" s="225" t="s">
        <v>1364</v>
      </c>
    </row>
    <row r="234" spans="1:65" s="2" customFormat="1" ht="6.9" customHeight="1">
      <c r="A234" s="34"/>
      <c r="B234" s="58"/>
      <c r="C234" s="59"/>
      <c r="D234" s="59"/>
      <c r="E234" s="59"/>
      <c r="F234" s="59"/>
      <c r="G234" s="59"/>
      <c r="H234" s="59"/>
      <c r="I234" s="59"/>
      <c r="J234" s="59"/>
      <c r="K234" s="59"/>
      <c r="L234" s="39"/>
      <c r="M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</row>
  </sheetData>
  <sheetProtection password="CC35" sheet="1" objects="1" scenarios="1" formatColumns="0" formatRows="0" autoFilter="0"/>
  <autoFilter ref="C136:K233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143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1365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SUM(BE137:BE221)),  2)</f>
        <v>0</v>
      </c>
      <c r="G37" s="137"/>
      <c r="H37" s="137"/>
      <c r="I37" s="138">
        <v>0.2</v>
      </c>
      <c r="J37" s="136">
        <f>ROUND(((SUM(BE108:BE115) + SUM(BE137:BE221))*I37),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SUM(BF137:BF221)),  2)</f>
        <v>0</v>
      </c>
      <c r="G38" s="137"/>
      <c r="H38" s="137"/>
      <c r="I38" s="138">
        <v>0.2</v>
      </c>
      <c r="J38" s="136">
        <f>ROUND(((SUM(BF108:BF115) + SUM(BF137:BF221))*I38),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SUM(BG137:BG221)),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SUM(BH137:BH221)),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SUM(BI137:BI221)),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999-9-8-84 - SO 10 angerera-malačan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J161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J167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J172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J186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J220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999-9-8-84 - SO 10 angerera-malačan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141.44806029999998</v>
      </c>
      <c r="S137" s="83"/>
      <c r="T137" s="196">
        <f>T138</f>
        <v>1.1676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P139+P161+P167+P172+P186+P220</f>
        <v>0</v>
      </c>
      <c r="Q138" s="206"/>
      <c r="R138" s="207">
        <f>R139+R161+R167+R172+R186+R220</f>
        <v>141.44806029999998</v>
      </c>
      <c r="S138" s="206"/>
      <c r="T138" s="208">
        <f>T139+T161+T167+T172+T186+T220</f>
        <v>1.1676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BK139+BK161+BK167+BK172+BK186+BK220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SUM(P140:P160)</f>
        <v>0</v>
      </c>
      <c r="Q139" s="206"/>
      <c r="R139" s="207">
        <f>SUM(R140:R160)</f>
        <v>2.52E-4</v>
      </c>
      <c r="S139" s="206"/>
      <c r="T139" s="208">
        <f>SUM(T140:T160)</f>
        <v>1.1676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SUM(BK140:BK160)</f>
        <v>0</v>
      </c>
    </row>
    <row r="140" spans="1:65" s="2" customFormat="1" ht="30" customHeight="1">
      <c r="A140" s="34"/>
      <c r="B140" s="35"/>
      <c r="C140" s="214" t="s">
        <v>85</v>
      </c>
      <c r="D140" s="214" t="s">
        <v>225</v>
      </c>
      <c r="E140" s="215" t="s">
        <v>239</v>
      </c>
      <c r="F140" s="216" t="s">
        <v>240</v>
      </c>
      <c r="G140" s="217" t="s">
        <v>228</v>
      </c>
      <c r="H140" s="218">
        <v>2.8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9.0000000000000006E-5</v>
      </c>
      <c r="R140" s="223">
        <f>Q140*H140</f>
        <v>2.52E-4</v>
      </c>
      <c r="S140" s="223">
        <v>0.127</v>
      </c>
      <c r="T140" s="224">
        <f>S140*H140</f>
        <v>0.35559999999999997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1197</v>
      </c>
    </row>
    <row r="141" spans="1:65" s="2" customFormat="1" ht="22.2" customHeight="1">
      <c r="A141" s="34"/>
      <c r="B141" s="35"/>
      <c r="C141" s="214" t="s">
        <v>100</v>
      </c>
      <c r="D141" s="214" t="s">
        <v>225</v>
      </c>
      <c r="E141" s="215" t="s">
        <v>246</v>
      </c>
      <c r="F141" s="216" t="s">
        <v>247</v>
      </c>
      <c r="G141" s="217" t="s">
        <v>248</v>
      </c>
      <c r="H141" s="218">
        <v>5.6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0.14499999999999999</v>
      </c>
      <c r="T141" s="224">
        <f>S141*H141</f>
        <v>0.81199999999999994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1199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263</v>
      </c>
      <c r="F142" s="216" t="s">
        <v>264</v>
      </c>
      <c r="G142" s="217" t="s">
        <v>258</v>
      </c>
      <c r="H142" s="218">
        <v>26.72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1200</v>
      </c>
    </row>
    <row r="143" spans="1:65" s="13" customFormat="1">
      <c r="B143" s="227"/>
      <c r="C143" s="228"/>
      <c r="D143" s="229" t="s">
        <v>234</v>
      </c>
      <c r="E143" s="230" t="s">
        <v>1</v>
      </c>
      <c r="F143" s="231" t="s">
        <v>1366</v>
      </c>
      <c r="G143" s="228"/>
      <c r="H143" s="232">
        <v>26.72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234</v>
      </c>
      <c r="AU143" s="238" t="s">
        <v>100</v>
      </c>
      <c r="AV143" s="13" t="s">
        <v>100</v>
      </c>
      <c r="AW143" s="13" t="s">
        <v>33</v>
      </c>
      <c r="AX143" s="13" t="s">
        <v>85</v>
      </c>
      <c r="AY143" s="238" t="s">
        <v>223</v>
      </c>
    </row>
    <row r="144" spans="1:65" s="2" customFormat="1" ht="22.2" customHeight="1">
      <c r="A144" s="34"/>
      <c r="B144" s="35"/>
      <c r="C144" s="214" t="s">
        <v>229</v>
      </c>
      <c r="D144" s="214" t="s">
        <v>225</v>
      </c>
      <c r="E144" s="215" t="s">
        <v>657</v>
      </c>
      <c r="F144" s="216" t="s">
        <v>658</v>
      </c>
      <c r="G144" s="217" t="s">
        <v>258</v>
      </c>
      <c r="H144" s="218">
        <v>7.96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1367</v>
      </c>
    </row>
    <row r="145" spans="1:65" s="13" customFormat="1" ht="20.399999999999999">
      <c r="B145" s="227"/>
      <c r="C145" s="228"/>
      <c r="D145" s="229" t="s">
        <v>234</v>
      </c>
      <c r="E145" s="230" t="s">
        <v>1</v>
      </c>
      <c r="F145" s="231" t="s">
        <v>1368</v>
      </c>
      <c r="G145" s="228"/>
      <c r="H145" s="232">
        <v>7.96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85</v>
      </c>
      <c r="AY145" s="238" t="s">
        <v>223</v>
      </c>
    </row>
    <row r="146" spans="1:65" s="2" customFormat="1" ht="22.2" customHeight="1">
      <c r="A146" s="34"/>
      <c r="B146" s="35"/>
      <c r="C146" s="214" t="s">
        <v>245</v>
      </c>
      <c r="D146" s="214" t="s">
        <v>225</v>
      </c>
      <c r="E146" s="215" t="s">
        <v>661</v>
      </c>
      <c r="F146" s="216" t="s">
        <v>662</v>
      </c>
      <c r="G146" s="217" t="s">
        <v>258</v>
      </c>
      <c r="H146" s="218">
        <v>7.96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1369</v>
      </c>
    </row>
    <row r="147" spans="1:65" s="2" customFormat="1" ht="40.200000000000003" customHeight="1">
      <c r="A147" s="34"/>
      <c r="B147" s="35"/>
      <c r="C147" s="214" t="s">
        <v>250</v>
      </c>
      <c r="D147" s="214" t="s">
        <v>225</v>
      </c>
      <c r="E147" s="215" t="s">
        <v>275</v>
      </c>
      <c r="F147" s="216" t="s">
        <v>276</v>
      </c>
      <c r="G147" s="217" t="s">
        <v>258</v>
      </c>
      <c r="H147" s="218">
        <v>1.2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1205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1370</v>
      </c>
      <c r="G148" s="228"/>
      <c r="H148" s="232">
        <v>1.2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34.799999999999997" customHeight="1">
      <c r="A149" s="34"/>
      <c r="B149" s="35"/>
      <c r="C149" s="214" t="s">
        <v>255</v>
      </c>
      <c r="D149" s="214" t="s">
        <v>225</v>
      </c>
      <c r="E149" s="215" t="s">
        <v>280</v>
      </c>
      <c r="F149" s="216" t="s">
        <v>281</v>
      </c>
      <c r="G149" s="217" t="s">
        <v>258</v>
      </c>
      <c r="H149" s="218">
        <v>26.12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1207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1371</v>
      </c>
      <c r="G150" s="228"/>
      <c r="H150" s="232">
        <v>26.12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40.200000000000003" customHeight="1">
      <c r="A151" s="34"/>
      <c r="B151" s="35"/>
      <c r="C151" s="214" t="s">
        <v>262</v>
      </c>
      <c r="D151" s="214" t="s">
        <v>225</v>
      </c>
      <c r="E151" s="215" t="s">
        <v>285</v>
      </c>
      <c r="F151" s="216" t="s">
        <v>286</v>
      </c>
      <c r="G151" s="217" t="s">
        <v>258</v>
      </c>
      <c r="H151" s="218">
        <v>391.8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1209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1372</v>
      </c>
      <c r="G152" s="228"/>
      <c r="H152" s="232">
        <v>26.12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85</v>
      </c>
      <c r="AY152" s="238" t="s">
        <v>223</v>
      </c>
    </row>
    <row r="153" spans="1:65" s="13" customFormat="1">
      <c r="B153" s="227"/>
      <c r="C153" s="228"/>
      <c r="D153" s="229" t="s">
        <v>234</v>
      </c>
      <c r="E153" s="228"/>
      <c r="F153" s="231" t="s">
        <v>1373</v>
      </c>
      <c r="G153" s="228"/>
      <c r="H153" s="232">
        <v>391.8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4</v>
      </c>
      <c r="AX153" s="13" t="s">
        <v>85</v>
      </c>
      <c r="AY153" s="238" t="s">
        <v>223</v>
      </c>
    </row>
    <row r="154" spans="1:65" s="2" customFormat="1" ht="22.2" customHeight="1">
      <c r="A154" s="34"/>
      <c r="B154" s="35"/>
      <c r="C154" s="214" t="s">
        <v>268</v>
      </c>
      <c r="D154" s="214" t="s">
        <v>225</v>
      </c>
      <c r="E154" s="215" t="s">
        <v>291</v>
      </c>
      <c r="F154" s="216" t="s">
        <v>292</v>
      </c>
      <c r="G154" s="217" t="s">
        <v>258</v>
      </c>
      <c r="H154" s="218">
        <v>27.32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1212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1374</v>
      </c>
      <c r="G155" s="228"/>
      <c r="H155" s="232">
        <v>27.32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274</v>
      </c>
      <c r="D156" s="214" t="s">
        <v>225</v>
      </c>
      <c r="E156" s="215" t="s">
        <v>296</v>
      </c>
      <c r="F156" s="216" t="s">
        <v>297</v>
      </c>
      <c r="G156" s="217" t="s">
        <v>258</v>
      </c>
      <c r="H156" s="218">
        <v>0.6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1214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1375</v>
      </c>
      <c r="G157" s="228"/>
      <c r="H157" s="232">
        <v>0.6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279</v>
      </c>
      <c r="D158" s="214" t="s">
        <v>225</v>
      </c>
      <c r="E158" s="215" t="s">
        <v>301</v>
      </c>
      <c r="F158" s="216" t="s">
        <v>302</v>
      </c>
      <c r="G158" s="217" t="s">
        <v>303</v>
      </c>
      <c r="H158" s="218">
        <v>39.18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1216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1376</v>
      </c>
      <c r="G159" s="228"/>
      <c r="H159" s="232">
        <v>39.18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22.2" customHeight="1">
      <c r="A160" s="34"/>
      <c r="B160" s="35"/>
      <c r="C160" s="214" t="s">
        <v>284</v>
      </c>
      <c r="D160" s="214" t="s">
        <v>225</v>
      </c>
      <c r="E160" s="215" t="s">
        <v>673</v>
      </c>
      <c r="F160" s="216" t="s">
        <v>674</v>
      </c>
      <c r="G160" s="217" t="s">
        <v>258</v>
      </c>
      <c r="H160" s="218">
        <v>7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1377</v>
      </c>
    </row>
    <row r="161" spans="1:65" s="12" customFormat="1" ht="22.8" customHeight="1">
      <c r="B161" s="198"/>
      <c r="C161" s="199"/>
      <c r="D161" s="200" t="s">
        <v>76</v>
      </c>
      <c r="E161" s="212" t="s">
        <v>168</v>
      </c>
      <c r="F161" s="212" t="s">
        <v>678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SUM(P162:P166)</f>
        <v>0</v>
      </c>
      <c r="Q161" s="206"/>
      <c r="R161" s="207">
        <f>SUM(R162:R166)</f>
        <v>9.1425000000000001</v>
      </c>
      <c r="S161" s="206"/>
      <c r="T161" s="208">
        <f>SUM(T162:T166)</f>
        <v>0</v>
      </c>
      <c r="AR161" s="209" t="s">
        <v>85</v>
      </c>
      <c r="AT161" s="210" t="s">
        <v>76</v>
      </c>
      <c r="AU161" s="210" t="s">
        <v>85</v>
      </c>
      <c r="AY161" s="209" t="s">
        <v>223</v>
      </c>
      <c r="BK161" s="211">
        <f>SUM(BK162:BK166)</f>
        <v>0</v>
      </c>
    </row>
    <row r="162" spans="1:65" s="2" customFormat="1" ht="19.8" customHeight="1">
      <c r="A162" s="34"/>
      <c r="B162" s="35"/>
      <c r="C162" s="214" t="s">
        <v>290</v>
      </c>
      <c r="D162" s="214" t="s">
        <v>225</v>
      </c>
      <c r="E162" s="215" t="s">
        <v>679</v>
      </c>
      <c r="F162" s="216" t="s">
        <v>680</v>
      </c>
      <c r="G162" s="217" t="s">
        <v>376</v>
      </c>
      <c r="H162" s="218">
        <v>50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0.12839</v>
      </c>
      <c r="R162" s="223">
        <f>Q162*H162</f>
        <v>6.4195000000000002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1378</v>
      </c>
    </row>
    <row r="163" spans="1:65" s="2" customFormat="1" ht="34.799999999999997" customHeight="1">
      <c r="A163" s="34"/>
      <c r="B163" s="35"/>
      <c r="C163" s="250" t="s">
        <v>295</v>
      </c>
      <c r="D163" s="250" t="s">
        <v>322</v>
      </c>
      <c r="E163" s="251" t="s">
        <v>682</v>
      </c>
      <c r="F163" s="252" t="s">
        <v>683</v>
      </c>
      <c r="G163" s="253" t="s">
        <v>376</v>
      </c>
      <c r="H163" s="254">
        <v>50.5</v>
      </c>
      <c r="I163" s="255"/>
      <c r="J163" s="254">
        <f>ROUND(I163*H163,2)</f>
        <v>0</v>
      </c>
      <c r="K163" s="256"/>
      <c r="L163" s="257"/>
      <c r="M163" s="258" t="s">
        <v>1</v>
      </c>
      <c r="N163" s="259" t="s">
        <v>43</v>
      </c>
      <c r="O163" s="75"/>
      <c r="P163" s="223">
        <f>O163*H163</f>
        <v>0</v>
      </c>
      <c r="Q163" s="223">
        <v>3.7999999999999999E-2</v>
      </c>
      <c r="R163" s="223">
        <f>Q163*H163</f>
        <v>1.919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262</v>
      </c>
      <c r="AT163" s="225" t="s">
        <v>322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1379</v>
      </c>
    </row>
    <row r="164" spans="1:65" s="13" customFormat="1">
      <c r="B164" s="227"/>
      <c r="C164" s="228"/>
      <c r="D164" s="229" t="s">
        <v>234</v>
      </c>
      <c r="E164" s="228"/>
      <c r="F164" s="231" t="s">
        <v>1380</v>
      </c>
      <c r="G164" s="228"/>
      <c r="H164" s="232">
        <v>50.5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4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50" t="s">
        <v>300</v>
      </c>
      <c r="D165" s="250" t="s">
        <v>322</v>
      </c>
      <c r="E165" s="251" t="s">
        <v>686</v>
      </c>
      <c r="F165" s="252" t="s">
        <v>687</v>
      </c>
      <c r="G165" s="253" t="s">
        <v>376</v>
      </c>
      <c r="H165" s="254">
        <v>100.5</v>
      </c>
      <c r="I165" s="255"/>
      <c r="J165" s="254">
        <f>ROUND(I165*H165,2)</f>
        <v>0</v>
      </c>
      <c r="K165" s="256"/>
      <c r="L165" s="257"/>
      <c r="M165" s="258" t="s">
        <v>1</v>
      </c>
      <c r="N165" s="259" t="s">
        <v>43</v>
      </c>
      <c r="O165" s="75"/>
      <c r="P165" s="223">
        <f>O165*H165</f>
        <v>0</v>
      </c>
      <c r="Q165" s="223">
        <v>8.0000000000000002E-3</v>
      </c>
      <c r="R165" s="223">
        <f>Q165*H165</f>
        <v>0.80400000000000005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262</v>
      </c>
      <c r="AT165" s="225" t="s">
        <v>322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1381</v>
      </c>
    </row>
    <row r="166" spans="1:65" s="13" customFormat="1">
      <c r="B166" s="227"/>
      <c r="C166" s="228"/>
      <c r="D166" s="229" t="s">
        <v>234</v>
      </c>
      <c r="E166" s="228"/>
      <c r="F166" s="231" t="s">
        <v>1382</v>
      </c>
      <c r="G166" s="228"/>
      <c r="H166" s="232">
        <v>100.5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4</v>
      </c>
      <c r="AX166" s="13" t="s">
        <v>85</v>
      </c>
      <c r="AY166" s="238" t="s">
        <v>223</v>
      </c>
    </row>
    <row r="167" spans="1:65" s="12" customFormat="1" ht="22.8" customHeight="1">
      <c r="B167" s="198"/>
      <c r="C167" s="199"/>
      <c r="D167" s="200" t="s">
        <v>76</v>
      </c>
      <c r="E167" s="212" t="s">
        <v>229</v>
      </c>
      <c r="F167" s="212" t="s">
        <v>312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SUM(P168:P171)</f>
        <v>0</v>
      </c>
      <c r="Q167" s="206"/>
      <c r="R167" s="207">
        <f>SUM(R168:R171)</f>
        <v>0.27990300000000001</v>
      </c>
      <c r="S167" s="206"/>
      <c r="T167" s="208">
        <f>SUM(T168:T171)</f>
        <v>0</v>
      </c>
      <c r="AR167" s="209" t="s">
        <v>85</v>
      </c>
      <c r="AT167" s="210" t="s">
        <v>76</v>
      </c>
      <c r="AU167" s="210" t="s">
        <v>85</v>
      </c>
      <c r="AY167" s="209" t="s">
        <v>223</v>
      </c>
      <c r="BK167" s="211">
        <f>SUM(BK168:BK171)</f>
        <v>0</v>
      </c>
    </row>
    <row r="168" spans="1:65" s="2" customFormat="1" ht="22.2" customHeight="1">
      <c r="A168" s="34"/>
      <c r="B168" s="35"/>
      <c r="C168" s="214" t="s">
        <v>306</v>
      </c>
      <c r="D168" s="214" t="s">
        <v>225</v>
      </c>
      <c r="E168" s="215" t="s">
        <v>314</v>
      </c>
      <c r="F168" s="216" t="s">
        <v>615</v>
      </c>
      <c r="G168" s="217" t="s">
        <v>228</v>
      </c>
      <c r="H168" s="218">
        <v>114.06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2.2499999999999998E-3</v>
      </c>
      <c r="R168" s="223">
        <f>Q168*H168</f>
        <v>0.256635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1225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1383</v>
      </c>
      <c r="G169" s="228"/>
      <c r="H169" s="232">
        <v>114.06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85</v>
      </c>
      <c r="AY169" s="238" t="s">
        <v>223</v>
      </c>
    </row>
    <row r="170" spans="1:65" s="2" customFormat="1" ht="14.4" customHeight="1">
      <c r="A170" s="34"/>
      <c r="B170" s="35"/>
      <c r="C170" s="250" t="s">
        <v>313</v>
      </c>
      <c r="D170" s="250" t="s">
        <v>322</v>
      </c>
      <c r="E170" s="251" t="s">
        <v>323</v>
      </c>
      <c r="F170" s="252" t="s">
        <v>324</v>
      </c>
      <c r="G170" s="253" t="s">
        <v>228</v>
      </c>
      <c r="H170" s="254">
        <v>116.34</v>
      </c>
      <c r="I170" s="255"/>
      <c r="J170" s="254">
        <f>ROUND(I170*H170,2)</f>
        <v>0</v>
      </c>
      <c r="K170" s="256"/>
      <c r="L170" s="257"/>
      <c r="M170" s="258" t="s">
        <v>1</v>
      </c>
      <c r="N170" s="259" t="s">
        <v>43</v>
      </c>
      <c r="O170" s="75"/>
      <c r="P170" s="223">
        <f>O170*H170</f>
        <v>0</v>
      </c>
      <c r="Q170" s="223">
        <v>2.0000000000000001E-4</v>
      </c>
      <c r="R170" s="223">
        <f>Q170*H170</f>
        <v>2.3268E-2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262</v>
      </c>
      <c r="AT170" s="225" t="s">
        <v>322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1228</v>
      </c>
    </row>
    <row r="171" spans="1:65" s="13" customFormat="1">
      <c r="B171" s="227"/>
      <c r="C171" s="228"/>
      <c r="D171" s="229" t="s">
        <v>234</v>
      </c>
      <c r="E171" s="228"/>
      <c r="F171" s="231" t="s">
        <v>1384</v>
      </c>
      <c r="G171" s="228"/>
      <c r="H171" s="232">
        <v>116.34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4</v>
      </c>
      <c r="AX171" s="13" t="s">
        <v>85</v>
      </c>
      <c r="AY171" s="238" t="s">
        <v>223</v>
      </c>
    </row>
    <row r="172" spans="1:65" s="12" customFormat="1" ht="22.8" customHeight="1">
      <c r="B172" s="198"/>
      <c r="C172" s="199"/>
      <c r="D172" s="200" t="s">
        <v>76</v>
      </c>
      <c r="E172" s="212" t="s">
        <v>245</v>
      </c>
      <c r="F172" s="212" t="s">
        <v>327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SUM(P173:P185)</f>
        <v>0</v>
      </c>
      <c r="Q172" s="206"/>
      <c r="R172" s="207">
        <f>SUM(R173:R185)</f>
        <v>108.2566712</v>
      </c>
      <c r="S172" s="206"/>
      <c r="T172" s="208">
        <f>SUM(T173:T185)</f>
        <v>0</v>
      </c>
      <c r="AR172" s="209" t="s">
        <v>85</v>
      </c>
      <c r="AT172" s="210" t="s">
        <v>76</v>
      </c>
      <c r="AU172" s="210" t="s">
        <v>85</v>
      </c>
      <c r="AY172" s="209" t="s">
        <v>223</v>
      </c>
      <c r="BK172" s="211">
        <f>SUM(BK173:BK185)</f>
        <v>0</v>
      </c>
    </row>
    <row r="173" spans="1:65" s="2" customFormat="1" ht="22.2" customHeight="1">
      <c r="A173" s="34"/>
      <c r="B173" s="35"/>
      <c r="C173" s="214" t="s">
        <v>321</v>
      </c>
      <c r="D173" s="214" t="s">
        <v>225</v>
      </c>
      <c r="E173" s="215" t="s">
        <v>329</v>
      </c>
      <c r="F173" s="216" t="s">
        <v>618</v>
      </c>
      <c r="G173" s="217" t="s">
        <v>228</v>
      </c>
      <c r="H173" s="218">
        <v>114.06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0.27994000000000002</v>
      </c>
      <c r="R173" s="223">
        <f>Q173*H173</f>
        <v>31.929956400000002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1231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1383</v>
      </c>
      <c r="G174" s="228"/>
      <c r="H174" s="232">
        <v>114.06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85</v>
      </c>
      <c r="AY174" s="238" t="s">
        <v>223</v>
      </c>
    </row>
    <row r="175" spans="1:65" s="2" customFormat="1" ht="30" customHeight="1">
      <c r="A175" s="34"/>
      <c r="B175" s="35"/>
      <c r="C175" s="214" t="s">
        <v>328</v>
      </c>
      <c r="D175" s="214" t="s">
        <v>225</v>
      </c>
      <c r="E175" s="215" t="s">
        <v>552</v>
      </c>
      <c r="F175" s="216" t="s">
        <v>553</v>
      </c>
      <c r="G175" s="217" t="s">
        <v>228</v>
      </c>
      <c r="H175" s="218">
        <v>114.06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0.37441000000000002</v>
      </c>
      <c r="R175" s="223">
        <f>Q175*H175</f>
        <v>42.705204600000002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229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1234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1385</v>
      </c>
      <c r="G176" s="228"/>
      <c r="H176" s="232">
        <v>114.06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85</v>
      </c>
      <c r="AY176" s="238" t="s">
        <v>223</v>
      </c>
    </row>
    <row r="177" spans="1:65" s="2" customFormat="1" ht="22.2" customHeight="1">
      <c r="A177" s="34"/>
      <c r="B177" s="35"/>
      <c r="C177" s="214" t="s">
        <v>7</v>
      </c>
      <c r="D177" s="214" t="s">
        <v>225</v>
      </c>
      <c r="E177" s="215" t="s">
        <v>555</v>
      </c>
      <c r="F177" s="216" t="s">
        <v>556</v>
      </c>
      <c r="G177" s="217" t="s">
        <v>228</v>
      </c>
      <c r="H177" s="218">
        <v>114.06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5.6100000000000004E-3</v>
      </c>
      <c r="R177" s="223">
        <f>Q177*H177</f>
        <v>0.63987660000000002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1236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1386</v>
      </c>
      <c r="G178" s="228"/>
      <c r="H178" s="232">
        <v>114.06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85</v>
      </c>
      <c r="AY178" s="238" t="s">
        <v>223</v>
      </c>
    </row>
    <row r="179" spans="1:65" s="2" customFormat="1" ht="34.799999999999997" customHeight="1">
      <c r="A179" s="34"/>
      <c r="B179" s="35"/>
      <c r="C179" s="214" t="s">
        <v>338</v>
      </c>
      <c r="D179" s="214" t="s">
        <v>225</v>
      </c>
      <c r="E179" s="215" t="s">
        <v>339</v>
      </c>
      <c r="F179" s="216" t="s">
        <v>559</v>
      </c>
      <c r="G179" s="217" t="s">
        <v>228</v>
      </c>
      <c r="H179" s="218">
        <v>116.86</v>
      </c>
      <c r="I179" s="219"/>
      <c r="J179" s="218">
        <f>ROUND(I179*H179,2)</f>
        <v>0</v>
      </c>
      <c r="K179" s="220"/>
      <c r="L179" s="39"/>
      <c r="M179" s="221" t="s">
        <v>1</v>
      </c>
      <c r="N179" s="222" t="s">
        <v>43</v>
      </c>
      <c r="O179" s="75"/>
      <c r="P179" s="223">
        <f>O179*H179</f>
        <v>0</v>
      </c>
      <c r="Q179" s="223">
        <v>7.1000000000000002E-4</v>
      </c>
      <c r="R179" s="223">
        <f>Q179*H179</f>
        <v>8.2970600000000005E-2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229</v>
      </c>
      <c r="AT179" s="225" t="s">
        <v>225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229</v>
      </c>
      <c r="BM179" s="225" t="s">
        <v>1238</v>
      </c>
    </row>
    <row r="180" spans="1:65" s="13" customFormat="1">
      <c r="B180" s="227"/>
      <c r="C180" s="228"/>
      <c r="D180" s="229" t="s">
        <v>234</v>
      </c>
      <c r="E180" s="230" t="s">
        <v>1</v>
      </c>
      <c r="F180" s="231" t="s">
        <v>1385</v>
      </c>
      <c r="G180" s="228"/>
      <c r="H180" s="232">
        <v>114.06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33</v>
      </c>
      <c r="AX180" s="13" t="s">
        <v>77</v>
      </c>
      <c r="AY180" s="238" t="s">
        <v>223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1387</v>
      </c>
      <c r="G181" s="228"/>
      <c r="H181" s="232">
        <v>2.8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77</v>
      </c>
      <c r="AY181" s="238" t="s">
        <v>223</v>
      </c>
    </row>
    <row r="182" spans="1:65" s="14" customFormat="1">
      <c r="B182" s="239"/>
      <c r="C182" s="240"/>
      <c r="D182" s="229" t="s">
        <v>234</v>
      </c>
      <c r="E182" s="241" t="s">
        <v>1</v>
      </c>
      <c r="F182" s="242" t="s">
        <v>244</v>
      </c>
      <c r="G182" s="240"/>
      <c r="H182" s="243">
        <v>116.86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234</v>
      </c>
      <c r="AU182" s="249" t="s">
        <v>100</v>
      </c>
      <c r="AV182" s="14" t="s">
        <v>229</v>
      </c>
      <c r="AW182" s="14" t="s">
        <v>33</v>
      </c>
      <c r="AX182" s="14" t="s">
        <v>85</v>
      </c>
      <c r="AY182" s="249" t="s">
        <v>223</v>
      </c>
    </row>
    <row r="183" spans="1:65" s="2" customFormat="1" ht="34.799999999999997" customHeight="1">
      <c r="A183" s="34"/>
      <c r="B183" s="35"/>
      <c r="C183" s="214" t="s">
        <v>342</v>
      </c>
      <c r="D183" s="214" t="s">
        <v>225</v>
      </c>
      <c r="E183" s="215" t="s">
        <v>562</v>
      </c>
      <c r="F183" s="216" t="s">
        <v>563</v>
      </c>
      <c r="G183" s="217" t="s">
        <v>228</v>
      </c>
      <c r="H183" s="218">
        <v>114.06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0.10373</v>
      </c>
      <c r="R183" s="223">
        <f>Q183*H183</f>
        <v>11.831443800000001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1240</v>
      </c>
    </row>
    <row r="184" spans="1:65" s="2" customFormat="1" ht="34.799999999999997" customHeight="1">
      <c r="A184" s="34"/>
      <c r="B184" s="35"/>
      <c r="C184" s="214" t="s">
        <v>346</v>
      </c>
      <c r="D184" s="214" t="s">
        <v>225</v>
      </c>
      <c r="E184" s="215" t="s">
        <v>343</v>
      </c>
      <c r="F184" s="216" t="s">
        <v>344</v>
      </c>
      <c r="G184" s="217" t="s">
        <v>228</v>
      </c>
      <c r="H184" s="218">
        <v>2.8</v>
      </c>
      <c r="I184" s="219"/>
      <c r="J184" s="218">
        <f>ROUND(I184*H184,2)</f>
        <v>0</v>
      </c>
      <c r="K184" s="220"/>
      <c r="L184" s="39"/>
      <c r="M184" s="221" t="s">
        <v>1</v>
      </c>
      <c r="N184" s="222" t="s">
        <v>43</v>
      </c>
      <c r="O184" s="75"/>
      <c r="P184" s="223">
        <f>O184*H184</f>
        <v>0</v>
      </c>
      <c r="Q184" s="223">
        <v>0.12966</v>
      </c>
      <c r="R184" s="223">
        <f>Q184*H184</f>
        <v>0.36304799999999998</v>
      </c>
      <c r="S184" s="223">
        <v>0</v>
      </c>
      <c r="T184" s="22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229</v>
      </c>
      <c r="AT184" s="225" t="s">
        <v>225</v>
      </c>
      <c r="AU184" s="225" t="s">
        <v>100</v>
      </c>
      <c r="AY184" s="17" t="s">
        <v>223</v>
      </c>
      <c r="BE184" s="226">
        <f>IF(N184="základná",J184,0)</f>
        <v>0</v>
      </c>
      <c r="BF184" s="226">
        <f>IF(N184="znížená",J184,0)</f>
        <v>0</v>
      </c>
      <c r="BG184" s="226">
        <f>IF(N184="zákl. prenesená",J184,0)</f>
        <v>0</v>
      </c>
      <c r="BH184" s="226">
        <f>IF(N184="zníž. prenesená",J184,0)</f>
        <v>0</v>
      </c>
      <c r="BI184" s="226">
        <f>IF(N184="nulová",J184,0)</f>
        <v>0</v>
      </c>
      <c r="BJ184" s="17" t="s">
        <v>100</v>
      </c>
      <c r="BK184" s="226">
        <f>ROUND(I184*H184,2)</f>
        <v>0</v>
      </c>
      <c r="BL184" s="17" t="s">
        <v>229</v>
      </c>
      <c r="BM184" s="225" t="s">
        <v>1241</v>
      </c>
    </row>
    <row r="185" spans="1:65" s="2" customFormat="1" ht="34.799999999999997" customHeight="1">
      <c r="A185" s="34"/>
      <c r="B185" s="35"/>
      <c r="C185" s="214" t="s">
        <v>350</v>
      </c>
      <c r="D185" s="214" t="s">
        <v>225</v>
      </c>
      <c r="E185" s="215" t="s">
        <v>568</v>
      </c>
      <c r="F185" s="216" t="s">
        <v>569</v>
      </c>
      <c r="G185" s="217" t="s">
        <v>228</v>
      </c>
      <c r="H185" s="218">
        <v>114.06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0.18151999999999999</v>
      </c>
      <c r="R185" s="223">
        <f>Q185*H185</f>
        <v>20.704171199999998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1242</v>
      </c>
    </row>
    <row r="186" spans="1:65" s="12" customFormat="1" ht="22.8" customHeight="1">
      <c r="B186" s="198"/>
      <c r="C186" s="199"/>
      <c r="D186" s="200" t="s">
        <v>76</v>
      </c>
      <c r="E186" s="212" t="s">
        <v>268</v>
      </c>
      <c r="F186" s="212" t="s">
        <v>378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SUM(P187:P219)</f>
        <v>0</v>
      </c>
      <c r="Q186" s="206"/>
      <c r="R186" s="207">
        <f>SUM(R187:R219)</f>
        <v>23.7687341</v>
      </c>
      <c r="S186" s="206"/>
      <c r="T186" s="208">
        <f>SUM(T187:T219)</f>
        <v>0</v>
      </c>
      <c r="AR186" s="209" t="s">
        <v>85</v>
      </c>
      <c r="AT186" s="210" t="s">
        <v>76</v>
      </c>
      <c r="AU186" s="210" t="s">
        <v>85</v>
      </c>
      <c r="AY186" s="209" t="s">
        <v>223</v>
      </c>
      <c r="BK186" s="211">
        <f>SUM(BK187:BK219)</f>
        <v>0</v>
      </c>
    </row>
    <row r="187" spans="1:65" s="2" customFormat="1" ht="22.2" customHeight="1">
      <c r="A187" s="34"/>
      <c r="B187" s="35"/>
      <c r="C187" s="214" t="s">
        <v>355</v>
      </c>
      <c r="D187" s="214" t="s">
        <v>225</v>
      </c>
      <c r="E187" s="215" t="s">
        <v>380</v>
      </c>
      <c r="F187" s="216" t="s">
        <v>381</v>
      </c>
      <c r="G187" s="217" t="s">
        <v>376</v>
      </c>
      <c r="H187" s="218">
        <v>5</v>
      </c>
      <c r="I187" s="219"/>
      <c r="J187" s="218">
        <f t="shared" ref="J187:J193" si="5"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 t="shared" ref="P187:P193" si="6">O187*H187</f>
        <v>0</v>
      </c>
      <c r="Q187" s="223">
        <v>0.22133</v>
      </c>
      <c r="R187" s="223">
        <f t="shared" ref="R187:R193" si="7">Q187*H187</f>
        <v>1.1066499999999999</v>
      </c>
      <c r="S187" s="223">
        <v>0</v>
      </c>
      <c r="T187" s="224">
        <f t="shared" ref="T187:T193" si="8"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 t="shared" ref="BE187:BE193" si="9">IF(N187="základná",J187,0)</f>
        <v>0</v>
      </c>
      <c r="BF187" s="226">
        <f t="shared" ref="BF187:BF193" si="10">IF(N187="znížená",J187,0)</f>
        <v>0</v>
      </c>
      <c r="BG187" s="226">
        <f t="shared" ref="BG187:BG193" si="11">IF(N187="zákl. prenesená",J187,0)</f>
        <v>0</v>
      </c>
      <c r="BH187" s="226">
        <f t="shared" ref="BH187:BH193" si="12">IF(N187="zníž. prenesená",J187,0)</f>
        <v>0</v>
      </c>
      <c r="BI187" s="226">
        <f t="shared" ref="BI187:BI193" si="13">IF(N187="nulová",J187,0)</f>
        <v>0</v>
      </c>
      <c r="BJ187" s="17" t="s">
        <v>100</v>
      </c>
      <c r="BK187" s="226">
        <f t="shared" ref="BK187:BK193" si="14">ROUND(I187*H187,2)</f>
        <v>0</v>
      </c>
      <c r="BL187" s="17" t="s">
        <v>229</v>
      </c>
      <c r="BM187" s="225" t="s">
        <v>1245</v>
      </c>
    </row>
    <row r="188" spans="1:65" s="2" customFormat="1" ht="14.4" customHeight="1">
      <c r="A188" s="34"/>
      <c r="B188" s="35"/>
      <c r="C188" s="250" t="s">
        <v>359</v>
      </c>
      <c r="D188" s="250" t="s">
        <v>322</v>
      </c>
      <c r="E188" s="251" t="s">
        <v>386</v>
      </c>
      <c r="F188" s="252" t="s">
        <v>387</v>
      </c>
      <c r="G188" s="253" t="s">
        <v>376</v>
      </c>
      <c r="H188" s="254">
        <v>5</v>
      </c>
      <c r="I188" s="255"/>
      <c r="J188" s="254">
        <f t="shared" si="5"/>
        <v>0</v>
      </c>
      <c r="K188" s="256"/>
      <c r="L188" s="257"/>
      <c r="M188" s="258" t="s">
        <v>1</v>
      </c>
      <c r="N188" s="259" t="s">
        <v>43</v>
      </c>
      <c r="O188" s="75"/>
      <c r="P188" s="223">
        <f t="shared" si="6"/>
        <v>0</v>
      </c>
      <c r="Q188" s="223">
        <v>2E-3</v>
      </c>
      <c r="R188" s="223">
        <f t="shared" si="7"/>
        <v>0.01</v>
      </c>
      <c r="S188" s="223">
        <v>0</v>
      </c>
      <c r="T188" s="224">
        <f t="shared" si="8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262</v>
      </c>
      <c r="AT188" s="225" t="s">
        <v>322</v>
      </c>
      <c r="AU188" s="225" t="s">
        <v>100</v>
      </c>
      <c r="AY188" s="17" t="s">
        <v>223</v>
      </c>
      <c r="BE188" s="226">
        <f t="shared" si="9"/>
        <v>0</v>
      </c>
      <c r="BF188" s="226">
        <f t="shared" si="10"/>
        <v>0</v>
      </c>
      <c r="BG188" s="226">
        <f t="shared" si="11"/>
        <v>0</v>
      </c>
      <c r="BH188" s="226">
        <f t="shared" si="12"/>
        <v>0</v>
      </c>
      <c r="BI188" s="226">
        <f t="shared" si="13"/>
        <v>0</v>
      </c>
      <c r="BJ188" s="17" t="s">
        <v>100</v>
      </c>
      <c r="BK188" s="226">
        <f t="shared" si="14"/>
        <v>0</v>
      </c>
      <c r="BL188" s="17" t="s">
        <v>229</v>
      </c>
      <c r="BM188" s="225" t="s">
        <v>1246</v>
      </c>
    </row>
    <row r="189" spans="1:65" s="2" customFormat="1" ht="22.2" customHeight="1">
      <c r="A189" s="34"/>
      <c r="B189" s="35"/>
      <c r="C189" s="214" t="s">
        <v>364</v>
      </c>
      <c r="D189" s="214" t="s">
        <v>225</v>
      </c>
      <c r="E189" s="215" t="s">
        <v>390</v>
      </c>
      <c r="F189" s="216" t="s">
        <v>391</v>
      </c>
      <c r="G189" s="217" t="s">
        <v>376</v>
      </c>
      <c r="H189" s="218">
        <v>4</v>
      </c>
      <c r="I189" s="219"/>
      <c r="J189" s="218">
        <f t="shared" si="5"/>
        <v>0</v>
      </c>
      <c r="K189" s="220"/>
      <c r="L189" s="39"/>
      <c r="M189" s="221" t="s">
        <v>1</v>
      </c>
      <c r="N189" s="222" t="s">
        <v>43</v>
      </c>
      <c r="O189" s="75"/>
      <c r="P189" s="223">
        <f t="shared" si="6"/>
        <v>0</v>
      </c>
      <c r="Q189" s="223">
        <v>0.11958000000000001</v>
      </c>
      <c r="R189" s="223">
        <f t="shared" si="7"/>
        <v>0.47832000000000002</v>
      </c>
      <c r="S189" s="223">
        <v>0</v>
      </c>
      <c r="T189" s="224">
        <f t="shared" si="8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229</v>
      </c>
      <c r="AT189" s="225" t="s">
        <v>225</v>
      </c>
      <c r="AU189" s="225" t="s">
        <v>100</v>
      </c>
      <c r="AY189" s="17" t="s">
        <v>223</v>
      </c>
      <c r="BE189" s="226">
        <f t="shared" si="9"/>
        <v>0</v>
      </c>
      <c r="BF189" s="226">
        <f t="shared" si="10"/>
        <v>0</v>
      </c>
      <c r="BG189" s="226">
        <f t="shared" si="11"/>
        <v>0</v>
      </c>
      <c r="BH189" s="226">
        <f t="shared" si="12"/>
        <v>0</v>
      </c>
      <c r="BI189" s="226">
        <f t="shared" si="13"/>
        <v>0</v>
      </c>
      <c r="BJ189" s="17" t="s">
        <v>100</v>
      </c>
      <c r="BK189" s="226">
        <f t="shared" si="14"/>
        <v>0</v>
      </c>
      <c r="BL189" s="17" t="s">
        <v>229</v>
      </c>
      <c r="BM189" s="225" t="s">
        <v>1247</v>
      </c>
    </row>
    <row r="190" spans="1:65" s="2" customFormat="1" ht="14.4" customHeight="1">
      <c r="A190" s="34"/>
      <c r="B190" s="35"/>
      <c r="C190" s="250" t="s">
        <v>368</v>
      </c>
      <c r="D190" s="250" t="s">
        <v>322</v>
      </c>
      <c r="E190" s="251" t="s">
        <v>394</v>
      </c>
      <c r="F190" s="252" t="s">
        <v>395</v>
      </c>
      <c r="G190" s="253" t="s">
        <v>376</v>
      </c>
      <c r="H190" s="254">
        <v>4</v>
      </c>
      <c r="I190" s="255"/>
      <c r="J190" s="254">
        <f t="shared" si="5"/>
        <v>0</v>
      </c>
      <c r="K190" s="256"/>
      <c r="L190" s="257"/>
      <c r="M190" s="258" t="s">
        <v>1</v>
      </c>
      <c r="N190" s="259" t="s">
        <v>43</v>
      </c>
      <c r="O190" s="75"/>
      <c r="P190" s="223">
        <f t="shared" si="6"/>
        <v>0</v>
      </c>
      <c r="Q190" s="223">
        <v>1.4E-3</v>
      </c>
      <c r="R190" s="223">
        <f t="shared" si="7"/>
        <v>5.5999999999999999E-3</v>
      </c>
      <c r="S190" s="223">
        <v>0</v>
      </c>
      <c r="T190" s="224">
        <f t="shared" si="8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262</v>
      </c>
      <c r="AT190" s="225" t="s">
        <v>322</v>
      </c>
      <c r="AU190" s="225" t="s">
        <v>100</v>
      </c>
      <c r="AY190" s="17" t="s">
        <v>223</v>
      </c>
      <c r="BE190" s="226">
        <f t="shared" si="9"/>
        <v>0</v>
      </c>
      <c r="BF190" s="226">
        <f t="shared" si="10"/>
        <v>0</v>
      </c>
      <c r="BG190" s="226">
        <f t="shared" si="11"/>
        <v>0</v>
      </c>
      <c r="BH190" s="226">
        <f t="shared" si="12"/>
        <v>0</v>
      </c>
      <c r="BI190" s="226">
        <f t="shared" si="13"/>
        <v>0</v>
      </c>
      <c r="BJ190" s="17" t="s">
        <v>100</v>
      </c>
      <c r="BK190" s="226">
        <f t="shared" si="14"/>
        <v>0</v>
      </c>
      <c r="BL190" s="17" t="s">
        <v>229</v>
      </c>
      <c r="BM190" s="225" t="s">
        <v>1248</v>
      </c>
    </row>
    <row r="191" spans="1:65" s="2" customFormat="1" ht="14.4" customHeight="1">
      <c r="A191" s="34"/>
      <c r="B191" s="35"/>
      <c r="C191" s="250" t="s">
        <v>373</v>
      </c>
      <c r="D191" s="250" t="s">
        <v>322</v>
      </c>
      <c r="E191" s="251" t="s">
        <v>398</v>
      </c>
      <c r="F191" s="252" t="s">
        <v>399</v>
      </c>
      <c r="G191" s="253" t="s">
        <v>376</v>
      </c>
      <c r="H191" s="254">
        <v>5</v>
      </c>
      <c r="I191" s="255"/>
      <c r="J191" s="254">
        <f t="shared" si="5"/>
        <v>0</v>
      </c>
      <c r="K191" s="256"/>
      <c r="L191" s="257"/>
      <c r="M191" s="258" t="s">
        <v>1</v>
      </c>
      <c r="N191" s="259" t="s">
        <v>43</v>
      </c>
      <c r="O191" s="75"/>
      <c r="P191" s="223">
        <f t="shared" si="6"/>
        <v>0</v>
      </c>
      <c r="Q191" s="223">
        <v>2.0000000000000002E-5</v>
      </c>
      <c r="R191" s="223">
        <f t="shared" si="7"/>
        <v>1E-4</v>
      </c>
      <c r="S191" s="223">
        <v>0</v>
      </c>
      <c r="T191" s="224">
        <f t="shared" si="8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262</v>
      </c>
      <c r="AT191" s="225" t="s">
        <v>322</v>
      </c>
      <c r="AU191" s="225" t="s">
        <v>100</v>
      </c>
      <c r="AY191" s="17" t="s">
        <v>223</v>
      </c>
      <c r="BE191" s="226">
        <f t="shared" si="9"/>
        <v>0</v>
      </c>
      <c r="BF191" s="226">
        <f t="shared" si="10"/>
        <v>0</v>
      </c>
      <c r="BG191" s="226">
        <f t="shared" si="11"/>
        <v>0</v>
      </c>
      <c r="BH191" s="226">
        <f t="shared" si="12"/>
        <v>0</v>
      </c>
      <c r="BI191" s="226">
        <f t="shared" si="13"/>
        <v>0</v>
      </c>
      <c r="BJ191" s="17" t="s">
        <v>100</v>
      </c>
      <c r="BK191" s="226">
        <f t="shared" si="14"/>
        <v>0</v>
      </c>
      <c r="BL191" s="17" t="s">
        <v>229</v>
      </c>
      <c r="BM191" s="225" t="s">
        <v>1249</v>
      </c>
    </row>
    <row r="192" spans="1:65" s="2" customFormat="1" ht="30" customHeight="1">
      <c r="A192" s="34"/>
      <c r="B192" s="35"/>
      <c r="C192" s="214" t="s">
        <v>379</v>
      </c>
      <c r="D192" s="214" t="s">
        <v>225</v>
      </c>
      <c r="E192" s="215" t="s">
        <v>402</v>
      </c>
      <c r="F192" s="216" t="s">
        <v>403</v>
      </c>
      <c r="G192" s="217" t="s">
        <v>248</v>
      </c>
      <c r="H192" s="218">
        <v>45.78</v>
      </c>
      <c r="I192" s="219"/>
      <c r="J192" s="218">
        <f t="shared" si="5"/>
        <v>0</v>
      </c>
      <c r="K192" s="220"/>
      <c r="L192" s="39"/>
      <c r="M192" s="221" t="s">
        <v>1</v>
      </c>
      <c r="N192" s="222" t="s">
        <v>43</v>
      </c>
      <c r="O192" s="75"/>
      <c r="P192" s="223">
        <f t="shared" si="6"/>
        <v>0</v>
      </c>
      <c r="Q192" s="223">
        <v>6.9999999999999994E-5</v>
      </c>
      <c r="R192" s="223">
        <f t="shared" si="7"/>
        <v>3.2045999999999997E-3</v>
      </c>
      <c r="S192" s="223">
        <v>0</v>
      </c>
      <c r="T192" s="224">
        <f t="shared" si="8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 t="shared" si="9"/>
        <v>0</v>
      </c>
      <c r="BF192" s="226">
        <f t="shared" si="10"/>
        <v>0</v>
      </c>
      <c r="BG192" s="226">
        <f t="shared" si="11"/>
        <v>0</v>
      </c>
      <c r="BH192" s="226">
        <f t="shared" si="12"/>
        <v>0</v>
      </c>
      <c r="BI192" s="226">
        <f t="shared" si="13"/>
        <v>0</v>
      </c>
      <c r="BJ192" s="17" t="s">
        <v>100</v>
      </c>
      <c r="BK192" s="226">
        <f t="shared" si="14"/>
        <v>0</v>
      </c>
      <c r="BL192" s="17" t="s">
        <v>229</v>
      </c>
      <c r="BM192" s="225" t="s">
        <v>1250</v>
      </c>
    </row>
    <row r="193" spans="1:65" s="2" customFormat="1" ht="22.2" customHeight="1">
      <c r="A193" s="34"/>
      <c r="B193" s="35"/>
      <c r="C193" s="214" t="s">
        <v>385</v>
      </c>
      <c r="D193" s="214" t="s">
        <v>225</v>
      </c>
      <c r="E193" s="215" t="s">
        <v>410</v>
      </c>
      <c r="F193" s="216" t="s">
        <v>411</v>
      </c>
      <c r="G193" s="217" t="s">
        <v>228</v>
      </c>
      <c r="H193" s="218">
        <v>5.25</v>
      </c>
      <c r="I193" s="219"/>
      <c r="J193" s="218">
        <f t="shared" si="5"/>
        <v>0</v>
      </c>
      <c r="K193" s="220"/>
      <c r="L193" s="39"/>
      <c r="M193" s="221" t="s">
        <v>1</v>
      </c>
      <c r="N193" s="222" t="s">
        <v>43</v>
      </c>
      <c r="O193" s="75"/>
      <c r="P193" s="223">
        <f t="shared" si="6"/>
        <v>0</v>
      </c>
      <c r="Q193" s="223">
        <v>5.9999999999999995E-4</v>
      </c>
      <c r="R193" s="223">
        <f t="shared" si="7"/>
        <v>3.1499999999999996E-3</v>
      </c>
      <c r="S193" s="223">
        <v>0</v>
      </c>
      <c r="T193" s="224">
        <f t="shared" si="8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7" t="s">
        <v>100</v>
      </c>
      <c r="BK193" s="226">
        <f t="shared" si="14"/>
        <v>0</v>
      </c>
      <c r="BL193" s="17" t="s">
        <v>229</v>
      </c>
      <c r="BM193" s="225" t="s">
        <v>1251</v>
      </c>
    </row>
    <row r="194" spans="1:65" s="13" customFormat="1">
      <c r="B194" s="227"/>
      <c r="C194" s="228"/>
      <c r="D194" s="229" t="s">
        <v>234</v>
      </c>
      <c r="E194" s="230" t="s">
        <v>1</v>
      </c>
      <c r="F194" s="231" t="s">
        <v>1110</v>
      </c>
      <c r="G194" s="228"/>
      <c r="H194" s="232">
        <v>0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234</v>
      </c>
      <c r="AU194" s="238" t="s">
        <v>100</v>
      </c>
      <c r="AV194" s="13" t="s">
        <v>100</v>
      </c>
      <c r="AW194" s="13" t="s">
        <v>33</v>
      </c>
      <c r="AX194" s="13" t="s">
        <v>77</v>
      </c>
      <c r="AY194" s="238" t="s">
        <v>223</v>
      </c>
    </row>
    <row r="195" spans="1:65" s="13" customFormat="1">
      <c r="B195" s="227"/>
      <c r="C195" s="228"/>
      <c r="D195" s="229" t="s">
        <v>234</v>
      </c>
      <c r="E195" s="230" t="s">
        <v>1</v>
      </c>
      <c r="F195" s="231" t="s">
        <v>1388</v>
      </c>
      <c r="G195" s="228"/>
      <c r="H195" s="232">
        <v>5.25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234</v>
      </c>
      <c r="AU195" s="238" t="s">
        <v>100</v>
      </c>
      <c r="AV195" s="13" t="s">
        <v>100</v>
      </c>
      <c r="AW195" s="13" t="s">
        <v>33</v>
      </c>
      <c r="AX195" s="13" t="s">
        <v>77</v>
      </c>
      <c r="AY195" s="238" t="s">
        <v>223</v>
      </c>
    </row>
    <row r="196" spans="1:65" s="14" customFormat="1">
      <c r="B196" s="239"/>
      <c r="C196" s="240"/>
      <c r="D196" s="229" t="s">
        <v>234</v>
      </c>
      <c r="E196" s="241" t="s">
        <v>1</v>
      </c>
      <c r="F196" s="242" t="s">
        <v>244</v>
      </c>
      <c r="G196" s="240"/>
      <c r="H196" s="243">
        <v>5.25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234</v>
      </c>
      <c r="AU196" s="249" t="s">
        <v>100</v>
      </c>
      <c r="AV196" s="14" t="s">
        <v>229</v>
      </c>
      <c r="AW196" s="14" t="s">
        <v>33</v>
      </c>
      <c r="AX196" s="14" t="s">
        <v>85</v>
      </c>
      <c r="AY196" s="249" t="s">
        <v>223</v>
      </c>
    </row>
    <row r="197" spans="1:65" s="2" customFormat="1" ht="22.2" customHeight="1">
      <c r="A197" s="34"/>
      <c r="B197" s="35"/>
      <c r="C197" s="214" t="s">
        <v>389</v>
      </c>
      <c r="D197" s="214" t="s">
        <v>225</v>
      </c>
      <c r="E197" s="215" t="s">
        <v>424</v>
      </c>
      <c r="F197" s="216" t="s">
        <v>425</v>
      </c>
      <c r="G197" s="217" t="s">
        <v>376</v>
      </c>
      <c r="H197" s="218">
        <v>6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1253</v>
      </c>
    </row>
    <row r="198" spans="1:65" s="13" customFormat="1">
      <c r="B198" s="227"/>
      <c r="C198" s="228"/>
      <c r="D198" s="229" t="s">
        <v>234</v>
      </c>
      <c r="E198" s="230" t="s">
        <v>1</v>
      </c>
      <c r="F198" s="231" t="s">
        <v>1112</v>
      </c>
      <c r="G198" s="228"/>
      <c r="H198" s="232">
        <v>6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234</v>
      </c>
      <c r="AU198" s="238" t="s">
        <v>100</v>
      </c>
      <c r="AV198" s="13" t="s">
        <v>100</v>
      </c>
      <c r="AW198" s="13" t="s">
        <v>33</v>
      </c>
      <c r="AX198" s="13" t="s">
        <v>85</v>
      </c>
      <c r="AY198" s="238" t="s">
        <v>223</v>
      </c>
    </row>
    <row r="199" spans="1:65" s="2" customFormat="1" ht="22.2" customHeight="1">
      <c r="A199" s="34"/>
      <c r="B199" s="35"/>
      <c r="C199" s="214" t="s">
        <v>393</v>
      </c>
      <c r="D199" s="214" t="s">
        <v>225</v>
      </c>
      <c r="E199" s="215" t="s">
        <v>429</v>
      </c>
      <c r="F199" s="216" t="s">
        <v>430</v>
      </c>
      <c r="G199" s="217" t="s">
        <v>248</v>
      </c>
      <c r="H199" s="218">
        <v>45.78</v>
      </c>
      <c r="I199" s="219"/>
      <c r="J199" s="218">
        <f>ROUND(I199*H199,2)</f>
        <v>0</v>
      </c>
      <c r="K199" s="220"/>
      <c r="L199" s="39"/>
      <c r="M199" s="221" t="s">
        <v>1</v>
      </c>
      <c r="N199" s="222" t="s">
        <v>43</v>
      </c>
      <c r="O199" s="7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1254</v>
      </c>
    </row>
    <row r="200" spans="1:65" s="13" customFormat="1">
      <c r="B200" s="227"/>
      <c r="C200" s="228"/>
      <c r="D200" s="229" t="s">
        <v>234</v>
      </c>
      <c r="E200" s="230" t="s">
        <v>1</v>
      </c>
      <c r="F200" s="231" t="s">
        <v>1389</v>
      </c>
      <c r="G200" s="228"/>
      <c r="H200" s="232">
        <v>45.78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234</v>
      </c>
      <c r="AU200" s="238" t="s">
        <v>100</v>
      </c>
      <c r="AV200" s="13" t="s">
        <v>100</v>
      </c>
      <c r="AW200" s="13" t="s">
        <v>33</v>
      </c>
      <c r="AX200" s="13" t="s">
        <v>85</v>
      </c>
      <c r="AY200" s="238" t="s">
        <v>223</v>
      </c>
    </row>
    <row r="201" spans="1:65" s="2" customFormat="1" ht="22.2" customHeight="1">
      <c r="A201" s="34"/>
      <c r="B201" s="35"/>
      <c r="C201" s="214" t="s">
        <v>397</v>
      </c>
      <c r="D201" s="214" t="s">
        <v>225</v>
      </c>
      <c r="E201" s="215" t="s">
        <v>434</v>
      </c>
      <c r="F201" s="216" t="s">
        <v>435</v>
      </c>
      <c r="G201" s="217" t="s">
        <v>228</v>
      </c>
      <c r="H201" s="218">
        <v>5.25</v>
      </c>
      <c r="I201" s="219"/>
      <c r="J201" s="218">
        <f>ROUND(I201*H201,2)</f>
        <v>0</v>
      </c>
      <c r="K201" s="220"/>
      <c r="L201" s="39"/>
      <c r="M201" s="221" t="s">
        <v>1</v>
      </c>
      <c r="N201" s="222" t="s">
        <v>43</v>
      </c>
      <c r="O201" s="75"/>
      <c r="P201" s="223">
        <f>O201*H201</f>
        <v>0</v>
      </c>
      <c r="Q201" s="223">
        <v>1.0000000000000001E-5</v>
      </c>
      <c r="R201" s="223">
        <f>Q201*H201</f>
        <v>5.2500000000000002E-5</v>
      </c>
      <c r="S201" s="223">
        <v>0</v>
      </c>
      <c r="T201" s="22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>IF(N201="základná",J201,0)</f>
        <v>0</v>
      </c>
      <c r="BF201" s="226">
        <f>IF(N201="znížená",J201,0)</f>
        <v>0</v>
      </c>
      <c r="BG201" s="226">
        <f>IF(N201="zákl. prenesená",J201,0)</f>
        <v>0</v>
      </c>
      <c r="BH201" s="226">
        <f>IF(N201="zníž. prenesená",J201,0)</f>
        <v>0</v>
      </c>
      <c r="BI201" s="226">
        <f>IF(N201="nulová",J201,0)</f>
        <v>0</v>
      </c>
      <c r="BJ201" s="17" t="s">
        <v>100</v>
      </c>
      <c r="BK201" s="226">
        <f>ROUND(I201*H201,2)</f>
        <v>0</v>
      </c>
      <c r="BL201" s="17" t="s">
        <v>229</v>
      </c>
      <c r="BM201" s="225" t="s">
        <v>1256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1390</v>
      </c>
      <c r="G202" s="228"/>
      <c r="H202" s="232">
        <v>5.25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85</v>
      </c>
      <c r="AY202" s="238" t="s">
        <v>223</v>
      </c>
    </row>
    <row r="203" spans="1:65" s="2" customFormat="1" ht="30" customHeight="1">
      <c r="A203" s="34"/>
      <c r="B203" s="35"/>
      <c r="C203" s="214" t="s">
        <v>401</v>
      </c>
      <c r="D203" s="214" t="s">
        <v>225</v>
      </c>
      <c r="E203" s="215" t="s">
        <v>439</v>
      </c>
      <c r="F203" s="216" t="s">
        <v>440</v>
      </c>
      <c r="G203" s="217" t="s">
        <v>248</v>
      </c>
      <c r="H203" s="218">
        <v>9.02</v>
      </c>
      <c r="I203" s="219"/>
      <c r="J203" s="218">
        <f>ROUND(I203*H203,2)</f>
        <v>0</v>
      </c>
      <c r="K203" s="220"/>
      <c r="L203" s="39"/>
      <c r="M203" s="221" t="s">
        <v>1</v>
      </c>
      <c r="N203" s="222" t="s">
        <v>43</v>
      </c>
      <c r="O203" s="75"/>
      <c r="P203" s="223">
        <f>O203*H203</f>
        <v>0</v>
      </c>
      <c r="Q203" s="223">
        <v>0.15112999999999999</v>
      </c>
      <c r="R203" s="223">
        <f>Q203*H203</f>
        <v>1.3631925999999999</v>
      </c>
      <c r="S203" s="223">
        <v>0</v>
      </c>
      <c r="T203" s="22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229</v>
      </c>
      <c r="AT203" s="225" t="s">
        <v>225</v>
      </c>
      <c r="AU203" s="225" t="s">
        <v>100</v>
      </c>
      <c r="AY203" s="17" t="s">
        <v>223</v>
      </c>
      <c r="BE203" s="226">
        <f>IF(N203="základná",J203,0)</f>
        <v>0</v>
      </c>
      <c r="BF203" s="226">
        <f>IF(N203="znížená",J203,0)</f>
        <v>0</v>
      </c>
      <c r="BG203" s="226">
        <f>IF(N203="zákl. prenesená",J203,0)</f>
        <v>0</v>
      </c>
      <c r="BH203" s="226">
        <f>IF(N203="zníž. prenesená",J203,0)</f>
        <v>0</v>
      </c>
      <c r="BI203" s="226">
        <f>IF(N203="nulová",J203,0)</f>
        <v>0</v>
      </c>
      <c r="BJ203" s="17" t="s">
        <v>100</v>
      </c>
      <c r="BK203" s="226">
        <f>ROUND(I203*H203,2)</f>
        <v>0</v>
      </c>
      <c r="BL203" s="17" t="s">
        <v>229</v>
      </c>
      <c r="BM203" s="225" t="s">
        <v>1258</v>
      </c>
    </row>
    <row r="204" spans="1:65" s="13" customFormat="1">
      <c r="B204" s="227"/>
      <c r="C204" s="228"/>
      <c r="D204" s="229" t="s">
        <v>234</v>
      </c>
      <c r="E204" s="230" t="s">
        <v>1</v>
      </c>
      <c r="F204" s="231" t="s">
        <v>1391</v>
      </c>
      <c r="G204" s="228"/>
      <c r="H204" s="232">
        <v>9.02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234</v>
      </c>
      <c r="AU204" s="238" t="s">
        <v>100</v>
      </c>
      <c r="AV204" s="13" t="s">
        <v>100</v>
      </c>
      <c r="AW204" s="13" t="s">
        <v>33</v>
      </c>
      <c r="AX204" s="13" t="s">
        <v>85</v>
      </c>
      <c r="AY204" s="238" t="s">
        <v>223</v>
      </c>
    </row>
    <row r="205" spans="1:65" s="2" customFormat="1" ht="22.2" customHeight="1">
      <c r="A205" s="34"/>
      <c r="B205" s="35"/>
      <c r="C205" s="250" t="s">
        <v>405</v>
      </c>
      <c r="D205" s="250" t="s">
        <v>322</v>
      </c>
      <c r="E205" s="251" t="s">
        <v>447</v>
      </c>
      <c r="F205" s="252" t="s">
        <v>448</v>
      </c>
      <c r="G205" s="253" t="s">
        <v>376</v>
      </c>
      <c r="H205" s="254">
        <v>9.11</v>
      </c>
      <c r="I205" s="255"/>
      <c r="J205" s="254">
        <f>ROUND(I205*H205,2)</f>
        <v>0</v>
      </c>
      <c r="K205" s="256"/>
      <c r="L205" s="257"/>
      <c r="M205" s="258" t="s">
        <v>1</v>
      </c>
      <c r="N205" s="259" t="s">
        <v>43</v>
      </c>
      <c r="O205" s="75"/>
      <c r="P205" s="223">
        <f>O205*H205</f>
        <v>0</v>
      </c>
      <c r="Q205" s="223">
        <v>0.09</v>
      </c>
      <c r="R205" s="223">
        <f>Q205*H205</f>
        <v>0.81989999999999996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1261</v>
      </c>
    </row>
    <row r="206" spans="1:65" s="13" customFormat="1">
      <c r="B206" s="227"/>
      <c r="C206" s="228"/>
      <c r="D206" s="229" t="s">
        <v>234</v>
      </c>
      <c r="E206" s="228"/>
      <c r="F206" s="231" t="s">
        <v>1392</v>
      </c>
      <c r="G206" s="228"/>
      <c r="H206" s="232">
        <v>9.11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234</v>
      </c>
      <c r="AU206" s="238" t="s">
        <v>100</v>
      </c>
      <c r="AV206" s="13" t="s">
        <v>100</v>
      </c>
      <c r="AW206" s="13" t="s">
        <v>4</v>
      </c>
      <c r="AX206" s="13" t="s">
        <v>85</v>
      </c>
      <c r="AY206" s="238" t="s">
        <v>223</v>
      </c>
    </row>
    <row r="207" spans="1:65" s="2" customFormat="1" ht="30" customHeight="1">
      <c r="A207" s="34"/>
      <c r="B207" s="35"/>
      <c r="C207" s="214" t="s">
        <v>409</v>
      </c>
      <c r="D207" s="214" t="s">
        <v>225</v>
      </c>
      <c r="E207" s="215" t="s">
        <v>462</v>
      </c>
      <c r="F207" s="216" t="s">
        <v>463</v>
      </c>
      <c r="G207" s="217" t="s">
        <v>248</v>
      </c>
      <c r="H207" s="218">
        <v>90.22</v>
      </c>
      <c r="I207" s="219"/>
      <c r="J207" s="218">
        <f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>O207*H207</f>
        <v>0</v>
      </c>
      <c r="Q207" s="223">
        <v>9.8530000000000006E-2</v>
      </c>
      <c r="R207" s="223">
        <f>Q207*H207</f>
        <v>8.8893766000000003</v>
      </c>
      <c r="S207" s="223">
        <v>0</v>
      </c>
      <c r="T207" s="22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>IF(N207="základná",J207,0)</f>
        <v>0</v>
      </c>
      <c r="BF207" s="226">
        <f>IF(N207="znížená",J207,0)</f>
        <v>0</v>
      </c>
      <c r="BG207" s="226">
        <f>IF(N207="zákl. prenesená",J207,0)</f>
        <v>0</v>
      </c>
      <c r="BH207" s="226">
        <f>IF(N207="zníž. prenesená",J207,0)</f>
        <v>0</v>
      </c>
      <c r="BI207" s="226">
        <f>IF(N207="nulová",J207,0)</f>
        <v>0</v>
      </c>
      <c r="BJ207" s="17" t="s">
        <v>100</v>
      </c>
      <c r="BK207" s="226">
        <f>ROUND(I207*H207,2)</f>
        <v>0</v>
      </c>
      <c r="BL207" s="17" t="s">
        <v>229</v>
      </c>
      <c r="BM207" s="225" t="s">
        <v>1264</v>
      </c>
    </row>
    <row r="208" spans="1:65" s="13" customFormat="1">
      <c r="B208" s="227"/>
      <c r="C208" s="228"/>
      <c r="D208" s="229" t="s">
        <v>234</v>
      </c>
      <c r="E208" s="230" t="s">
        <v>1</v>
      </c>
      <c r="F208" s="231" t="s">
        <v>1393</v>
      </c>
      <c r="G208" s="228"/>
      <c r="H208" s="232">
        <v>90.22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33</v>
      </c>
      <c r="AX208" s="13" t="s">
        <v>85</v>
      </c>
      <c r="AY208" s="238" t="s">
        <v>223</v>
      </c>
    </row>
    <row r="209" spans="1:65" s="2" customFormat="1" ht="14.4" customHeight="1">
      <c r="A209" s="34"/>
      <c r="B209" s="35"/>
      <c r="C209" s="250" t="s">
        <v>415</v>
      </c>
      <c r="D209" s="250" t="s">
        <v>322</v>
      </c>
      <c r="E209" s="251" t="s">
        <v>467</v>
      </c>
      <c r="F209" s="252" t="s">
        <v>468</v>
      </c>
      <c r="G209" s="253" t="s">
        <v>376</v>
      </c>
      <c r="H209" s="254">
        <v>91.12</v>
      </c>
      <c r="I209" s="255"/>
      <c r="J209" s="254">
        <f>ROUND(I209*H209,2)</f>
        <v>0</v>
      </c>
      <c r="K209" s="256"/>
      <c r="L209" s="257"/>
      <c r="M209" s="258" t="s">
        <v>1</v>
      </c>
      <c r="N209" s="259" t="s">
        <v>43</v>
      </c>
      <c r="O209" s="75"/>
      <c r="P209" s="223">
        <f>O209*H209</f>
        <v>0</v>
      </c>
      <c r="Q209" s="223">
        <v>2.3E-2</v>
      </c>
      <c r="R209" s="223">
        <f>Q209*H209</f>
        <v>2.0957600000000003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262</v>
      </c>
      <c r="AT209" s="225" t="s">
        <v>322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1266</v>
      </c>
    </row>
    <row r="210" spans="1:65" s="13" customFormat="1">
      <c r="B210" s="227"/>
      <c r="C210" s="228"/>
      <c r="D210" s="229" t="s">
        <v>234</v>
      </c>
      <c r="E210" s="228"/>
      <c r="F210" s="231" t="s">
        <v>1394</v>
      </c>
      <c r="G210" s="228"/>
      <c r="H210" s="232">
        <v>91.12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4</v>
      </c>
      <c r="AX210" s="13" t="s">
        <v>85</v>
      </c>
      <c r="AY210" s="238" t="s">
        <v>223</v>
      </c>
    </row>
    <row r="211" spans="1:65" s="2" customFormat="1" ht="22.2" customHeight="1">
      <c r="A211" s="34"/>
      <c r="B211" s="35"/>
      <c r="C211" s="214" t="s">
        <v>419</v>
      </c>
      <c r="D211" s="214" t="s">
        <v>225</v>
      </c>
      <c r="E211" s="215" t="s">
        <v>472</v>
      </c>
      <c r="F211" s="216" t="s">
        <v>473</v>
      </c>
      <c r="G211" s="217" t="s">
        <v>258</v>
      </c>
      <c r="H211" s="218">
        <v>4.0599999999999996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2.2151299999999998</v>
      </c>
      <c r="R211" s="223">
        <f>Q211*H211</f>
        <v>8.9934277999999992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1268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1395</v>
      </c>
      <c r="G212" s="228"/>
      <c r="H212" s="232">
        <v>4.0599999999999996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22.2" customHeight="1">
      <c r="A213" s="34"/>
      <c r="B213" s="35"/>
      <c r="C213" s="214" t="s">
        <v>423</v>
      </c>
      <c r="D213" s="214" t="s">
        <v>225</v>
      </c>
      <c r="E213" s="215" t="s">
        <v>482</v>
      </c>
      <c r="F213" s="216" t="s">
        <v>483</v>
      </c>
      <c r="G213" s="217" t="s">
        <v>248</v>
      </c>
      <c r="H213" s="218">
        <v>5.6</v>
      </c>
      <c r="I213" s="219"/>
      <c r="J213" s="218">
        <f t="shared" ref="J213:J219" si="15"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 t="shared" ref="P213:P219" si="16">O213*H213</f>
        <v>0</v>
      </c>
      <c r="Q213" s="223">
        <v>0</v>
      </c>
      <c r="R213" s="223">
        <f t="shared" ref="R213:R219" si="17">Q213*H213</f>
        <v>0</v>
      </c>
      <c r="S213" s="223">
        <v>0</v>
      </c>
      <c r="T213" s="224">
        <f t="shared" ref="T213:T219" si="18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 t="shared" ref="BE213:BE219" si="19">IF(N213="základná",J213,0)</f>
        <v>0</v>
      </c>
      <c r="BF213" s="226">
        <f t="shared" ref="BF213:BF219" si="20">IF(N213="znížená",J213,0)</f>
        <v>0</v>
      </c>
      <c r="BG213" s="226">
        <f t="shared" ref="BG213:BG219" si="21">IF(N213="zákl. prenesená",J213,0)</f>
        <v>0</v>
      </c>
      <c r="BH213" s="226">
        <f t="shared" ref="BH213:BH219" si="22">IF(N213="zníž. prenesená",J213,0)</f>
        <v>0</v>
      </c>
      <c r="BI213" s="226">
        <f t="shared" ref="BI213:BI219" si="23">IF(N213="nulová",J213,0)</f>
        <v>0</v>
      </c>
      <c r="BJ213" s="17" t="s">
        <v>100</v>
      </c>
      <c r="BK213" s="226">
        <f t="shared" ref="BK213:BK219" si="24">ROUND(I213*H213,2)</f>
        <v>0</v>
      </c>
      <c r="BL213" s="17" t="s">
        <v>229</v>
      </c>
      <c r="BM213" s="225" t="s">
        <v>1270</v>
      </c>
    </row>
    <row r="214" spans="1:65" s="2" customFormat="1" ht="34.799999999999997" customHeight="1">
      <c r="A214" s="34"/>
      <c r="B214" s="35"/>
      <c r="C214" s="214" t="s">
        <v>428</v>
      </c>
      <c r="D214" s="214" t="s">
        <v>225</v>
      </c>
      <c r="E214" s="215" t="s">
        <v>486</v>
      </c>
      <c r="F214" s="216" t="s">
        <v>487</v>
      </c>
      <c r="G214" s="217" t="s">
        <v>228</v>
      </c>
      <c r="H214" s="218">
        <v>2.8</v>
      </c>
      <c r="I214" s="219"/>
      <c r="J214" s="218">
        <f t="shared" si="15"/>
        <v>0</v>
      </c>
      <c r="K214" s="220"/>
      <c r="L214" s="39"/>
      <c r="M214" s="221" t="s">
        <v>1</v>
      </c>
      <c r="N214" s="222" t="s">
        <v>43</v>
      </c>
      <c r="O214" s="75"/>
      <c r="P214" s="223">
        <f t="shared" si="16"/>
        <v>0</v>
      </c>
      <c r="Q214" s="223">
        <v>0</v>
      </c>
      <c r="R214" s="223">
        <f t="shared" si="17"/>
        <v>0</v>
      </c>
      <c r="S214" s="223">
        <v>0</v>
      </c>
      <c r="T214" s="224">
        <f t="shared" si="18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229</v>
      </c>
      <c r="AT214" s="225" t="s">
        <v>225</v>
      </c>
      <c r="AU214" s="225" t="s">
        <v>100</v>
      </c>
      <c r="AY214" s="17" t="s">
        <v>223</v>
      </c>
      <c r="BE214" s="226">
        <f t="shared" si="19"/>
        <v>0</v>
      </c>
      <c r="BF214" s="226">
        <f t="shared" si="20"/>
        <v>0</v>
      </c>
      <c r="BG214" s="226">
        <f t="shared" si="21"/>
        <v>0</v>
      </c>
      <c r="BH214" s="226">
        <f t="shared" si="22"/>
        <v>0</v>
      </c>
      <c r="BI214" s="226">
        <f t="shared" si="23"/>
        <v>0</v>
      </c>
      <c r="BJ214" s="17" t="s">
        <v>100</v>
      </c>
      <c r="BK214" s="226">
        <f t="shared" si="24"/>
        <v>0</v>
      </c>
      <c r="BL214" s="17" t="s">
        <v>229</v>
      </c>
      <c r="BM214" s="225" t="s">
        <v>1396</v>
      </c>
    </row>
    <row r="215" spans="1:65" s="2" customFormat="1" ht="30" customHeight="1">
      <c r="A215" s="34"/>
      <c r="B215" s="35"/>
      <c r="C215" s="214" t="s">
        <v>433</v>
      </c>
      <c r="D215" s="214" t="s">
        <v>225</v>
      </c>
      <c r="E215" s="215" t="s">
        <v>502</v>
      </c>
      <c r="F215" s="216" t="s">
        <v>503</v>
      </c>
      <c r="G215" s="217" t="s">
        <v>303</v>
      </c>
      <c r="H215" s="218">
        <v>1.17</v>
      </c>
      <c r="I215" s="219"/>
      <c r="J215" s="218">
        <f t="shared" si="15"/>
        <v>0</v>
      </c>
      <c r="K215" s="220"/>
      <c r="L215" s="39"/>
      <c r="M215" s="221" t="s">
        <v>1</v>
      </c>
      <c r="N215" s="222" t="s">
        <v>43</v>
      </c>
      <c r="O215" s="75"/>
      <c r="P215" s="223">
        <f t="shared" si="16"/>
        <v>0</v>
      </c>
      <c r="Q215" s="223">
        <v>0</v>
      </c>
      <c r="R215" s="223">
        <f t="shared" si="17"/>
        <v>0</v>
      </c>
      <c r="S215" s="223">
        <v>0</v>
      </c>
      <c r="T215" s="224">
        <f t="shared" si="18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 t="shared" si="19"/>
        <v>0</v>
      </c>
      <c r="BF215" s="226">
        <f t="shared" si="20"/>
        <v>0</v>
      </c>
      <c r="BG215" s="226">
        <f t="shared" si="21"/>
        <v>0</v>
      </c>
      <c r="BH215" s="226">
        <f t="shared" si="22"/>
        <v>0</v>
      </c>
      <c r="BI215" s="226">
        <f t="shared" si="23"/>
        <v>0</v>
      </c>
      <c r="BJ215" s="17" t="s">
        <v>100</v>
      </c>
      <c r="BK215" s="226">
        <f t="shared" si="24"/>
        <v>0</v>
      </c>
      <c r="BL215" s="17" t="s">
        <v>229</v>
      </c>
      <c r="BM215" s="225" t="s">
        <v>1397</v>
      </c>
    </row>
    <row r="216" spans="1:65" s="2" customFormat="1" ht="22.2" customHeight="1">
      <c r="A216" s="34"/>
      <c r="B216" s="35"/>
      <c r="C216" s="214" t="s">
        <v>438</v>
      </c>
      <c r="D216" s="214" t="s">
        <v>225</v>
      </c>
      <c r="E216" s="215" t="s">
        <v>506</v>
      </c>
      <c r="F216" s="216" t="s">
        <v>507</v>
      </c>
      <c r="G216" s="217" t="s">
        <v>303</v>
      </c>
      <c r="H216" s="218">
        <v>1.17</v>
      </c>
      <c r="I216" s="219"/>
      <c r="J216" s="218">
        <f t="shared" si="15"/>
        <v>0</v>
      </c>
      <c r="K216" s="220"/>
      <c r="L216" s="39"/>
      <c r="M216" s="221" t="s">
        <v>1</v>
      </c>
      <c r="N216" s="222" t="s">
        <v>43</v>
      </c>
      <c r="O216" s="75"/>
      <c r="P216" s="223">
        <f t="shared" si="16"/>
        <v>0</v>
      </c>
      <c r="Q216" s="223">
        <v>0</v>
      </c>
      <c r="R216" s="223">
        <f t="shared" si="17"/>
        <v>0</v>
      </c>
      <c r="S216" s="223">
        <v>0</v>
      </c>
      <c r="T216" s="224">
        <f t="shared" si="18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 t="shared" si="19"/>
        <v>0</v>
      </c>
      <c r="BF216" s="226">
        <f t="shared" si="20"/>
        <v>0</v>
      </c>
      <c r="BG216" s="226">
        <f t="shared" si="21"/>
        <v>0</v>
      </c>
      <c r="BH216" s="226">
        <f t="shared" si="22"/>
        <v>0</v>
      </c>
      <c r="BI216" s="226">
        <f t="shared" si="23"/>
        <v>0</v>
      </c>
      <c r="BJ216" s="17" t="s">
        <v>100</v>
      </c>
      <c r="BK216" s="226">
        <f t="shared" si="24"/>
        <v>0</v>
      </c>
      <c r="BL216" s="17" t="s">
        <v>229</v>
      </c>
      <c r="BM216" s="225" t="s">
        <v>1398</v>
      </c>
    </row>
    <row r="217" spans="1:65" s="2" customFormat="1" ht="22.2" customHeight="1">
      <c r="A217" s="34"/>
      <c r="B217" s="35"/>
      <c r="C217" s="214" t="s">
        <v>446</v>
      </c>
      <c r="D217" s="214" t="s">
        <v>225</v>
      </c>
      <c r="E217" s="215" t="s">
        <v>511</v>
      </c>
      <c r="F217" s="216" t="s">
        <v>512</v>
      </c>
      <c r="G217" s="217" t="s">
        <v>303</v>
      </c>
      <c r="H217" s="218">
        <v>1.17</v>
      </c>
      <c r="I217" s="219"/>
      <c r="J217" s="218">
        <f t="shared" si="15"/>
        <v>0</v>
      </c>
      <c r="K217" s="220"/>
      <c r="L217" s="39"/>
      <c r="M217" s="221" t="s">
        <v>1</v>
      </c>
      <c r="N217" s="222" t="s">
        <v>43</v>
      </c>
      <c r="O217" s="75"/>
      <c r="P217" s="223">
        <f t="shared" si="16"/>
        <v>0</v>
      </c>
      <c r="Q217" s="223">
        <v>0</v>
      </c>
      <c r="R217" s="223">
        <f t="shared" si="17"/>
        <v>0</v>
      </c>
      <c r="S217" s="223">
        <v>0</v>
      </c>
      <c r="T217" s="224">
        <f t="shared" si="18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 t="shared" si="19"/>
        <v>0</v>
      </c>
      <c r="BF217" s="226">
        <f t="shared" si="20"/>
        <v>0</v>
      </c>
      <c r="BG217" s="226">
        <f t="shared" si="21"/>
        <v>0</v>
      </c>
      <c r="BH217" s="226">
        <f t="shared" si="22"/>
        <v>0</v>
      </c>
      <c r="BI217" s="226">
        <f t="shared" si="23"/>
        <v>0</v>
      </c>
      <c r="BJ217" s="17" t="s">
        <v>100</v>
      </c>
      <c r="BK217" s="226">
        <f t="shared" si="24"/>
        <v>0</v>
      </c>
      <c r="BL217" s="17" t="s">
        <v>229</v>
      </c>
      <c r="BM217" s="225" t="s">
        <v>1399</v>
      </c>
    </row>
    <row r="218" spans="1:65" s="2" customFormat="1" ht="22.2" customHeight="1">
      <c r="A218" s="34"/>
      <c r="B218" s="35"/>
      <c r="C218" s="214" t="s">
        <v>451</v>
      </c>
      <c r="D218" s="214" t="s">
        <v>225</v>
      </c>
      <c r="E218" s="215" t="s">
        <v>515</v>
      </c>
      <c r="F218" s="216" t="s">
        <v>516</v>
      </c>
      <c r="G218" s="217" t="s">
        <v>303</v>
      </c>
      <c r="H218" s="218">
        <v>0.81</v>
      </c>
      <c r="I218" s="219"/>
      <c r="J218" s="218">
        <f t="shared" si="15"/>
        <v>0</v>
      </c>
      <c r="K218" s="220"/>
      <c r="L218" s="39"/>
      <c r="M218" s="221" t="s">
        <v>1</v>
      </c>
      <c r="N218" s="222" t="s">
        <v>43</v>
      </c>
      <c r="O218" s="75"/>
      <c r="P218" s="223">
        <f t="shared" si="16"/>
        <v>0</v>
      </c>
      <c r="Q218" s="223">
        <v>0</v>
      </c>
      <c r="R218" s="223">
        <f t="shared" si="17"/>
        <v>0</v>
      </c>
      <c r="S218" s="223">
        <v>0</v>
      </c>
      <c r="T218" s="224">
        <f t="shared" si="18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 t="shared" si="19"/>
        <v>0</v>
      </c>
      <c r="BF218" s="226">
        <f t="shared" si="20"/>
        <v>0</v>
      </c>
      <c r="BG218" s="226">
        <f t="shared" si="21"/>
        <v>0</v>
      </c>
      <c r="BH218" s="226">
        <f t="shared" si="22"/>
        <v>0</v>
      </c>
      <c r="BI218" s="226">
        <f t="shared" si="23"/>
        <v>0</v>
      </c>
      <c r="BJ218" s="17" t="s">
        <v>100</v>
      </c>
      <c r="BK218" s="226">
        <f t="shared" si="24"/>
        <v>0</v>
      </c>
      <c r="BL218" s="17" t="s">
        <v>229</v>
      </c>
      <c r="BM218" s="225" t="s">
        <v>1277</v>
      </c>
    </row>
    <row r="219" spans="1:65" s="2" customFormat="1" ht="22.2" customHeight="1">
      <c r="A219" s="34"/>
      <c r="B219" s="35"/>
      <c r="C219" s="214" t="s">
        <v>456</v>
      </c>
      <c r="D219" s="214" t="s">
        <v>225</v>
      </c>
      <c r="E219" s="215" t="s">
        <v>519</v>
      </c>
      <c r="F219" s="216" t="s">
        <v>520</v>
      </c>
      <c r="G219" s="217" t="s">
        <v>303</v>
      </c>
      <c r="H219" s="218">
        <v>0.36</v>
      </c>
      <c r="I219" s="219"/>
      <c r="J219" s="218">
        <f t="shared" si="15"/>
        <v>0</v>
      </c>
      <c r="K219" s="220"/>
      <c r="L219" s="39"/>
      <c r="M219" s="221" t="s">
        <v>1</v>
      </c>
      <c r="N219" s="222" t="s">
        <v>43</v>
      </c>
      <c r="O219" s="75"/>
      <c r="P219" s="223">
        <f t="shared" si="16"/>
        <v>0</v>
      </c>
      <c r="Q219" s="223">
        <v>0</v>
      </c>
      <c r="R219" s="223">
        <f t="shared" si="17"/>
        <v>0</v>
      </c>
      <c r="S219" s="223">
        <v>0</v>
      </c>
      <c r="T219" s="224">
        <f t="shared" si="18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 t="shared" si="19"/>
        <v>0</v>
      </c>
      <c r="BF219" s="226">
        <f t="shared" si="20"/>
        <v>0</v>
      </c>
      <c r="BG219" s="226">
        <f t="shared" si="21"/>
        <v>0</v>
      </c>
      <c r="BH219" s="226">
        <f t="shared" si="22"/>
        <v>0</v>
      </c>
      <c r="BI219" s="226">
        <f t="shared" si="23"/>
        <v>0</v>
      </c>
      <c r="BJ219" s="17" t="s">
        <v>100</v>
      </c>
      <c r="BK219" s="226">
        <f t="shared" si="24"/>
        <v>0</v>
      </c>
      <c r="BL219" s="17" t="s">
        <v>229</v>
      </c>
      <c r="BM219" s="225" t="s">
        <v>1278</v>
      </c>
    </row>
    <row r="220" spans="1:65" s="12" customFormat="1" ht="22.8" customHeight="1">
      <c r="B220" s="198"/>
      <c r="C220" s="199"/>
      <c r="D220" s="200" t="s">
        <v>76</v>
      </c>
      <c r="E220" s="212" t="s">
        <v>522</v>
      </c>
      <c r="F220" s="212" t="s">
        <v>523</v>
      </c>
      <c r="G220" s="199"/>
      <c r="H220" s="199"/>
      <c r="I220" s="202"/>
      <c r="J220" s="213">
        <f>BK220</f>
        <v>0</v>
      </c>
      <c r="K220" s="199"/>
      <c r="L220" s="204"/>
      <c r="M220" s="205"/>
      <c r="N220" s="206"/>
      <c r="O220" s="206"/>
      <c r="P220" s="207">
        <f>P221</f>
        <v>0</v>
      </c>
      <c r="Q220" s="206"/>
      <c r="R220" s="207">
        <f>R221</f>
        <v>0</v>
      </c>
      <c r="S220" s="206"/>
      <c r="T220" s="208">
        <f>T221</f>
        <v>0</v>
      </c>
      <c r="AR220" s="209" t="s">
        <v>85</v>
      </c>
      <c r="AT220" s="210" t="s">
        <v>76</v>
      </c>
      <c r="AU220" s="210" t="s">
        <v>85</v>
      </c>
      <c r="AY220" s="209" t="s">
        <v>223</v>
      </c>
      <c r="BK220" s="211">
        <f>BK221</f>
        <v>0</v>
      </c>
    </row>
    <row r="221" spans="1:65" s="2" customFormat="1" ht="22.2" customHeight="1">
      <c r="A221" s="34"/>
      <c r="B221" s="35"/>
      <c r="C221" s="214" t="s">
        <v>461</v>
      </c>
      <c r="D221" s="214" t="s">
        <v>225</v>
      </c>
      <c r="E221" s="215" t="s">
        <v>596</v>
      </c>
      <c r="F221" s="216" t="s">
        <v>597</v>
      </c>
      <c r="G221" s="217" t="s">
        <v>303</v>
      </c>
      <c r="H221" s="218">
        <v>141.44999999999999</v>
      </c>
      <c r="I221" s="219"/>
      <c r="J221" s="218">
        <f>ROUND(I221*H221,2)</f>
        <v>0</v>
      </c>
      <c r="K221" s="220"/>
      <c r="L221" s="39"/>
      <c r="M221" s="260" t="s">
        <v>1</v>
      </c>
      <c r="N221" s="261" t="s">
        <v>43</v>
      </c>
      <c r="O221" s="262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1400</v>
      </c>
    </row>
    <row r="222" spans="1:65" s="2" customFormat="1" ht="6.9" customHeight="1">
      <c r="A222" s="34"/>
      <c r="B222" s="58"/>
      <c r="C222" s="59"/>
      <c r="D222" s="59"/>
      <c r="E222" s="59"/>
      <c r="F222" s="59"/>
      <c r="G222" s="59"/>
      <c r="H222" s="59"/>
      <c r="I222" s="59"/>
      <c r="J222" s="59"/>
      <c r="K222" s="59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password="CC35" sheet="1" objects="1" scenarios="1" formatColumns="0" formatRows="0" autoFilter="0"/>
  <autoFilter ref="C136:K221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146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1401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SUM(BE137:BE228)),  2)</f>
        <v>0</v>
      </c>
      <c r="G37" s="137"/>
      <c r="H37" s="137"/>
      <c r="I37" s="138">
        <v>0.2</v>
      </c>
      <c r="J37" s="136">
        <f>ROUND(((SUM(BE108:BE115) + SUM(BE137:BE228))*I37),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SUM(BF137:BF228)),  2)</f>
        <v>0</v>
      </c>
      <c r="G38" s="137"/>
      <c r="H38" s="137"/>
      <c r="I38" s="138">
        <v>0.2</v>
      </c>
      <c r="J38" s="136">
        <f>ROUND(((SUM(BF108:BF115) + SUM(BF137:BF228))*I38),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SUM(BG137:BG228)),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SUM(BH137:BH228)),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SUM(BI137:BI228)),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999-9-8-85 - SO 10 malačan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J161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J167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J174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J191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J227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999-9-8-85 - SO 10 malačan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162.59301629999999</v>
      </c>
      <c r="S137" s="83"/>
      <c r="T137" s="196">
        <f>T138</f>
        <v>7.4570299999999996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P139+P161+P167+P174+P191+P227</f>
        <v>0</v>
      </c>
      <c r="Q138" s="206"/>
      <c r="R138" s="207">
        <f>R139+R161+R167+R174+R191+R227</f>
        <v>162.59301629999999</v>
      </c>
      <c r="S138" s="206"/>
      <c r="T138" s="208">
        <f>T139+T161+T167+T174+T191+T227</f>
        <v>7.4570299999999996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BK139+BK161+BK167+BK174+BK191+BK227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SUM(P140:P160)</f>
        <v>0</v>
      </c>
      <c r="Q139" s="206"/>
      <c r="R139" s="207">
        <f>SUM(R140:R160)</f>
        <v>0</v>
      </c>
      <c r="S139" s="206"/>
      <c r="T139" s="208">
        <f>SUM(T140:T160)</f>
        <v>7.45303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SUM(BK140:BK160)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13.46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1.8574800000000002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1196</v>
      </c>
    </row>
    <row r="141" spans="1:65" s="2" customFormat="1" ht="22.2" customHeight="1">
      <c r="A141" s="34"/>
      <c r="B141" s="35"/>
      <c r="C141" s="214" t="s">
        <v>100</v>
      </c>
      <c r="D141" s="214" t="s">
        <v>225</v>
      </c>
      <c r="E141" s="215" t="s">
        <v>246</v>
      </c>
      <c r="F141" s="216" t="s">
        <v>247</v>
      </c>
      <c r="G141" s="217" t="s">
        <v>248</v>
      </c>
      <c r="H141" s="218">
        <v>38.590000000000003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0.14499999999999999</v>
      </c>
      <c r="T141" s="224">
        <f>S141*H141</f>
        <v>5.5955500000000002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1199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263</v>
      </c>
      <c r="F142" s="216" t="s">
        <v>264</v>
      </c>
      <c r="G142" s="217" t="s">
        <v>258</v>
      </c>
      <c r="H142" s="218">
        <v>17.53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1200</v>
      </c>
    </row>
    <row r="143" spans="1:65" s="13" customFormat="1">
      <c r="B143" s="227"/>
      <c r="C143" s="228"/>
      <c r="D143" s="229" t="s">
        <v>234</v>
      </c>
      <c r="E143" s="230" t="s">
        <v>1</v>
      </c>
      <c r="F143" s="231" t="s">
        <v>1402</v>
      </c>
      <c r="G143" s="228"/>
      <c r="H143" s="232">
        <v>17.53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234</v>
      </c>
      <c r="AU143" s="238" t="s">
        <v>100</v>
      </c>
      <c r="AV143" s="13" t="s">
        <v>100</v>
      </c>
      <c r="AW143" s="13" t="s">
        <v>33</v>
      </c>
      <c r="AX143" s="13" t="s">
        <v>85</v>
      </c>
      <c r="AY143" s="238" t="s">
        <v>223</v>
      </c>
    </row>
    <row r="144" spans="1:65" s="2" customFormat="1" ht="22.2" customHeight="1">
      <c r="A144" s="34"/>
      <c r="B144" s="35"/>
      <c r="C144" s="214" t="s">
        <v>229</v>
      </c>
      <c r="D144" s="214" t="s">
        <v>225</v>
      </c>
      <c r="E144" s="215" t="s">
        <v>657</v>
      </c>
      <c r="F144" s="216" t="s">
        <v>658</v>
      </c>
      <c r="G144" s="217" t="s">
        <v>258</v>
      </c>
      <c r="H144" s="218">
        <v>5.17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1403</v>
      </c>
    </row>
    <row r="145" spans="1:65" s="13" customFormat="1" ht="20.399999999999999">
      <c r="B145" s="227"/>
      <c r="C145" s="228"/>
      <c r="D145" s="229" t="s">
        <v>234</v>
      </c>
      <c r="E145" s="230" t="s">
        <v>1</v>
      </c>
      <c r="F145" s="231" t="s">
        <v>1404</v>
      </c>
      <c r="G145" s="228"/>
      <c r="H145" s="232">
        <v>5.17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85</v>
      </c>
      <c r="AY145" s="238" t="s">
        <v>223</v>
      </c>
    </row>
    <row r="146" spans="1:65" s="2" customFormat="1" ht="22.2" customHeight="1">
      <c r="A146" s="34"/>
      <c r="B146" s="35"/>
      <c r="C146" s="214" t="s">
        <v>245</v>
      </c>
      <c r="D146" s="214" t="s">
        <v>225</v>
      </c>
      <c r="E146" s="215" t="s">
        <v>661</v>
      </c>
      <c r="F146" s="216" t="s">
        <v>662</v>
      </c>
      <c r="G146" s="217" t="s">
        <v>258</v>
      </c>
      <c r="H146" s="218">
        <v>5.17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1405</v>
      </c>
    </row>
    <row r="147" spans="1:65" s="2" customFormat="1" ht="40.200000000000003" customHeight="1">
      <c r="A147" s="34"/>
      <c r="B147" s="35"/>
      <c r="C147" s="214" t="s">
        <v>250</v>
      </c>
      <c r="D147" s="214" t="s">
        <v>225</v>
      </c>
      <c r="E147" s="215" t="s">
        <v>275</v>
      </c>
      <c r="F147" s="216" t="s">
        <v>276</v>
      </c>
      <c r="G147" s="217" t="s">
        <v>258</v>
      </c>
      <c r="H147" s="218">
        <v>0.4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1205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1406</v>
      </c>
      <c r="G148" s="228"/>
      <c r="H148" s="232">
        <v>0.4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34.799999999999997" customHeight="1">
      <c r="A149" s="34"/>
      <c r="B149" s="35"/>
      <c r="C149" s="214" t="s">
        <v>255</v>
      </c>
      <c r="D149" s="214" t="s">
        <v>225</v>
      </c>
      <c r="E149" s="215" t="s">
        <v>280</v>
      </c>
      <c r="F149" s="216" t="s">
        <v>281</v>
      </c>
      <c r="G149" s="217" t="s">
        <v>258</v>
      </c>
      <c r="H149" s="218">
        <v>17.329999999999998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1207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1407</v>
      </c>
      <c r="G150" s="228"/>
      <c r="H150" s="232">
        <v>17.329999999999998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40.200000000000003" customHeight="1">
      <c r="A151" s="34"/>
      <c r="B151" s="35"/>
      <c r="C151" s="214" t="s">
        <v>262</v>
      </c>
      <c r="D151" s="214" t="s">
        <v>225</v>
      </c>
      <c r="E151" s="215" t="s">
        <v>285</v>
      </c>
      <c r="F151" s="216" t="s">
        <v>286</v>
      </c>
      <c r="G151" s="217" t="s">
        <v>258</v>
      </c>
      <c r="H151" s="218">
        <v>259.95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1209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1408</v>
      </c>
      <c r="G152" s="228"/>
      <c r="H152" s="232">
        <v>17.329999999999998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85</v>
      </c>
      <c r="AY152" s="238" t="s">
        <v>223</v>
      </c>
    </row>
    <row r="153" spans="1:65" s="13" customFormat="1">
      <c r="B153" s="227"/>
      <c r="C153" s="228"/>
      <c r="D153" s="229" t="s">
        <v>234</v>
      </c>
      <c r="E153" s="228"/>
      <c r="F153" s="231" t="s">
        <v>1409</v>
      </c>
      <c r="G153" s="228"/>
      <c r="H153" s="232">
        <v>259.95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4</v>
      </c>
      <c r="AX153" s="13" t="s">
        <v>85</v>
      </c>
      <c r="AY153" s="238" t="s">
        <v>223</v>
      </c>
    </row>
    <row r="154" spans="1:65" s="2" customFormat="1" ht="22.2" customHeight="1">
      <c r="A154" s="34"/>
      <c r="B154" s="35"/>
      <c r="C154" s="214" t="s">
        <v>268</v>
      </c>
      <c r="D154" s="214" t="s">
        <v>225</v>
      </c>
      <c r="E154" s="215" t="s">
        <v>291</v>
      </c>
      <c r="F154" s="216" t="s">
        <v>292</v>
      </c>
      <c r="G154" s="217" t="s">
        <v>258</v>
      </c>
      <c r="H154" s="218">
        <v>17.73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1212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1410</v>
      </c>
      <c r="G155" s="228"/>
      <c r="H155" s="232">
        <v>17.73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274</v>
      </c>
      <c r="D156" s="214" t="s">
        <v>225</v>
      </c>
      <c r="E156" s="215" t="s">
        <v>296</v>
      </c>
      <c r="F156" s="216" t="s">
        <v>297</v>
      </c>
      <c r="G156" s="217" t="s">
        <v>258</v>
      </c>
      <c r="H156" s="218">
        <v>0.2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1214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1411</v>
      </c>
      <c r="G157" s="228"/>
      <c r="H157" s="232">
        <v>0.2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279</v>
      </c>
      <c r="D158" s="214" t="s">
        <v>225</v>
      </c>
      <c r="E158" s="215" t="s">
        <v>301</v>
      </c>
      <c r="F158" s="216" t="s">
        <v>302</v>
      </c>
      <c r="G158" s="217" t="s">
        <v>303</v>
      </c>
      <c r="H158" s="218">
        <v>26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1216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1412</v>
      </c>
      <c r="G159" s="228"/>
      <c r="H159" s="232">
        <v>26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22.2" customHeight="1">
      <c r="A160" s="34"/>
      <c r="B160" s="35"/>
      <c r="C160" s="214" t="s">
        <v>284</v>
      </c>
      <c r="D160" s="214" t="s">
        <v>225</v>
      </c>
      <c r="E160" s="215" t="s">
        <v>673</v>
      </c>
      <c r="F160" s="216" t="s">
        <v>674</v>
      </c>
      <c r="G160" s="217" t="s">
        <v>258</v>
      </c>
      <c r="H160" s="218">
        <v>5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1413</v>
      </c>
    </row>
    <row r="161" spans="1:65" s="12" customFormat="1" ht="22.8" customHeight="1">
      <c r="B161" s="198"/>
      <c r="C161" s="199"/>
      <c r="D161" s="200" t="s">
        <v>76</v>
      </c>
      <c r="E161" s="212" t="s">
        <v>168</v>
      </c>
      <c r="F161" s="212" t="s">
        <v>678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SUM(P162:P166)</f>
        <v>0</v>
      </c>
      <c r="Q161" s="206"/>
      <c r="R161" s="207">
        <f>SUM(R162:R166)</f>
        <v>6.0340499999999997</v>
      </c>
      <c r="S161" s="206"/>
      <c r="T161" s="208">
        <f>SUM(T162:T166)</f>
        <v>0</v>
      </c>
      <c r="AR161" s="209" t="s">
        <v>85</v>
      </c>
      <c r="AT161" s="210" t="s">
        <v>76</v>
      </c>
      <c r="AU161" s="210" t="s">
        <v>85</v>
      </c>
      <c r="AY161" s="209" t="s">
        <v>223</v>
      </c>
      <c r="BK161" s="211">
        <f>SUM(BK162:BK166)</f>
        <v>0</v>
      </c>
    </row>
    <row r="162" spans="1:65" s="2" customFormat="1" ht="19.8" customHeight="1">
      <c r="A162" s="34"/>
      <c r="B162" s="35"/>
      <c r="C162" s="214" t="s">
        <v>290</v>
      </c>
      <c r="D162" s="214" t="s">
        <v>225</v>
      </c>
      <c r="E162" s="215" t="s">
        <v>679</v>
      </c>
      <c r="F162" s="216" t="s">
        <v>680</v>
      </c>
      <c r="G162" s="217" t="s">
        <v>376</v>
      </c>
      <c r="H162" s="218">
        <v>33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0.12839</v>
      </c>
      <c r="R162" s="223">
        <f>Q162*H162</f>
        <v>4.2368699999999997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1414</v>
      </c>
    </row>
    <row r="163" spans="1:65" s="2" customFormat="1" ht="34.799999999999997" customHeight="1">
      <c r="A163" s="34"/>
      <c r="B163" s="35"/>
      <c r="C163" s="250" t="s">
        <v>295</v>
      </c>
      <c r="D163" s="250" t="s">
        <v>322</v>
      </c>
      <c r="E163" s="251" t="s">
        <v>682</v>
      </c>
      <c r="F163" s="252" t="s">
        <v>683</v>
      </c>
      <c r="G163" s="253" t="s">
        <v>376</v>
      </c>
      <c r="H163" s="254">
        <v>33.33</v>
      </c>
      <c r="I163" s="255"/>
      <c r="J163" s="254">
        <f>ROUND(I163*H163,2)</f>
        <v>0</v>
      </c>
      <c r="K163" s="256"/>
      <c r="L163" s="257"/>
      <c r="M163" s="258" t="s">
        <v>1</v>
      </c>
      <c r="N163" s="259" t="s">
        <v>43</v>
      </c>
      <c r="O163" s="75"/>
      <c r="P163" s="223">
        <f>O163*H163</f>
        <v>0</v>
      </c>
      <c r="Q163" s="223">
        <v>3.7999999999999999E-2</v>
      </c>
      <c r="R163" s="223">
        <f>Q163*H163</f>
        <v>1.26654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262</v>
      </c>
      <c r="AT163" s="225" t="s">
        <v>322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1415</v>
      </c>
    </row>
    <row r="164" spans="1:65" s="13" customFormat="1">
      <c r="B164" s="227"/>
      <c r="C164" s="228"/>
      <c r="D164" s="229" t="s">
        <v>234</v>
      </c>
      <c r="E164" s="228"/>
      <c r="F164" s="231" t="s">
        <v>1416</v>
      </c>
      <c r="G164" s="228"/>
      <c r="H164" s="232">
        <v>33.33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4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50" t="s">
        <v>300</v>
      </c>
      <c r="D165" s="250" t="s">
        <v>322</v>
      </c>
      <c r="E165" s="251" t="s">
        <v>686</v>
      </c>
      <c r="F165" s="252" t="s">
        <v>687</v>
      </c>
      <c r="G165" s="253" t="s">
        <v>376</v>
      </c>
      <c r="H165" s="254">
        <v>66.33</v>
      </c>
      <c r="I165" s="255"/>
      <c r="J165" s="254">
        <f>ROUND(I165*H165,2)</f>
        <v>0</v>
      </c>
      <c r="K165" s="256"/>
      <c r="L165" s="257"/>
      <c r="M165" s="258" t="s">
        <v>1</v>
      </c>
      <c r="N165" s="259" t="s">
        <v>43</v>
      </c>
      <c r="O165" s="75"/>
      <c r="P165" s="223">
        <f>O165*H165</f>
        <v>0</v>
      </c>
      <c r="Q165" s="223">
        <v>8.0000000000000002E-3</v>
      </c>
      <c r="R165" s="223">
        <f>Q165*H165</f>
        <v>0.53064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262</v>
      </c>
      <c r="AT165" s="225" t="s">
        <v>322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1417</v>
      </c>
    </row>
    <row r="166" spans="1:65" s="13" customFormat="1">
      <c r="B166" s="227"/>
      <c r="C166" s="228"/>
      <c r="D166" s="229" t="s">
        <v>234</v>
      </c>
      <c r="E166" s="228"/>
      <c r="F166" s="231" t="s">
        <v>1418</v>
      </c>
      <c r="G166" s="228"/>
      <c r="H166" s="232">
        <v>66.33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4</v>
      </c>
      <c r="AX166" s="13" t="s">
        <v>85</v>
      </c>
      <c r="AY166" s="238" t="s">
        <v>223</v>
      </c>
    </row>
    <row r="167" spans="1:65" s="12" customFormat="1" ht="22.8" customHeight="1">
      <c r="B167" s="198"/>
      <c r="C167" s="199"/>
      <c r="D167" s="200" t="s">
        <v>76</v>
      </c>
      <c r="E167" s="212" t="s">
        <v>229</v>
      </c>
      <c r="F167" s="212" t="s">
        <v>312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SUM(P168:P173)</f>
        <v>0</v>
      </c>
      <c r="Q167" s="206"/>
      <c r="R167" s="207">
        <f>SUM(R168:R173)</f>
        <v>0.31155999999999995</v>
      </c>
      <c r="S167" s="206"/>
      <c r="T167" s="208">
        <f>SUM(T168:T173)</f>
        <v>0</v>
      </c>
      <c r="AR167" s="209" t="s">
        <v>85</v>
      </c>
      <c r="AT167" s="210" t="s">
        <v>76</v>
      </c>
      <c r="AU167" s="210" t="s">
        <v>85</v>
      </c>
      <c r="AY167" s="209" t="s">
        <v>223</v>
      </c>
      <c r="BK167" s="211">
        <f>SUM(BK168:BK173)</f>
        <v>0</v>
      </c>
    </row>
    <row r="168" spans="1:65" s="2" customFormat="1" ht="22.2" customHeight="1">
      <c r="A168" s="34"/>
      <c r="B168" s="35"/>
      <c r="C168" s="214" t="s">
        <v>306</v>
      </c>
      <c r="D168" s="214" t="s">
        <v>225</v>
      </c>
      <c r="E168" s="215" t="s">
        <v>314</v>
      </c>
      <c r="F168" s="216" t="s">
        <v>1224</v>
      </c>
      <c r="G168" s="217" t="s">
        <v>228</v>
      </c>
      <c r="H168" s="218">
        <v>126.96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2.2499999999999998E-3</v>
      </c>
      <c r="R168" s="223">
        <f>Q168*H168</f>
        <v>0.28565999999999997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1225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1419</v>
      </c>
      <c r="G169" s="228"/>
      <c r="H169" s="232">
        <v>124.67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77</v>
      </c>
      <c r="AY169" s="238" t="s">
        <v>223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1420</v>
      </c>
      <c r="G170" s="228"/>
      <c r="H170" s="232">
        <v>2.29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77</v>
      </c>
      <c r="AY170" s="238" t="s">
        <v>223</v>
      </c>
    </row>
    <row r="171" spans="1:65" s="14" customFormat="1">
      <c r="B171" s="239"/>
      <c r="C171" s="240"/>
      <c r="D171" s="229" t="s">
        <v>234</v>
      </c>
      <c r="E171" s="241" t="s">
        <v>1</v>
      </c>
      <c r="F171" s="242" t="s">
        <v>244</v>
      </c>
      <c r="G171" s="240"/>
      <c r="H171" s="243">
        <v>126.96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234</v>
      </c>
      <c r="AU171" s="249" t="s">
        <v>100</v>
      </c>
      <c r="AV171" s="14" t="s">
        <v>229</v>
      </c>
      <c r="AW171" s="14" t="s">
        <v>33</v>
      </c>
      <c r="AX171" s="14" t="s">
        <v>85</v>
      </c>
      <c r="AY171" s="249" t="s">
        <v>223</v>
      </c>
    </row>
    <row r="172" spans="1:65" s="2" customFormat="1" ht="14.4" customHeight="1">
      <c r="A172" s="34"/>
      <c r="B172" s="35"/>
      <c r="C172" s="250" t="s">
        <v>313</v>
      </c>
      <c r="D172" s="250" t="s">
        <v>322</v>
      </c>
      <c r="E172" s="251" t="s">
        <v>323</v>
      </c>
      <c r="F172" s="252" t="s">
        <v>324</v>
      </c>
      <c r="G172" s="253" t="s">
        <v>228</v>
      </c>
      <c r="H172" s="254">
        <v>129.5</v>
      </c>
      <c r="I172" s="255"/>
      <c r="J172" s="254">
        <f>ROUND(I172*H172,2)</f>
        <v>0</v>
      </c>
      <c r="K172" s="256"/>
      <c r="L172" s="257"/>
      <c r="M172" s="258" t="s">
        <v>1</v>
      </c>
      <c r="N172" s="259" t="s">
        <v>43</v>
      </c>
      <c r="O172" s="75"/>
      <c r="P172" s="223">
        <f>O172*H172</f>
        <v>0</v>
      </c>
      <c r="Q172" s="223">
        <v>2.0000000000000001E-4</v>
      </c>
      <c r="R172" s="223">
        <f>Q172*H172</f>
        <v>2.5900000000000003E-2</v>
      </c>
      <c r="S172" s="223">
        <v>0</v>
      </c>
      <c r="T172" s="22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5" t="s">
        <v>262</v>
      </c>
      <c r="AT172" s="225" t="s">
        <v>322</v>
      </c>
      <c r="AU172" s="225" t="s">
        <v>100</v>
      </c>
      <c r="AY172" s="17" t="s">
        <v>223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7" t="s">
        <v>100</v>
      </c>
      <c r="BK172" s="226">
        <f>ROUND(I172*H172,2)</f>
        <v>0</v>
      </c>
      <c r="BL172" s="17" t="s">
        <v>229</v>
      </c>
      <c r="BM172" s="225" t="s">
        <v>1228</v>
      </c>
    </row>
    <row r="173" spans="1:65" s="13" customFormat="1">
      <c r="B173" s="227"/>
      <c r="C173" s="228"/>
      <c r="D173" s="229" t="s">
        <v>234</v>
      </c>
      <c r="E173" s="228"/>
      <c r="F173" s="231" t="s">
        <v>1421</v>
      </c>
      <c r="G173" s="228"/>
      <c r="H173" s="232">
        <v>129.5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4</v>
      </c>
      <c r="AX173" s="13" t="s">
        <v>85</v>
      </c>
      <c r="AY173" s="238" t="s">
        <v>223</v>
      </c>
    </row>
    <row r="174" spans="1:65" s="12" customFormat="1" ht="22.8" customHeight="1">
      <c r="B174" s="198"/>
      <c r="C174" s="199"/>
      <c r="D174" s="200" t="s">
        <v>76</v>
      </c>
      <c r="E174" s="212" t="s">
        <v>245</v>
      </c>
      <c r="F174" s="212" t="s">
        <v>327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SUM(P175:P190)</f>
        <v>0</v>
      </c>
      <c r="Q174" s="206"/>
      <c r="R174" s="207">
        <f>SUM(R175:R190)</f>
        <v>119.8475076</v>
      </c>
      <c r="S174" s="206"/>
      <c r="T174" s="208">
        <f>SUM(T175:T190)</f>
        <v>0</v>
      </c>
      <c r="AR174" s="209" t="s">
        <v>85</v>
      </c>
      <c r="AT174" s="210" t="s">
        <v>76</v>
      </c>
      <c r="AU174" s="210" t="s">
        <v>85</v>
      </c>
      <c r="AY174" s="209" t="s">
        <v>223</v>
      </c>
      <c r="BK174" s="211">
        <f>SUM(BK175:BK190)</f>
        <v>0</v>
      </c>
    </row>
    <row r="175" spans="1:65" s="2" customFormat="1" ht="30" customHeight="1">
      <c r="A175" s="34"/>
      <c r="B175" s="35"/>
      <c r="C175" s="214" t="s">
        <v>321</v>
      </c>
      <c r="D175" s="214" t="s">
        <v>225</v>
      </c>
      <c r="E175" s="215" t="s">
        <v>329</v>
      </c>
      <c r="F175" s="216" t="s">
        <v>1230</v>
      </c>
      <c r="G175" s="217" t="s">
        <v>228</v>
      </c>
      <c r="H175" s="218">
        <v>126.96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0.27994000000000002</v>
      </c>
      <c r="R175" s="223">
        <f>Q175*H175</f>
        <v>35.541182400000004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229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1231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1419</v>
      </c>
      <c r="G176" s="228"/>
      <c r="H176" s="232">
        <v>124.67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77</v>
      </c>
      <c r="AY176" s="238" t="s">
        <v>223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1420</v>
      </c>
      <c r="G177" s="228"/>
      <c r="H177" s="232">
        <v>2.29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4" customFormat="1">
      <c r="B178" s="239"/>
      <c r="C178" s="240"/>
      <c r="D178" s="229" t="s">
        <v>234</v>
      </c>
      <c r="E178" s="241" t="s">
        <v>1</v>
      </c>
      <c r="F178" s="242" t="s">
        <v>244</v>
      </c>
      <c r="G178" s="240"/>
      <c r="H178" s="243">
        <v>126.96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234</v>
      </c>
      <c r="AU178" s="249" t="s">
        <v>100</v>
      </c>
      <c r="AV178" s="14" t="s">
        <v>229</v>
      </c>
      <c r="AW178" s="14" t="s">
        <v>33</v>
      </c>
      <c r="AX178" s="14" t="s">
        <v>85</v>
      </c>
      <c r="AY178" s="249" t="s">
        <v>223</v>
      </c>
    </row>
    <row r="179" spans="1:65" s="2" customFormat="1" ht="34.799999999999997" customHeight="1">
      <c r="A179" s="34"/>
      <c r="B179" s="35"/>
      <c r="C179" s="214" t="s">
        <v>328</v>
      </c>
      <c r="D179" s="214" t="s">
        <v>225</v>
      </c>
      <c r="E179" s="215" t="s">
        <v>335</v>
      </c>
      <c r="F179" s="216" t="s">
        <v>1232</v>
      </c>
      <c r="G179" s="217" t="s">
        <v>228</v>
      </c>
      <c r="H179" s="218">
        <v>2.29</v>
      </c>
      <c r="I179" s="219"/>
      <c r="J179" s="218">
        <f>ROUND(I179*H179,2)</f>
        <v>0</v>
      </c>
      <c r="K179" s="220"/>
      <c r="L179" s="39"/>
      <c r="M179" s="221" t="s">
        <v>1</v>
      </c>
      <c r="N179" s="222" t="s">
        <v>43</v>
      </c>
      <c r="O179" s="75"/>
      <c r="P179" s="223">
        <f>O179*H179</f>
        <v>0</v>
      </c>
      <c r="Q179" s="223">
        <v>0.30834</v>
      </c>
      <c r="R179" s="223">
        <f>Q179*H179</f>
        <v>0.70609860000000002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229</v>
      </c>
      <c r="AT179" s="225" t="s">
        <v>225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229</v>
      </c>
      <c r="BM179" s="225" t="s">
        <v>1233</v>
      </c>
    </row>
    <row r="180" spans="1:65" s="13" customFormat="1">
      <c r="B180" s="227"/>
      <c r="C180" s="228"/>
      <c r="D180" s="229" t="s">
        <v>234</v>
      </c>
      <c r="E180" s="230" t="s">
        <v>1</v>
      </c>
      <c r="F180" s="231" t="s">
        <v>1422</v>
      </c>
      <c r="G180" s="228"/>
      <c r="H180" s="232">
        <v>2.29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33</v>
      </c>
      <c r="AX180" s="13" t="s">
        <v>85</v>
      </c>
      <c r="AY180" s="238" t="s">
        <v>223</v>
      </c>
    </row>
    <row r="181" spans="1:65" s="2" customFormat="1" ht="30" customHeight="1">
      <c r="A181" s="34"/>
      <c r="B181" s="35"/>
      <c r="C181" s="214" t="s">
        <v>7</v>
      </c>
      <c r="D181" s="214" t="s">
        <v>225</v>
      </c>
      <c r="E181" s="215" t="s">
        <v>552</v>
      </c>
      <c r="F181" s="216" t="s">
        <v>553</v>
      </c>
      <c r="G181" s="217" t="s">
        <v>228</v>
      </c>
      <c r="H181" s="218">
        <v>124.67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0.37441000000000002</v>
      </c>
      <c r="R181" s="223">
        <f>Q181*H181</f>
        <v>46.677694700000004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1234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1423</v>
      </c>
      <c r="G182" s="228"/>
      <c r="H182" s="232">
        <v>124.67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85</v>
      </c>
      <c r="AY182" s="238" t="s">
        <v>223</v>
      </c>
    </row>
    <row r="183" spans="1:65" s="2" customFormat="1" ht="22.2" customHeight="1">
      <c r="A183" s="34"/>
      <c r="B183" s="35"/>
      <c r="C183" s="214" t="s">
        <v>338</v>
      </c>
      <c r="D183" s="214" t="s">
        <v>225</v>
      </c>
      <c r="E183" s="215" t="s">
        <v>555</v>
      </c>
      <c r="F183" s="216" t="s">
        <v>556</v>
      </c>
      <c r="G183" s="217" t="s">
        <v>228</v>
      </c>
      <c r="H183" s="218">
        <v>124.67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5.6100000000000004E-3</v>
      </c>
      <c r="R183" s="223">
        <f>Q183*H183</f>
        <v>0.69939870000000004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1236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1424</v>
      </c>
      <c r="G184" s="228"/>
      <c r="H184" s="232">
        <v>124.67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30" customHeight="1">
      <c r="A185" s="34"/>
      <c r="B185" s="35"/>
      <c r="C185" s="214" t="s">
        <v>342</v>
      </c>
      <c r="D185" s="214" t="s">
        <v>225</v>
      </c>
      <c r="E185" s="215" t="s">
        <v>339</v>
      </c>
      <c r="F185" s="216" t="s">
        <v>627</v>
      </c>
      <c r="G185" s="217" t="s">
        <v>228</v>
      </c>
      <c r="H185" s="218">
        <v>124.67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7.1000000000000002E-4</v>
      </c>
      <c r="R185" s="223">
        <f>Q185*H185</f>
        <v>8.8515700000000003E-2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1238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1423</v>
      </c>
      <c r="G186" s="228"/>
      <c r="H186" s="232">
        <v>124.67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34.799999999999997" customHeight="1">
      <c r="A187" s="34"/>
      <c r="B187" s="35"/>
      <c r="C187" s="214" t="s">
        <v>346</v>
      </c>
      <c r="D187" s="214" t="s">
        <v>225</v>
      </c>
      <c r="E187" s="215" t="s">
        <v>562</v>
      </c>
      <c r="F187" s="216" t="s">
        <v>563</v>
      </c>
      <c r="G187" s="217" t="s">
        <v>228</v>
      </c>
      <c r="H187" s="218">
        <v>124.67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0.10373</v>
      </c>
      <c r="R187" s="223">
        <f>Q187*H187</f>
        <v>12.9320191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1240</v>
      </c>
    </row>
    <row r="188" spans="1:65" s="2" customFormat="1" ht="34.799999999999997" customHeight="1">
      <c r="A188" s="34"/>
      <c r="B188" s="35"/>
      <c r="C188" s="214" t="s">
        <v>350</v>
      </c>
      <c r="D188" s="214" t="s">
        <v>225</v>
      </c>
      <c r="E188" s="215" t="s">
        <v>568</v>
      </c>
      <c r="F188" s="216" t="s">
        <v>569</v>
      </c>
      <c r="G188" s="217" t="s">
        <v>228</v>
      </c>
      <c r="H188" s="218">
        <v>124.67</v>
      </c>
      <c r="I188" s="219"/>
      <c r="J188" s="218">
        <f>ROUND(I188*H188,2)</f>
        <v>0</v>
      </c>
      <c r="K188" s="220"/>
      <c r="L188" s="39"/>
      <c r="M188" s="221" t="s">
        <v>1</v>
      </c>
      <c r="N188" s="222" t="s">
        <v>43</v>
      </c>
      <c r="O188" s="75"/>
      <c r="P188" s="223">
        <f>O188*H188</f>
        <v>0</v>
      </c>
      <c r="Q188" s="223">
        <v>0.18151999999999999</v>
      </c>
      <c r="R188" s="223">
        <f>Q188*H188</f>
        <v>22.630098399999998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1242</v>
      </c>
    </row>
    <row r="189" spans="1:65" s="2" customFormat="1" ht="22.2" customHeight="1">
      <c r="A189" s="34"/>
      <c r="B189" s="35"/>
      <c r="C189" s="214" t="s">
        <v>355</v>
      </c>
      <c r="D189" s="214" t="s">
        <v>225</v>
      </c>
      <c r="E189" s="215" t="s">
        <v>365</v>
      </c>
      <c r="F189" s="216" t="s">
        <v>366</v>
      </c>
      <c r="G189" s="217" t="s">
        <v>228</v>
      </c>
      <c r="H189" s="218">
        <v>2.29</v>
      </c>
      <c r="I189" s="219"/>
      <c r="J189" s="218">
        <f>ROUND(I189*H189,2)</f>
        <v>0</v>
      </c>
      <c r="K189" s="220"/>
      <c r="L189" s="39"/>
      <c r="M189" s="221" t="s">
        <v>1</v>
      </c>
      <c r="N189" s="222" t="s">
        <v>43</v>
      </c>
      <c r="O189" s="75"/>
      <c r="P189" s="223">
        <f>O189*H189</f>
        <v>0</v>
      </c>
      <c r="Q189" s="223">
        <v>0.112</v>
      </c>
      <c r="R189" s="223">
        <f>Q189*H189</f>
        <v>0.25647999999999999</v>
      </c>
      <c r="S189" s="223">
        <v>0</v>
      </c>
      <c r="T189" s="22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229</v>
      </c>
      <c r="AT189" s="225" t="s">
        <v>225</v>
      </c>
      <c r="AU189" s="225" t="s">
        <v>100</v>
      </c>
      <c r="AY189" s="17" t="s">
        <v>223</v>
      </c>
      <c r="BE189" s="226">
        <f>IF(N189="základná",J189,0)</f>
        <v>0</v>
      </c>
      <c r="BF189" s="226">
        <f>IF(N189="znížená",J189,0)</f>
        <v>0</v>
      </c>
      <c r="BG189" s="226">
        <f>IF(N189="zákl. prenesená",J189,0)</f>
        <v>0</v>
      </c>
      <c r="BH189" s="226">
        <f>IF(N189="zníž. prenesená",J189,0)</f>
        <v>0</v>
      </c>
      <c r="BI189" s="226">
        <f>IF(N189="nulová",J189,0)</f>
        <v>0</v>
      </c>
      <c r="BJ189" s="17" t="s">
        <v>100</v>
      </c>
      <c r="BK189" s="226">
        <f>ROUND(I189*H189,2)</f>
        <v>0</v>
      </c>
      <c r="BL189" s="17" t="s">
        <v>229</v>
      </c>
      <c r="BM189" s="225" t="s">
        <v>1243</v>
      </c>
    </row>
    <row r="190" spans="1:65" s="2" customFormat="1" ht="14.4" customHeight="1">
      <c r="A190" s="34"/>
      <c r="B190" s="35"/>
      <c r="C190" s="250" t="s">
        <v>359</v>
      </c>
      <c r="D190" s="250" t="s">
        <v>322</v>
      </c>
      <c r="E190" s="251" t="s">
        <v>369</v>
      </c>
      <c r="F190" s="252" t="s">
        <v>370</v>
      </c>
      <c r="G190" s="253" t="s">
        <v>228</v>
      </c>
      <c r="H190" s="254">
        <v>2.29</v>
      </c>
      <c r="I190" s="255"/>
      <c r="J190" s="254">
        <f>ROUND(I190*H190,2)</f>
        <v>0</v>
      </c>
      <c r="K190" s="256"/>
      <c r="L190" s="257"/>
      <c r="M190" s="258" t="s">
        <v>1</v>
      </c>
      <c r="N190" s="259" t="s">
        <v>43</v>
      </c>
      <c r="O190" s="75"/>
      <c r="P190" s="223">
        <f>O190*H190</f>
        <v>0</v>
      </c>
      <c r="Q190" s="223">
        <v>0.13800000000000001</v>
      </c>
      <c r="R190" s="223">
        <f>Q190*H190</f>
        <v>0.31602000000000002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262</v>
      </c>
      <c r="AT190" s="225" t="s">
        <v>322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1244</v>
      </c>
    </row>
    <row r="191" spans="1:65" s="12" customFormat="1" ht="22.8" customHeight="1">
      <c r="B191" s="198"/>
      <c r="C191" s="199"/>
      <c r="D191" s="200" t="s">
        <v>76</v>
      </c>
      <c r="E191" s="212" t="s">
        <v>268</v>
      </c>
      <c r="F191" s="212" t="s">
        <v>378</v>
      </c>
      <c r="G191" s="199"/>
      <c r="H191" s="199"/>
      <c r="I191" s="202"/>
      <c r="J191" s="213">
        <f>BK191</f>
        <v>0</v>
      </c>
      <c r="K191" s="199"/>
      <c r="L191" s="204"/>
      <c r="M191" s="205"/>
      <c r="N191" s="206"/>
      <c r="O191" s="206"/>
      <c r="P191" s="207">
        <f>SUM(P192:P226)</f>
        <v>0</v>
      </c>
      <c r="Q191" s="206"/>
      <c r="R191" s="207">
        <f>SUM(R192:R226)</f>
        <v>36.399898700000001</v>
      </c>
      <c r="S191" s="206"/>
      <c r="T191" s="208">
        <f>SUM(T192:T226)</f>
        <v>4.0000000000000001E-3</v>
      </c>
      <c r="AR191" s="209" t="s">
        <v>85</v>
      </c>
      <c r="AT191" s="210" t="s">
        <v>76</v>
      </c>
      <c r="AU191" s="210" t="s">
        <v>85</v>
      </c>
      <c r="AY191" s="209" t="s">
        <v>223</v>
      </c>
      <c r="BK191" s="211">
        <f>SUM(BK192:BK226)</f>
        <v>0</v>
      </c>
    </row>
    <row r="192" spans="1:65" s="2" customFormat="1" ht="22.2" customHeight="1">
      <c r="A192" s="34"/>
      <c r="B192" s="35"/>
      <c r="C192" s="214" t="s">
        <v>364</v>
      </c>
      <c r="D192" s="214" t="s">
        <v>225</v>
      </c>
      <c r="E192" s="215" t="s">
        <v>380</v>
      </c>
      <c r="F192" s="216" t="s">
        <v>381</v>
      </c>
      <c r="G192" s="217" t="s">
        <v>376</v>
      </c>
      <c r="H192" s="218">
        <v>6</v>
      </c>
      <c r="I192" s="219"/>
      <c r="J192" s="218">
        <f t="shared" ref="J192:J198" si="5"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 t="shared" ref="P192:P198" si="6">O192*H192</f>
        <v>0</v>
      </c>
      <c r="Q192" s="223">
        <v>0.22133</v>
      </c>
      <c r="R192" s="223">
        <f t="shared" ref="R192:R198" si="7">Q192*H192</f>
        <v>1.3279799999999999</v>
      </c>
      <c r="S192" s="223">
        <v>0</v>
      </c>
      <c r="T192" s="224">
        <f t="shared" ref="T192:T198" si="8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 t="shared" ref="BE192:BE198" si="9">IF(N192="základná",J192,0)</f>
        <v>0</v>
      </c>
      <c r="BF192" s="226">
        <f t="shared" ref="BF192:BF198" si="10">IF(N192="znížená",J192,0)</f>
        <v>0</v>
      </c>
      <c r="BG192" s="226">
        <f t="shared" ref="BG192:BG198" si="11">IF(N192="zákl. prenesená",J192,0)</f>
        <v>0</v>
      </c>
      <c r="BH192" s="226">
        <f t="shared" ref="BH192:BH198" si="12">IF(N192="zníž. prenesená",J192,0)</f>
        <v>0</v>
      </c>
      <c r="BI192" s="226">
        <f t="shared" ref="BI192:BI198" si="13">IF(N192="nulová",J192,0)</f>
        <v>0</v>
      </c>
      <c r="BJ192" s="17" t="s">
        <v>100</v>
      </c>
      <c r="BK192" s="226">
        <f t="shared" ref="BK192:BK198" si="14">ROUND(I192*H192,2)</f>
        <v>0</v>
      </c>
      <c r="BL192" s="17" t="s">
        <v>229</v>
      </c>
      <c r="BM192" s="225" t="s">
        <v>1245</v>
      </c>
    </row>
    <row r="193" spans="1:65" s="2" customFormat="1" ht="14.4" customHeight="1">
      <c r="A193" s="34"/>
      <c r="B193" s="35"/>
      <c r="C193" s="250" t="s">
        <v>368</v>
      </c>
      <c r="D193" s="250" t="s">
        <v>322</v>
      </c>
      <c r="E193" s="251" t="s">
        <v>386</v>
      </c>
      <c r="F193" s="252" t="s">
        <v>387</v>
      </c>
      <c r="G193" s="253" t="s">
        <v>376</v>
      </c>
      <c r="H193" s="254">
        <v>5</v>
      </c>
      <c r="I193" s="255"/>
      <c r="J193" s="254">
        <f t="shared" si="5"/>
        <v>0</v>
      </c>
      <c r="K193" s="256"/>
      <c r="L193" s="257"/>
      <c r="M193" s="258" t="s">
        <v>1</v>
      </c>
      <c r="N193" s="259" t="s">
        <v>43</v>
      </c>
      <c r="O193" s="75"/>
      <c r="P193" s="223">
        <f t="shared" si="6"/>
        <v>0</v>
      </c>
      <c r="Q193" s="223">
        <v>2E-3</v>
      </c>
      <c r="R193" s="223">
        <f t="shared" si="7"/>
        <v>0.01</v>
      </c>
      <c r="S193" s="223">
        <v>0</v>
      </c>
      <c r="T193" s="224">
        <f t="shared" si="8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262</v>
      </c>
      <c r="AT193" s="225" t="s">
        <v>322</v>
      </c>
      <c r="AU193" s="225" t="s">
        <v>100</v>
      </c>
      <c r="AY193" s="17" t="s">
        <v>223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7" t="s">
        <v>100</v>
      </c>
      <c r="BK193" s="226">
        <f t="shared" si="14"/>
        <v>0</v>
      </c>
      <c r="BL193" s="17" t="s">
        <v>229</v>
      </c>
      <c r="BM193" s="225" t="s">
        <v>1246</v>
      </c>
    </row>
    <row r="194" spans="1:65" s="2" customFormat="1" ht="22.2" customHeight="1">
      <c r="A194" s="34"/>
      <c r="B194" s="35"/>
      <c r="C194" s="214" t="s">
        <v>373</v>
      </c>
      <c r="D194" s="214" t="s">
        <v>225</v>
      </c>
      <c r="E194" s="215" t="s">
        <v>390</v>
      </c>
      <c r="F194" s="216" t="s">
        <v>391</v>
      </c>
      <c r="G194" s="217" t="s">
        <v>376</v>
      </c>
      <c r="H194" s="218">
        <v>4</v>
      </c>
      <c r="I194" s="219"/>
      <c r="J194" s="218">
        <f t="shared" si="5"/>
        <v>0</v>
      </c>
      <c r="K194" s="220"/>
      <c r="L194" s="39"/>
      <c r="M194" s="221" t="s">
        <v>1</v>
      </c>
      <c r="N194" s="222" t="s">
        <v>43</v>
      </c>
      <c r="O194" s="75"/>
      <c r="P194" s="223">
        <f t="shared" si="6"/>
        <v>0</v>
      </c>
      <c r="Q194" s="223">
        <v>0.11958000000000001</v>
      </c>
      <c r="R194" s="223">
        <f t="shared" si="7"/>
        <v>0.47832000000000002</v>
      </c>
      <c r="S194" s="223">
        <v>0</v>
      </c>
      <c r="T194" s="224">
        <f t="shared" si="8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 t="shared" si="9"/>
        <v>0</v>
      </c>
      <c r="BF194" s="226">
        <f t="shared" si="10"/>
        <v>0</v>
      </c>
      <c r="BG194" s="226">
        <f t="shared" si="11"/>
        <v>0</v>
      </c>
      <c r="BH194" s="226">
        <f t="shared" si="12"/>
        <v>0</v>
      </c>
      <c r="BI194" s="226">
        <f t="shared" si="13"/>
        <v>0</v>
      </c>
      <c r="BJ194" s="17" t="s">
        <v>100</v>
      </c>
      <c r="BK194" s="226">
        <f t="shared" si="14"/>
        <v>0</v>
      </c>
      <c r="BL194" s="17" t="s">
        <v>229</v>
      </c>
      <c r="BM194" s="225" t="s">
        <v>1247</v>
      </c>
    </row>
    <row r="195" spans="1:65" s="2" customFormat="1" ht="14.4" customHeight="1">
      <c r="A195" s="34"/>
      <c r="B195" s="35"/>
      <c r="C195" s="250" t="s">
        <v>379</v>
      </c>
      <c r="D195" s="250" t="s">
        <v>322</v>
      </c>
      <c r="E195" s="251" t="s">
        <v>394</v>
      </c>
      <c r="F195" s="252" t="s">
        <v>395</v>
      </c>
      <c r="G195" s="253" t="s">
        <v>376</v>
      </c>
      <c r="H195" s="254">
        <v>4</v>
      </c>
      <c r="I195" s="255"/>
      <c r="J195" s="254">
        <f t="shared" si="5"/>
        <v>0</v>
      </c>
      <c r="K195" s="256"/>
      <c r="L195" s="257"/>
      <c r="M195" s="258" t="s">
        <v>1</v>
      </c>
      <c r="N195" s="259" t="s">
        <v>43</v>
      </c>
      <c r="O195" s="75"/>
      <c r="P195" s="223">
        <f t="shared" si="6"/>
        <v>0</v>
      </c>
      <c r="Q195" s="223">
        <v>1.4E-3</v>
      </c>
      <c r="R195" s="223">
        <f t="shared" si="7"/>
        <v>5.5999999999999999E-3</v>
      </c>
      <c r="S195" s="223">
        <v>0</v>
      </c>
      <c r="T195" s="224">
        <f t="shared" si="8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 t="shared" si="9"/>
        <v>0</v>
      </c>
      <c r="BF195" s="226">
        <f t="shared" si="10"/>
        <v>0</v>
      </c>
      <c r="BG195" s="226">
        <f t="shared" si="11"/>
        <v>0</v>
      </c>
      <c r="BH195" s="226">
        <f t="shared" si="12"/>
        <v>0</v>
      </c>
      <c r="BI195" s="226">
        <f t="shared" si="13"/>
        <v>0</v>
      </c>
      <c r="BJ195" s="17" t="s">
        <v>100</v>
      </c>
      <c r="BK195" s="226">
        <f t="shared" si="14"/>
        <v>0</v>
      </c>
      <c r="BL195" s="17" t="s">
        <v>229</v>
      </c>
      <c r="BM195" s="225" t="s">
        <v>1248</v>
      </c>
    </row>
    <row r="196" spans="1:65" s="2" customFormat="1" ht="14.4" customHeight="1">
      <c r="A196" s="34"/>
      <c r="B196" s="35"/>
      <c r="C196" s="250" t="s">
        <v>385</v>
      </c>
      <c r="D196" s="250" t="s">
        <v>322</v>
      </c>
      <c r="E196" s="251" t="s">
        <v>398</v>
      </c>
      <c r="F196" s="252" t="s">
        <v>399</v>
      </c>
      <c r="G196" s="253" t="s">
        <v>376</v>
      </c>
      <c r="H196" s="254">
        <v>6</v>
      </c>
      <c r="I196" s="255"/>
      <c r="J196" s="254">
        <f t="shared" si="5"/>
        <v>0</v>
      </c>
      <c r="K196" s="256"/>
      <c r="L196" s="257"/>
      <c r="M196" s="258" t="s">
        <v>1</v>
      </c>
      <c r="N196" s="259" t="s">
        <v>43</v>
      </c>
      <c r="O196" s="75"/>
      <c r="P196" s="223">
        <f t="shared" si="6"/>
        <v>0</v>
      </c>
      <c r="Q196" s="223">
        <v>2.0000000000000002E-5</v>
      </c>
      <c r="R196" s="223">
        <f t="shared" si="7"/>
        <v>1.2000000000000002E-4</v>
      </c>
      <c r="S196" s="223">
        <v>0</v>
      </c>
      <c r="T196" s="224">
        <f t="shared" si="8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262</v>
      </c>
      <c r="AT196" s="225" t="s">
        <v>322</v>
      </c>
      <c r="AU196" s="225" t="s">
        <v>100</v>
      </c>
      <c r="AY196" s="17" t="s">
        <v>223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7" t="s">
        <v>100</v>
      </c>
      <c r="BK196" s="226">
        <f t="shared" si="14"/>
        <v>0</v>
      </c>
      <c r="BL196" s="17" t="s">
        <v>229</v>
      </c>
      <c r="BM196" s="225" t="s">
        <v>1249</v>
      </c>
    </row>
    <row r="197" spans="1:65" s="2" customFormat="1" ht="30" customHeight="1">
      <c r="A197" s="34"/>
      <c r="B197" s="35"/>
      <c r="C197" s="214" t="s">
        <v>389</v>
      </c>
      <c r="D197" s="214" t="s">
        <v>225</v>
      </c>
      <c r="E197" s="215" t="s">
        <v>402</v>
      </c>
      <c r="F197" s="216" t="s">
        <v>403</v>
      </c>
      <c r="G197" s="217" t="s">
        <v>248</v>
      </c>
      <c r="H197" s="218">
        <v>50.12</v>
      </c>
      <c r="I197" s="219"/>
      <c r="J197" s="218">
        <f t="shared" si="5"/>
        <v>0</v>
      </c>
      <c r="K197" s="220"/>
      <c r="L197" s="39"/>
      <c r="M197" s="221" t="s">
        <v>1</v>
      </c>
      <c r="N197" s="222" t="s">
        <v>43</v>
      </c>
      <c r="O197" s="75"/>
      <c r="P197" s="223">
        <f t="shared" si="6"/>
        <v>0</v>
      </c>
      <c r="Q197" s="223">
        <v>6.9999999999999994E-5</v>
      </c>
      <c r="R197" s="223">
        <f t="shared" si="7"/>
        <v>3.5083999999999996E-3</v>
      </c>
      <c r="S197" s="223">
        <v>0</v>
      </c>
      <c r="T197" s="224">
        <f t="shared" si="8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 t="shared" si="9"/>
        <v>0</v>
      </c>
      <c r="BF197" s="226">
        <f t="shared" si="10"/>
        <v>0</v>
      </c>
      <c r="BG197" s="226">
        <f t="shared" si="11"/>
        <v>0</v>
      </c>
      <c r="BH197" s="226">
        <f t="shared" si="12"/>
        <v>0</v>
      </c>
      <c r="BI197" s="226">
        <f t="shared" si="13"/>
        <v>0</v>
      </c>
      <c r="BJ197" s="17" t="s">
        <v>100</v>
      </c>
      <c r="BK197" s="226">
        <f t="shared" si="14"/>
        <v>0</v>
      </c>
      <c r="BL197" s="17" t="s">
        <v>229</v>
      </c>
      <c r="BM197" s="225" t="s">
        <v>1250</v>
      </c>
    </row>
    <row r="198" spans="1:65" s="2" customFormat="1" ht="22.2" customHeight="1">
      <c r="A198" s="34"/>
      <c r="B198" s="35"/>
      <c r="C198" s="214" t="s">
        <v>393</v>
      </c>
      <c r="D198" s="214" t="s">
        <v>225</v>
      </c>
      <c r="E198" s="215" t="s">
        <v>410</v>
      </c>
      <c r="F198" s="216" t="s">
        <v>411</v>
      </c>
      <c r="G198" s="217" t="s">
        <v>228</v>
      </c>
      <c r="H198" s="218">
        <v>6.75</v>
      </c>
      <c r="I198" s="219"/>
      <c r="J198" s="218">
        <f t="shared" si="5"/>
        <v>0</v>
      </c>
      <c r="K198" s="220"/>
      <c r="L198" s="39"/>
      <c r="M198" s="221" t="s">
        <v>1</v>
      </c>
      <c r="N198" s="222" t="s">
        <v>43</v>
      </c>
      <c r="O198" s="75"/>
      <c r="P198" s="223">
        <f t="shared" si="6"/>
        <v>0</v>
      </c>
      <c r="Q198" s="223">
        <v>5.9999999999999995E-4</v>
      </c>
      <c r="R198" s="223">
        <f t="shared" si="7"/>
        <v>4.0499999999999998E-3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1251</v>
      </c>
    </row>
    <row r="199" spans="1:65" s="13" customFormat="1">
      <c r="B199" s="227"/>
      <c r="C199" s="228"/>
      <c r="D199" s="229" t="s">
        <v>234</v>
      </c>
      <c r="E199" s="230" t="s">
        <v>1</v>
      </c>
      <c r="F199" s="231" t="s">
        <v>1110</v>
      </c>
      <c r="G199" s="228"/>
      <c r="H199" s="232">
        <v>0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234</v>
      </c>
      <c r="AU199" s="238" t="s">
        <v>100</v>
      </c>
      <c r="AV199" s="13" t="s">
        <v>100</v>
      </c>
      <c r="AW199" s="13" t="s">
        <v>33</v>
      </c>
      <c r="AX199" s="13" t="s">
        <v>77</v>
      </c>
      <c r="AY199" s="238" t="s">
        <v>223</v>
      </c>
    </row>
    <row r="200" spans="1:65" s="13" customFormat="1">
      <c r="B200" s="227"/>
      <c r="C200" s="228"/>
      <c r="D200" s="229" t="s">
        <v>234</v>
      </c>
      <c r="E200" s="230" t="s">
        <v>1</v>
      </c>
      <c r="F200" s="231" t="s">
        <v>1425</v>
      </c>
      <c r="G200" s="228"/>
      <c r="H200" s="232">
        <v>6.75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234</v>
      </c>
      <c r="AU200" s="238" t="s">
        <v>100</v>
      </c>
      <c r="AV200" s="13" t="s">
        <v>100</v>
      </c>
      <c r="AW200" s="13" t="s">
        <v>33</v>
      </c>
      <c r="AX200" s="13" t="s">
        <v>77</v>
      </c>
      <c r="AY200" s="238" t="s">
        <v>223</v>
      </c>
    </row>
    <row r="201" spans="1:65" s="14" customFormat="1">
      <c r="B201" s="239"/>
      <c r="C201" s="240"/>
      <c r="D201" s="229" t="s">
        <v>234</v>
      </c>
      <c r="E201" s="241" t="s">
        <v>1</v>
      </c>
      <c r="F201" s="242" t="s">
        <v>244</v>
      </c>
      <c r="G201" s="240"/>
      <c r="H201" s="243">
        <v>6.75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234</v>
      </c>
      <c r="AU201" s="249" t="s">
        <v>100</v>
      </c>
      <c r="AV201" s="14" t="s">
        <v>229</v>
      </c>
      <c r="AW201" s="14" t="s">
        <v>33</v>
      </c>
      <c r="AX201" s="14" t="s">
        <v>85</v>
      </c>
      <c r="AY201" s="249" t="s">
        <v>223</v>
      </c>
    </row>
    <row r="202" spans="1:65" s="2" customFormat="1" ht="22.2" customHeight="1">
      <c r="A202" s="34"/>
      <c r="B202" s="35"/>
      <c r="C202" s="214" t="s">
        <v>397</v>
      </c>
      <c r="D202" s="214" t="s">
        <v>225</v>
      </c>
      <c r="E202" s="215" t="s">
        <v>424</v>
      </c>
      <c r="F202" s="216" t="s">
        <v>425</v>
      </c>
      <c r="G202" s="217" t="s">
        <v>376</v>
      </c>
      <c r="H202" s="218">
        <v>6</v>
      </c>
      <c r="I202" s="219"/>
      <c r="J202" s="218">
        <f>ROUND(I202*H202,2)</f>
        <v>0</v>
      </c>
      <c r="K202" s="220"/>
      <c r="L202" s="39"/>
      <c r="M202" s="221" t="s">
        <v>1</v>
      </c>
      <c r="N202" s="222" t="s">
        <v>43</v>
      </c>
      <c r="O202" s="7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1253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1112</v>
      </c>
      <c r="G203" s="228"/>
      <c r="H203" s="232">
        <v>6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85</v>
      </c>
      <c r="AY203" s="238" t="s">
        <v>223</v>
      </c>
    </row>
    <row r="204" spans="1:65" s="2" customFormat="1" ht="22.2" customHeight="1">
      <c r="A204" s="34"/>
      <c r="B204" s="35"/>
      <c r="C204" s="214" t="s">
        <v>401</v>
      </c>
      <c r="D204" s="214" t="s">
        <v>225</v>
      </c>
      <c r="E204" s="215" t="s">
        <v>429</v>
      </c>
      <c r="F204" s="216" t="s">
        <v>430</v>
      </c>
      <c r="G204" s="217" t="s">
        <v>248</v>
      </c>
      <c r="H204" s="218">
        <v>50.12</v>
      </c>
      <c r="I204" s="219"/>
      <c r="J204" s="218">
        <f>ROUND(I204*H204,2)</f>
        <v>0</v>
      </c>
      <c r="K204" s="220"/>
      <c r="L204" s="39"/>
      <c r="M204" s="221" t="s">
        <v>1</v>
      </c>
      <c r="N204" s="222" t="s">
        <v>43</v>
      </c>
      <c r="O204" s="7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>IF(N204="základná",J204,0)</f>
        <v>0</v>
      </c>
      <c r="BF204" s="226">
        <f>IF(N204="znížená",J204,0)</f>
        <v>0</v>
      </c>
      <c r="BG204" s="226">
        <f>IF(N204="zákl. prenesená",J204,0)</f>
        <v>0</v>
      </c>
      <c r="BH204" s="226">
        <f>IF(N204="zníž. prenesená",J204,0)</f>
        <v>0</v>
      </c>
      <c r="BI204" s="226">
        <f>IF(N204="nulová",J204,0)</f>
        <v>0</v>
      </c>
      <c r="BJ204" s="17" t="s">
        <v>100</v>
      </c>
      <c r="BK204" s="226">
        <f>ROUND(I204*H204,2)</f>
        <v>0</v>
      </c>
      <c r="BL204" s="17" t="s">
        <v>229</v>
      </c>
      <c r="BM204" s="225" t="s">
        <v>1254</v>
      </c>
    </row>
    <row r="205" spans="1:65" s="13" customFormat="1">
      <c r="B205" s="227"/>
      <c r="C205" s="228"/>
      <c r="D205" s="229" t="s">
        <v>234</v>
      </c>
      <c r="E205" s="230" t="s">
        <v>1</v>
      </c>
      <c r="F205" s="231" t="s">
        <v>1426</v>
      </c>
      <c r="G205" s="228"/>
      <c r="H205" s="232">
        <v>50.12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234</v>
      </c>
      <c r="AU205" s="238" t="s">
        <v>100</v>
      </c>
      <c r="AV205" s="13" t="s">
        <v>100</v>
      </c>
      <c r="AW205" s="13" t="s">
        <v>33</v>
      </c>
      <c r="AX205" s="13" t="s">
        <v>85</v>
      </c>
      <c r="AY205" s="238" t="s">
        <v>223</v>
      </c>
    </row>
    <row r="206" spans="1:65" s="2" customFormat="1" ht="22.2" customHeight="1">
      <c r="A206" s="34"/>
      <c r="B206" s="35"/>
      <c r="C206" s="214" t="s">
        <v>405</v>
      </c>
      <c r="D206" s="214" t="s">
        <v>225</v>
      </c>
      <c r="E206" s="215" t="s">
        <v>434</v>
      </c>
      <c r="F206" s="216" t="s">
        <v>435</v>
      </c>
      <c r="G206" s="217" t="s">
        <v>228</v>
      </c>
      <c r="H206" s="218">
        <v>6.75</v>
      </c>
      <c r="I206" s="219"/>
      <c r="J206" s="218">
        <f>ROUND(I206*H206,2)</f>
        <v>0</v>
      </c>
      <c r="K206" s="220"/>
      <c r="L206" s="39"/>
      <c r="M206" s="221" t="s">
        <v>1</v>
      </c>
      <c r="N206" s="222" t="s">
        <v>43</v>
      </c>
      <c r="O206" s="75"/>
      <c r="P206" s="223">
        <f>O206*H206</f>
        <v>0</v>
      </c>
      <c r="Q206" s="223">
        <v>1.0000000000000001E-5</v>
      </c>
      <c r="R206" s="223">
        <f>Q206*H206</f>
        <v>6.7500000000000001E-5</v>
      </c>
      <c r="S206" s="223">
        <v>0</v>
      </c>
      <c r="T206" s="22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>IF(N206="základná",J206,0)</f>
        <v>0</v>
      </c>
      <c r="BF206" s="226">
        <f>IF(N206="znížená",J206,0)</f>
        <v>0</v>
      </c>
      <c r="BG206" s="226">
        <f>IF(N206="zákl. prenesená",J206,0)</f>
        <v>0</v>
      </c>
      <c r="BH206" s="226">
        <f>IF(N206="zníž. prenesená",J206,0)</f>
        <v>0</v>
      </c>
      <c r="BI206" s="226">
        <f>IF(N206="nulová",J206,0)</f>
        <v>0</v>
      </c>
      <c r="BJ206" s="17" t="s">
        <v>100</v>
      </c>
      <c r="BK206" s="226">
        <f>ROUND(I206*H206,2)</f>
        <v>0</v>
      </c>
      <c r="BL206" s="17" t="s">
        <v>229</v>
      </c>
      <c r="BM206" s="225" t="s">
        <v>1256</v>
      </c>
    </row>
    <row r="207" spans="1:65" s="13" customFormat="1">
      <c r="B207" s="227"/>
      <c r="C207" s="228"/>
      <c r="D207" s="229" t="s">
        <v>234</v>
      </c>
      <c r="E207" s="230" t="s">
        <v>1</v>
      </c>
      <c r="F207" s="231" t="s">
        <v>1427</v>
      </c>
      <c r="G207" s="228"/>
      <c r="H207" s="232">
        <v>6.75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234</v>
      </c>
      <c r="AU207" s="238" t="s">
        <v>100</v>
      </c>
      <c r="AV207" s="13" t="s">
        <v>100</v>
      </c>
      <c r="AW207" s="13" t="s">
        <v>33</v>
      </c>
      <c r="AX207" s="13" t="s">
        <v>85</v>
      </c>
      <c r="AY207" s="238" t="s">
        <v>223</v>
      </c>
    </row>
    <row r="208" spans="1:65" s="2" customFormat="1" ht="30" customHeight="1">
      <c r="A208" s="34"/>
      <c r="B208" s="35"/>
      <c r="C208" s="214" t="s">
        <v>409</v>
      </c>
      <c r="D208" s="214" t="s">
        <v>225</v>
      </c>
      <c r="E208" s="215" t="s">
        <v>439</v>
      </c>
      <c r="F208" s="216" t="s">
        <v>440</v>
      </c>
      <c r="G208" s="217" t="s">
        <v>248</v>
      </c>
      <c r="H208" s="218">
        <v>59.74</v>
      </c>
      <c r="I208" s="219"/>
      <c r="J208" s="218">
        <f>ROUND(I208*H208,2)</f>
        <v>0</v>
      </c>
      <c r="K208" s="220"/>
      <c r="L208" s="39"/>
      <c r="M208" s="221" t="s">
        <v>1</v>
      </c>
      <c r="N208" s="222" t="s">
        <v>43</v>
      </c>
      <c r="O208" s="75"/>
      <c r="P208" s="223">
        <f>O208*H208</f>
        <v>0</v>
      </c>
      <c r="Q208" s="223">
        <v>0.15112999999999999</v>
      </c>
      <c r="R208" s="223">
        <f>Q208*H208</f>
        <v>9.0285061999999989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1258</v>
      </c>
    </row>
    <row r="209" spans="1:65" s="13" customFormat="1">
      <c r="B209" s="227"/>
      <c r="C209" s="228"/>
      <c r="D209" s="229" t="s">
        <v>234</v>
      </c>
      <c r="E209" s="230" t="s">
        <v>1</v>
      </c>
      <c r="F209" s="231" t="s">
        <v>1428</v>
      </c>
      <c r="G209" s="228"/>
      <c r="H209" s="232">
        <v>6.55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234</v>
      </c>
      <c r="AU209" s="238" t="s">
        <v>100</v>
      </c>
      <c r="AV209" s="13" t="s">
        <v>100</v>
      </c>
      <c r="AW209" s="13" t="s">
        <v>33</v>
      </c>
      <c r="AX209" s="13" t="s">
        <v>77</v>
      </c>
      <c r="AY209" s="238" t="s">
        <v>223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1429</v>
      </c>
      <c r="G210" s="228"/>
      <c r="H210" s="232">
        <v>53.19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77</v>
      </c>
      <c r="AY210" s="238" t="s">
        <v>223</v>
      </c>
    </row>
    <row r="211" spans="1:65" s="14" customFormat="1">
      <c r="B211" s="239"/>
      <c r="C211" s="240"/>
      <c r="D211" s="229" t="s">
        <v>234</v>
      </c>
      <c r="E211" s="241" t="s">
        <v>1</v>
      </c>
      <c r="F211" s="242" t="s">
        <v>244</v>
      </c>
      <c r="G211" s="240"/>
      <c r="H211" s="243">
        <v>59.74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234</v>
      </c>
      <c r="AU211" s="249" t="s">
        <v>100</v>
      </c>
      <c r="AV211" s="14" t="s">
        <v>229</v>
      </c>
      <c r="AW211" s="14" t="s">
        <v>33</v>
      </c>
      <c r="AX211" s="14" t="s">
        <v>85</v>
      </c>
      <c r="AY211" s="249" t="s">
        <v>223</v>
      </c>
    </row>
    <row r="212" spans="1:65" s="2" customFormat="1" ht="22.2" customHeight="1">
      <c r="A212" s="34"/>
      <c r="B212" s="35"/>
      <c r="C212" s="250" t="s">
        <v>415</v>
      </c>
      <c r="D212" s="250" t="s">
        <v>322</v>
      </c>
      <c r="E212" s="251" t="s">
        <v>447</v>
      </c>
      <c r="F212" s="252" t="s">
        <v>448</v>
      </c>
      <c r="G212" s="253" t="s">
        <v>376</v>
      </c>
      <c r="H212" s="254">
        <v>60.34</v>
      </c>
      <c r="I212" s="255"/>
      <c r="J212" s="254">
        <f>ROUND(I212*H212,2)</f>
        <v>0</v>
      </c>
      <c r="K212" s="256"/>
      <c r="L212" s="257"/>
      <c r="M212" s="258" t="s">
        <v>1</v>
      </c>
      <c r="N212" s="259" t="s">
        <v>43</v>
      </c>
      <c r="O212" s="75"/>
      <c r="P212" s="223">
        <f>O212*H212</f>
        <v>0</v>
      </c>
      <c r="Q212" s="223">
        <v>0.09</v>
      </c>
      <c r="R212" s="223">
        <f>Q212*H212</f>
        <v>5.4306000000000001</v>
      </c>
      <c r="S212" s="223">
        <v>0</v>
      </c>
      <c r="T212" s="22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262</v>
      </c>
      <c r="AT212" s="225" t="s">
        <v>322</v>
      </c>
      <c r="AU212" s="225" t="s">
        <v>100</v>
      </c>
      <c r="AY212" s="17" t="s">
        <v>223</v>
      </c>
      <c r="BE212" s="226">
        <f>IF(N212="základná",J212,0)</f>
        <v>0</v>
      </c>
      <c r="BF212" s="226">
        <f>IF(N212="znížená",J212,0)</f>
        <v>0</v>
      </c>
      <c r="BG212" s="226">
        <f>IF(N212="zákl. prenesená",J212,0)</f>
        <v>0</v>
      </c>
      <c r="BH212" s="226">
        <f>IF(N212="zníž. prenesená",J212,0)</f>
        <v>0</v>
      </c>
      <c r="BI212" s="226">
        <f>IF(N212="nulová",J212,0)</f>
        <v>0</v>
      </c>
      <c r="BJ212" s="17" t="s">
        <v>100</v>
      </c>
      <c r="BK212" s="226">
        <f>ROUND(I212*H212,2)</f>
        <v>0</v>
      </c>
      <c r="BL212" s="17" t="s">
        <v>229</v>
      </c>
      <c r="BM212" s="225" t="s">
        <v>1261</v>
      </c>
    </row>
    <row r="213" spans="1:65" s="13" customFormat="1">
      <c r="B213" s="227"/>
      <c r="C213" s="228"/>
      <c r="D213" s="229" t="s">
        <v>234</v>
      </c>
      <c r="E213" s="228"/>
      <c r="F213" s="231" t="s">
        <v>1430</v>
      </c>
      <c r="G213" s="228"/>
      <c r="H213" s="232">
        <v>60.34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4</v>
      </c>
      <c r="AX213" s="13" t="s">
        <v>85</v>
      </c>
      <c r="AY213" s="238" t="s">
        <v>223</v>
      </c>
    </row>
    <row r="214" spans="1:65" s="2" customFormat="1" ht="19.8" customHeight="1">
      <c r="A214" s="34"/>
      <c r="B214" s="35"/>
      <c r="C214" s="250" t="s">
        <v>419</v>
      </c>
      <c r="D214" s="250" t="s">
        <v>322</v>
      </c>
      <c r="E214" s="251" t="s">
        <v>457</v>
      </c>
      <c r="F214" s="252" t="s">
        <v>458</v>
      </c>
      <c r="G214" s="253" t="s">
        <v>376</v>
      </c>
      <c r="H214" s="254">
        <v>53.72</v>
      </c>
      <c r="I214" s="255"/>
      <c r="J214" s="254">
        <f>ROUND(I214*H214,2)</f>
        <v>0</v>
      </c>
      <c r="K214" s="256"/>
      <c r="L214" s="257"/>
      <c r="M214" s="258" t="s">
        <v>1</v>
      </c>
      <c r="N214" s="259" t="s">
        <v>43</v>
      </c>
      <c r="O214" s="75"/>
      <c r="P214" s="223">
        <f>O214*H214</f>
        <v>0</v>
      </c>
      <c r="Q214" s="223">
        <v>6.5000000000000002E-2</v>
      </c>
      <c r="R214" s="223">
        <f>Q214*H214</f>
        <v>3.4918</v>
      </c>
      <c r="S214" s="223">
        <v>0</v>
      </c>
      <c r="T214" s="22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262</v>
      </c>
      <c r="AT214" s="225" t="s">
        <v>322</v>
      </c>
      <c r="AU214" s="225" t="s">
        <v>100</v>
      </c>
      <c r="AY214" s="17" t="s">
        <v>223</v>
      </c>
      <c r="BE214" s="226">
        <f>IF(N214="základná",J214,0)</f>
        <v>0</v>
      </c>
      <c r="BF214" s="226">
        <f>IF(N214="znížená",J214,0)</f>
        <v>0</v>
      </c>
      <c r="BG214" s="226">
        <f>IF(N214="zákl. prenesená",J214,0)</f>
        <v>0</v>
      </c>
      <c r="BH214" s="226">
        <f>IF(N214="zníž. prenesená",J214,0)</f>
        <v>0</v>
      </c>
      <c r="BI214" s="226">
        <f>IF(N214="nulová",J214,0)</f>
        <v>0</v>
      </c>
      <c r="BJ214" s="17" t="s">
        <v>100</v>
      </c>
      <c r="BK214" s="226">
        <f>ROUND(I214*H214,2)</f>
        <v>0</v>
      </c>
      <c r="BL214" s="17" t="s">
        <v>229</v>
      </c>
      <c r="BM214" s="225" t="s">
        <v>1431</v>
      </c>
    </row>
    <row r="215" spans="1:65" s="13" customFormat="1">
      <c r="B215" s="227"/>
      <c r="C215" s="228"/>
      <c r="D215" s="229" t="s">
        <v>234</v>
      </c>
      <c r="E215" s="230" t="s">
        <v>1</v>
      </c>
      <c r="F215" s="231" t="s">
        <v>1432</v>
      </c>
      <c r="G215" s="228"/>
      <c r="H215" s="232">
        <v>53.19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234</v>
      </c>
      <c r="AU215" s="238" t="s">
        <v>100</v>
      </c>
      <c r="AV215" s="13" t="s">
        <v>100</v>
      </c>
      <c r="AW215" s="13" t="s">
        <v>33</v>
      </c>
      <c r="AX215" s="13" t="s">
        <v>85</v>
      </c>
      <c r="AY215" s="238" t="s">
        <v>223</v>
      </c>
    </row>
    <row r="216" spans="1:65" s="13" customFormat="1">
      <c r="B216" s="227"/>
      <c r="C216" s="228"/>
      <c r="D216" s="229" t="s">
        <v>234</v>
      </c>
      <c r="E216" s="228"/>
      <c r="F216" s="231" t="s">
        <v>1433</v>
      </c>
      <c r="G216" s="228"/>
      <c r="H216" s="232">
        <v>53.72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4</v>
      </c>
      <c r="AX216" s="13" t="s">
        <v>85</v>
      </c>
      <c r="AY216" s="238" t="s">
        <v>223</v>
      </c>
    </row>
    <row r="217" spans="1:65" s="2" customFormat="1" ht="30" customHeight="1">
      <c r="A217" s="34"/>
      <c r="B217" s="35"/>
      <c r="C217" s="214" t="s">
        <v>423</v>
      </c>
      <c r="D217" s="214" t="s">
        <v>225</v>
      </c>
      <c r="E217" s="215" t="s">
        <v>462</v>
      </c>
      <c r="F217" s="216" t="s">
        <v>463</v>
      </c>
      <c r="G217" s="217" t="s">
        <v>248</v>
      </c>
      <c r="H217" s="218">
        <v>47.53</v>
      </c>
      <c r="I217" s="219"/>
      <c r="J217" s="218">
        <f>ROUND(I217*H217,2)</f>
        <v>0</v>
      </c>
      <c r="K217" s="220"/>
      <c r="L217" s="39"/>
      <c r="M217" s="221" t="s">
        <v>1</v>
      </c>
      <c r="N217" s="222" t="s">
        <v>43</v>
      </c>
      <c r="O217" s="75"/>
      <c r="P217" s="223">
        <f>O217*H217</f>
        <v>0</v>
      </c>
      <c r="Q217" s="223">
        <v>9.8530000000000006E-2</v>
      </c>
      <c r="R217" s="223">
        <f>Q217*H217</f>
        <v>4.6831309000000001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1264</v>
      </c>
    </row>
    <row r="218" spans="1:65" s="2" customFormat="1" ht="14.4" customHeight="1">
      <c r="A218" s="34"/>
      <c r="B218" s="35"/>
      <c r="C218" s="250" t="s">
        <v>428</v>
      </c>
      <c r="D218" s="250" t="s">
        <v>322</v>
      </c>
      <c r="E218" s="251" t="s">
        <v>467</v>
      </c>
      <c r="F218" s="252" t="s">
        <v>468</v>
      </c>
      <c r="G218" s="253" t="s">
        <v>376</v>
      </c>
      <c r="H218" s="254">
        <v>48.01</v>
      </c>
      <c r="I218" s="255"/>
      <c r="J218" s="254">
        <f>ROUND(I218*H218,2)</f>
        <v>0</v>
      </c>
      <c r="K218" s="256"/>
      <c r="L218" s="257"/>
      <c r="M218" s="258" t="s">
        <v>1</v>
      </c>
      <c r="N218" s="259" t="s">
        <v>43</v>
      </c>
      <c r="O218" s="75"/>
      <c r="P218" s="223">
        <f>O218*H218</f>
        <v>0</v>
      </c>
      <c r="Q218" s="223">
        <v>2.3E-2</v>
      </c>
      <c r="R218" s="223">
        <f>Q218*H218</f>
        <v>1.10423</v>
      </c>
      <c r="S218" s="223">
        <v>0</v>
      </c>
      <c r="T218" s="22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262</v>
      </c>
      <c r="AT218" s="225" t="s">
        <v>322</v>
      </c>
      <c r="AU218" s="225" t="s">
        <v>100</v>
      </c>
      <c r="AY218" s="17" t="s">
        <v>223</v>
      </c>
      <c r="BE218" s="226">
        <f>IF(N218="základná",J218,0)</f>
        <v>0</v>
      </c>
      <c r="BF218" s="226">
        <f>IF(N218="znížená",J218,0)</f>
        <v>0</v>
      </c>
      <c r="BG218" s="226">
        <f>IF(N218="zákl. prenesená",J218,0)</f>
        <v>0</v>
      </c>
      <c r="BH218" s="226">
        <f>IF(N218="zníž. prenesená",J218,0)</f>
        <v>0</v>
      </c>
      <c r="BI218" s="226">
        <f>IF(N218="nulová",J218,0)</f>
        <v>0</v>
      </c>
      <c r="BJ218" s="17" t="s">
        <v>100</v>
      </c>
      <c r="BK218" s="226">
        <f>ROUND(I218*H218,2)</f>
        <v>0</v>
      </c>
      <c r="BL218" s="17" t="s">
        <v>229</v>
      </c>
      <c r="BM218" s="225" t="s">
        <v>1266</v>
      </c>
    </row>
    <row r="219" spans="1:65" s="13" customFormat="1">
      <c r="B219" s="227"/>
      <c r="C219" s="228"/>
      <c r="D219" s="229" t="s">
        <v>234</v>
      </c>
      <c r="E219" s="228"/>
      <c r="F219" s="231" t="s">
        <v>1434</v>
      </c>
      <c r="G219" s="228"/>
      <c r="H219" s="232">
        <v>48.01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4</v>
      </c>
      <c r="AX219" s="13" t="s">
        <v>85</v>
      </c>
      <c r="AY219" s="238" t="s">
        <v>223</v>
      </c>
    </row>
    <row r="220" spans="1:65" s="2" customFormat="1" ht="22.2" customHeight="1">
      <c r="A220" s="34"/>
      <c r="B220" s="35"/>
      <c r="C220" s="214" t="s">
        <v>433</v>
      </c>
      <c r="D220" s="214" t="s">
        <v>225</v>
      </c>
      <c r="E220" s="215" t="s">
        <v>472</v>
      </c>
      <c r="F220" s="216" t="s">
        <v>473</v>
      </c>
      <c r="G220" s="217" t="s">
        <v>258</v>
      </c>
      <c r="H220" s="218">
        <v>4.8899999999999997</v>
      </c>
      <c r="I220" s="219"/>
      <c r="J220" s="218">
        <f>ROUND(I220*H220,2)</f>
        <v>0</v>
      </c>
      <c r="K220" s="220"/>
      <c r="L220" s="39"/>
      <c r="M220" s="221" t="s">
        <v>1</v>
      </c>
      <c r="N220" s="222" t="s">
        <v>43</v>
      </c>
      <c r="O220" s="75"/>
      <c r="P220" s="223">
        <f>O220*H220</f>
        <v>0</v>
      </c>
      <c r="Q220" s="223">
        <v>2.2151299999999998</v>
      </c>
      <c r="R220" s="223">
        <f>Q220*H220</f>
        <v>10.831985699999999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1268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1435</v>
      </c>
      <c r="G221" s="228"/>
      <c r="H221" s="232">
        <v>4.8899999999999997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2" customFormat="1" ht="22.2" customHeight="1">
      <c r="A222" s="34"/>
      <c r="B222" s="35"/>
      <c r="C222" s="214" t="s">
        <v>438</v>
      </c>
      <c r="D222" s="214" t="s">
        <v>225</v>
      </c>
      <c r="E222" s="215" t="s">
        <v>494</v>
      </c>
      <c r="F222" s="216" t="s">
        <v>495</v>
      </c>
      <c r="G222" s="217" t="s">
        <v>376</v>
      </c>
      <c r="H222" s="218">
        <v>1</v>
      </c>
      <c r="I222" s="219"/>
      <c r="J222" s="218">
        <f>ROUND(I222*H222,2)</f>
        <v>0</v>
      </c>
      <c r="K222" s="220"/>
      <c r="L222" s="39"/>
      <c r="M222" s="221" t="s">
        <v>1</v>
      </c>
      <c r="N222" s="222" t="s">
        <v>43</v>
      </c>
      <c r="O222" s="75"/>
      <c r="P222" s="223">
        <f>O222*H222</f>
        <v>0</v>
      </c>
      <c r="Q222" s="223">
        <v>0</v>
      </c>
      <c r="R222" s="223">
        <f>Q222*H222</f>
        <v>0</v>
      </c>
      <c r="S222" s="223">
        <v>4.0000000000000001E-3</v>
      </c>
      <c r="T222" s="224">
        <f>S222*H222</f>
        <v>4.0000000000000001E-3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1273</v>
      </c>
    </row>
    <row r="223" spans="1:65" s="2" customFormat="1" ht="30" customHeight="1">
      <c r="A223" s="34"/>
      <c r="B223" s="35"/>
      <c r="C223" s="214" t="s">
        <v>446</v>
      </c>
      <c r="D223" s="214" t="s">
        <v>225</v>
      </c>
      <c r="E223" s="215" t="s">
        <v>502</v>
      </c>
      <c r="F223" s="216" t="s">
        <v>503</v>
      </c>
      <c r="G223" s="217" t="s">
        <v>303</v>
      </c>
      <c r="H223" s="218">
        <v>7.46</v>
      </c>
      <c r="I223" s="219"/>
      <c r="J223" s="218">
        <f>ROUND(I223*H223,2)</f>
        <v>0</v>
      </c>
      <c r="K223" s="220"/>
      <c r="L223" s="39"/>
      <c r="M223" s="221" t="s">
        <v>1</v>
      </c>
      <c r="N223" s="222" t="s">
        <v>43</v>
      </c>
      <c r="O223" s="75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1436</v>
      </c>
    </row>
    <row r="224" spans="1:65" s="2" customFormat="1" ht="22.2" customHeight="1">
      <c r="A224" s="34"/>
      <c r="B224" s="35"/>
      <c r="C224" s="214" t="s">
        <v>451</v>
      </c>
      <c r="D224" s="214" t="s">
        <v>225</v>
      </c>
      <c r="E224" s="215" t="s">
        <v>506</v>
      </c>
      <c r="F224" s="216" t="s">
        <v>507</v>
      </c>
      <c r="G224" s="217" t="s">
        <v>303</v>
      </c>
      <c r="H224" s="218">
        <v>7.46</v>
      </c>
      <c r="I224" s="219"/>
      <c r="J224" s="218">
        <f>ROUND(I224*H224,2)</f>
        <v>0</v>
      </c>
      <c r="K224" s="220"/>
      <c r="L224" s="39"/>
      <c r="M224" s="221" t="s">
        <v>1</v>
      </c>
      <c r="N224" s="222" t="s">
        <v>43</v>
      </c>
      <c r="O224" s="7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>IF(N224="základná",J224,0)</f>
        <v>0</v>
      </c>
      <c r="BF224" s="226">
        <f>IF(N224="znížená",J224,0)</f>
        <v>0</v>
      </c>
      <c r="BG224" s="226">
        <f>IF(N224="zákl. prenesená",J224,0)</f>
        <v>0</v>
      </c>
      <c r="BH224" s="226">
        <f>IF(N224="zníž. prenesená",J224,0)</f>
        <v>0</v>
      </c>
      <c r="BI224" s="226">
        <f>IF(N224="nulová",J224,0)</f>
        <v>0</v>
      </c>
      <c r="BJ224" s="17" t="s">
        <v>100</v>
      </c>
      <c r="BK224" s="226">
        <f>ROUND(I224*H224,2)</f>
        <v>0</v>
      </c>
      <c r="BL224" s="17" t="s">
        <v>229</v>
      </c>
      <c r="BM224" s="225" t="s">
        <v>1437</v>
      </c>
    </row>
    <row r="225" spans="1:65" s="2" customFormat="1" ht="22.2" customHeight="1">
      <c r="A225" s="34"/>
      <c r="B225" s="35"/>
      <c r="C225" s="214" t="s">
        <v>456</v>
      </c>
      <c r="D225" s="214" t="s">
        <v>225</v>
      </c>
      <c r="E225" s="215" t="s">
        <v>511</v>
      </c>
      <c r="F225" s="216" t="s">
        <v>512</v>
      </c>
      <c r="G225" s="217" t="s">
        <v>303</v>
      </c>
      <c r="H225" s="218">
        <v>7.46</v>
      </c>
      <c r="I225" s="219"/>
      <c r="J225" s="218">
        <f>ROUND(I225*H225,2)</f>
        <v>0</v>
      </c>
      <c r="K225" s="220"/>
      <c r="L225" s="39"/>
      <c r="M225" s="221" t="s">
        <v>1</v>
      </c>
      <c r="N225" s="222" t="s">
        <v>43</v>
      </c>
      <c r="O225" s="7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1438</v>
      </c>
    </row>
    <row r="226" spans="1:65" s="2" customFormat="1" ht="22.2" customHeight="1">
      <c r="A226" s="34"/>
      <c r="B226" s="35"/>
      <c r="C226" s="214" t="s">
        <v>461</v>
      </c>
      <c r="D226" s="214" t="s">
        <v>225</v>
      </c>
      <c r="E226" s="215" t="s">
        <v>515</v>
      </c>
      <c r="F226" s="216" t="s">
        <v>516</v>
      </c>
      <c r="G226" s="217" t="s">
        <v>303</v>
      </c>
      <c r="H226" s="218">
        <v>7.46</v>
      </c>
      <c r="I226" s="219"/>
      <c r="J226" s="218">
        <f>ROUND(I226*H226,2)</f>
        <v>0</v>
      </c>
      <c r="K226" s="220"/>
      <c r="L226" s="39"/>
      <c r="M226" s="221" t="s">
        <v>1</v>
      </c>
      <c r="N226" s="222" t="s">
        <v>43</v>
      </c>
      <c r="O226" s="7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>IF(N226="základná",J226,0)</f>
        <v>0</v>
      </c>
      <c r="BF226" s="226">
        <f>IF(N226="znížená",J226,0)</f>
        <v>0</v>
      </c>
      <c r="BG226" s="226">
        <f>IF(N226="zákl. prenesená",J226,0)</f>
        <v>0</v>
      </c>
      <c r="BH226" s="226">
        <f>IF(N226="zníž. prenesená",J226,0)</f>
        <v>0</v>
      </c>
      <c r="BI226" s="226">
        <f>IF(N226="nulová",J226,0)</f>
        <v>0</v>
      </c>
      <c r="BJ226" s="17" t="s">
        <v>100</v>
      </c>
      <c r="BK226" s="226">
        <f>ROUND(I226*H226,2)</f>
        <v>0</v>
      </c>
      <c r="BL226" s="17" t="s">
        <v>229</v>
      </c>
      <c r="BM226" s="225" t="s">
        <v>1277</v>
      </c>
    </row>
    <row r="227" spans="1:65" s="12" customFormat="1" ht="22.8" customHeight="1">
      <c r="B227" s="198"/>
      <c r="C227" s="199"/>
      <c r="D227" s="200" t="s">
        <v>76</v>
      </c>
      <c r="E227" s="212" t="s">
        <v>522</v>
      </c>
      <c r="F227" s="212" t="s">
        <v>523</v>
      </c>
      <c r="G227" s="199"/>
      <c r="H227" s="199"/>
      <c r="I227" s="202"/>
      <c r="J227" s="213">
        <f>BK227</f>
        <v>0</v>
      </c>
      <c r="K227" s="199"/>
      <c r="L227" s="204"/>
      <c r="M227" s="205"/>
      <c r="N227" s="206"/>
      <c r="O227" s="206"/>
      <c r="P227" s="207">
        <f>P228</f>
        <v>0</v>
      </c>
      <c r="Q227" s="206"/>
      <c r="R227" s="207">
        <f>R228</f>
        <v>0</v>
      </c>
      <c r="S227" s="206"/>
      <c r="T227" s="208">
        <f>T228</f>
        <v>0</v>
      </c>
      <c r="AR227" s="209" t="s">
        <v>85</v>
      </c>
      <c r="AT227" s="210" t="s">
        <v>76</v>
      </c>
      <c r="AU227" s="210" t="s">
        <v>85</v>
      </c>
      <c r="AY227" s="209" t="s">
        <v>223</v>
      </c>
      <c r="BK227" s="211">
        <f>BK228</f>
        <v>0</v>
      </c>
    </row>
    <row r="228" spans="1:65" s="2" customFormat="1" ht="22.2" customHeight="1">
      <c r="A228" s="34"/>
      <c r="B228" s="35"/>
      <c r="C228" s="214" t="s">
        <v>466</v>
      </c>
      <c r="D228" s="214" t="s">
        <v>225</v>
      </c>
      <c r="E228" s="215" t="s">
        <v>596</v>
      </c>
      <c r="F228" s="216" t="s">
        <v>597</v>
      </c>
      <c r="G228" s="217" t="s">
        <v>303</v>
      </c>
      <c r="H228" s="218">
        <v>162.59</v>
      </c>
      <c r="I228" s="219"/>
      <c r="J228" s="218">
        <f>ROUND(I228*H228,2)</f>
        <v>0</v>
      </c>
      <c r="K228" s="220"/>
      <c r="L228" s="39"/>
      <c r="M228" s="260" t="s">
        <v>1</v>
      </c>
      <c r="N228" s="261" t="s">
        <v>43</v>
      </c>
      <c r="O228" s="262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7" t="s">
        <v>100</v>
      </c>
      <c r="BK228" s="226">
        <f>ROUND(I228*H228,2)</f>
        <v>0</v>
      </c>
      <c r="BL228" s="17" t="s">
        <v>229</v>
      </c>
      <c r="BM228" s="225" t="s">
        <v>1439</v>
      </c>
    </row>
    <row r="229" spans="1:65" s="2" customFormat="1" ht="6.9" customHeight="1">
      <c r="A229" s="34"/>
      <c r="B229" s="58"/>
      <c r="C229" s="59"/>
      <c r="D229" s="59"/>
      <c r="E229" s="59"/>
      <c r="F229" s="59"/>
      <c r="G229" s="59"/>
      <c r="H229" s="59"/>
      <c r="I229" s="59"/>
      <c r="J229" s="59"/>
      <c r="K229" s="59"/>
      <c r="L229" s="39"/>
      <c r="M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</row>
  </sheetData>
  <sheetProtection password="CC35" sheet="1" objects="1" scenarios="1" formatColumns="0" formatRows="0" autoFilter="0"/>
  <autoFilter ref="C136:K228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149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1194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1440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SUM(BE137:BE227)),  2)</f>
        <v>0</v>
      </c>
      <c r="G37" s="137"/>
      <c r="H37" s="137"/>
      <c r="I37" s="138">
        <v>0.2</v>
      </c>
      <c r="J37" s="136">
        <f>ROUND(((SUM(BE108:BE115) + SUM(BE137:BE227))*I37),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SUM(BF137:BF227)),  2)</f>
        <v>0</v>
      </c>
      <c r="G38" s="137"/>
      <c r="H38" s="137"/>
      <c r="I38" s="138">
        <v>0.2</v>
      </c>
      <c r="J38" s="136">
        <f>ROUND(((SUM(BF108:BF115) + SUM(BF137:BF227))*I38),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SUM(BG137:BG227)),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SUM(BH137:BH227)),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SUM(BI137:BI227)),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1194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999-9-8-86 - SO 10 autoelektrikár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1059</v>
      </c>
      <c r="E101" s="171"/>
      <c r="F101" s="171"/>
      <c r="G101" s="171"/>
      <c r="H101" s="171"/>
      <c r="I101" s="171"/>
      <c r="J101" s="172">
        <f>J158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J172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J177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J191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J226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1194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999-9-8-86 - SO 10 autoelektrikár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344.7747073000001</v>
      </c>
      <c r="S137" s="83"/>
      <c r="T137" s="196">
        <f>T138</f>
        <v>34.000680000000003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P139+P158+P172+P177+P191+P226</f>
        <v>0</v>
      </c>
      <c r="Q138" s="206"/>
      <c r="R138" s="207">
        <f>R139+R158+R172+R177+R191+R226</f>
        <v>344.7747073000001</v>
      </c>
      <c r="S138" s="206"/>
      <c r="T138" s="208">
        <f>T139+T158+T172+T177+T191+T226</f>
        <v>34.000680000000003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BK139+BK158+BK172+BK177+BK191+BK226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SUM(P140:P157)</f>
        <v>0</v>
      </c>
      <c r="Q139" s="206"/>
      <c r="R139" s="207">
        <f>SUM(R140:R157)</f>
        <v>1.4931E-3</v>
      </c>
      <c r="S139" s="206"/>
      <c r="T139" s="208">
        <f>SUM(T140:T157)</f>
        <v>34.000680000000003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SUM(BK140:BK157)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231</v>
      </c>
      <c r="F140" s="216" t="s">
        <v>232</v>
      </c>
      <c r="G140" s="217" t="s">
        <v>228</v>
      </c>
      <c r="H140" s="218">
        <v>141.75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0.22500000000000001</v>
      </c>
      <c r="T140" s="224">
        <f>S140*H140</f>
        <v>31.893750000000001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1441</v>
      </c>
    </row>
    <row r="141" spans="1:65" s="2" customFormat="1" ht="30" customHeight="1">
      <c r="A141" s="34"/>
      <c r="B141" s="35"/>
      <c r="C141" s="214" t="s">
        <v>100</v>
      </c>
      <c r="D141" s="214" t="s">
        <v>225</v>
      </c>
      <c r="E141" s="215" t="s">
        <v>239</v>
      </c>
      <c r="F141" s="216" t="s">
        <v>240</v>
      </c>
      <c r="G141" s="217" t="s">
        <v>228</v>
      </c>
      <c r="H141" s="218">
        <v>16.59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9.0000000000000006E-5</v>
      </c>
      <c r="R141" s="223">
        <f>Q141*H141</f>
        <v>1.4931E-3</v>
      </c>
      <c r="S141" s="223">
        <v>0.127</v>
      </c>
      <c r="T141" s="224">
        <f>S141*H141</f>
        <v>2.1069300000000002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1197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1442</v>
      </c>
      <c r="G142" s="228"/>
      <c r="H142" s="232">
        <v>16.59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85</v>
      </c>
      <c r="AY142" s="238" t="s">
        <v>223</v>
      </c>
    </row>
    <row r="143" spans="1:65" s="2" customFormat="1" ht="22.2" customHeight="1">
      <c r="A143" s="34"/>
      <c r="B143" s="35"/>
      <c r="C143" s="214" t="s">
        <v>168</v>
      </c>
      <c r="D143" s="214" t="s">
        <v>225</v>
      </c>
      <c r="E143" s="215" t="s">
        <v>263</v>
      </c>
      <c r="F143" s="216" t="s">
        <v>264</v>
      </c>
      <c r="G143" s="217" t="s">
        <v>258</v>
      </c>
      <c r="H143" s="218">
        <v>17.98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1200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1443</v>
      </c>
      <c r="G144" s="228"/>
      <c r="H144" s="232">
        <v>17.98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85</v>
      </c>
      <c r="AY144" s="238" t="s">
        <v>223</v>
      </c>
    </row>
    <row r="145" spans="1:65" s="2" customFormat="1" ht="40.200000000000003" customHeight="1">
      <c r="A145" s="34"/>
      <c r="B145" s="35"/>
      <c r="C145" s="214" t="s">
        <v>229</v>
      </c>
      <c r="D145" s="214" t="s">
        <v>225</v>
      </c>
      <c r="E145" s="215" t="s">
        <v>275</v>
      </c>
      <c r="F145" s="216" t="s">
        <v>276</v>
      </c>
      <c r="G145" s="217" t="s">
        <v>258</v>
      </c>
      <c r="H145" s="218">
        <v>5.0199999999999996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1205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1444</v>
      </c>
      <c r="G146" s="228"/>
      <c r="H146" s="232">
        <v>5.0199999999999996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34.799999999999997" customHeight="1">
      <c r="A147" s="34"/>
      <c r="B147" s="35"/>
      <c r="C147" s="214" t="s">
        <v>245</v>
      </c>
      <c r="D147" s="214" t="s">
        <v>225</v>
      </c>
      <c r="E147" s="215" t="s">
        <v>280</v>
      </c>
      <c r="F147" s="216" t="s">
        <v>281</v>
      </c>
      <c r="G147" s="217" t="s">
        <v>258</v>
      </c>
      <c r="H147" s="218">
        <v>15.47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1207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1445</v>
      </c>
      <c r="G148" s="228"/>
      <c r="H148" s="232">
        <v>15.47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40.200000000000003" customHeight="1">
      <c r="A149" s="34"/>
      <c r="B149" s="35"/>
      <c r="C149" s="214" t="s">
        <v>250</v>
      </c>
      <c r="D149" s="214" t="s">
        <v>225</v>
      </c>
      <c r="E149" s="215" t="s">
        <v>285</v>
      </c>
      <c r="F149" s="216" t="s">
        <v>286</v>
      </c>
      <c r="G149" s="217" t="s">
        <v>258</v>
      </c>
      <c r="H149" s="218">
        <v>232.05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1209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1446</v>
      </c>
      <c r="G150" s="228"/>
      <c r="H150" s="232">
        <v>15.47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13" customFormat="1">
      <c r="B151" s="227"/>
      <c r="C151" s="228"/>
      <c r="D151" s="229" t="s">
        <v>234</v>
      </c>
      <c r="E151" s="228"/>
      <c r="F151" s="231" t="s">
        <v>1447</v>
      </c>
      <c r="G151" s="228"/>
      <c r="H151" s="232">
        <v>232.05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4</v>
      </c>
      <c r="AX151" s="13" t="s">
        <v>85</v>
      </c>
      <c r="AY151" s="238" t="s">
        <v>223</v>
      </c>
    </row>
    <row r="152" spans="1:65" s="2" customFormat="1" ht="22.2" customHeight="1">
      <c r="A152" s="34"/>
      <c r="B152" s="35"/>
      <c r="C152" s="214" t="s">
        <v>255</v>
      </c>
      <c r="D152" s="214" t="s">
        <v>225</v>
      </c>
      <c r="E152" s="215" t="s">
        <v>291</v>
      </c>
      <c r="F152" s="216" t="s">
        <v>292</v>
      </c>
      <c r="G152" s="217" t="s">
        <v>258</v>
      </c>
      <c r="H152" s="218">
        <v>20.49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1212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1448</v>
      </c>
      <c r="G153" s="228"/>
      <c r="H153" s="232">
        <v>20.49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2" customFormat="1" ht="22.2" customHeight="1">
      <c r="A154" s="34"/>
      <c r="B154" s="35"/>
      <c r="C154" s="214" t="s">
        <v>262</v>
      </c>
      <c r="D154" s="214" t="s">
        <v>225</v>
      </c>
      <c r="E154" s="215" t="s">
        <v>296</v>
      </c>
      <c r="F154" s="216" t="s">
        <v>297</v>
      </c>
      <c r="G154" s="217" t="s">
        <v>258</v>
      </c>
      <c r="H154" s="218">
        <v>2.5099999999999998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1214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1449</v>
      </c>
      <c r="G155" s="228"/>
      <c r="H155" s="232">
        <v>2.5099999999999998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268</v>
      </c>
      <c r="D156" s="214" t="s">
        <v>225</v>
      </c>
      <c r="E156" s="215" t="s">
        <v>301</v>
      </c>
      <c r="F156" s="216" t="s">
        <v>302</v>
      </c>
      <c r="G156" s="217" t="s">
        <v>303</v>
      </c>
      <c r="H156" s="218">
        <v>23.21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1216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1450</v>
      </c>
      <c r="G157" s="228"/>
      <c r="H157" s="232">
        <v>23.21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12" customFormat="1" ht="22.8" customHeight="1">
      <c r="B158" s="198"/>
      <c r="C158" s="199"/>
      <c r="D158" s="200" t="s">
        <v>76</v>
      </c>
      <c r="E158" s="212" t="s">
        <v>100</v>
      </c>
      <c r="F158" s="212" t="s">
        <v>1075</v>
      </c>
      <c r="G158" s="199"/>
      <c r="H158" s="199"/>
      <c r="I158" s="202"/>
      <c r="J158" s="213">
        <f>BK158</f>
        <v>0</v>
      </c>
      <c r="K158" s="199"/>
      <c r="L158" s="204"/>
      <c r="M158" s="205"/>
      <c r="N158" s="206"/>
      <c r="O158" s="206"/>
      <c r="P158" s="207">
        <f>SUM(P159:P171)</f>
        <v>0</v>
      </c>
      <c r="Q158" s="206"/>
      <c r="R158" s="207">
        <f>SUM(R159:R171)</f>
        <v>138.32796280000002</v>
      </c>
      <c r="S158" s="206"/>
      <c r="T158" s="208">
        <f>SUM(T159:T171)</f>
        <v>0</v>
      </c>
      <c r="AR158" s="209" t="s">
        <v>85</v>
      </c>
      <c r="AT158" s="210" t="s">
        <v>76</v>
      </c>
      <c r="AU158" s="210" t="s">
        <v>85</v>
      </c>
      <c r="AY158" s="209" t="s">
        <v>223</v>
      </c>
      <c r="BK158" s="211">
        <f>SUM(BK159:BK171)</f>
        <v>0</v>
      </c>
    </row>
    <row r="159" spans="1:65" s="2" customFormat="1" ht="14.4" customHeight="1">
      <c r="A159" s="34"/>
      <c r="B159" s="35"/>
      <c r="C159" s="214" t="s">
        <v>274</v>
      </c>
      <c r="D159" s="214" t="s">
        <v>225</v>
      </c>
      <c r="E159" s="215" t="s">
        <v>1076</v>
      </c>
      <c r="F159" s="216" t="s">
        <v>1077</v>
      </c>
      <c r="G159" s="217" t="s">
        <v>258</v>
      </c>
      <c r="H159" s="218">
        <v>12.47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1.5948500000000001</v>
      </c>
      <c r="R159" s="223">
        <f>Q159*H159</f>
        <v>19.887779500000001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1451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1452</v>
      </c>
      <c r="G160" s="228"/>
      <c r="H160" s="232">
        <v>12.47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14.4" customHeight="1">
      <c r="A161" s="34"/>
      <c r="B161" s="35"/>
      <c r="C161" s="214" t="s">
        <v>279</v>
      </c>
      <c r="D161" s="214" t="s">
        <v>225</v>
      </c>
      <c r="E161" s="215" t="s">
        <v>1080</v>
      </c>
      <c r="F161" s="216" t="s">
        <v>1081</v>
      </c>
      <c r="G161" s="217" t="s">
        <v>258</v>
      </c>
      <c r="H161" s="218">
        <v>8.31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1.5948500000000001</v>
      </c>
      <c r="R161" s="223">
        <f>Q161*H161</f>
        <v>13.253203500000001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1453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1454</v>
      </c>
      <c r="G162" s="228"/>
      <c r="H162" s="232">
        <v>8.31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22.2" customHeight="1">
      <c r="A163" s="34"/>
      <c r="B163" s="35"/>
      <c r="C163" s="214" t="s">
        <v>284</v>
      </c>
      <c r="D163" s="214" t="s">
        <v>225</v>
      </c>
      <c r="E163" s="215" t="s">
        <v>1084</v>
      </c>
      <c r="F163" s="216" t="s">
        <v>1085</v>
      </c>
      <c r="G163" s="217" t="s">
        <v>258</v>
      </c>
      <c r="H163" s="218">
        <v>17.739999999999998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1.9205000000000001</v>
      </c>
      <c r="R163" s="223">
        <f>Q163*H163</f>
        <v>34.069670000000002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1455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1456</v>
      </c>
      <c r="G164" s="228"/>
      <c r="H164" s="232">
        <v>17.739999999999998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14.4" customHeight="1">
      <c r="A165" s="34"/>
      <c r="B165" s="35"/>
      <c r="C165" s="214" t="s">
        <v>290</v>
      </c>
      <c r="D165" s="214" t="s">
        <v>225</v>
      </c>
      <c r="E165" s="215" t="s">
        <v>1088</v>
      </c>
      <c r="F165" s="216" t="s">
        <v>1089</v>
      </c>
      <c r="G165" s="217" t="s">
        <v>258</v>
      </c>
      <c r="H165" s="218">
        <v>27.71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1.9205000000000001</v>
      </c>
      <c r="R165" s="223">
        <f>Q165*H165</f>
        <v>53.217055000000002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1457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1458</v>
      </c>
      <c r="G166" s="228"/>
      <c r="H166" s="232">
        <v>27.71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2" customFormat="1" ht="34.799999999999997" customHeight="1">
      <c r="A167" s="34"/>
      <c r="B167" s="35"/>
      <c r="C167" s="214" t="s">
        <v>295</v>
      </c>
      <c r="D167" s="214" t="s">
        <v>225</v>
      </c>
      <c r="E167" s="215" t="s">
        <v>1092</v>
      </c>
      <c r="F167" s="216" t="s">
        <v>1093</v>
      </c>
      <c r="G167" s="217" t="s">
        <v>248</v>
      </c>
      <c r="H167" s="218">
        <v>69.28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0.25819999999999999</v>
      </c>
      <c r="R167" s="223">
        <f>Q167*H167</f>
        <v>17.888096000000001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229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1459</v>
      </c>
    </row>
    <row r="168" spans="1:65" s="2" customFormat="1" ht="22.2" customHeight="1">
      <c r="A168" s="34"/>
      <c r="B168" s="35"/>
      <c r="C168" s="214" t="s">
        <v>300</v>
      </c>
      <c r="D168" s="214" t="s">
        <v>225</v>
      </c>
      <c r="E168" s="215" t="s">
        <v>1095</v>
      </c>
      <c r="F168" s="216" t="s">
        <v>1096</v>
      </c>
      <c r="G168" s="217" t="s">
        <v>228</v>
      </c>
      <c r="H168" s="218">
        <v>51.96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3.0000000000000001E-5</v>
      </c>
      <c r="R168" s="223">
        <f>Q168*H168</f>
        <v>1.5588000000000002E-3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1460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1461</v>
      </c>
      <c r="G169" s="228"/>
      <c r="H169" s="232">
        <v>51.96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85</v>
      </c>
      <c r="AY169" s="238" t="s">
        <v>223</v>
      </c>
    </row>
    <row r="170" spans="1:65" s="2" customFormat="1" ht="14.4" customHeight="1">
      <c r="A170" s="34"/>
      <c r="B170" s="35"/>
      <c r="C170" s="250" t="s">
        <v>306</v>
      </c>
      <c r="D170" s="250" t="s">
        <v>322</v>
      </c>
      <c r="E170" s="251" t="s">
        <v>323</v>
      </c>
      <c r="F170" s="252" t="s">
        <v>324</v>
      </c>
      <c r="G170" s="253" t="s">
        <v>228</v>
      </c>
      <c r="H170" s="254">
        <v>53</v>
      </c>
      <c r="I170" s="255"/>
      <c r="J170" s="254">
        <f>ROUND(I170*H170,2)</f>
        <v>0</v>
      </c>
      <c r="K170" s="256"/>
      <c r="L170" s="257"/>
      <c r="M170" s="258" t="s">
        <v>1</v>
      </c>
      <c r="N170" s="259" t="s">
        <v>43</v>
      </c>
      <c r="O170" s="75"/>
      <c r="P170" s="223">
        <f>O170*H170</f>
        <v>0</v>
      </c>
      <c r="Q170" s="223">
        <v>2.0000000000000001E-4</v>
      </c>
      <c r="R170" s="223">
        <f>Q170*H170</f>
        <v>1.06E-2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262</v>
      </c>
      <c r="AT170" s="225" t="s">
        <v>322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1462</v>
      </c>
    </row>
    <row r="171" spans="1:65" s="13" customFormat="1">
      <c r="B171" s="227"/>
      <c r="C171" s="228"/>
      <c r="D171" s="229" t="s">
        <v>234</v>
      </c>
      <c r="E171" s="228"/>
      <c r="F171" s="231" t="s">
        <v>1463</v>
      </c>
      <c r="G171" s="228"/>
      <c r="H171" s="232">
        <v>53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4</v>
      </c>
      <c r="AX171" s="13" t="s">
        <v>85</v>
      </c>
      <c r="AY171" s="238" t="s">
        <v>223</v>
      </c>
    </row>
    <row r="172" spans="1:65" s="12" customFormat="1" ht="22.8" customHeight="1">
      <c r="B172" s="198"/>
      <c r="C172" s="199"/>
      <c r="D172" s="200" t="s">
        <v>76</v>
      </c>
      <c r="E172" s="212" t="s">
        <v>229</v>
      </c>
      <c r="F172" s="212" t="s">
        <v>312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SUM(P173:P176)</f>
        <v>0</v>
      </c>
      <c r="Q172" s="206"/>
      <c r="R172" s="207">
        <f>SUM(R173:R176)</f>
        <v>0.44054199999999999</v>
      </c>
      <c r="S172" s="206"/>
      <c r="T172" s="208">
        <f>SUM(T173:T176)</f>
        <v>0</v>
      </c>
      <c r="AR172" s="209" t="s">
        <v>85</v>
      </c>
      <c r="AT172" s="210" t="s">
        <v>76</v>
      </c>
      <c r="AU172" s="210" t="s">
        <v>85</v>
      </c>
      <c r="AY172" s="209" t="s">
        <v>223</v>
      </c>
      <c r="BK172" s="211">
        <f>SUM(BK173:BK176)</f>
        <v>0</v>
      </c>
    </row>
    <row r="173" spans="1:65" s="2" customFormat="1" ht="22.2" customHeight="1">
      <c r="A173" s="34"/>
      <c r="B173" s="35"/>
      <c r="C173" s="214" t="s">
        <v>313</v>
      </c>
      <c r="D173" s="214" t="s">
        <v>225</v>
      </c>
      <c r="E173" s="215" t="s">
        <v>314</v>
      </c>
      <c r="F173" s="216" t="s">
        <v>615</v>
      </c>
      <c r="G173" s="217" t="s">
        <v>228</v>
      </c>
      <c r="H173" s="218">
        <v>179.52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2.2499999999999998E-3</v>
      </c>
      <c r="R173" s="223">
        <f>Q173*H173</f>
        <v>0.40392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1225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1464</v>
      </c>
      <c r="G174" s="228"/>
      <c r="H174" s="232">
        <v>179.52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85</v>
      </c>
      <c r="AY174" s="238" t="s">
        <v>223</v>
      </c>
    </row>
    <row r="175" spans="1:65" s="2" customFormat="1" ht="14.4" customHeight="1">
      <c r="A175" s="34"/>
      <c r="B175" s="35"/>
      <c r="C175" s="250" t="s">
        <v>321</v>
      </c>
      <c r="D175" s="250" t="s">
        <v>322</v>
      </c>
      <c r="E175" s="251" t="s">
        <v>323</v>
      </c>
      <c r="F175" s="252" t="s">
        <v>324</v>
      </c>
      <c r="G175" s="253" t="s">
        <v>228</v>
      </c>
      <c r="H175" s="254">
        <v>183.11</v>
      </c>
      <c r="I175" s="255"/>
      <c r="J175" s="254">
        <f>ROUND(I175*H175,2)</f>
        <v>0</v>
      </c>
      <c r="K175" s="256"/>
      <c r="L175" s="257"/>
      <c r="M175" s="258" t="s">
        <v>1</v>
      </c>
      <c r="N175" s="259" t="s">
        <v>43</v>
      </c>
      <c r="O175" s="75"/>
      <c r="P175" s="223">
        <f>O175*H175</f>
        <v>0</v>
      </c>
      <c r="Q175" s="223">
        <v>2.0000000000000001E-4</v>
      </c>
      <c r="R175" s="223">
        <f>Q175*H175</f>
        <v>3.6622000000000002E-2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262</v>
      </c>
      <c r="AT175" s="225" t="s">
        <v>322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1228</v>
      </c>
    </row>
    <row r="176" spans="1:65" s="13" customFormat="1">
      <c r="B176" s="227"/>
      <c r="C176" s="228"/>
      <c r="D176" s="229" t="s">
        <v>234</v>
      </c>
      <c r="E176" s="228"/>
      <c r="F176" s="231" t="s">
        <v>1465</v>
      </c>
      <c r="G176" s="228"/>
      <c r="H176" s="232">
        <v>183.11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4</v>
      </c>
      <c r="AX176" s="13" t="s">
        <v>85</v>
      </c>
      <c r="AY176" s="238" t="s">
        <v>223</v>
      </c>
    </row>
    <row r="177" spans="1:65" s="12" customFormat="1" ht="22.8" customHeight="1">
      <c r="B177" s="198"/>
      <c r="C177" s="199"/>
      <c r="D177" s="200" t="s">
        <v>76</v>
      </c>
      <c r="E177" s="212" t="s">
        <v>245</v>
      </c>
      <c r="F177" s="212" t="s">
        <v>327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SUM(P178:P190)</f>
        <v>0</v>
      </c>
      <c r="Q177" s="206"/>
      <c r="R177" s="207">
        <f>SUM(R178:R190)</f>
        <v>171.97439670000003</v>
      </c>
      <c r="S177" s="206"/>
      <c r="T177" s="208">
        <f>SUM(T178:T190)</f>
        <v>0</v>
      </c>
      <c r="AR177" s="209" t="s">
        <v>85</v>
      </c>
      <c r="AT177" s="210" t="s">
        <v>76</v>
      </c>
      <c r="AU177" s="210" t="s">
        <v>85</v>
      </c>
      <c r="AY177" s="209" t="s">
        <v>223</v>
      </c>
      <c r="BK177" s="211">
        <f>SUM(BK178:BK190)</f>
        <v>0</v>
      </c>
    </row>
    <row r="178" spans="1:65" s="2" customFormat="1" ht="22.2" customHeight="1">
      <c r="A178" s="34"/>
      <c r="B178" s="35"/>
      <c r="C178" s="214" t="s">
        <v>328</v>
      </c>
      <c r="D178" s="214" t="s">
        <v>225</v>
      </c>
      <c r="E178" s="215" t="s">
        <v>329</v>
      </c>
      <c r="F178" s="216" t="s">
        <v>618</v>
      </c>
      <c r="G178" s="217" t="s">
        <v>228</v>
      </c>
      <c r="H178" s="218">
        <v>179.52</v>
      </c>
      <c r="I178" s="219"/>
      <c r="J178" s="218">
        <f>ROUND(I178*H178,2)</f>
        <v>0</v>
      </c>
      <c r="K178" s="220"/>
      <c r="L178" s="39"/>
      <c r="M178" s="221" t="s">
        <v>1</v>
      </c>
      <c r="N178" s="222" t="s">
        <v>43</v>
      </c>
      <c r="O178" s="75"/>
      <c r="P178" s="223">
        <f>O178*H178</f>
        <v>0</v>
      </c>
      <c r="Q178" s="223">
        <v>0.27994000000000002</v>
      </c>
      <c r="R178" s="223">
        <f>Q178*H178</f>
        <v>50.254828800000006</v>
      </c>
      <c r="S178" s="223">
        <v>0</v>
      </c>
      <c r="T178" s="22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5" t="s">
        <v>229</v>
      </c>
      <c r="AT178" s="225" t="s">
        <v>225</v>
      </c>
      <c r="AU178" s="225" t="s">
        <v>100</v>
      </c>
      <c r="AY178" s="17" t="s">
        <v>223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7" t="s">
        <v>100</v>
      </c>
      <c r="BK178" s="226">
        <f>ROUND(I178*H178,2)</f>
        <v>0</v>
      </c>
      <c r="BL178" s="17" t="s">
        <v>229</v>
      </c>
      <c r="BM178" s="225" t="s">
        <v>1231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1464</v>
      </c>
      <c r="G179" s="228"/>
      <c r="H179" s="232">
        <v>179.52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85</v>
      </c>
      <c r="AY179" s="238" t="s">
        <v>223</v>
      </c>
    </row>
    <row r="180" spans="1:65" s="2" customFormat="1" ht="30" customHeight="1">
      <c r="A180" s="34"/>
      <c r="B180" s="35"/>
      <c r="C180" s="214" t="s">
        <v>7</v>
      </c>
      <c r="D180" s="214" t="s">
        <v>225</v>
      </c>
      <c r="E180" s="215" t="s">
        <v>552</v>
      </c>
      <c r="F180" s="216" t="s">
        <v>553</v>
      </c>
      <c r="G180" s="217" t="s">
        <v>228</v>
      </c>
      <c r="H180" s="218">
        <v>179.52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0.37441000000000002</v>
      </c>
      <c r="R180" s="223">
        <f>Q180*H180</f>
        <v>67.214083200000005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1234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1466</v>
      </c>
      <c r="G181" s="228"/>
      <c r="H181" s="232">
        <v>179.52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85</v>
      </c>
      <c r="AY181" s="238" t="s">
        <v>223</v>
      </c>
    </row>
    <row r="182" spans="1:65" s="2" customFormat="1" ht="22.2" customHeight="1">
      <c r="A182" s="34"/>
      <c r="B182" s="35"/>
      <c r="C182" s="214" t="s">
        <v>338</v>
      </c>
      <c r="D182" s="214" t="s">
        <v>225</v>
      </c>
      <c r="E182" s="215" t="s">
        <v>555</v>
      </c>
      <c r="F182" s="216" t="s">
        <v>556</v>
      </c>
      <c r="G182" s="217" t="s">
        <v>228</v>
      </c>
      <c r="H182" s="218">
        <v>179.52</v>
      </c>
      <c r="I182" s="219"/>
      <c r="J182" s="218">
        <f>ROUND(I182*H182,2)</f>
        <v>0</v>
      </c>
      <c r="K182" s="220"/>
      <c r="L182" s="39"/>
      <c r="M182" s="221" t="s">
        <v>1</v>
      </c>
      <c r="N182" s="222" t="s">
        <v>43</v>
      </c>
      <c r="O182" s="75"/>
      <c r="P182" s="223">
        <f>O182*H182</f>
        <v>0</v>
      </c>
      <c r="Q182" s="223">
        <v>5.6100000000000004E-3</v>
      </c>
      <c r="R182" s="223">
        <f>Q182*H182</f>
        <v>1.0071072000000001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229</v>
      </c>
      <c r="AT182" s="225" t="s">
        <v>225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1236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1467</v>
      </c>
      <c r="G183" s="228"/>
      <c r="H183" s="232">
        <v>179.52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85</v>
      </c>
      <c r="AY183" s="238" t="s">
        <v>223</v>
      </c>
    </row>
    <row r="184" spans="1:65" s="2" customFormat="1" ht="34.799999999999997" customHeight="1">
      <c r="A184" s="34"/>
      <c r="B184" s="35"/>
      <c r="C184" s="214" t="s">
        <v>342</v>
      </c>
      <c r="D184" s="214" t="s">
        <v>225</v>
      </c>
      <c r="E184" s="215" t="s">
        <v>339</v>
      </c>
      <c r="F184" s="216" t="s">
        <v>559</v>
      </c>
      <c r="G184" s="217" t="s">
        <v>228</v>
      </c>
      <c r="H184" s="218">
        <v>196.11</v>
      </c>
      <c r="I184" s="219"/>
      <c r="J184" s="218">
        <f>ROUND(I184*H184,2)</f>
        <v>0</v>
      </c>
      <c r="K184" s="220"/>
      <c r="L184" s="39"/>
      <c r="M184" s="221" t="s">
        <v>1</v>
      </c>
      <c r="N184" s="222" t="s">
        <v>43</v>
      </c>
      <c r="O184" s="75"/>
      <c r="P184" s="223">
        <f>O184*H184</f>
        <v>0</v>
      </c>
      <c r="Q184" s="223">
        <v>7.1000000000000002E-4</v>
      </c>
      <c r="R184" s="223">
        <f>Q184*H184</f>
        <v>0.1392381</v>
      </c>
      <c r="S184" s="223">
        <v>0</v>
      </c>
      <c r="T184" s="22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229</v>
      </c>
      <c r="AT184" s="225" t="s">
        <v>225</v>
      </c>
      <c r="AU184" s="225" t="s">
        <v>100</v>
      </c>
      <c r="AY184" s="17" t="s">
        <v>223</v>
      </c>
      <c r="BE184" s="226">
        <f>IF(N184="základná",J184,0)</f>
        <v>0</v>
      </c>
      <c r="BF184" s="226">
        <f>IF(N184="znížená",J184,0)</f>
        <v>0</v>
      </c>
      <c r="BG184" s="226">
        <f>IF(N184="zákl. prenesená",J184,0)</f>
        <v>0</v>
      </c>
      <c r="BH184" s="226">
        <f>IF(N184="zníž. prenesená",J184,0)</f>
        <v>0</v>
      </c>
      <c r="BI184" s="226">
        <f>IF(N184="nulová",J184,0)</f>
        <v>0</v>
      </c>
      <c r="BJ184" s="17" t="s">
        <v>100</v>
      </c>
      <c r="BK184" s="226">
        <f>ROUND(I184*H184,2)</f>
        <v>0</v>
      </c>
      <c r="BL184" s="17" t="s">
        <v>229</v>
      </c>
      <c r="BM184" s="225" t="s">
        <v>1238</v>
      </c>
    </row>
    <row r="185" spans="1:65" s="13" customFormat="1">
      <c r="B185" s="227"/>
      <c r="C185" s="228"/>
      <c r="D185" s="229" t="s">
        <v>234</v>
      </c>
      <c r="E185" s="230" t="s">
        <v>1</v>
      </c>
      <c r="F185" s="231" t="s">
        <v>1466</v>
      </c>
      <c r="G185" s="228"/>
      <c r="H185" s="232">
        <v>179.52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234</v>
      </c>
      <c r="AU185" s="238" t="s">
        <v>100</v>
      </c>
      <c r="AV185" s="13" t="s">
        <v>100</v>
      </c>
      <c r="AW185" s="13" t="s">
        <v>33</v>
      </c>
      <c r="AX185" s="13" t="s">
        <v>77</v>
      </c>
      <c r="AY185" s="238" t="s">
        <v>223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1468</v>
      </c>
      <c r="G186" s="228"/>
      <c r="H186" s="232">
        <v>16.59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77</v>
      </c>
      <c r="AY186" s="238" t="s">
        <v>223</v>
      </c>
    </row>
    <row r="187" spans="1:65" s="14" customFormat="1">
      <c r="B187" s="239"/>
      <c r="C187" s="240"/>
      <c r="D187" s="229" t="s">
        <v>234</v>
      </c>
      <c r="E187" s="241" t="s">
        <v>1</v>
      </c>
      <c r="F187" s="242" t="s">
        <v>244</v>
      </c>
      <c r="G187" s="240"/>
      <c r="H187" s="243">
        <v>196.11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234</v>
      </c>
      <c r="AU187" s="249" t="s">
        <v>100</v>
      </c>
      <c r="AV187" s="14" t="s">
        <v>229</v>
      </c>
      <c r="AW187" s="14" t="s">
        <v>33</v>
      </c>
      <c r="AX187" s="14" t="s">
        <v>85</v>
      </c>
      <c r="AY187" s="249" t="s">
        <v>223</v>
      </c>
    </row>
    <row r="188" spans="1:65" s="2" customFormat="1" ht="34.799999999999997" customHeight="1">
      <c r="A188" s="34"/>
      <c r="B188" s="35"/>
      <c r="C188" s="214" t="s">
        <v>346</v>
      </c>
      <c r="D188" s="214" t="s">
        <v>225</v>
      </c>
      <c r="E188" s="215" t="s">
        <v>562</v>
      </c>
      <c r="F188" s="216" t="s">
        <v>563</v>
      </c>
      <c r="G188" s="217" t="s">
        <v>228</v>
      </c>
      <c r="H188" s="218">
        <v>179.52</v>
      </c>
      <c r="I188" s="219"/>
      <c r="J188" s="218">
        <f>ROUND(I188*H188,2)</f>
        <v>0</v>
      </c>
      <c r="K188" s="220"/>
      <c r="L188" s="39"/>
      <c r="M188" s="221" t="s">
        <v>1</v>
      </c>
      <c r="N188" s="222" t="s">
        <v>43</v>
      </c>
      <c r="O188" s="75"/>
      <c r="P188" s="223">
        <f>O188*H188</f>
        <v>0</v>
      </c>
      <c r="Q188" s="223">
        <v>0.10373</v>
      </c>
      <c r="R188" s="223">
        <f>Q188*H188</f>
        <v>18.621609600000003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1240</v>
      </c>
    </row>
    <row r="189" spans="1:65" s="2" customFormat="1" ht="34.799999999999997" customHeight="1">
      <c r="A189" s="34"/>
      <c r="B189" s="35"/>
      <c r="C189" s="214" t="s">
        <v>350</v>
      </c>
      <c r="D189" s="214" t="s">
        <v>225</v>
      </c>
      <c r="E189" s="215" t="s">
        <v>343</v>
      </c>
      <c r="F189" s="216" t="s">
        <v>344</v>
      </c>
      <c r="G189" s="217" t="s">
        <v>228</v>
      </c>
      <c r="H189" s="218">
        <v>16.59</v>
      </c>
      <c r="I189" s="219"/>
      <c r="J189" s="218">
        <f>ROUND(I189*H189,2)</f>
        <v>0</v>
      </c>
      <c r="K189" s="220"/>
      <c r="L189" s="39"/>
      <c r="M189" s="221" t="s">
        <v>1</v>
      </c>
      <c r="N189" s="222" t="s">
        <v>43</v>
      </c>
      <c r="O189" s="75"/>
      <c r="P189" s="223">
        <f>O189*H189</f>
        <v>0</v>
      </c>
      <c r="Q189" s="223">
        <v>0.12966</v>
      </c>
      <c r="R189" s="223">
        <f>Q189*H189</f>
        <v>2.1510593999999998</v>
      </c>
      <c r="S189" s="223">
        <v>0</v>
      </c>
      <c r="T189" s="22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229</v>
      </c>
      <c r="AT189" s="225" t="s">
        <v>225</v>
      </c>
      <c r="AU189" s="225" t="s">
        <v>100</v>
      </c>
      <c r="AY189" s="17" t="s">
        <v>223</v>
      </c>
      <c r="BE189" s="226">
        <f>IF(N189="základná",J189,0)</f>
        <v>0</v>
      </c>
      <c r="BF189" s="226">
        <f>IF(N189="znížená",J189,0)</f>
        <v>0</v>
      </c>
      <c r="BG189" s="226">
        <f>IF(N189="zákl. prenesená",J189,0)</f>
        <v>0</v>
      </c>
      <c r="BH189" s="226">
        <f>IF(N189="zníž. prenesená",J189,0)</f>
        <v>0</v>
      </c>
      <c r="BI189" s="226">
        <f>IF(N189="nulová",J189,0)</f>
        <v>0</v>
      </c>
      <c r="BJ189" s="17" t="s">
        <v>100</v>
      </c>
      <c r="BK189" s="226">
        <f>ROUND(I189*H189,2)</f>
        <v>0</v>
      </c>
      <c r="BL189" s="17" t="s">
        <v>229</v>
      </c>
      <c r="BM189" s="225" t="s">
        <v>1241</v>
      </c>
    </row>
    <row r="190" spans="1:65" s="2" customFormat="1" ht="34.799999999999997" customHeight="1">
      <c r="A190" s="34"/>
      <c r="B190" s="35"/>
      <c r="C190" s="214" t="s">
        <v>355</v>
      </c>
      <c r="D190" s="214" t="s">
        <v>225</v>
      </c>
      <c r="E190" s="215" t="s">
        <v>568</v>
      </c>
      <c r="F190" s="216" t="s">
        <v>569</v>
      </c>
      <c r="G190" s="217" t="s">
        <v>228</v>
      </c>
      <c r="H190" s="218">
        <v>179.52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0.18151999999999999</v>
      </c>
      <c r="R190" s="223">
        <f>Q190*H190</f>
        <v>32.586470399999996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1242</v>
      </c>
    </row>
    <row r="191" spans="1:65" s="12" customFormat="1" ht="22.8" customHeight="1">
      <c r="B191" s="198"/>
      <c r="C191" s="199"/>
      <c r="D191" s="200" t="s">
        <v>76</v>
      </c>
      <c r="E191" s="212" t="s">
        <v>268</v>
      </c>
      <c r="F191" s="212" t="s">
        <v>378</v>
      </c>
      <c r="G191" s="199"/>
      <c r="H191" s="199"/>
      <c r="I191" s="202"/>
      <c r="J191" s="213">
        <f>BK191</f>
        <v>0</v>
      </c>
      <c r="K191" s="199"/>
      <c r="L191" s="204"/>
      <c r="M191" s="205"/>
      <c r="N191" s="206"/>
      <c r="O191" s="206"/>
      <c r="P191" s="207">
        <f>SUM(P192:P225)</f>
        <v>0</v>
      </c>
      <c r="Q191" s="206"/>
      <c r="R191" s="207">
        <f>SUM(R192:R225)</f>
        <v>34.030312700000003</v>
      </c>
      <c r="S191" s="206"/>
      <c r="T191" s="208">
        <f>SUM(T192:T225)</f>
        <v>0</v>
      </c>
      <c r="AR191" s="209" t="s">
        <v>85</v>
      </c>
      <c r="AT191" s="210" t="s">
        <v>76</v>
      </c>
      <c r="AU191" s="210" t="s">
        <v>85</v>
      </c>
      <c r="AY191" s="209" t="s">
        <v>223</v>
      </c>
      <c r="BK191" s="211">
        <f>SUM(BK192:BK225)</f>
        <v>0</v>
      </c>
    </row>
    <row r="192" spans="1:65" s="2" customFormat="1" ht="22.2" customHeight="1">
      <c r="A192" s="34"/>
      <c r="B192" s="35"/>
      <c r="C192" s="214" t="s">
        <v>359</v>
      </c>
      <c r="D192" s="214" t="s">
        <v>225</v>
      </c>
      <c r="E192" s="215" t="s">
        <v>380</v>
      </c>
      <c r="F192" s="216" t="s">
        <v>381</v>
      </c>
      <c r="G192" s="217" t="s">
        <v>376</v>
      </c>
      <c r="H192" s="218">
        <v>5</v>
      </c>
      <c r="I192" s="219"/>
      <c r="J192" s="218">
        <f t="shared" ref="J192:J198" si="5"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 t="shared" ref="P192:P198" si="6">O192*H192</f>
        <v>0</v>
      </c>
      <c r="Q192" s="223">
        <v>0.22133</v>
      </c>
      <c r="R192" s="223">
        <f t="shared" ref="R192:R198" si="7">Q192*H192</f>
        <v>1.1066499999999999</v>
      </c>
      <c r="S192" s="223">
        <v>0</v>
      </c>
      <c r="T192" s="224">
        <f t="shared" ref="T192:T198" si="8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 t="shared" ref="BE192:BE198" si="9">IF(N192="základná",J192,0)</f>
        <v>0</v>
      </c>
      <c r="BF192" s="226">
        <f t="shared" ref="BF192:BF198" si="10">IF(N192="znížená",J192,0)</f>
        <v>0</v>
      </c>
      <c r="BG192" s="226">
        <f t="shared" ref="BG192:BG198" si="11">IF(N192="zákl. prenesená",J192,0)</f>
        <v>0</v>
      </c>
      <c r="BH192" s="226">
        <f t="shared" ref="BH192:BH198" si="12">IF(N192="zníž. prenesená",J192,0)</f>
        <v>0</v>
      </c>
      <c r="BI192" s="226">
        <f t="shared" ref="BI192:BI198" si="13">IF(N192="nulová",J192,0)</f>
        <v>0</v>
      </c>
      <c r="BJ192" s="17" t="s">
        <v>100</v>
      </c>
      <c r="BK192" s="226">
        <f t="shared" ref="BK192:BK198" si="14">ROUND(I192*H192,2)</f>
        <v>0</v>
      </c>
      <c r="BL192" s="17" t="s">
        <v>229</v>
      </c>
      <c r="BM192" s="225" t="s">
        <v>1245</v>
      </c>
    </row>
    <row r="193" spans="1:65" s="2" customFormat="1" ht="14.4" customHeight="1">
      <c r="A193" s="34"/>
      <c r="B193" s="35"/>
      <c r="C193" s="250" t="s">
        <v>364</v>
      </c>
      <c r="D193" s="250" t="s">
        <v>322</v>
      </c>
      <c r="E193" s="251" t="s">
        <v>386</v>
      </c>
      <c r="F193" s="252" t="s">
        <v>387</v>
      </c>
      <c r="G193" s="253" t="s">
        <v>376</v>
      </c>
      <c r="H193" s="254">
        <v>5</v>
      </c>
      <c r="I193" s="255"/>
      <c r="J193" s="254">
        <f t="shared" si="5"/>
        <v>0</v>
      </c>
      <c r="K193" s="256"/>
      <c r="L193" s="257"/>
      <c r="M193" s="258" t="s">
        <v>1</v>
      </c>
      <c r="N193" s="259" t="s">
        <v>43</v>
      </c>
      <c r="O193" s="75"/>
      <c r="P193" s="223">
        <f t="shared" si="6"/>
        <v>0</v>
      </c>
      <c r="Q193" s="223">
        <v>2E-3</v>
      </c>
      <c r="R193" s="223">
        <f t="shared" si="7"/>
        <v>0.01</v>
      </c>
      <c r="S193" s="223">
        <v>0</v>
      </c>
      <c r="T193" s="224">
        <f t="shared" si="8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262</v>
      </c>
      <c r="AT193" s="225" t="s">
        <v>322</v>
      </c>
      <c r="AU193" s="225" t="s">
        <v>100</v>
      </c>
      <c r="AY193" s="17" t="s">
        <v>223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7" t="s">
        <v>100</v>
      </c>
      <c r="BK193" s="226">
        <f t="shared" si="14"/>
        <v>0</v>
      </c>
      <c r="BL193" s="17" t="s">
        <v>229</v>
      </c>
      <c r="BM193" s="225" t="s">
        <v>1246</v>
      </c>
    </row>
    <row r="194" spans="1:65" s="2" customFormat="1" ht="22.2" customHeight="1">
      <c r="A194" s="34"/>
      <c r="B194" s="35"/>
      <c r="C194" s="214" t="s">
        <v>368</v>
      </c>
      <c r="D194" s="214" t="s">
        <v>225</v>
      </c>
      <c r="E194" s="215" t="s">
        <v>390</v>
      </c>
      <c r="F194" s="216" t="s">
        <v>391</v>
      </c>
      <c r="G194" s="217" t="s">
        <v>376</v>
      </c>
      <c r="H194" s="218">
        <v>4</v>
      </c>
      <c r="I194" s="219"/>
      <c r="J194" s="218">
        <f t="shared" si="5"/>
        <v>0</v>
      </c>
      <c r="K194" s="220"/>
      <c r="L194" s="39"/>
      <c r="M194" s="221" t="s">
        <v>1</v>
      </c>
      <c r="N194" s="222" t="s">
        <v>43</v>
      </c>
      <c r="O194" s="75"/>
      <c r="P194" s="223">
        <f t="shared" si="6"/>
        <v>0</v>
      </c>
      <c r="Q194" s="223">
        <v>0.11958000000000001</v>
      </c>
      <c r="R194" s="223">
        <f t="shared" si="7"/>
        <v>0.47832000000000002</v>
      </c>
      <c r="S194" s="223">
        <v>0</v>
      </c>
      <c r="T194" s="224">
        <f t="shared" si="8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 t="shared" si="9"/>
        <v>0</v>
      </c>
      <c r="BF194" s="226">
        <f t="shared" si="10"/>
        <v>0</v>
      </c>
      <c r="BG194" s="226">
        <f t="shared" si="11"/>
        <v>0</v>
      </c>
      <c r="BH194" s="226">
        <f t="shared" si="12"/>
        <v>0</v>
      </c>
      <c r="BI194" s="226">
        <f t="shared" si="13"/>
        <v>0</v>
      </c>
      <c r="BJ194" s="17" t="s">
        <v>100</v>
      </c>
      <c r="BK194" s="226">
        <f t="shared" si="14"/>
        <v>0</v>
      </c>
      <c r="BL194" s="17" t="s">
        <v>229</v>
      </c>
      <c r="BM194" s="225" t="s">
        <v>1247</v>
      </c>
    </row>
    <row r="195" spans="1:65" s="2" customFormat="1" ht="14.4" customHeight="1">
      <c r="A195" s="34"/>
      <c r="B195" s="35"/>
      <c r="C195" s="250" t="s">
        <v>373</v>
      </c>
      <c r="D195" s="250" t="s">
        <v>322</v>
      </c>
      <c r="E195" s="251" t="s">
        <v>394</v>
      </c>
      <c r="F195" s="252" t="s">
        <v>395</v>
      </c>
      <c r="G195" s="253" t="s">
        <v>376</v>
      </c>
      <c r="H195" s="254">
        <v>4</v>
      </c>
      <c r="I195" s="255"/>
      <c r="J195" s="254">
        <f t="shared" si="5"/>
        <v>0</v>
      </c>
      <c r="K195" s="256"/>
      <c r="L195" s="257"/>
      <c r="M195" s="258" t="s">
        <v>1</v>
      </c>
      <c r="N195" s="259" t="s">
        <v>43</v>
      </c>
      <c r="O195" s="75"/>
      <c r="P195" s="223">
        <f t="shared" si="6"/>
        <v>0</v>
      </c>
      <c r="Q195" s="223">
        <v>1.4E-3</v>
      </c>
      <c r="R195" s="223">
        <f t="shared" si="7"/>
        <v>5.5999999999999999E-3</v>
      </c>
      <c r="S195" s="223">
        <v>0</v>
      </c>
      <c r="T195" s="224">
        <f t="shared" si="8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 t="shared" si="9"/>
        <v>0</v>
      </c>
      <c r="BF195" s="226">
        <f t="shared" si="10"/>
        <v>0</v>
      </c>
      <c r="BG195" s="226">
        <f t="shared" si="11"/>
        <v>0</v>
      </c>
      <c r="BH195" s="226">
        <f t="shared" si="12"/>
        <v>0</v>
      </c>
      <c r="BI195" s="226">
        <f t="shared" si="13"/>
        <v>0</v>
      </c>
      <c r="BJ195" s="17" t="s">
        <v>100</v>
      </c>
      <c r="BK195" s="226">
        <f t="shared" si="14"/>
        <v>0</v>
      </c>
      <c r="BL195" s="17" t="s">
        <v>229</v>
      </c>
      <c r="BM195" s="225" t="s">
        <v>1248</v>
      </c>
    </row>
    <row r="196" spans="1:65" s="2" customFormat="1" ht="14.4" customHeight="1">
      <c r="A196" s="34"/>
      <c r="B196" s="35"/>
      <c r="C196" s="250" t="s">
        <v>379</v>
      </c>
      <c r="D196" s="250" t="s">
        <v>322</v>
      </c>
      <c r="E196" s="251" t="s">
        <v>398</v>
      </c>
      <c r="F196" s="252" t="s">
        <v>399</v>
      </c>
      <c r="G196" s="253" t="s">
        <v>376</v>
      </c>
      <c r="H196" s="254">
        <v>5</v>
      </c>
      <c r="I196" s="255"/>
      <c r="J196" s="254">
        <f t="shared" si="5"/>
        <v>0</v>
      </c>
      <c r="K196" s="256"/>
      <c r="L196" s="257"/>
      <c r="M196" s="258" t="s">
        <v>1</v>
      </c>
      <c r="N196" s="259" t="s">
        <v>43</v>
      </c>
      <c r="O196" s="75"/>
      <c r="P196" s="223">
        <f t="shared" si="6"/>
        <v>0</v>
      </c>
      <c r="Q196" s="223">
        <v>2.0000000000000002E-5</v>
      </c>
      <c r="R196" s="223">
        <f t="shared" si="7"/>
        <v>1E-4</v>
      </c>
      <c r="S196" s="223">
        <v>0</v>
      </c>
      <c r="T196" s="224">
        <f t="shared" si="8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262</v>
      </c>
      <c r="AT196" s="225" t="s">
        <v>322</v>
      </c>
      <c r="AU196" s="225" t="s">
        <v>100</v>
      </c>
      <c r="AY196" s="17" t="s">
        <v>223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7" t="s">
        <v>100</v>
      </c>
      <c r="BK196" s="226">
        <f t="shared" si="14"/>
        <v>0</v>
      </c>
      <c r="BL196" s="17" t="s">
        <v>229</v>
      </c>
      <c r="BM196" s="225" t="s">
        <v>1249</v>
      </c>
    </row>
    <row r="197" spans="1:65" s="2" customFormat="1" ht="30" customHeight="1">
      <c r="A197" s="34"/>
      <c r="B197" s="35"/>
      <c r="C197" s="214" t="s">
        <v>385</v>
      </c>
      <c r="D197" s="214" t="s">
        <v>225</v>
      </c>
      <c r="E197" s="215" t="s">
        <v>402</v>
      </c>
      <c r="F197" s="216" t="s">
        <v>403</v>
      </c>
      <c r="G197" s="217" t="s">
        <v>248</v>
      </c>
      <c r="H197" s="218">
        <v>71.86</v>
      </c>
      <c r="I197" s="219"/>
      <c r="J197" s="218">
        <f t="shared" si="5"/>
        <v>0</v>
      </c>
      <c r="K197" s="220"/>
      <c r="L197" s="39"/>
      <c r="M197" s="221" t="s">
        <v>1</v>
      </c>
      <c r="N197" s="222" t="s">
        <v>43</v>
      </c>
      <c r="O197" s="75"/>
      <c r="P197" s="223">
        <f t="shared" si="6"/>
        <v>0</v>
      </c>
      <c r="Q197" s="223">
        <v>6.9999999999999994E-5</v>
      </c>
      <c r="R197" s="223">
        <f t="shared" si="7"/>
        <v>5.0301999999999994E-3</v>
      </c>
      <c r="S197" s="223">
        <v>0</v>
      </c>
      <c r="T197" s="224">
        <f t="shared" si="8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 t="shared" si="9"/>
        <v>0</v>
      </c>
      <c r="BF197" s="226">
        <f t="shared" si="10"/>
        <v>0</v>
      </c>
      <c r="BG197" s="226">
        <f t="shared" si="11"/>
        <v>0</v>
      </c>
      <c r="BH197" s="226">
        <f t="shared" si="12"/>
        <v>0</v>
      </c>
      <c r="BI197" s="226">
        <f t="shared" si="13"/>
        <v>0</v>
      </c>
      <c r="BJ197" s="17" t="s">
        <v>100</v>
      </c>
      <c r="BK197" s="226">
        <f t="shared" si="14"/>
        <v>0</v>
      </c>
      <c r="BL197" s="17" t="s">
        <v>229</v>
      </c>
      <c r="BM197" s="225" t="s">
        <v>1250</v>
      </c>
    </row>
    <row r="198" spans="1:65" s="2" customFormat="1" ht="22.2" customHeight="1">
      <c r="A198" s="34"/>
      <c r="B198" s="35"/>
      <c r="C198" s="214" t="s">
        <v>389</v>
      </c>
      <c r="D198" s="214" t="s">
        <v>225</v>
      </c>
      <c r="E198" s="215" t="s">
        <v>410</v>
      </c>
      <c r="F198" s="216" t="s">
        <v>411</v>
      </c>
      <c r="G198" s="217" t="s">
        <v>228</v>
      </c>
      <c r="H198" s="218">
        <v>3.5</v>
      </c>
      <c r="I198" s="219"/>
      <c r="J198" s="218">
        <f t="shared" si="5"/>
        <v>0</v>
      </c>
      <c r="K198" s="220"/>
      <c r="L198" s="39"/>
      <c r="M198" s="221" t="s">
        <v>1</v>
      </c>
      <c r="N198" s="222" t="s">
        <v>43</v>
      </c>
      <c r="O198" s="75"/>
      <c r="P198" s="223">
        <f t="shared" si="6"/>
        <v>0</v>
      </c>
      <c r="Q198" s="223">
        <v>5.9999999999999995E-4</v>
      </c>
      <c r="R198" s="223">
        <f t="shared" si="7"/>
        <v>2.0999999999999999E-3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1251</v>
      </c>
    </row>
    <row r="199" spans="1:65" s="13" customFormat="1">
      <c r="B199" s="227"/>
      <c r="C199" s="228"/>
      <c r="D199" s="229" t="s">
        <v>234</v>
      </c>
      <c r="E199" s="230" t="s">
        <v>1</v>
      </c>
      <c r="F199" s="231" t="s">
        <v>1110</v>
      </c>
      <c r="G199" s="228"/>
      <c r="H199" s="232">
        <v>0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234</v>
      </c>
      <c r="AU199" s="238" t="s">
        <v>100</v>
      </c>
      <c r="AV199" s="13" t="s">
        <v>100</v>
      </c>
      <c r="AW199" s="13" t="s">
        <v>33</v>
      </c>
      <c r="AX199" s="13" t="s">
        <v>77</v>
      </c>
      <c r="AY199" s="238" t="s">
        <v>223</v>
      </c>
    </row>
    <row r="200" spans="1:65" s="13" customFormat="1">
      <c r="B200" s="227"/>
      <c r="C200" s="228"/>
      <c r="D200" s="229" t="s">
        <v>234</v>
      </c>
      <c r="E200" s="230" t="s">
        <v>1</v>
      </c>
      <c r="F200" s="231" t="s">
        <v>1349</v>
      </c>
      <c r="G200" s="228"/>
      <c r="H200" s="232">
        <v>3.5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234</v>
      </c>
      <c r="AU200" s="238" t="s">
        <v>100</v>
      </c>
      <c r="AV200" s="13" t="s">
        <v>100</v>
      </c>
      <c r="AW200" s="13" t="s">
        <v>33</v>
      </c>
      <c r="AX200" s="13" t="s">
        <v>77</v>
      </c>
      <c r="AY200" s="238" t="s">
        <v>223</v>
      </c>
    </row>
    <row r="201" spans="1:65" s="14" customFormat="1">
      <c r="B201" s="239"/>
      <c r="C201" s="240"/>
      <c r="D201" s="229" t="s">
        <v>234</v>
      </c>
      <c r="E201" s="241" t="s">
        <v>1</v>
      </c>
      <c r="F201" s="242" t="s">
        <v>244</v>
      </c>
      <c r="G201" s="240"/>
      <c r="H201" s="243">
        <v>3.5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234</v>
      </c>
      <c r="AU201" s="249" t="s">
        <v>100</v>
      </c>
      <c r="AV201" s="14" t="s">
        <v>229</v>
      </c>
      <c r="AW201" s="14" t="s">
        <v>33</v>
      </c>
      <c r="AX201" s="14" t="s">
        <v>85</v>
      </c>
      <c r="AY201" s="249" t="s">
        <v>223</v>
      </c>
    </row>
    <row r="202" spans="1:65" s="2" customFormat="1" ht="22.2" customHeight="1">
      <c r="A202" s="34"/>
      <c r="B202" s="35"/>
      <c r="C202" s="214" t="s">
        <v>393</v>
      </c>
      <c r="D202" s="214" t="s">
        <v>225</v>
      </c>
      <c r="E202" s="215" t="s">
        <v>424</v>
      </c>
      <c r="F202" s="216" t="s">
        <v>425</v>
      </c>
      <c r="G202" s="217" t="s">
        <v>376</v>
      </c>
      <c r="H202" s="218">
        <v>6</v>
      </c>
      <c r="I202" s="219"/>
      <c r="J202" s="218">
        <f>ROUND(I202*H202,2)</f>
        <v>0</v>
      </c>
      <c r="K202" s="220"/>
      <c r="L202" s="39"/>
      <c r="M202" s="221" t="s">
        <v>1</v>
      </c>
      <c r="N202" s="222" t="s">
        <v>43</v>
      </c>
      <c r="O202" s="7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1253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1112</v>
      </c>
      <c r="G203" s="228"/>
      <c r="H203" s="232">
        <v>6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85</v>
      </c>
      <c r="AY203" s="238" t="s">
        <v>223</v>
      </c>
    </row>
    <row r="204" spans="1:65" s="2" customFormat="1" ht="22.2" customHeight="1">
      <c r="A204" s="34"/>
      <c r="B204" s="35"/>
      <c r="C204" s="214" t="s">
        <v>397</v>
      </c>
      <c r="D204" s="214" t="s">
        <v>225</v>
      </c>
      <c r="E204" s="215" t="s">
        <v>429</v>
      </c>
      <c r="F204" s="216" t="s">
        <v>430</v>
      </c>
      <c r="G204" s="217" t="s">
        <v>248</v>
      </c>
      <c r="H204" s="218">
        <v>71.86</v>
      </c>
      <c r="I204" s="219"/>
      <c r="J204" s="218">
        <f>ROUND(I204*H204,2)</f>
        <v>0</v>
      </c>
      <c r="K204" s="220"/>
      <c r="L204" s="39"/>
      <c r="M204" s="221" t="s">
        <v>1</v>
      </c>
      <c r="N204" s="222" t="s">
        <v>43</v>
      </c>
      <c r="O204" s="7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>IF(N204="základná",J204,0)</f>
        <v>0</v>
      </c>
      <c r="BF204" s="226">
        <f>IF(N204="znížená",J204,0)</f>
        <v>0</v>
      </c>
      <c r="BG204" s="226">
        <f>IF(N204="zákl. prenesená",J204,0)</f>
        <v>0</v>
      </c>
      <c r="BH204" s="226">
        <f>IF(N204="zníž. prenesená",J204,0)</f>
        <v>0</v>
      </c>
      <c r="BI204" s="226">
        <f>IF(N204="nulová",J204,0)</f>
        <v>0</v>
      </c>
      <c r="BJ204" s="17" t="s">
        <v>100</v>
      </c>
      <c r="BK204" s="226">
        <f>ROUND(I204*H204,2)</f>
        <v>0</v>
      </c>
      <c r="BL204" s="17" t="s">
        <v>229</v>
      </c>
      <c r="BM204" s="225" t="s">
        <v>1254</v>
      </c>
    </row>
    <row r="205" spans="1:65" s="13" customFormat="1">
      <c r="B205" s="227"/>
      <c r="C205" s="228"/>
      <c r="D205" s="229" t="s">
        <v>234</v>
      </c>
      <c r="E205" s="230" t="s">
        <v>1</v>
      </c>
      <c r="F205" s="231" t="s">
        <v>1469</v>
      </c>
      <c r="G205" s="228"/>
      <c r="H205" s="232">
        <v>71.86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234</v>
      </c>
      <c r="AU205" s="238" t="s">
        <v>100</v>
      </c>
      <c r="AV205" s="13" t="s">
        <v>100</v>
      </c>
      <c r="AW205" s="13" t="s">
        <v>33</v>
      </c>
      <c r="AX205" s="13" t="s">
        <v>85</v>
      </c>
      <c r="AY205" s="238" t="s">
        <v>223</v>
      </c>
    </row>
    <row r="206" spans="1:65" s="2" customFormat="1" ht="22.2" customHeight="1">
      <c r="A206" s="34"/>
      <c r="B206" s="35"/>
      <c r="C206" s="214" t="s">
        <v>401</v>
      </c>
      <c r="D206" s="214" t="s">
        <v>225</v>
      </c>
      <c r="E206" s="215" t="s">
        <v>434</v>
      </c>
      <c r="F206" s="216" t="s">
        <v>435</v>
      </c>
      <c r="G206" s="217" t="s">
        <v>228</v>
      </c>
      <c r="H206" s="218">
        <v>3.5</v>
      </c>
      <c r="I206" s="219"/>
      <c r="J206" s="218">
        <f>ROUND(I206*H206,2)</f>
        <v>0</v>
      </c>
      <c r="K206" s="220"/>
      <c r="L206" s="39"/>
      <c r="M206" s="221" t="s">
        <v>1</v>
      </c>
      <c r="N206" s="222" t="s">
        <v>43</v>
      </c>
      <c r="O206" s="75"/>
      <c r="P206" s="223">
        <f>O206*H206</f>
        <v>0</v>
      </c>
      <c r="Q206" s="223">
        <v>1.0000000000000001E-5</v>
      </c>
      <c r="R206" s="223">
        <f>Q206*H206</f>
        <v>3.5000000000000004E-5</v>
      </c>
      <c r="S206" s="223">
        <v>0</v>
      </c>
      <c r="T206" s="22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>IF(N206="základná",J206,0)</f>
        <v>0</v>
      </c>
      <c r="BF206" s="226">
        <f>IF(N206="znížená",J206,0)</f>
        <v>0</v>
      </c>
      <c r="BG206" s="226">
        <f>IF(N206="zákl. prenesená",J206,0)</f>
        <v>0</v>
      </c>
      <c r="BH206" s="226">
        <f>IF(N206="zníž. prenesená",J206,0)</f>
        <v>0</v>
      </c>
      <c r="BI206" s="226">
        <f>IF(N206="nulová",J206,0)</f>
        <v>0</v>
      </c>
      <c r="BJ206" s="17" t="s">
        <v>100</v>
      </c>
      <c r="BK206" s="226">
        <f>ROUND(I206*H206,2)</f>
        <v>0</v>
      </c>
      <c r="BL206" s="17" t="s">
        <v>229</v>
      </c>
      <c r="BM206" s="225" t="s">
        <v>1256</v>
      </c>
    </row>
    <row r="207" spans="1:65" s="13" customFormat="1">
      <c r="B207" s="227"/>
      <c r="C207" s="228"/>
      <c r="D207" s="229" t="s">
        <v>234</v>
      </c>
      <c r="E207" s="230" t="s">
        <v>1</v>
      </c>
      <c r="F207" s="231" t="s">
        <v>1351</v>
      </c>
      <c r="G207" s="228"/>
      <c r="H207" s="232">
        <v>3.5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234</v>
      </c>
      <c r="AU207" s="238" t="s">
        <v>100</v>
      </c>
      <c r="AV207" s="13" t="s">
        <v>100</v>
      </c>
      <c r="AW207" s="13" t="s">
        <v>33</v>
      </c>
      <c r="AX207" s="13" t="s">
        <v>85</v>
      </c>
      <c r="AY207" s="238" t="s">
        <v>223</v>
      </c>
    </row>
    <row r="208" spans="1:65" s="2" customFormat="1" ht="30" customHeight="1">
      <c r="A208" s="34"/>
      <c r="B208" s="35"/>
      <c r="C208" s="214" t="s">
        <v>405</v>
      </c>
      <c r="D208" s="214" t="s">
        <v>225</v>
      </c>
      <c r="E208" s="215" t="s">
        <v>439</v>
      </c>
      <c r="F208" s="216" t="s">
        <v>440</v>
      </c>
      <c r="G208" s="217" t="s">
        <v>248</v>
      </c>
      <c r="H208" s="218">
        <v>6.83</v>
      </c>
      <c r="I208" s="219"/>
      <c r="J208" s="218">
        <f>ROUND(I208*H208,2)</f>
        <v>0</v>
      </c>
      <c r="K208" s="220"/>
      <c r="L208" s="39"/>
      <c r="M208" s="221" t="s">
        <v>1</v>
      </c>
      <c r="N208" s="222" t="s">
        <v>43</v>
      </c>
      <c r="O208" s="75"/>
      <c r="P208" s="223">
        <f>O208*H208</f>
        <v>0</v>
      </c>
      <c r="Q208" s="223">
        <v>0.15112999999999999</v>
      </c>
      <c r="R208" s="223">
        <f>Q208*H208</f>
        <v>1.0322179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1258</v>
      </c>
    </row>
    <row r="209" spans="1:65" s="13" customFormat="1">
      <c r="B209" s="227"/>
      <c r="C209" s="228"/>
      <c r="D209" s="229" t="s">
        <v>234</v>
      </c>
      <c r="E209" s="230" t="s">
        <v>1</v>
      </c>
      <c r="F209" s="231" t="s">
        <v>1470</v>
      </c>
      <c r="G209" s="228"/>
      <c r="H209" s="232">
        <v>6.83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234</v>
      </c>
      <c r="AU209" s="238" t="s">
        <v>100</v>
      </c>
      <c r="AV209" s="13" t="s">
        <v>100</v>
      </c>
      <c r="AW209" s="13" t="s">
        <v>33</v>
      </c>
      <c r="AX209" s="13" t="s">
        <v>85</v>
      </c>
      <c r="AY209" s="238" t="s">
        <v>223</v>
      </c>
    </row>
    <row r="210" spans="1:65" s="2" customFormat="1" ht="22.2" customHeight="1">
      <c r="A210" s="34"/>
      <c r="B210" s="35"/>
      <c r="C210" s="250" t="s">
        <v>409</v>
      </c>
      <c r="D210" s="250" t="s">
        <v>322</v>
      </c>
      <c r="E210" s="251" t="s">
        <v>447</v>
      </c>
      <c r="F210" s="252" t="s">
        <v>448</v>
      </c>
      <c r="G210" s="253" t="s">
        <v>376</v>
      </c>
      <c r="H210" s="254">
        <v>6.9</v>
      </c>
      <c r="I210" s="255"/>
      <c r="J210" s="254">
        <f>ROUND(I210*H210,2)</f>
        <v>0</v>
      </c>
      <c r="K210" s="256"/>
      <c r="L210" s="257"/>
      <c r="M210" s="258" t="s">
        <v>1</v>
      </c>
      <c r="N210" s="259" t="s">
        <v>43</v>
      </c>
      <c r="O210" s="75"/>
      <c r="P210" s="223">
        <f>O210*H210</f>
        <v>0</v>
      </c>
      <c r="Q210" s="223">
        <v>0.09</v>
      </c>
      <c r="R210" s="223">
        <f>Q210*H210</f>
        <v>0.621</v>
      </c>
      <c r="S210" s="223">
        <v>0</v>
      </c>
      <c r="T210" s="22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262</v>
      </c>
      <c r="AT210" s="225" t="s">
        <v>322</v>
      </c>
      <c r="AU210" s="225" t="s">
        <v>100</v>
      </c>
      <c r="AY210" s="17" t="s">
        <v>223</v>
      </c>
      <c r="BE210" s="226">
        <f>IF(N210="základná",J210,0)</f>
        <v>0</v>
      </c>
      <c r="BF210" s="226">
        <f>IF(N210="znížená",J210,0)</f>
        <v>0</v>
      </c>
      <c r="BG210" s="226">
        <f>IF(N210="zákl. prenesená",J210,0)</f>
        <v>0</v>
      </c>
      <c r="BH210" s="226">
        <f>IF(N210="zníž. prenesená",J210,0)</f>
        <v>0</v>
      </c>
      <c r="BI210" s="226">
        <f>IF(N210="nulová",J210,0)</f>
        <v>0</v>
      </c>
      <c r="BJ210" s="17" t="s">
        <v>100</v>
      </c>
      <c r="BK210" s="226">
        <f>ROUND(I210*H210,2)</f>
        <v>0</v>
      </c>
      <c r="BL210" s="17" t="s">
        <v>229</v>
      </c>
      <c r="BM210" s="225" t="s">
        <v>1261</v>
      </c>
    </row>
    <row r="211" spans="1:65" s="13" customFormat="1">
      <c r="B211" s="227"/>
      <c r="C211" s="228"/>
      <c r="D211" s="229" t="s">
        <v>234</v>
      </c>
      <c r="E211" s="228"/>
      <c r="F211" s="231" t="s">
        <v>1471</v>
      </c>
      <c r="G211" s="228"/>
      <c r="H211" s="232">
        <v>6.9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234</v>
      </c>
      <c r="AU211" s="238" t="s">
        <v>100</v>
      </c>
      <c r="AV211" s="13" t="s">
        <v>100</v>
      </c>
      <c r="AW211" s="13" t="s">
        <v>4</v>
      </c>
      <c r="AX211" s="13" t="s">
        <v>85</v>
      </c>
      <c r="AY211" s="238" t="s">
        <v>223</v>
      </c>
    </row>
    <row r="212" spans="1:65" s="2" customFormat="1" ht="30" customHeight="1">
      <c r="A212" s="34"/>
      <c r="B212" s="35"/>
      <c r="C212" s="214" t="s">
        <v>415</v>
      </c>
      <c r="D212" s="214" t="s">
        <v>225</v>
      </c>
      <c r="E212" s="215" t="s">
        <v>462</v>
      </c>
      <c r="F212" s="216" t="s">
        <v>463</v>
      </c>
      <c r="G212" s="217" t="s">
        <v>248</v>
      </c>
      <c r="H212" s="218">
        <v>142.47999999999999</v>
      </c>
      <c r="I212" s="219"/>
      <c r="J212" s="218">
        <f>ROUND(I212*H212,2)</f>
        <v>0</v>
      </c>
      <c r="K212" s="220"/>
      <c r="L212" s="39"/>
      <c r="M212" s="221" t="s">
        <v>1</v>
      </c>
      <c r="N212" s="222" t="s">
        <v>43</v>
      </c>
      <c r="O212" s="75"/>
      <c r="P212" s="223">
        <f>O212*H212</f>
        <v>0</v>
      </c>
      <c r="Q212" s="223">
        <v>9.8530000000000006E-2</v>
      </c>
      <c r="R212" s="223">
        <f>Q212*H212</f>
        <v>14.038554400000001</v>
      </c>
      <c r="S212" s="223">
        <v>0</v>
      </c>
      <c r="T212" s="22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>IF(N212="základná",J212,0)</f>
        <v>0</v>
      </c>
      <c r="BF212" s="226">
        <f>IF(N212="znížená",J212,0)</f>
        <v>0</v>
      </c>
      <c r="BG212" s="226">
        <f>IF(N212="zákl. prenesená",J212,0)</f>
        <v>0</v>
      </c>
      <c r="BH212" s="226">
        <f>IF(N212="zníž. prenesená",J212,0)</f>
        <v>0</v>
      </c>
      <c r="BI212" s="226">
        <f>IF(N212="nulová",J212,0)</f>
        <v>0</v>
      </c>
      <c r="BJ212" s="17" t="s">
        <v>100</v>
      </c>
      <c r="BK212" s="226">
        <f>ROUND(I212*H212,2)</f>
        <v>0</v>
      </c>
      <c r="BL212" s="17" t="s">
        <v>229</v>
      </c>
      <c r="BM212" s="225" t="s">
        <v>1264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1472</v>
      </c>
      <c r="G213" s="228"/>
      <c r="H213" s="232">
        <v>142.47999999999999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85</v>
      </c>
      <c r="AY213" s="238" t="s">
        <v>223</v>
      </c>
    </row>
    <row r="214" spans="1:65" s="2" customFormat="1" ht="14.4" customHeight="1">
      <c r="A214" s="34"/>
      <c r="B214" s="35"/>
      <c r="C214" s="250" t="s">
        <v>419</v>
      </c>
      <c r="D214" s="250" t="s">
        <v>322</v>
      </c>
      <c r="E214" s="251" t="s">
        <v>467</v>
      </c>
      <c r="F214" s="252" t="s">
        <v>468</v>
      </c>
      <c r="G214" s="253" t="s">
        <v>376</v>
      </c>
      <c r="H214" s="254">
        <v>143.9</v>
      </c>
      <c r="I214" s="255"/>
      <c r="J214" s="254">
        <f>ROUND(I214*H214,2)</f>
        <v>0</v>
      </c>
      <c r="K214" s="256"/>
      <c r="L214" s="257"/>
      <c r="M214" s="258" t="s">
        <v>1</v>
      </c>
      <c r="N214" s="259" t="s">
        <v>43</v>
      </c>
      <c r="O214" s="75"/>
      <c r="P214" s="223">
        <f>O214*H214</f>
        <v>0</v>
      </c>
      <c r="Q214" s="223">
        <v>2.3E-2</v>
      </c>
      <c r="R214" s="223">
        <f>Q214*H214</f>
        <v>3.3096999999999999</v>
      </c>
      <c r="S214" s="223">
        <v>0</v>
      </c>
      <c r="T214" s="22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262</v>
      </c>
      <c r="AT214" s="225" t="s">
        <v>322</v>
      </c>
      <c r="AU214" s="225" t="s">
        <v>100</v>
      </c>
      <c r="AY214" s="17" t="s">
        <v>223</v>
      </c>
      <c r="BE214" s="226">
        <f>IF(N214="základná",J214,0)</f>
        <v>0</v>
      </c>
      <c r="BF214" s="226">
        <f>IF(N214="znížená",J214,0)</f>
        <v>0</v>
      </c>
      <c r="BG214" s="226">
        <f>IF(N214="zákl. prenesená",J214,0)</f>
        <v>0</v>
      </c>
      <c r="BH214" s="226">
        <f>IF(N214="zníž. prenesená",J214,0)</f>
        <v>0</v>
      </c>
      <c r="BI214" s="226">
        <f>IF(N214="nulová",J214,0)</f>
        <v>0</v>
      </c>
      <c r="BJ214" s="17" t="s">
        <v>100</v>
      </c>
      <c r="BK214" s="226">
        <f>ROUND(I214*H214,2)</f>
        <v>0</v>
      </c>
      <c r="BL214" s="17" t="s">
        <v>229</v>
      </c>
      <c r="BM214" s="225" t="s">
        <v>1266</v>
      </c>
    </row>
    <row r="215" spans="1:65" s="13" customFormat="1">
      <c r="B215" s="227"/>
      <c r="C215" s="228"/>
      <c r="D215" s="229" t="s">
        <v>234</v>
      </c>
      <c r="E215" s="228"/>
      <c r="F215" s="231" t="s">
        <v>1473</v>
      </c>
      <c r="G215" s="228"/>
      <c r="H215" s="232">
        <v>143.9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234</v>
      </c>
      <c r="AU215" s="238" t="s">
        <v>100</v>
      </c>
      <c r="AV215" s="13" t="s">
        <v>100</v>
      </c>
      <c r="AW215" s="13" t="s">
        <v>4</v>
      </c>
      <c r="AX215" s="13" t="s">
        <v>85</v>
      </c>
      <c r="AY215" s="238" t="s">
        <v>223</v>
      </c>
    </row>
    <row r="216" spans="1:65" s="2" customFormat="1" ht="22.2" customHeight="1">
      <c r="A216" s="34"/>
      <c r="B216" s="35"/>
      <c r="C216" s="214" t="s">
        <v>423</v>
      </c>
      <c r="D216" s="214" t="s">
        <v>225</v>
      </c>
      <c r="E216" s="215" t="s">
        <v>472</v>
      </c>
      <c r="F216" s="216" t="s">
        <v>473</v>
      </c>
      <c r="G216" s="217" t="s">
        <v>258</v>
      </c>
      <c r="H216" s="218">
        <v>6.04</v>
      </c>
      <c r="I216" s="219"/>
      <c r="J216" s="218">
        <f>ROUND(I216*H216,2)</f>
        <v>0</v>
      </c>
      <c r="K216" s="220"/>
      <c r="L216" s="39"/>
      <c r="M216" s="221" t="s">
        <v>1</v>
      </c>
      <c r="N216" s="222" t="s">
        <v>43</v>
      </c>
      <c r="O216" s="75"/>
      <c r="P216" s="223">
        <f>O216*H216</f>
        <v>0</v>
      </c>
      <c r="Q216" s="223">
        <v>2.2151299999999998</v>
      </c>
      <c r="R216" s="223">
        <f>Q216*H216</f>
        <v>13.3793852</v>
      </c>
      <c r="S216" s="223">
        <v>0</v>
      </c>
      <c r="T216" s="22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>IF(N216="základná",J216,0)</f>
        <v>0</v>
      </c>
      <c r="BF216" s="226">
        <f>IF(N216="znížená",J216,0)</f>
        <v>0</v>
      </c>
      <c r="BG216" s="226">
        <f>IF(N216="zákl. prenesená",J216,0)</f>
        <v>0</v>
      </c>
      <c r="BH216" s="226">
        <f>IF(N216="zníž. prenesená",J216,0)</f>
        <v>0</v>
      </c>
      <c r="BI216" s="226">
        <f>IF(N216="nulová",J216,0)</f>
        <v>0</v>
      </c>
      <c r="BJ216" s="17" t="s">
        <v>100</v>
      </c>
      <c r="BK216" s="226">
        <f>ROUND(I216*H216,2)</f>
        <v>0</v>
      </c>
      <c r="BL216" s="17" t="s">
        <v>229</v>
      </c>
      <c r="BM216" s="225" t="s">
        <v>1268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1474</v>
      </c>
      <c r="G217" s="228"/>
      <c r="H217" s="232">
        <v>6.04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85</v>
      </c>
      <c r="AY217" s="238" t="s">
        <v>223</v>
      </c>
    </row>
    <row r="218" spans="1:65" s="2" customFormat="1" ht="22.2" customHeight="1">
      <c r="A218" s="34"/>
      <c r="B218" s="35"/>
      <c r="C218" s="214" t="s">
        <v>428</v>
      </c>
      <c r="D218" s="214" t="s">
        <v>225</v>
      </c>
      <c r="E218" s="215" t="s">
        <v>482</v>
      </c>
      <c r="F218" s="216" t="s">
        <v>483</v>
      </c>
      <c r="G218" s="217" t="s">
        <v>248</v>
      </c>
      <c r="H218" s="218">
        <v>33.18</v>
      </c>
      <c r="I218" s="219"/>
      <c r="J218" s="218">
        <f t="shared" ref="J218:J225" si="15">ROUND(I218*H218,2)</f>
        <v>0</v>
      </c>
      <c r="K218" s="220"/>
      <c r="L218" s="39"/>
      <c r="M218" s="221" t="s">
        <v>1</v>
      </c>
      <c r="N218" s="222" t="s">
        <v>43</v>
      </c>
      <c r="O218" s="75"/>
      <c r="P218" s="223">
        <f t="shared" ref="P218:P225" si="16">O218*H218</f>
        <v>0</v>
      </c>
      <c r="Q218" s="223">
        <v>0</v>
      </c>
      <c r="R218" s="223">
        <f t="shared" ref="R218:R225" si="17">Q218*H218</f>
        <v>0</v>
      </c>
      <c r="S218" s="223">
        <v>0</v>
      </c>
      <c r="T218" s="224">
        <f t="shared" ref="T218:T225" si="18"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 t="shared" ref="BE218:BE225" si="19">IF(N218="základná",J218,0)</f>
        <v>0</v>
      </c>
      <c r="BF218" s="226">
        <f t="shared" ref="BF218:BF225" si="20">IF(N218="znížená",J218,0)</f>
        <v>0</v>
      </c>
      <c r="BG218" s="226">
        <f t="shared" ref="BG218:BG225" si="21">IF(N218="zákl. prenesená",J218,0)</f>
        <v>0</v>
      </c>
      <c r="BH218" s="226">
        <f t="shared" ref="BH218:BH225" si="22">IF(N218="zníž. prenesená",J218,0)</f>
        <v>0</v>
      </c>
      <c r="BI218" s="226">
        <f t="shared" ref="BI218:BI225" si="23">IF(N218="nulová",J218,0)</f>
        <v>0</v>
      </c>
      <c r="BJ218" s="17" t="s">
        <v>100</v>
      </c>
      <c r="BK218" s="226">
        <f t="shared" ref="BK218:BK225" si="24">ROUND(I218*H218,2)</f>
        <v>0</v>
      </c>
      <c r="BL218" s="17" t="s">
        <v>229</v>
      </c>
      <c r="BM218" s="225" t="s">
        <v>1270</v>
      </c>
    </row>
    <row r="219" spans="1:65" s="2" customFormat="1" ht="34.799999999999997" customHeight="1">
      <c r="A219" s="34"/>
      <c r="B219" s="35"/>
      <c r="C219" s="214" t="s">
        <v>433</v>
      </c>
      <c r="D219" s="214" t="s">
        <v>225</v>
      </c>
      <c r="E219" s="215" t="s">
        <v>486</v>
      </c>
      <c r="F219" s="216" t="s">
        <v>487</v>
      </c>
      <c r="G219" s="217" t="s">
        <v>228</v>
      </c>
      <c r="H219" s="218">
        <v>16.59</v>
      </c>
      <c r="I219" s="219"/>
      <c r="J219" s="218">
        <f t="shared" si="15"/>
        <v>0</v>
      </c>
      <c r="K219" s="220"/>
      <c r="L219" s="39"/>
      <c r="M219" s="221" t="s">
        <v>1</v>
      </c>
      <c r="N219" s="222" t="s">
        <v>43</v>
      </c>
      <c r="O219" s="75"/>
      <c r="P219" s="223">
        <f t="shared" si="16"/>
        <v>0</v>
      </c>
      <c r="Q219" s="223">
        <v>0</v>
      </c>
      <c r="R219" s="223">
        <f t="shared" si="17"/>
        <v>0</v>
      </c>
      <c r="S219" s="223">
        <v>0</v>
      </c>
      <c r="T219" s="224">
        <f t="shared" si="18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 t="shared" si="19"/>
        <v>0</v>
      </c>
      <c r="BF219" s="226">
        <f t="shared" si="20"/>
        <v>0</v>
      </c>
      <c r="BG219" s="226">
        <f t="shared" si="21"/>
        <v>0</v>
      </c>
      <c r="BH219" s="226">
        <f t="shared" si="22"/>
        <v>0</v>
      </c>
      <c r="BI219" s="226">
        <f t="shared" si="23"/>
        <v>0</v>
      </c>
      <c r="BJ219" s="17" t="s">
        <v>100</v>
      </c>
      <c r="BK219" s="226">
        <f t="shared" si="24"/>
        <v>0</v>
      </c>
      <c r="BL219" s="17" t="s">
        <v>229</v>
      </c>
      <c r="BM219" s="225" t="s">
        <v>1475</v>
      </c>
    </row>
    <row r="220" spans="1:65" s="2" customFormat="1" ht="19.8" customHeight="1">
      <c r="A220" s="34"/>
      <c r="B220" s="35"/>
      <c r="C220" s="214" t="s">
        <v>438</v>
      </c>
      <c r="D220" s="214" t="s">
        <v>225</v>
      </c>
      <c r="E220" s="215" t="s">
        <v>490</v>
      </c>
      <c r="F220" s="216" t="s">
        <v>491</v>
      </c>
      <c r="G220" s="217" t="s">
        <v>376</v>
      </c>
      <c r="H220" s="218">
        <v>1</v>
      </c>
      <c r="I220" s="219"/>
      <c r="J220" s="218">
        <f t="shared" si="15"/>
        <v>0</v>
      </c>
      <c r="K220" s="220"/>
      <c r="L220" s="39"/>
      <c r="M220" s="221" t="s">
        <v>1</v>
      </c>
      <c r="N220" s="222" t="s">
        <v>43</v>
      </c>
      <c r="O220" s="75"/>
      <c r="P220" s="223">
        <f t="shared" si="16"/>
        <v>0</v>
      </c>
      <c r="Q220" s="223">
        <v>4.1619999999999997E-2</v>
      </c>
      <c r="R220" s="223">
        <f t="shared" si="17"/>
        <v>4.1619999999999997E-2</v>
      </c>
      <c r="S220" s="223">
        <v>0</v>
      </c>
      <c r="T220" s="224">
        <f t="shared" si="18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 t="shared" si="19"/>
        <v>0</v>
      </c>
      <c r="BF220" s="226">
        <f t="shared" si="20"/>
        <v>0</v>
      </c>
      <c r="BG220" s="226">
        <f t="shared" si="21"/>
        <v>0</v>
      </c>
      <c r="BH220" s="226">
        <f t="shared" si="22"/>
        <v>0</v>
      </c>
      <c r="BI220" s="226">
        <f t="shared" si="23"/>
        <v>0</v>
      </c>
      <c r="BJ220" s="17" t="s">
        <v>100</v>
      </c>
      <c r="BK220" s="226">
        <f t="shared" si="24"/>
        <v>0</v>
      </c>
      <c r="BL220" s="17" t="s">
        <v>229</v>
      </c>
      <c r="BM220" s="225" t="s">
        <v>1476</v>
      </c>
    </row>
    <row r="221" spans="1:65" s="2" customFormat="1" ht="30" customHeight="1">
      <c r="A221" s="34"/>
      <c r="B221" s="35"/>
      <c r="C221" s="214" t="s">
        <v>446</v>
      </c>
      <c r="D221" s="214" t="s">
        <v>225</v>
      </c>
      <c r="E221" s="215" t="s">
        <v>502</v>
      </c>
      <c r="F221" s="216" t="s">
        <v>503</v>
      </c>
      <c r="G221" s="217" t="s">
        <v>303</v>
      </c>
      <c r="H221" s="218">
        <v>34</v>
      </c>
      <c r="I221" s="219"/>
      <c r="J221" s="218">
        <f t="shared" si="15"/>
        <v>0</v>
      </c>
      <c r="K221" s="220"/>
      <c r="L221" s="39"/>
      <c r="M221" s="221" t="s">
        <v>1</v>
      </c>
      <c r="N221" s="222" t="s">
        <v>43</v>
      </c>
      <c r="O221" s="75"/>
      <c r="P221" s="223">
        <f t="shared" si="16"/>
        <v>0</v>
      </c>
      <c r="Q221" s="223">
        <v>0</v>
      </c>
      <c r="R221" s="223">
        <f t="shared" si="17"/>
        <v>0</v>
      </c>
      <c r="S221" s="223">
        <v>0</v>
      </c>
      <c r="T221" s="224">
        <f t="shared" si="18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 t="shared" si="19"/>
        <v>0</v>
      </c>
      <c r="BF221" s="226">
        <f t="shared" si="20"/>
        <v>0</v>
      </c>
      <c r="BG221" s="226">
        <f t="shared" si="21"/>
        <v>0</v>
      </c>
      <c r="BH221" s="226">
        <f t="shared" si="22"/>
        <v>0</v>
      </c>
      <c r="BI221" s="226">
        <f t="shared" si="23"/>
        <v>0</v>
      </c>
      <c r="BJ221" s="17" t="s">
        <v>100</v>
      </c>
      <c r="BK221" s="226">
        <f t="shared" si="24"/>
        <v>0</v>
      </c>
      <c r="BL221" s="17" t="s">
        <v>229</v>
      </c>
      <c r="BM221" s="225" t="s">
        <v>1477</v>
      </c>
    </row>
    <row r="222" spans="1:65" s="2" customFormat="1" ht="22.2" customHeight="1">
      <c r="A222" s="34"/>
      <c r="B222" s="35"/>
      <c r="C222" s="214" t="s">
        <v>451</v>
      </c>
      <c r="D222" s="214" t="s">
        <v>225</v>
      </c>
      <c r="E222" s="215" t="s">
        <v>506</v>
      </c>
      <c r="F222" s="216" t="s">
        <v>507</v>
      </c>
      <c r="G222" s="217" t="s">
        <v>303</v>
      </c>
      <c r="H222" s="218">
        <v>34</v>
      </c>
      <c r="I222" s="219"/>
      <c r="J222" s="218">
        <f t="shared" si="15"/>
        <v>0</v>
      </c>
      <c r="K222" s="220"/>
      <c r="L222" s="39"/>
      <c r="M222" s="221" t="s">
        <v>1</v>
      </c>
      <c r="N222" s="222" t="s">
        <v>43</v>
      </c>
      <c r="O222" s="75"/>
      <c r="P222" s="223">
        <f t="shared" si="16"/>
        <v>0</v>
      </c>
      <c r="Q222" s="223">
        <v>0</v>
      </c>
      <c r="R222" s="223">
        <f t="shared" si="17"/>
        <v>0</v>
      </c>
      <c r="S222" s="223">
        <v>0</v>
      </c>
      <c r="T222" s="224">
        <f t="shared" si="18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 t="shared" si="19"/>
        <v>0</v>
      </c>
      <c r="BF222" s="226">
        <f t="shared" si="20"/>
        <v>0</v>
      </c>
      <c r="BG222" s="226">
        <f t="shared" si="21"/>
        <v>0</v>
      </c>
      <c r="BH222" s="226">
        <f t="shared" si="22"/>
        <v>0</v>
      </c>
      <c r="BI222" s="226">
        <f t="shared" si="23"/>
        <v>0</v>
      </c>
      <c r="BJ222" s="17" t="s">
        <v>100</v>
      </c>
      <c r="BK222" s="226">
        <f t="shared" si="24"/>
        <v>0</v>
      </c>
      <c r="BL222" s="17" t="s">
        <v>229</v>
      </c>
      <c r="BM222" s="225" t="s">
        <v>1478</v>
      </c>
    </row>
    <row r="223" spans="1:65" s="2" customFormat="1" ht="22.2" customHeight="1">
      <c r="A223" s="34"/>
      <c r="B223" s="35"/>
      <c r="C223" s="214" t="s">
        <v>456</v>
      </c>
      <c r="D223" s="214" t="s">
        <v>225</v>
      </c>
      <c r="E223" s="215" t="s">
        <v>511</v>
      </c>
      <c r="F223" s="216" t="s">
        <v>512</v>
      </c>
      <c r="G223" s="217" t="s">
        <v>303</v>
      </c>
      <c r="H223" s="218">
        <v>34</v>
      </c>
      <c r="I223" s="219"/>
      <c r="J223" s="218">
        <f t="shared" si="15"/>
        <v>0</v>
      </c>
      <c r="K223" s="220"/>
      <c r="L223" s="39"/>
      <c r="M223" s="221" t="s">
        <v>1</v>
      </c>
      <c r="N223" s="222" t="s">
        <v>43</v>
      </c>
      <c r="O223" s="75"/>
      <c r="P223" s="223">
        <f t="shared" si="16"/>
        <v>0</v>
      </c>
      <c r="Q223" s="223">
        <v>0</v>
      </c>
      <c r="R223" s="223">
        <f t="shared" si="17"/>
        <v>0</v>
      </c>
      <c r="S223" s="223">
        <v>0</v>
      </c>
      <c r="T223" s="224">
        <f t="shared" si="18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 t="shared" si="19"/>
        <v>0</v>
      </c>
      <c r="BF223" s="226">
        <f t="shared" si="20"/>
        <v>0</v>
      </c>
      <c r="BG223" s="226">
        <f t="shared" si="21"/>
        <v>0</v>
      </c>
      <c r="BH223" s="226">
        <f t="shared" si="22"/>
        <v>0</v>
      </c>
      <c r="BI223" s="226">
        <f t="shared" si="23"/>
        <v>0</v>
      </c>
      <c r="BJ223" s="17" t="s">
        <v>100</v>
      </c>
      <c r="BK223" s="226">
        <f t="shared" si="24"/>
        <v>0</v>
      </c>
      <c r="BL223" s="17" t="s">
        <v>229</v>
      </c>
      <c r="BM223" s="225" t="s">
        <v>1479</v>
      </c>
    </row>
    <row r="224" spans="1:65" s="2" customFormat="1" ht="22.2" customHeight="1">
      <c r="A224" s="34"/>
      <c r="B224" s="35"/>
      <c r="C224" s="214" t="s">
        <v>461</v>
      </c>
      <c r="D224" s="214" t="s">
        <v>225</v>
      </c>
      <c r="E224" s="215" t="s">
        <v>515</v>
      </c>
      <c r="F224" s="216" t="s">
        <v>516</v>
      </c>
      <c r="G224" s="217" t="s">
        <v>303</v>
      </c>
      <c r="H224" s="218">
        <v>31.89</v>
      </c>
      <c r="I224" s="219"/>
      <c r="J224" s="218">
        <f t="shared" si="15"/>
        <v>0</v>
      </c>
      <c r="K224" s="220"/>
      <c r="L224" s="39"/>
      <c r="M224" s="221" t="s">
        <v>1</v>
      </c>
      <c r="N224" s="222" t="s">
        <v>43</v>
      </c>
      <c r="O224" s="75"/>
      <c r="P224" s="223">
        <f t="shared" si="16"/>
        <v>0</v>
      </c>
      <c r="Q224" s="223">
        <v>0</v>
      </c>
      <c r="R224" s="223">
        <f t="shared" si="17"/>
        <v>0</v>
      </c>
      <c r="S224" s="223">
        <v>0</v>
      </c>
      <c r="T224" s="224">
        <f t="shared" si="1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 t="shared" si="19"/>
        <v>0</v>
      </c>
      <c r="BF224" s="226">
        <f t="shared" si="20"/>
        <v>0</v>
      </c>
      <c r="BG224" s="226">
        <f t="shared" si="21"/>
        <v>0</v>
      </c>
      <c r="BH224" s="226">
        <f t="shared" si="22"/>
        <v>0</v>
      </c>
      <c r="BI224" s="226">
        <f t="shared" si="23"/>
        <v>0</v>
      </c>
      <c r="BJ224" s="17" t="s">
        <v>100</v>
      </c>
      <c r="BK224" s="226">
        <f t="shared" si="24"/>
        <v>0</v>
      </c>
      <c r="BL224" s="17" t="s">
        <v>229</v>
      </c>
      <c r="BM224" s="225" t="s">
        <v>1277</v>
      </c>
    </row>
    <row r="225" spans="1:65" s="2" customFormat="1" ht="22.2" customHeight="1">
      <c r="A225" s="34"/>
      <c r="B225" s="35"/>
      <c r="C225" s="214" t="s">
        <v>466</v>
      </c>
      <c r="D225" s="214" t="s">
        <v>225</v>
      </c>
      <c r="E225" s="215" t="s">
        <v>519</v>
      </c>
      <c r="F225" s="216" t="s">
        <v>520</v>
      </c>
      <c r="G225" s="217" t="s">
        <v>303</v>
      </c>
      <c r="H225" s="218">
        <v>2.11</v>
      </c>
      <c r="I225" s="219"/>
      <c r="J225" s="218">
        <f t="shared" si="15"/>
        <v>0</v>
      </c>
      <c r="K225" s="220"/>
      <c r="L225" s="39"/>
      <c r="M225" s="221" t="s">
        <v>1</v>
      </c>
      <c r="N225" s="222" t="s">
        <v>43</v>
      </c>
      <c r="O225" s="75"/>
      <c r="P225" s="223">
        <f t="shared" si="16"/>
        <v>0</v>
      </c>
      <c r="Q225" s="223">
        <v>0</v>
      </c>
      <c r="R225" s="223">
        <f t="shared" si="17"/>
        <v>0</v>
      </c>
      <c r="S225" s="223">
        <v>0</v>
      </c>
      <c r="T225" s="224">
        <f t="shared" si="18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 t="shared" si="19"/>
        <v>0</v>
      </c>
      <c r="BF225" s="226">
        <f t="shared" si="20"/>
        <v>0</v>
      </c>
      <c r="BG225" s="226">
        <f t="shared" si="21"/>
        <v>0</v>
      </c>
      <c r="BH225" s="226">
        <f t="shared" si="22"/>
        <v>0</v>
      </c>
      <c r="BI225" s="226">
        <f t="shared" si="23"/>
        <v>0</v>
      </c>
      <c r="BJ225" s="17" t="s">
        <v>100</v>
      </c>
      <c r="BK225" s="226">
        <f t="shared" si="24"/>
        <v>0</v>
      </c>
      <c r="BL225" s="17" t="s">
        <v>229</v>
      </c>
      <c r="BM225" s="225" t="s">
        <v>1278</v>
      </c>
    </row>
    <row r="226" spans="1:65" s="12" customFormat="1" ht="22.8" customHeight="1">
      <c r="B226" s="198"/>
      <c r="C226" s="199"/>
      <c r="D226" s="200" t="s">
        <v>76</v>
      </c>
      <c r="E226" s="212" t="s">
        <v>522</v>
      </c>
      <c r="F226" s="212" t="s">
        <v>523</v>
      </c>
      <c r="G226" s="199"/>
      <c r="H226" s="199"/>
      <c r="I226" s="202"/>
      <c r="J226" s="213">
        <f>BK226</f>
        <v>0</v>
      </c>
      <c r="K226" s="199"/>
      <c r="L226" s="204"/>
      <c r="M226" s="205"/>
      <c r="N226" s="206"/>
      <c r="O226" s="206"/>
      <c r="P226" s="207">
        <f>P227</f>
        <v>0</v>
      </c>
      <c r="Q226" s="206"/>
      <c r="R226" s="207">
        <f>R227</f>
        <v>0</v>
      </c>
      <c r="S226" s="206"/>
      <c r="T226" s="208">
        <f>T227</f>
        <v>0</v>
      </c>
      <c r="AR226" s="209" t="s">
        <v>85</v>
      </c>
      <c r="AT226" s="210" t="s">
        <v>76</v>
      </c>
      <c r="AU226" s="210" t="s">
        <v>85</v>
      </c>
      <c r="AY226" s="209" t="s">
        <v>223</v>
      </c>
      <c r="BK226" s="211">
        <f>BK227</f>
        <v>0</v>
      </c>
    </row>
    <row r="227" spans="1:65" s="2" customFormat="1" ht="22.2" customHeight="1">
      <c r="A227" s="34"/>
      <c r="B227" s="35"/>
      <c r="C227" s="214" t="s">
        <v>471</v>
      </c>
      <c r="D227" s="214" t="s">
        <v>225</v>
      </c>
      <c r="E227" s="215" t="s">
        <v>596</v>
      </c>
      <c r="F227" s="216" t="s">
        <v>597</v>
      </c>
      <c r="G227" s="217" t="s">
        <v>303</v>
      </c>
      <c r="H227" s="218">
        <v>344.77</v>
      </c>
      <c r="I227" s="219"/>
      <c r="J227" s="218">
        <f>ROUND(I227*H227,2)</f>
        <v>0</v>
      </c>
      <c r="K227" s="220"/>
      <c r="L227" s="39"/>
      <c r="M227" s="260" t="s">
        <v>1</v>
      </c>
      <c r="N227" s="261" t="s">
        <v>43</v>
      </c>
      <c r="O227" s="262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>IF(N227="základná",J227,0)</f>
        <v>0</v>
      </c>
      <c r="BF227" s="226">
        <f>IF(N227="znížená",J227,0)</f>
        <v>0</v>
      </c>
      <c r="BG227" s="226">
        <f>IF(N227="zákl. prenesená",J227,0)</f>
        <v>0</v>
      </c>
      <c r="BH227" s="226">
        <f>IF(N227="zníž. prenesená",J227,0)</f>
        <v>0</v>
      </c>
      <c r="BI227" s="226">
        <f>IF(N227="nulová",J227,0)</f>
        <v>0</v>
      </c>
      <c r="BJ227" s="17" t="s">
        <v>100</v>
      </c>
      <c r="BK227" s="226">
        <f>ROUND(I227*H227,2)</f>
        <v>0</v>
      </c>
      <c r="BL227" s="17" t="s">
        <v>229</v>
      </c>
      <c r="BM227" s="225" t="s">
        <v>1480</v>
      </c>
    </row>
    <row r="228" spans="1:65" s="2" customFormat="1" ht="6.9" customHeight="1">
      <c r="A228" s="34"/>
      <c r="B228" s="58"/>
      <c r="C228" s="59"/>
      <c r="D228" s="59"/>
      <c r="E228" s="59"/>
      <c r="F228" s="59"/>
      <c r="G228" s="59"/>
      <c r="H228" s="59"/>
      <c r="I228" s="59"/>
      <c r="J228" s="59"/>
      <c r="K228" s="59"/>
      <c r="L228" s="39"/>
      <c r="M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</sheetData>
  <sheetProtection password="CC35" sheet="1" objects="1" scenarios="1" formatColumns="0" formatRows="0" autoFilter="0"/>
  <autoFilter ref="C136:K227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86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2" customFormat="1" ht="12" customHeight="1">
      <c r="A8" s="34"/>
      <c r="B8" s="39"/>
      <c r="C8" s="34"/>
      <c r="D8" s="123" t="s">
        <v>183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462" t="s">
        <v>184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23" t="s">
        <v>16</v>
      </c>
      <c r="E11" s="34"/>
      <c r="F11" s="114" t="s">
        <v>1</v>
      </c>
      <c r="G11" s="34"/>
      <c r="H11" s="34"/>
      <c r="I11" s="12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18</v>
      </c>
      <c r="E12" s="34"/>
      <c r="F12" s="114" t="s">
        <v>19</v>
      </c>
      <c r="G12" s="34"/>
      <c r="H12" s="34"/>
      <c r="I12" s="123" t="s">
        <v>20</v>
      </c>
      <c r="J12" s="124" t="str">
        <f>'Rekapitulácia stavby'!AN8</f>
        <v>23. 1. 2023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22</v>
      </c>
      <c r="E14" s="34"/>
      <c r="F14" s="34"/>
      <c r="G14" s="34"/>
      <c r="H14" s="34"/>
      <c r="I14" s="123" t="s">
        <v>23</v>
      </c>
      <c r="J14" s="114" t="s">
        <v>24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23" t="s">
        <v>26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3" t="s">
        <v>27</v>
      </c>
      <c r="E17" s="34"/>
      <c r="F17" s="34"/>
      <c r="G17" s="34"/>
      <c r="H17" s="34"/>
      <c r="I17" s="123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464" t="str">
        <f>'Rekapitulácia stavby'!E14</f>
        <v>Vyplň údaj</v>
      </c>
      <c r="F18" s="465"/>
      <c r="G18" s="465"/>
      <c r="H18" s="465"/>
      <c r="I18" s="123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3" t="s">
        <v>29</v>
      </c>
      <c r="E20" s="34"/>
      <c r="F20" s="34"/>
      <c r="G20" s="34"/>
      <c r="H20" s="34"/>
      <c r="I20" s="123" t="s">
        <v>23</v>
      </c>
      <c r="J20" s="114" t="s">
        <v>30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23" t="s">
        <v>26</v>
      </c>
      <c r="J21" s="114" t="s">
        <v>32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3" t="s">
        <v>34</v>
      </c>
      <c r="E23" s="34"/>
      <c r="F23" s="34"/>
      <c r="G23" s="34"/>
      <c r="H23" s="34"/>
      <c r="I23" s="123" t="s">
        <v>23</v>
      </c>
      <c r="J23" s="114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IF('Rekapitulácia stavby'!E20="","",'Rekapitulácia stavby'!E20)</f>
        <v xml:space="preserve"> </v>
      </c>
      <c r="F24" s="34"/>
      <c r="G24" s="34"/>
      <c r="H24" s="34"/>
      <c r="I24" s="123" t="s">
        <v>26</v>
      </c>
      <c r="J24" s="114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3" t="s">
        <v>36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5"/>
      <c r="B27" s="126"/>
      <c r="C27" s="125"/>
      <c r="D27" s="125"/>
      <c r="E27" s="466" t="s">
        <v>1</v>
      </c>
      <c r="F27" s="466"/>
      <c r="G27" s="466"/>
      <c r="H27" s="46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8"/>
      <c r="E29" s="128"/>
      <c r="F29" s="128"/>
      <c r="G29" s="128"/>
      <c r="H29" s="128"/>
      <c r="I29" s="128"/>
      <c r="J29" s="128"/>
      <c r="K29" s="128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4" t="s">
        <v>185</v>
      </c>
      <c r="E30" s="34"/>
      <c r="F30" s="34"/>
      <c r="G30" s="34"/>
      <c r="H30" s="34"/>
      <c r="I30" s="34"/>
      <c r="J30" s="129">
        <f>J96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30" t="s">
        <v>186</v>
      </c>
      <c r="E31" s="34"/>
      <c r="F31" s="34"/>
      <c r="G31" s="34"/>
      <c r="H31" s="34"/>
      <c r="I31" s="34"/>
      <c r="J31" s="129">
        <f>J106</f>
        <v>0</v>
      </c>
      <c r="K31" s="34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34"/>
      <c r="J32" s="132">
        <f>ROUND(J30 + J31, 2)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3" t="s">
        <v>38</v>
      </c>
      <c r="J34" s="133" t="s">
        <v>40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4" t="s">
        <v>41</v>
      </c>
      <c r="E35" s="135" t="s">
        <v>42</v>
      </c>
      <c r="F35" s="136">
        <f>ROUND((SUM(BE106:BE113) + SUM(BE133:BE269)),  2)</f>
        <v>0</v>
      </c>
      <c r="G35" s="137"/>
      <c r="H35" s="137"/>
      <c r="I35" s="138">
        <v>0.2</v>
      </c>
      <c r="J35" s="136">
        <f>ROUND(((SUM(BE106:BE113) + SUM(BE133:BE269))*I35),  2)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35" t="s">
        <v>43</v>
      </c>
      <c r="F36" s="136">
        <f>ROUND((SUM(BF106:BF113) + SUM(BF133:BF269)),  2)</f>
        <v>0</v>
      </c>
      <c r="G36" s="137"/>
      <c r="H36" s="137"/>
      <c r="I36" s="138">
        <v>0.2</v>
      </c>
      <c r="J36" s="136">
        <f>ROUND(((SUM(BF106:BF113) + SUM(BF133:BF269))*I36), 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3" t="s">
        <v>44</v>
      </c>
      <c r="F37" s="139">
        <f>ROUND((SUM(BG106:BG113) + SUM(BG133:BG269)),  2)</f>
        <v>0</v>
      </c>
      <c r="G37" s="34"/>
      <c r="H37" s="34"/>
      <c r="I37" s="140">
        <v>0.2</v>
      </c>
      <c r="J37" s="139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9"/>
      <c r="C38" s="34"/>
      <c r="D38" s="34"/>
      <c r="E38" s="123" t="s">
        <v>45</v>
      </c>
      <c r="F38" s="139">
        <f>ROUND((SUM(BH106:BH113) + SUM(BH133:BH269)),  2)</f>
        <v>0</v>
      </c>
      <c r="G38" s="34"/>
      <c r="H38" s="34"/>
      <c r="I38" s="140">
        <v>0.2</v>
      </c>
      <c r="J38" s="139">
        <f>0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35" t="s">
        <v>46</v>
      </c>
      <c r="F39" s="136">
        <f>ROUND((SUM(BI106:BI113) + SUM(BI133:BI269)),  2)</f>
        <v>0</v>
      </c>
      <c r="G39" s="137"/>
      <c r="H39" s="137"/>
      <c r="I39" s="138">
        <v>0</v>
      </c>
      <c r="J39" s="136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41"/>
      <c r="D41" s="142" t="s">
        <v>47</v>
      </c>
      <c r="E41" s="143"/>
      <c r="F41" s="143"/>
      <c r="G41" s="144" t="s">
        <v>48</v>
      </c>
      <c r="H41" s="145" t="s">
        <v>49</v>
      </c>
      <c r="I41" s="143"/>
      <c r="J41" s="146">
        <f>SUM(J32:J39)</f>
        <v>0</v>
      </c>
      <c r="K41" s="147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183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414" t="str">
        <f>E9</f>
        <v>999-9-8-1 - SO 01 Partizánska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Malacky</v>
      </c>
      <c r="G89" s="36"/>
      <c r="H89" s="36"/>
      <c r="I89" s="29" t="s">
        <v>20</v>
      </c>
      <c r="J89" s="70" t="str">
        <f>IF(J12="","",J12)</f>
        <v>23. 1. 2023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799999999999997" customHeight="1">
      <c r="A91" s="34"/>
      <c r="B91" s="35"/>
      <c r="C91" s="29" t="s">
        <v>22</v>
      </c>
      <c r="D91" s="36"/>
      <c r="E91" s="36"/>
      <c r="F91" s="27" t="str">
        <f>E15</f>
        <v>Mesto Malacky, Bernolákova 5188/1A, 901 01 Malacky</v>
      </c>
      <c r="G91" s="36"/>
      <c r="H91" s="36"/>
      <c r="I91" s="29" t="s">
        <v>29</v>
      </c>
      <c r="J91" s="32" t="str">
        <f>E21</f>
        <v>Cykloprojekt s.r.o., Laurinská 18, 81101 Bratislav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9" t="s">
        <v>188</v>
      </c>
      <c r="D94" s="160"/>
      <c r="E94" s="160"/>
      <c r="F94" s="160"/>
      <c r="G94" s="160"/>
      <c r="H94" s="160"/>
      <c r="I94" s="160"/>
      <c r="J94" s="161" t="s">
        <v>189</v>
      </c>
      <c r="K94" s="160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2" t="s">
        <v>190</v>
      </c>
      <c r="D96" s="36"/>
      <c r="E96" s="36"/>
      <c r="F96" s="36"/>
      <c r="G96" s="36"/>
      <c r="H96" s="36"/>
      <c r="I96" s="36"/>
      <c r="J96" s="88">
        <f>J133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191</v>
      </c>
    </row>
    <row r="97" spans="1:65" s="9" customFormat="1" ht="24.9" customHeight="1">
      <c r="B97" s="163"/>
      <c r="C97" s="164"/>
      <c r="D97" s="165" t="s">
        <v>192</v>
      </c>
      <c r="E97" s="166"/>
      <c r="F97" s="166"/>
      <c r="G97" s="166"/>
      <c r="H97" s="166"/>
      <c r="I97" s="166"/>
      <c r="J97" s="167">
        <f>J134</f>
        <v>0</v>
      </c>
      <c r="K97" s="164"/>
      <c r="L97" s="168"/>
    </row>
    <row r="98" spans="1:65" s="10" customFormat="1" ht="19.95" customHeight="1">
      <c r="B98" s="169"/>
      <c r="C98" s="108"/>
      <c r="D98" s="170" t="s">
        <v>193</v>
      </c>
      <c r="E98" s="171"/>
      <c r="F98" s="171"/>
      <c r="G98" s="171"/>
      <c r="H98" s="171"/>
      <c r="I98" s="171"/>
      <c r="J98" s="172">
        <f>J135</f>
        <v>0</v>
      </c>
      <c r="K98" s="108"/>
      <c r="L98" s="173"/>
    </row>
    <row r="99" spans="1:65" s="10" customFormat="1" ht="19.95" customHeight="1">
      <c r="B99" s="169"/>
      <c r="C99" s="108"/>
      <c r="D99" s="170" t="s">
        <v>194</v>
      </c>
      <c r="E99" s="171"/>
      <c r="F99" s="171"/>
      <c r="G99" s="171"/>
      <c r="H99" s="171"/>
      <c r="I99" s="171"/>
      <c r="J99" s="172">
        <f>J177</f>
        <v>0</v>
      </c>
      <c r="K99" s="108"/>
      <c r="L99" s="173"/>
    </row>
    <row r="100" spans="1:65" s="10" customFormat="1" ht="19.95" customHeight="1">
      <c r="B100" s="169"/>
      <c r="C100" s="108"/>
      <c r="D100" s="170" t="s">
        <v>195</v>
      </c>
      <c r="E100" s="171"/>
      <c r="F100" s="171"/>
      <c r="G100" s="171"/>
      <c r="H100" s="171"/>
      <c r="I100" s="171"/>
      <c r="J100" s="172">
        <f>J186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196</v>
      </c>
      <c r="E101" s="171"/>
      <c r="F101" s="171"/>
      <c r="G101" s="171"/>
      <c r="H101" s="171"/>
      <c r="I101" s="171"/>
      <c r="J101" s="172">
        <f>J207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197</v>
      </c>
      <c r="E102" s="171"/>
      <c r="F102" s="171"/>
      <c r="G102" s="171"/>
      <c r="H102" s="171"/>
      <c r="I102" s="171"/>
      <c r="J102" s="172">
        <f>J209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198</v>
      </c>
      <c r="E103" s="171"/>
      <c r="F103" s="171"/>
      <c r="G103" s="171"/>
      <c r="H103" s="171"/>
      <c r="I103" s="171"/>
      <c r="J103" s="172">
        <f>J268</f>
        <v>0</v>
      </c>
      <c r="K103" s="108"/>
      <c r="L103" s="173"/>
    </row>
    <row r="104" spans="1:65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6.9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29.25" customHeight="1">
      <c r="A106" s="34"/>
      <c r="B106" s="35"/>
      <c r="C106" s="162" t="s">
        <v>199</v>
      </c>
      <c r="D106" s="36"/>
      <c r="E106" s="36"/>
      <c r="F106" s="36"/>
      <c r="G106" s="36"/>
      <c r="H106" s="36"/>
      <c r="I106" s="36"/>
      <c r="J106" s="174">
        <f>ROUND(J107 + J108 + J109 + J110 + J111 + J112,2)</f>
        <v>0</v>
      </c>
      <c r="K106" s="36"/>
      <c r="L106" s="55"/>
      <c r="N106" s="175" t="s">
        <v>41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455" t="s">
        <v>200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ref="BE107:BE112" si="0">IF(N107="základná",J107,0)</f>
        <v>0</v>
      </c>
      <c r="BF107" s="183">
        <f t="shared" ref="BF107:BF112" si="1">IF(N107="znížená",J107,0)</f>
        <v>0</v>
      </c>
      <c r="BG107" s="183">
        <f t="shared" ref="BG107:BG112" si="2">IF(N107="zákl. prenesená",J107,0)</f>
        <v>0</v>
      </c>
      <c r="BH107" s="183">
        <f t="shared" ref="BH107:BH112" si="3">IF(N107="zníž. prenesená",J107,0)</f>
        <v>0</v>
      </c>
      <c r="BI107" s="183">
        <f t="shared" ref="BI107:BI112" si="4">IF(N107="nulová",J107,0)</f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202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203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204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205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176" t="s">
        <v>206</v>
      </c>
      <c r="E112" s="36"/>
      <c r="F112" s="36"/>
      <c r="G112" s="36"/>
      <c r="H112" s="36"/>
      <c r="I112" s="36"/>
      <c r="J112" s="177">
        <f>ROUND(J30*T112,2)</f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207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31" s="2" customForma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84" t="s">
        <v>208</v>
      </c>
      <c r="D114" s="160"/>
      <c r="E114" s="160"/>
      <c r="F114" s="160"/>
      <c r="G114" s="160"/>
      <c r="H114" s="160"/>
      <c r="I114" s="160"/>
      <c r="J114" s="185">
        <f>ROUND(J96+J106,2)</f>
        <v>0</v>
      </c>
      <c r="K114" s="160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209</v>
      </c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14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7" customHeight="1">
      <c r="A123" s="34"/>
      <c r="B123" s="35"/>
      <c r="C123" s="36"/>
      <c r="D123" s="36"/>
      <c r="E123" s="457" t="str">
        <f>E7</f>
        <v>Cyklotrasa Partizánska - Cesta mládeže, Malacky - časť 1 - oprávnené náklady</v>
      </c>
      <c r="F123" s="458"/>
      <c r="G123" s="458"/>
      <c r="H123" s="458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183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6" customHeight="1">
      <c r="A125" s="34"/>
      <c r="B125" s="35"/>
      <c r="C125" s="36"/>
      <c r="D125" s="36"/>
      <c r="E125" s="414" t="str">
        <f>E9</f>
        <v>999-9-8-1 - SO 01 Partizánska</v>
      </c>
      <c r="F125" s="459"/>
      <c r="G125" s="459"/>
      <c r="H125" s="459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18</v>
      </c>
      <c r="D127" s="36"/>
      <c r="E127" s="36"/>
      <c r="F127" s="27" t="str">
        <f>F12</f>
        <v>Malacky</v>
      </c>
      <c r="G127" s="36"/>
      <c r="H127" s="36"/>
      <c r="I127" s="29" t="s">
        <v>20</v>
      </c>
      <c r="J127" s="70" t="str">
        <f>IF(J12="","",J12)</f>
        <v>23. 1. 2023</v>
      </c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40.799999999999997" customHeight="1">
      <c r="A129" s="34"/>
      <c r="B129" s="35"/>
      <c r="C129" s="29" t="s">
        <v>22</v>
      </c>
      <c r="D129" s="36"/>
      <c r="E129" s="36"/>
      <c r="F129" s="27" t="str">
        <f>E15</f>
        <v>Mesto Malacky, Bernolákova 5188/1A, 901 01 Malacky</v>
      </c>
      <c r="G129" s="36"/>
      <c r="H129" s="36"/>
      <c r="I129" s="29" t="s">
        <v>29</v>
      </c>
      <c r="J129" s="32" t="str">
        <f>E21</f>
        <v>Cykloprojekt s.r.o., Laurinská 18, 81101 Bratislav</v>
      </c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6" customHeight="1">
      <c r="A130" s="34"/>
      <c r="B130" s="35"/>
      <c r="C130" s="29" t="s">
        <v>27</v>
      </c>
      <c r="D130" s="36"/>
      <c r="E130" s="36"/>
      <c r="F130" s="27" t="str">
        <f>IF(E18="","",E18)</f>
        <v>Vyplň údaj</v>
      </c>
      <c r="G130" s="36"/>
      <c r="H130" s="36"/>
      <c r="I130" s="29" t="s">
        <v>34</v>
      </c>
      <c r="J130" s="32" t="str">
        <f>E24</f>
        <v xml:space="preserve"> 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11" customFormat="1" ht="29.25" customHeight="1">
      <c r="A132" s="186"/>
      <c r="B132" s="187"/>
      <c r="C132" s="188" t="s">
        <v>210</v>
      </c>
      <c r="D132" s="189" t="s">
        <v>62</v>
      </c>
      <c r="E132" s="189" t="s">
        <v>58</v>
      </c>
      <c r="F132" s="189" t="s">
        <v>59</v>
      </c>
      <c r="G132" s="189" t="s">
        <v>211</v>
      </c>
      <c r="H132" s="189" t="s">
        <v>212</v>
      </c>
      <c r="I132" s="189" t="s">
        <v>213</v>
      </c>
      <c r="J132" s="190" t="s">
        <v>189</v>
      </c>
      <c r="K132" s="191" t="s">
        <v>214</v>
      </c>
      <c r="L132" s="192"/>
      <c r="M132" s="79" t="s">
        <v>1</v>
      </c>
      <c r="N132" s="80" t="s">
        <v>41</v>
      </c>
      <c r="O132" s="80" t="s">
        <v>215</v>
      </c>
      <c r="P132" s="80" t="s">
        <v>216</v>
      </c>
      <c r="Q132" s="80" t="s">
        <v>217</v>
      </c>
      <c r="R132" s="80" t="s">
        <v>218</v>
      </c>
      <c r="S132" s="80" t="s">
        <v>219</v>
      </c>
      <c r="T132" s="81" t="s">
        <v>220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</row>
    <row r="133" spans="1:65" s="2" customFormat="1" ht="22.8" customHeight="1">
      <c r="A133" s="34"/>
      <c r="B133" s="35"/>
      <c r="C133" s="86" t="s">
        <v>185</v>
      </c>
      <c r="D133" s="36"/>
      <c r="E133" s="36"/>
      <c r="F133" s="36"/>
      <c r="G133" s="36"/>
      <c r="H133" s="36"/>
      <c r="I133" s="36"/>
      <c r="J133" s="193">
        <f>BK133</f>
        <v>0</v>
      </c>
      <c r="K133" s="36"/>
      <c r="L133" s="39"/>
      <c r="M133" s="82"/>
      <c r="N133" s="194"/>
      <c r="O133" s="83"/>
      <c r="P133" s="195">
        <f>P134</f>
        <v>0</v>
      </c>
      <c r="Q133" s="83"/>
      <c r="R133" s="195">
        <f>R134</f>
        <v>821.58549230000006</v>
      </c>
      <c r="S133" s="83"/>
      <c r="T133" s="196">
        <f>T134</f>
        <v>474.83384999999998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76</v>
      </c>
      <c r="AU133" s="17" t="s">
        <v>191</v>
      </c>
      <c r="BK133" s="197">
        <f>BK134</f>
        <v>0</v>
      </c>
    </row>
    <row r="134" spans="1:65" s="12" customFormat="1" ht="25.95" customHeight="1">
      <c r="B134" s="198"/>
      <c r="C134" s="199"/>
      <c r="D134" s="200" t="s">
        <v>76</v>
      </c>
      <c r="E134" s="201" t="s">
        <v>221</v>
      </c>
      <c r="F134" s="201" t="s">
        <v>222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P135+P177+P186+P207+P209+P268</f>
        <v>0</v>
      </c>
      <c r="Q134" s="206"/>
      <c r="R134" s="207">
        <f>R135+R177+R186+R207+R209+R268</f>
        <v>821.58549230000006</v>
      </c>
      <c r="S134" s="206"/>
      <c r="T134" s="208">
        <f>T135+T177+T186+T207+T209+T268</f>
        <v>474.83384999999998</v>
      </c>
      <c r="AR134" s="209" t="s">
        <v>85</v>
      </c>
      <c r="AT134" s="210" t="s">
        <v>76</v>
      </c>
      <c r="AU134" s="210" t="s">
        <v>77</v>
      </c>
      <c r="AY134" s="209" t="s">
        <v>223</v>
      </c>
      <c r="BK134" s="211">
        <f>BK135+BK177+BK186+BK207+BK209+BK268</f>
        <v>0</v>
      </c>
    </row>
    <row r="135" spans="1:65" s="12" customFormat="1" ht="22.8" customHeight="1">
      <c r="B135" s="198"/>
      <c r="C135" s="199"/>
      <c r="D135" s="200" t="s">
        <v>76</v>
      </c>
      <c r="E135" s="212" t="s">
        <v>85</v>
      </c>
      <c r="F135" s="212" t="s">
        <v>224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SUM(P136:P176)</f>
        <v>0</v>
      </c>
      <c r="Q135" s="206"/>
      <c r="R135" s="207">
        <f>SUM(R136:R176)</f>
        <v>1.23111E-2</v>
      </c>
      <c r="S135" s="206"/>
      <c r="T135" s="208">
        <f>SUM(T136:T176)</f>
        <v>474.81385</v>
      </c>
      <c r="AR135" s="209" t="s">
        <v>85</v>
      </c>
      <c r="AT135" s="210" t="s">
        <v>76</v>
      </c>
      <c r="AU135" s="210" t="s">
        <v>85</v>
      </c>
      <c r="AY135" s="209" t="s">
        <v>223</v>
      </c>
      <c r="BK135" s="211">
        <f>SUM(BK136:BK176)</f>
        <v>0</v>
      </c>
    </row>
    <row r="136" spans="1:65" s="2" customFormat="1" ht="22.2" customHeight="1">
      <c r="A136" s="34"/>
      <c r="B136" s="35"/>
      <c r="C136" s="214" t="s">
        <v>85</v>
      </c>
      <c r="D136" s="214" t="s">
        <v>225</v>
      </c>
      <c r="E136" s="215" t="s">
        <v>226</v>
      </c>
      <c r="F136" s="216" t="s">
        <v>227</v>
      </c>
      <c r="G136" s="217" t="s">
        <v>228</v>
      </c>
      <c r="H136" s="218">
        <v>41.95</v>
      </c>
      <c r="I136" s="219"/>
      <c r="J136" s="218">
        <f>ROUND(I136*H136,2)</f>
        <v>0</v>
      </c>
      <c r="K136" s="220"/>
      <c r="L136" s="39"/>
      <c r="M136" s="221" t="s">
        <v>1</v>
      </c>
      <c r="N136" s="222" t="s">
        <v>43</v>
      </c>
      <c r="O136" s="75"/>
      <c r="P136" s="223">
        <f>O136*H136</f>
        <v>0</v>
      </c>
      <c r="Q136" s="223">
        <v>0</v>
      </c>
      <c r="R136" s="223">
        <f>Q136*H136</f>
        <v>0</v>
      </c>
      <c r="S136" s="223">
        <v>0.13800000000000001</v>
      </c>
      <c r="T136" s="224">
        <f>S136*H136</f>
        <v>5.7891000000000012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5" t="s">
        <v>229</v>
      </c>
      <c r="AT136" s="225" t="s">
        <v>225</v>
      </c>
      <c r="AU136" s="225" t="s">
        <v>100</v>
      </c>
      <c r="AY136" s="17" t="s">
        <v>223</v>
      </c>
      <c r="BE136" s="226">
        <f>IF(N136="základná",J136,0)</f>
        <v>0</v>
      </c>
      <c r="BF136" s="226">
        <f>IF(N136="znížená",J136,0)</f>
        <v>0</v>
      </c>
      <c r="BG136" s="226">
        <f>IF(N136="zákl. prenesená",J136,0)</f>
        <v>0</v>
      </c>
      <c r="BH136" s="226">
        <f>IF(N136="zníž. prenesená",J136,0)</f>
        <v>0</v>
      </c>
      <c r="BI136" s="226">
        <f>IF(N136="nulová",J136,0)</f>
        <v>0</v>
      </c>
      <c r="BJ136" s="17" t="s">
        <v>100</v>
      </c>
      <c r="BK136" s="226">
        <f>ROUND(I136*H136,2)</f>
        <v>0</v>
      </c>
      <c r="BL136" s="17" t="s">
        <v>229</v>
      </c>
      <c r="BM136" s="225" t="s">
        <v>230</v>
      </c>
    </row>
    <row r="137" spans="1:65" s="2" customFormat="1" ht="22.2" customHeight="1">
      <c r="A137" s="34"/>
      <c r="B137" s="35"/>
      <c r="C137" s="214" t="s">
        <v>100</v>
      </c>
      <c r="D137" s="214" t="s">
        <v>225</v>
      </c>
      <c r="E137" s="215" t="s">
        <v>231</v>
      </c>
      <c r="F137" s="216" t="s">
        <v>232</v>
      </c>
      <c r="G137" s="217" t="s">
        <v>228</v>
      </c>
      <c r="H137" s="218">
        <v>9.2200000000000006</v>
      </c>
      <c r="I137" s="219"/>
      <c r="J137" s="218">
        <f>ROUND(I137*H137,2)</f>
        <v>0</v>
      </c>
      <c r="K137" s="220"/>
      <c r="L137" s="39"/>
      <c r="M137" s="221" t="s">
        <v>1</v>
      </c>
      <c r="N137" s="222" t="s">
        <v>43</v>
      </c>
      <c r="O137" s="75"/>
      <c r="P137" s="223">
        <f>O137*H137</f>
        <v>0</v>
      </c>
      <c r="Q137" s="223">
        <v>0</v>
      </c>
      <c r="R137" s="223">
        <f>Q137*H137</f>
        <v>0</v>
      </c>
      <c r="S137" s="223">
        <v>0.22500000000000001</v>
      </c>
      <c r="T137" s="224">
        <f>S137*H137</f>
        <v>2.0745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5" t="s">
        <v>229</v>
      </c>
      <c r="AT137" s="225" t="s">
        <v>225</v>
      </c>
      <c r="AU137" s="225" t="s">
        <v>100</v>
      </c>
      <c r="AY137" s="17" t="s">
        <v>223</v>
      </c>
      <c r="BE137" s="226">
        <f>IF(N137="základná",J137,0)</f>
        <v>0</v>
      </c>
      <c r="BF137" s="226">
        <f>IF(N137="znížená",J137,0)</f>
        <v>0</v>
      </c>
      <c r="BG137" s="226">
        <f>IF(N137="zákl. prenesená",J137,0)</f>
        <v>0</v>
      </c>
      <c r="BH137" s="226">
        <f>IF(N137="zníž. prenesená",J137,0)</f>
        <v>0</v>
      </c>
      <c r="BI137" s="226">
        <f>IF(N137="nulová",J137,0)</f>
        <v>0</v>
      </c>
      <c r="BJ137" s="17" t="s">
        <v>100</v>
      </c>
      <c r="BK137" s="226">
        <f>ROUND(I137*H137,2)</f>
        <v>0</v>
      </c>
      <c r="BL137" s="17" t="s">
        <v>229</v>
      </c>
      <c r="BM137" s="225" t="s">
        <v>233</v>
      </c>
    </row>
    <row r="138" spans="1:65" s="13" customFormat="1">
      <c r="B138" s="227"/>
      <c r="C138" s="228"/>
      <c r="D138" s="229" t="s">
        <v>234</v>
      </c>
      <c r="E138" s="230" t="s">
        <v>1</v>
      </c>
      <c r="F138" s="231" t="s">
        <v>235</v>
      </c>
      <c r="G138" s="228"/>
      <c r="H138" s="232">
        <v>9.2200000000000006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234</v>
      </c>
      <c r="AU138" s="238" t="s">
        <v>100</v>
      </c>
      <c r="AV138" s="13" t="s">
        <v>100</v>
      </c>
      <c r="AW138" s="13" t="s">
        <v>33</v>
      </c>
      <c r="AX138" s="13" t="s">
        <v>85</v>
      </c>
      <c r="AY138" s="238" t="s">
        <v>223</v>
      </c>
    </row>
    <row r="139" spans="1:65" s="2" customFormat="1" ht="22.2" customHeight="1">
      <c r="A139" s="34"/>
      <c r="B139" s="35"/>
      <c r="C139" s="214" t="s">
        <v>168</v>
      </c>
      <c r="D139" s="214" t="s">
        <v>225</v>
      </c>
      <c r="E139" s="215" t="s">
        <v>236</v>
      </c>
      <c r="F139" s="216" t="s">
        <v>237</v>
      </c>
      <c r="G139" s="217" t="s">
        <v>228</v>
      </c>
      <c r="H139" s="218">
        <v>527.52</v>
      </c>
      <c r="I139" s="219"/>
      <c r="J139" s="218">
        <f>ROUND(I139*H139,2)</f>
        <v>0</v>
      </c>
      <c r="K139" s="220"/>
      <c r="L139" s="39"/>
      <c r="M139" s="221" t="s">
        <v>1</v>
      </c>
      <c r="N139" s="222" t="s">
        <v>43</v>
      </c>
      <c r="O139" s="75"/>
      <c r="P139" s="223">
        <f>O139*H139</f>
        <v>0</v>
      </c>
      <c r="Q139" s="223">
        <v>0</v>
      </c>
      <c r="R139" s="223">
        <f>Q139*H139</f>
        <v>0</v>
      </c>
      <c r="S139" s="223">
        <v>0.316</v>
      </c>
      <c r="T139" s="224">
        <f>S139*H139</f>
        <v>166.69631999999999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229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229</v>
      </c>
      <c r="BM139" s="225" t="s">
        <v>238</v>
      </c>
    </row>
    <row r="140" spans="1:65" s="2" customFormat="1" ht="30" customHeight="1">
      <c r="A140" s="34"/>
      <c r="B140" s="35"/>
      <c r="C140" s="214" t="s">
        <v>229</v>
      </c>
      <c r="D140" s="214" t="s">
        <v>225</v>
      </c>
      <c r="E140" s="215" t="s">
        <v>239</v>
      </c>
      <c r="F140" s="216" t="s">
        <v>240</v>
      </c>
      <c r="G140" s="217" t="s">
        <v>228</v>
      </c>
      <c r="H140" s="218">
        <v>136.79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9.0000000000000006E-5</v>
      </c>
      <c r="R140" s="223">
        <f>Q140*H140</f>
        <v>1.23111E-2</v>
      </c>
      <c r="S140" s="223">
        <v>0.127</v>
      </c>
      <c r="T140" s="224">
        <f>S140*H140</f>
        <v>17.372329999999998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241</v>
      </c>
    </row>
    <row r="141" spans="1:65" s="13" customFormat="1">
      <c r="B141" s="227"/>
      <c r="C141" s="228"/>
      <c r="D141" s="229" t="s">
        <v>234</v>
      </c>
      <c r="E141" s="230" t="s">
        <v>1</v>
      </c>
      <c r="F141" s="231" t="s">
        <v>242</v>
      </c>
      <c r="G141" s="228"/>
      <c r="H141" s="232">
        <v>14.41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234</v>
      </c>
      <c r="AU141" s="238" t="s">
        <v>100</v>
      </c>
      <c r="AV141" s="13" t="s">
        <v>100</v>
      </c>
      <c r="AW141" s="13" t="s">
        <v>33</v>
      </c>
      <c r="AX141" s="13" t="s">
        <v>77</v>
      </c>
      <c r="AY141" s="238" t="s">
        <v>223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243</v>
      </c>
      <c r="G142" s="228"/>
      <c r="H142" s="232">
        <v>122.38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77</v>
      </c>
      <c r="AY142" s="238" t="s">
        <v>223</v>
      </c>
    </row>
    <row r="143" spans="1:65" s="14" customFormat="1">
      <c r="B143" s="239"/>
      <c r="C143" s="240"/>
      <c r="D143" s="229" t="s">
        <v>234</v>
      </c>
      <c r="E143" s="241" t="s">
        <v>1</v>
      </c>
      <c r="F143" s="242" t="s">
        <v>244</v>
      </c>
      <c r="G143" s="240"/>
      <c r="H143" s="243">
        <v>136.79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234</v>
      </c>
      <c r="AU143" s="249" t="s">
        <v>100</v>
      </c>
      <c r="AV143" s="14" t="s">
        <v>229</v>
      </c>
      <c r="AW143" s="14" t="s">
        <v>33</v>
      </c>
      <c r="AX143" s="14" t="s">
        <v>85</v>
      </c>
      <c r="AY143" s="249" t="s">
        <v>223</v>
      </c>
    </row>
    <row r="144" spans="1:65" s="2" customFormat="1" ht="22.2" customHeight="1">
      <c r="A144" s="34"/>
      <c r="B144" s="35"/>
      <c r="C144" s="214" t="s">
        <v>245</v>
      </c>
      <c r="D144" s="214" t="s">
        <v>225</v>
      </c>
      <c r="E144" s="215" t="s">
        <v>246</v>
      </c>
      <c r="F144" s="216" t="s">
        <v>247</v>
      </c>
      <c r="G144" s="217" t="s">
        <v>248</v>
      </c>
      <c r="H144" s="218">
        <v>495.68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0.14499999999999999</v>
      </c>
      <c r="T144" s="224">
        <f>S144*H144</f>
        <v>71.873599999999996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249</v>
      </c>
    </row>
    <row r="145" spans="1:65" s="2" customFormat="1" ht="30" customHeight="1">
      <c r="A145" s="34"/>
      <c r="B145" s="35"/>
      <c r="C145" s="214" t="s">
        <v>250</v>
      </c>
      <c r="D145" s="214" t="s">
        <v>225</v>
      </c>
      <c r="E145" s="215" t="s">
        <v>251</v>
      </c>
      <c r="F145" s="216" t="s">
        <v>252</v>
      </c>
      <c r="G145" s="217" t="s">
        <v>228</v>
      </c>
      <c r="H145" s="218">
        <v>527.52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0.4</v>
      </c>
      <c r="T145" s="224">
        <f>S145*H145</f>
        <v>211.00800000000001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253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254</v>
      </c>
      <c r="G146" s="228"/>
      <c r="H146" s="232">
        <v>527.52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30" customHeight="1">
      <c r="A147" s="34"/>
      <c r="B147" s="35"/>
      <c r="C147" s="214" t="s">
        <v>255</v>
      </c>
      <c r="D147" s="214" t="s">
        <v>225</v>
      </c>
      <c r="E147" s="215" t="s">
        <v>256</v>
      </c>
      <c r="F147" s="216" t="s">
        <v>257</v>
      </c>
      <c r="G147" s="217" t="s">
        <v>258</v>
      </c>
      <c r="H147" s="218">
        <v>48.48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259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260</v>
      </c>
      <c r="G148" s="228"/>
      <c r="H148" s="232">
        <v>0.65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77</v>
      </c>
      <c r="AY148" s="238" t="s">
        <v>223</v>
      </c>
    </row>
    <row r="149" spans="1:65" s="13" customFormat="1">
      <c r="B149" s="227"/>
      <c r="C149" s="228"/>
      <c r="D149" s="229" t="s">
        <v>234</v>
      </c>
      <c r="E149" s="230" t="s">
        <v>1</v>
      </c>
      <c r="F149" s="231" t="s">
        <v>261</v>
      </c>
      <c r="G149" s="228"/>
      <c r="H149" s="232">
        <v>47.83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33</v>
      </c>
      <c r="AX149" s="13" t="s">
        <v>77</v>
      </c>
      <c r="AY149" s="238" t="s">
        <v>223</v>
      </c>
    </row>
    <row r="150" spans="1:65" s="14" customFormat="1">
      <c r="B150" s="239"/>
      <c r="C150" s="240"/>
      <c r="D150" s="229" t="s">
        <v>234</v>
      </c>
      <c r="E150" s="241" t="s">
        <v>1</v>
      </c>
      <c r="F150" s="242" t="s">
        <v>244</v>
      </c>
      <c r="G150" s="240"/>
      <c r="H150" s="243">
        <v>48.48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234</v>
      </c>
      <c r="AU150" s="249" t="s">
        <v>100</v>
      </c>
      <c r="AV150" s="14" t="s">
        <v>229</v>
      </c>
      <c r="AW150" s="14" t="s">
        <v>33</v>
      </c>
      <c r="AX150" s="14" t="s">
        <v>85</v>
      </c>
      <c r="AY150" s="249" t="s">
        <v>223</v>
      </c>
    </row>
    <row r="151" spans="1:65" s="2" customFormat="1" ht="22.2" customHeight="1">
      <c r="A151" s="34"/>
      <c r="B151" s="35"/>
      <c r="C151" s="214" t="s">
        <v>262</v>
      </c>
      <c r="D151" s="214" t="s">
        <v>225</v>
      </c>
      <c r="E151" s="215" t="s">
        <v>263</v>
      </c>
      <c r="F151" s="216" t="s">
        <v>264</v>
      </c>
      <c r="G151" s="217" t="s">
        <v>258</v>
      </c>
      <c r="H151" s="218">
        <v>87.13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265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266</v>
      </c>
      <c r="G152" s="228"/>
      <c r="H152" s="232">
        <v>1.03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77</v>
      </c>
      <c r="AY152" s="238" t="s">
        <v>223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267</v>
      </c>
      <c r="G153" s="228"/>
      <c r="H153" s="232">
        <v>86.1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77</v>
      </c>
      <c r="AY153" s="238" t="s">
        <v>223</v>
      </c>
    </row>
    <row r="154" spans="1:65" s="14" customFormat="1">
      <c r="B154" s="239"/>
      <c r="C154" s="240"/>
      <c r="D154" s="229" t="s">
        <v>234</v>
      </c>
      <c r="E154" s="241" t="s">
        <v>1</v>
      </c>
      <c r="F154" s="242" t="s">
        <v>244</v>
      </c>
      <c r="G154" s="240"/>
      <c r="H154" s="243">
        <v>87.13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234</v>
      </c>
      <c r="AU154" s="249" t="s">
        <v>100</v>
      </c>
      <c r="AV154" s="14" t="s">
        <v>229</v>
      </c>
      <c r="AW154" s="14" t="s">
        <v>33</v>
      </c>
      <c r="AX154" s="14" t="s">
        <v>85</v>
      </c>
      <c r="AY154" s="249" t="s">
        <v>223</v>
      </c>
    </row>
    <row r="155" spans="1:65" s="2" customFormat="1" ht="40.200000000000003" customHeight="1">
      <c r="A155" s="34"/>
      <c r="B155" s="35"/>
      <c r="C155" s="214" t="s">
        <v>268</v>
      </c>
      <c r="D155" s="214" t="s">
        <v>225</v>
      </c>
      <c r="E155" s="215" t="s">
        <v>269</v>
      </c>
      <c r="F155" s="216" t="s">
        <v>270</v>
      </c>
      <c r="G155" s="217" t="s">
        <v>258</v>
      </c>
      <c r="H155" s="218">
        <v>71.27</v>
      </c>
      <c r="I155" s="219"/>
      <c r="J155" s="218">
        <f>ROUND(I155*H155,2)</f>
        <v>0</v>
      </c>
      <c r="K155" s="220"/>
      <c r="L155" s="39"/>
      <c r="M155" s="221" t="s">
        <v>1</v>
      </c>
      <c r="N155" s="222" t="s">
        <v>43</v>
      </c>
      <c r="O155" s="7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5" t="s">
        <v>229</v>
      </c>
      <c r="AT155" s="225" t="s">
        <v>225</v>
      </c>
      <c r="AU155" s="225" t="s">
        <v>100</v>
      </c>
      <c r="AY155" s="17" t="s">
        <v>223</v>
      </c>
      <c r="BE155" s="226">
        <f>IF(N155="základná",J155,0)</f>
        <v>0</v>
      </c>
      <c r="BF155" s="226">
        <f>IF(N155="znížená",J155,0)</f>
        <v>0</v>
      </c>
      <c r="BG155" s="226">
        <f>IF(N155="zákl. prenesená",J155,0)</f>
        <v>0</v>
      </c>
      <c r="BH155" s="226">
        <f>IF(N155="zníž. prenesená",J155,0)</f>
        <v>0</v>
      </c>
      <c r="BI155" s="226">
        <f>IF(N155="nulová",J155,0)</f>
        <v>0</v>
      </c>
      <c r="BJ155" s="17" t="s">
        <v>100</v>
      </c>
      <c r="BK155" s="226">
        <f>ROUND(I155*H155,2)</f>
        <v>0</v>
      </c>
      <c r="BL155" s="17" t="s">
        <v>229</v>
      </c>
      <c r="BM155" s="225" t="s">
        <v>271</v>
      </c>
    </row>
    <row r="156" spans="1:65" s="13" customFormat="1">
      <c r="B156" s="227"/>
      <c r="C156" s="228"/>
      <c r="D156" s="229" t="s">
        <v>234</v>
      </c>
      <c r="E156" s="230" t="s">
        <v>1</v>
      </c>
      <c r="F156" s="231" t="s">
        <v>272</v>
      </c>
      <c r="G156" s="228"/>
      <c r="H156" s="232">
        <v>48.48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234</v>
      </c>
      <c r="AU156" s="238" t="s">
        <v>100</v>
      </c>
      <c r="AV156" s="13" t="s">
        <v>100</v>
      </c>
      <c r="AW156" s="13" t="s">
        <v>33</v>
      </c>
      <c r="AX156" s="13" t="s">
        <v>77</v>
      </c>
      <c r="AY156" s="238" t="s">
        <v>223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273</v>
      </c>
      <c r="G157" s="228"/>
      <c r="H157" s="232">
        <v>22.79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77</v>
      </c>
      <c r="AY157" s="238" t="s">
        <v>223</v>
      </c>
    </row>
    <row r="158" spans="1:65" s="14" customFormat="1">
      <c r="B158" s="239"/>
      <c r="C158" s="240"/>
      <c r="D158" s="229" t="s">
        <v>234</v>
      </c>
      <c r="E158" s="241" t="s">
        <v>1</v>
      </c>
      <c r="F158" s="242" t="s">
        <v>244</v>
      </c>
      <c r="G158" s="240"/>
      <c r="H158" s="243">
        <v>71.27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234</v>
      </c>
      <c r="AU158" s="249" t="s">
        <v>100</v>
      </c>
      <c r="AV158" s="14" t="s">
        <v>229</v>
      </c>
      <c r="AW158" s="14" t="s">
        <v>33</v>
      </c>
      <c r="AX158" s="14" t="s">
        <v>85</v>
      </c>
      <c r="AY158" s="249" t="s">
        <v>223</v>
      </c>
    </row>
    <row r="159" spans="1:65" s="2" customFormat="1" ht="40.200000000000003" customHeight="1">
      <c r="A159" s="34"/>
      <c r="B159" s="35"/>
      <c r="C159" s="214" t="s">
        <v>274</v>
      </c>
      <c r="D159" s="214" t="s">
        <v>225</v>
      </c>
      <c r="E159" s="215" t="s">
        <v>275</v>
      </c>
      <c r="F159" s="216" t="s">
        <v>276</v>
      </c>
      <c r="G159" s="217" t="s">
        <v>258</v>
      </c>
      <c r="H159" s="218">
        <v>82.04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277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278</v>
      </c>
      <c r="G160" s="228"/>
      <c r="H160" s="232">
        <v>82.04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34.799999999999997" customHeight="1">
      <c r="A161" s="34"/>
      <c r="B161" s="35"/>
      <c r="C161" s="214" t="s">
        <v>279</v>
      </c>
      <c r="D161" s="214" t="s">
        <v>225</v>
      </c>
      <c r="E161" s="215" t="s">
        <v>280</v>
      </c>
      <c r="F161" s="216" t="s">
        <v>281</v>
      </c>
      <c r="G161" s="217" t="s">
        <v>258</v>
      </c>
      <c r="H161" s="218">
        <v>46.12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282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283</v>
      </c>
      <c r="G162" s="228"/>
      <c r="H162" s="232">
        <v>46.12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40.200000000000003" customHeight="1">
      <c r="A163" s="34"/>
      <c r="B163" s="35"/>
      <c r="C163" s="214" t="s">
        <v>284</v>
      </c>
      <c r="D163" s="214" t="s">
        <v>225</v>
      </c>
      <c r="E163" s="215" t="s">
        <v>285</v>
      </c>
      <c r="F163" s="216" t="s">
        <v>286</v>
      </c>
      <c r="G163" s="217" t="s">
        <v>258</v>
      </c>
      <c r="H163" s="218">
        <v>691.8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287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288</v>
      </c>
      <c r="G164" s="228"/>
      <c r="H164" s="232">
        <v>46.12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13" customFormat="1">
      <c r="B165" s="227"/>
      <c r="C165" s="228"/>
      <c r="D165" s="229" t="s">
        <v>234</v>
      </c>
      <c r="E165" s="228"/>
      <c r="F165" s="231" t="s">
        <v>289</v>
      </c>
      <c r="G165" s="228"/>
      <c r="H165" s="232">
        <v>691.8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4</v>
      </c>
      <c r="AX165" s="13" t="s">
        <v>85</v>
      </c>
      <c r="AY165" s="238" t="s">
        <v>223</v>
      </c>
    </row>
    <row r="166" spans="1:65" s="2" customFormat="1" ht="22.2" customHeight="1">
      <c r="A166" s="34"/>
      <c r="B166" s="35"/>
      <c r="C166" s="214" t="s">
        <v>290</v>
      </c>
      <c r="D166" s="214" t="s">
        <v>225</v>
      </c>
      <c r="E166" s="215" t="s">
        <v>291</v>
      </c>
      <c r="F166" s="216" t="s">
        <v>292</v>
      </c>
      <c r="G166" s="217" t="s">
        <v>258</v>
      </c>
      <c r="H166" s="218">
        <v>199.42</v>
      </c>
      <c r="I166" s="219"/>
      <c r="J166" s="218">
        <f>ROUND(I166*H166,2)</f>
        <v>0</v>
      </c>
      <c r="K166" s="220"/>
      <c r="L166" s="39"/>
      <c r="M166" s="221" t="s">
        <v>1</v>
      </c>
      <c r="N166" s="222" t="s">
        <v>43</v>
      </c>
      <c r="O166" s="7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5" t="s">
        <v>229</v>
      </c>
      <c r="AT166" s="225" t="s">
        <v>225</v>
      </c>
      <c r="AU166" s="225" t="s">
        <v>100</v>
      </c>
      <c r="AY166" s="17" t="s">
        <v>223</v>
      </c>
      <c r="BE166" s="226">
        <f>IF(N166="základná",J166,0)</f>
        <v>0</v>
      </c>
      <c r="BF166" s="226">
        <f>IF(N166="znížená",J166,0)</f>
        <v>0</v>
      </c>
      <c r="BG166" s="226">
        <f>IF(N166="zákl. prenesená",J166,0)</f>
        <v>0</v>
      </c>
      <c r="BH166" s="226">
        <f>IF(N166="zníž. prenesená",J166,0)</f>
        <v>0</v>
      </c>
      <c r="BI166" s="226">
        <f>IF(N166="nulová",J166,0)</f>
        <v>0</v>
      </c>
      <c r="BJ166" s="17" t="s">
        <v>100</v>
      </c>
      <c r="BK166" s="226">
        <f>ROUND(I166*H166,2)</f>
        <v>0</v>
      </c>
      <c r="BL166" s="17" t="s">
        <v>229</v>
      </c>
      <c r="BM166" s="225" t="s">
        <v>293</v>
      </c>
    </row>
    <row r="167" spans="1:65" s="13" customFormat="1">
      <c r="B167" s="227"/>
      <c r="C167" s="228"/>
      <c r="D167" s="229" t="s">
        <v>234</v>
      </c>
      <c r="E167" s="230" t="s">
        <v>1</v>
      </c>
      <c r="F167" s="231" t="s">
        <v>294</v>
      </c>
      <c r="G167" s="228"/>
      <c r="H167" s="232">
        <v>199.42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234</v>
      </c>
      <c r="AU167" s="238" t="s">
        <v>100</v>
      </c>
      <c r="AV167" s="13" t="s">
        <v>100</v>
      </c>
      <c r="AW167" s="13" t="s">
        <v>33</v>
      </c>
      <c r="AX167" s="13" t="s">
        <v>77</v>
      </c>
      <c r="AY167" s="238" t="s">
        <v>223</v>
      </c>
    </row>
    <row r="168" spans="1:65" s="14" customFormat="1">
      <c r="B168" s="239"/>
      <c r="C168" s="240"/>
      <c r="D168" s="229" t="s">
        <v>234</v>
      </c>
      <c r="E168" s="241" t="s">
        <v>1</v>
      </c>
      <c r="F168" s="242" t="s">
        <v>244</v>
      </c>
      <c r="G168" s="240"/>
      <c r="H168" s="243">
        <v>199.42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234</v>
      </c>
      <c r="AU168" s="249" t="s">
        <v>100</v>
      </c>
      <c r="AV168" s="14" t="s">
        <v>229</v>
      </c>
      <c r="AW168" s="14" t="s">
        <v>33</v>
      </c>
      <c r="AX168" s="14" t="s">
        <v>85</v>
      </c>
      <c r="AY168" s="249" t="s">
        <v>223</v>
      </c>
    </row>
    <row r="169" spans="1:65" s="2" customFormat="1" ht="22.2" customHeight="1">
      <c r="A169" s="34"/>
      <c r="B169" s="35"/>
      <c r="C169" s="214" t="s">
        <v>295</v>
      </c>
      <c r="D169" s="214" t="s">
        <v>225</v>
      </c>
      <c r="E169" s="215" t="s">
        <v>296</v>
      </c>
      <c r="F169" s="216" t="s">
        <v>297</v>
      </c>
      <c r="G169" s="217" t="s">
        <v>258</v>
      </c>
      <c r="H169" s="218">
        <v>41.02</v>
      </c>
      <c r="I169" s="219"/>
      <c r="J169" s="218">
        <f>ROUND(I169*H169,2)</f>
        <v>0</v>
      </c>
      <c r="K169" s="220"/>
      <c r="L169" s="39"/>
      <c r="M169" s="221" t="s">
        <v>1</v>
      </c>
      <c r="N169" s="222" t="s">
        <v>43</v>
      </c>
      <c r="O169" s="7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5" t="s">
        <v>229</v>
      </c>
      <c r="AT169" s="225" t="s">
        <v>225</v>
      </c>
      <c r="AU169" s="225" t="s">
        <v>100</v>
      </c>
      <c r="AY169" s="17" t="s">
        <v>223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7" t="s">
        <v>100</v>
      </c>
      <c r="BK169" s="226">
        <f>ROUND(I169*H169,2)</f>
        <v>0</v>
      </c>
      <c r="BL169" s="17" t="s">
        <v>229</v>
      </c>
      <c r="BM169" s="225" t="s">
        <v>298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299</v>
      </c>
      <c r="G170" s="228"/>
      <c r="H170" s="232">
        <v>41.02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85</v>
      </c>
      <c r="AY170" s="238" t="s">
        <v>223</v>
      </c>
    </row>
    <row r="171" spans="1:65" s="2" customFormat="1" ht="22.2" customHeight="1">
      <c r="A171" s="34"/>
      <c r="B171" s="35"/>
      <c r="C171" s="214" t="s">
        <v>300</v>
      </c>
      <c r="D171" s="214" t="s">
        <v>225</v>
      </c>
      <c r="E171" s="215" t="s">
        <v>301</v>
      </c>
      <c r="F171" s="216" t="s">
        <v>302</v>
      </c>
      <c r="G171" s="217" t="s">
        <v>303</v>
      </c>
      <c r="H171" s="218">
        <v>69.17</v>
      </c>
      <c r="I171" s="219"/>
      <c r="J171" s="218">
        <f>ROUND(I171*H171,2)</f>
        <v>0</v>
      </c>
      <c r="K171" s="220"/>
      <c r="L171" s="39"/>
      <c r="M171" s="221" t="s">
        <v>1</v>
      </c>
      <c r="N171" s="222" t="s">
        <v>43</v>
      </c>
      <c r="O171" s="7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5" t="s">
        <v>229</v>
      </c>
      <c r="AT171" s="225" t="s">
        <v>225</v>
      </c>
      <c r="AU171" s="225" t="s">
        <v>100</v>
      </c>
      <c r="AY171" s="17" t="s">
        <v>223</v>
      </c>
      <c r="BE171" s="226">
        <f>IF(N171="základná",J171,0)</f>
        <v>0</v>
      </c>
      <c r="BF171" s="226">
        <f>IF(N171="znížená",J171,0)</f>
        <v>0</v>
      </c>
      <c r="BG171" s="226">
        <f>IF(N171="zákl. prenesená",J171,0)</f>
        <v>0</v>
      </c>
      <c r="BH171" s="226">
        <f>IF(N171="zníž. prenesená",J171,0)</f>
        <v>0</v>
      </c>
      <c r="BI171" s="226">
        <f>IF(N171="nulová",J171,0)</f>
        <v>0</v>
      </c>
      <c r="BJ171" s="17" t="s">
        <v>100</v>
      </c>
      <c r="BK171" s="226">
        <f>ROUND(I171*H171,2)</f>
        <v>0</v>
      </c>
      <c r="BL171" s="17" t="s">
        <v>229</v>
      </c>
      <c r="BM171" s="225" t="s">
        <v>304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305</v>
      </c>
      <c r="G172" s="228"/>
      <c r="H172" s="232">
        <v>69.17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85</v>
      </c>
      <c r="AY172" s="238" t="s">
        <v>223</v>
      </c>
    </row>
    <row r="173" spans="1:65" s="2" customFormat="1" ht="22.2" customHeight="1">
      <c r="A173" s="34"/>
      <c r="B173" s="35"/>
      <c r="C173" s="214" t="s">
        <v>306</v>
      </c>
      <c r="D173" s="214" t="s">
        <v>225</v>
      </c>
      <c r="E173" s="215" t="s">
        <v>307</v>
      </c>
      <c r="F173" s="216" t="s">
        <v>308</v>
      </c>
      <c r="G173" s="217" t="s">
        <v>228</v>
      </c>
      <c r="H173" s="218">
        <v>310.3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309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310</v>
      </c>
      <c r="G174" s="228"/>
      <c r="H174" s="232">
        <v>158.38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77</v>
      </c>
      <c r="AY174" s="238" t="s">
        <v>223</v>
      </c>
    </row>
    <row r="175" spans="1:65" s="13" customFormat="1">
      <c r="B175" s="227"/>
      <c r="C175" s="228"/>
      <c r="D175" s="229" t="s">
        <v>234</v>
      </c>
      <c r="E175" s="230" t="s">
        <v>1</v>
      </c>
      <c r="F175" s="231" t="s">
        <v>311</v>
      </c>
      <c r="G175" s="228"/>
      <c r="H175" s="232">
        <v>151.91999999999999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33</v>
      </c>
      <c r="AX175" s="13" t="s">
        <v>77</v>
      </c>
      <c r="AY175" s="238" t="s">
        <v>223</v>
      </c>
    </row>
    <row r="176" spans="1:65" s="14" customFormat="1">
      <c r="B176" s="239"/>
      <c r="C176" s="240"/>
      <c r="D176" s="229" t="s">
        <v>234</v>
      </c>
      <c r="E176" s="241" t="s">
        <v>1</v>
      </c>
      <c r="F176" s="242" t="s">
        <v>244</v>
      </c>
      <c r="G176" s="240"/>
      <c r="H176" s="243">
        <v>310.3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234</v>
      </c>
      <c r="AU176" s="249" t="s">
        <v>100</v>
      </c>
      <c r="AV176" s="14" t="s">
        <v>229</v>
      </c>
      <c r="AW176" s="14" t="s">
        <v>33</v>
      </c>
      <c r="AX176" s="14" t="s">
        <v>85</v>
      </c>
      <c r="AY176" s="249" t="s">
        <v>223</v>
      </c>
    </row>
    <row r="177" spans="1:65" s="12" customFormat="1" ht="22.8" customHeight="1">
      <c r="B177" s="198"/>
      <c r="C177" s="199"/>
      <c r="D177" s="200" t="s">
        <v>76</v>
      </c>
      <c r="E177" s="212" t="s">
        <v>229</v>
      </c>
      <c r="F177" s="212" t="s">
        <v>312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SUM(P178:P185)</f>
        <v>0</v>
      </c>
      <c r="Q177" s="206"/>
      <c r="R177" s="207">
        <f>SUM(R178:R185)</f>
        <v>1.6674194999999998</v>
      </c>
      <c r="S177" s="206"/>
      <c r="T177" s="208">
        <f>SUM(T178:T185)</f>
        <v>0</v>
      </c>
      <c r="AR177" s="209" t="s">
        <v>85</v>
      </c>
      <c r="AT177" s="210" t="s">
        <v>76</v>
      </c>
      <c r="AU177" s="210" t="s">
        <v>85</v>
      </c>
      <c r="AY177" s="209" t="s">
        <v>223</v>
      </c>
      <c r="BK177" s="211">
        <f>SUM(BK178:BK185)</f>
        <v>0</v>
      </c>
    </row>
    <row r="178" spans="1:65" s="2" customFormat="1" ht="22.2" customHeight="1">
      <c r="A178" s="34"/>
      <c r="B178" s="35"/>
      <c r="C178" s="214" t="s">
        <v>313</v>
      </c>
      <c r="D178" s="214" t="s">
        <v>225</v>
      </c>
      <c r="E178" s="215" t="s">
        <v>314</v>
      </c>
      <c r="F178" s="216" t="s">
        <v>315</v>
      </c>
      <c r="G178" s="217" t="s">
        <v>228</v>
      </c>
      <c r="H178" s="218">
        <v>679.47</v>
      </c>
      <c r="I178" s="219"/>
      <c r="J178" s="218">
        <f>ROUND(I178*H178,2)</f>
        <v>0</v>
      </c>
      <c r="K178" s="220"/>
      <c r="L178" s="39"/>
      <c r="M178" s="221" t="s">
        <v>1</v>
      </c>
      <c r="N178" s="222" t="s">
        <v>43</v>
      </c>
      <c r="O178" s="75"/>
      <c r="P178" s="223">
        <f>O178*H178</f>
        <v>0</v>
      </c>
      <c r="Q178" s="223">
        <v>2.2499999999999998E-3</v>
      </c>
      <c r="R178" s="223">
        <f>Q178*H178</f>
        <v>1.5288074999999999</v>
      </c>
      <c r="S178" s="223">
        <v>0</v>
      </c>
      <c r="T178" s="22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5" t="s">
        <v>229</v>
      </c>
      <c r="AT178" s="225" t="s">
        <v>225</v>
      </c>
      <c r="AU178" s="225" t="s">
        <v>100</v>
      </c>
      <c r="AY178" s="17" t="s">
        <v>223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7" t="s">
        <v>100</v>
      </c>
      <c r="BK178" s="226">
        <f>ROUND(I178*H178,2)</f>
        <v>0</v>
      </c>
      <c r="BL178" s="17" t="s">
        <v>229</v>
      </c>
      <c r="BM178" s="225" t="s">
        <v>316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317</v>
      </c>
      <c r="G179" s="228"/>
      <c r="H179" s="232">
        <v>569.87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3" customFormat="1">
      <c r="B180" s="227"/>
      <c r="C180" s="228"/>
      <c r="D180" s="229" t="s">
        <v>234</v>
      </c>
      <c r="E180" s="230" t="s">
        <v>1</v>
      </c>
      <c r="F180" s="231" t="s">
        <v>318</v>
      </c>
      <c r="G180" s="228"/>
      <c r="H180" s="232">
        <v>65.010000000000005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33</v>
      </c>
      <c r="AX180" s="13" t="s">
        <v>77</v>
      </c>
      <c r="AY180" s="238" t="s">
        <v>223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319</v>
      </c>
      <c r="G181" s="228"/>
      <c r="H181" s="232">
        <v>24.38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77</v>
      </c>
      <c r="AY181" s="238" t="s">
        <v>223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320</v>
      </c>
      <c r="G182" s="228"/>
      <c r="H182" s="232">
        <v>20.21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77</v>
      </c>
      <c r="AY182" s="238" t="s">
        <v>223</v>
      </c>
    </row>
    <row r="183" spans="1:65" s="14" customFormat="1">
      <c r="B183" s="239"/>
      <c r="C183" s="240"/>
      <c r="D183" s="229" t="s">
        <v>234</v>
      </c>
      <c r="E183" s="241" t="s">
        <v>1</v>
      </c>
      <c r="F183" s="242" t="s">
        <v>244</v>
      </c>
      <c r="G183" s="240"/>
      <c r="H183" s="243">
        <v>679.47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234</v>
      </c>
      <c r="AU183" s="249" t="s">
        <v>100</v>
      </c>
      <c r="AV183" s="14" t="s">
        <v>229</v>
      </c>
      <c r="AW183" s="14" t="s">
        <v>33</v>
      </c>
      <c r="AX183" s="14" t="s">
        <v>85</v>
      </c>
      <c r="AY183" s="249" t="s">
        <v>223</v>
      </c>
    </row>
    <row r="184" spans="1:65" s="2" customFormat="1" ht="14.4" customHeight="1">
      <c r="A184" s="34"/>
      <c r="B184" s="35"/>
      <c r="C184" s="250" t="s">
        <v>321</v>
      </c>
      <c r="D184" s="250" t="s">
        <v>322</v>
      </c>
      <c r="E184" s="251" t="s">
        <v>323</v>
      </c>
      <c r="F184" s="252" t="s">
        <v>324</v>
      </c>
      <c r="G184" s="253" t="s">
        <v>228</v>
      </c>
      <c r="H184" s="254">
        <v>693.06</v>
      </c>
      <c r="I184" s="255"/>
      <c r="J184" s="254">
        <f>ROUND(I184*H184,2)</f>
        <v>0</v>
      </c>
      <c r="K184" s="256"/>
      <c r="L184" s="257"/>
      <c r="M184" s="258" t="s">
        <v>1</v>
      </c>
      <c r="N184" s="259" t="s">
        <v>43</v>
      </c>
      <c r="O184" s="75"/>
      <c r="P184" s="223">
        <f>O184*H184</f>
        <v>0</v>
      </c>
      <c r="Q184" s="223">
        <v>2.0000000000000001E-4</v>
      </c>
      <c r="R184" s="223">
        <f>Q184*H184</f>
        <v>0.13861199999999999</v>
      </c>
      <c r="S184" s="223">
        <v>0</v>
      </c>
      <c r="T184" s="22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262</v>
      </c>
      <c r="AT184" s="225" t="s">
        <v>322</v>
      </c>
      <c r="AU184" s="225" t="s">
        <v>100</v>
      </c>
      <c r="AY184" s="17" t="s">
        <v>223</v>
      </c>
      <c r="BE184" s="226">
        <f>IF(N184="základná",J184,0)</f>
        <v>0</v>
      </c>
      <c r="BF184" s="226">
        <f>IF(N184="znížená",J184,0)</f>
        <v>0</v>
      </c>
      <c r="BG184" s="226">
        <f>IF(N184="zákl. prenesená",J184,0)</f>
        <v>0</v>
      </c>
      <c r="BH184" s="226">
        <f>IF(N184="zníž. prenesená",J184,0)</f>
        <v>0</v>
      </c>
      <c r="BI184" s="226">
        <f>IF(N184="nulová",J184,0)</f>
        <v>0</v>
      </c>
      <c r="BJ184" s="17" t="s">
        <v>100</v>
      </c>
      <c r="BK184" s="226">
        <f>ROUND(I184*H184,2)</f>
        <v>0</v>
      </c>
      <c r="BL184" s="17" t="s">
        <v>229</v>
      </c>
      <c r="BM184" s="225" t="s">
        <v>325</v>
      </c>
    </row>
    <row r="185" spans="1:65" s="13" customFormat="1">
      <c r="B185" s="227"/>
      <c r="C185" s="228"/>
      <c r="D185" s="229" t="s">
        <v>234</v>
      </c>
      <c r="E185" s="228"/>
      <c r="F185" s="231" t="s">
        <v>326</v>
      </c>
      <c r="G185" s="228"/>
      <c r="H185" s="232">
        <v>693.06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234</v>
      </c>
      <c r="AU185" s="238" t="s">
        <v>100</v>
      </c>
      <c r="AV185" s="13" t="s">
        <v>100</v>
      </c>
      <c r="AW185" s="13" t="s">
        <v>4</v>
      </c>
      <c r="AX185" s="13" t="s">
        <v>85</v>
      </c>
      <c r="AY185" s="238" t="s">
        <v>223</v>
      </c>
    </row>
    <row r="186" spans="1:65" s="12" customFormat="1" ht="22.8" customHeight="1">
      <c r="B186" s="198"/>
      <c r="C186" s="199"/>
      <c r="D186" s="200" t="s">
        <v>76</v>
      </c>
      <c r="E186" s="212" t="s">
        <v>245</v>
      </c>
      <c r="F186" s="212" t="s">
        <v>327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SUM(P187:P206)</f>
        <v>0</v>
      </c>
      <c r="Q186" s="206"/>
      <c r="R186" s="207">
        <f>SUM(R187:R206)</f>
        <v>600.36746330000005</v>
      </c>
      <c r="S186" s="206"/>
      <c r="T186" s="208">
        <f>SUM(T187:T206)</f>
        <v>0</v>
      </c>
      <c r="AR186" s="209" t="s">
        <v>85</v>
      </c>
      <c r="AT186" s="210" t="s">
        <v>76</v>
      </c>
      <c r="AU186" s="210" t="s">
        <v>85</v>
      </c>
      <c r="AY186" s="209" t="s">
        <v>223</v>
      </c>
      <c r="BK186" s="211">
        <f>SUM(BK187:BK206)</f>
        <v>0</v>
      </c>
    </row>
    <row r="187" spans="1:65" s="2" customFormat="1" ht="30" customHeight="1">
      <c r="A187" s="34"/>
      <c r="B187" s="35"/>
      <c r="C187" s="214" t="s">
        <v>328</v>
      </c>
      <c r="D187" s="214" t="s">
        <v>225</v>
      </c>
      <c r="E187" s="215" t="s">
        <v>329</v>
      </c>
      <c r="F187" s="216" t="s">
        <v>330</v>
      </c>
      <c r="G187" s="217" t="s">
        <v>228</v>
      </c>
      <c r="H187" s="218">
        <v>679.47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0.27994000000000002</v>
      </c>
      <c r="R187" s="223">
        <f>Q187*H187</f>
        <v>190.21083180000002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331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332</v>
      </c>
      <c r="G188" s="228"/>
      <c r="H188" s="232">
        <v>569.87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77</v>
      </c>
      <c r="AY188" s="238" t="s">
        <v>223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333</v>
      </c>
      <c r="G189" s="228"/>
      <c r="H189" s="232">
        <v>65.010000000000005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3" customFormat="1">
      <c r="B190" s="227"/>
      <c r="C190" s="228"/>
      <c r="D190" s="229" t="s">
        <v>234</v>
      </c>
      <c r="E190" s="230" t="s">
        <v>1</v>
      </c>
      <c r="F190" s="231" t="s">
        <v>334</v>
      </c>
      <c r="G190" s="228"/>
      <c r="H190" s="232">
        <v>24.38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234</v>
      </c>
      <c r="AU190" s="238" t="s">
        <v>100</v>
      </c>
      <c r="AV190" s="13" t="s">
        <v>100</v>
      </c>
      <c r="AW190" s="13" t="s">
        <v>33</v>
      </c>
      <c r="AX190" s="13" t="s">
        <v>77</v>
      </c>
      <c r="AY190" s="238" t="s">
        <v>223</v>
      </c>
    </row>
    <row r="191" spans="1:65" s="13" customFormat="1">
      <c r="B191" s="227"/>
      <c r="C191" s="228"/>
      <c r="D191" s="229" t="s">
        <v>234</v>
      </c>
      <c r="E191" s="230" t="s">
        <v>1</v>
      </c>
      <c r="F191" s="231" t="s">
        <v>320</v>
      </c>
      <c r="G191" s="228"/>
      <c r="H191" s="232">
        <v>20.21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234</v>
      </c>
      <c r="AU191" s="238" t="s">
        <v>100</v>
      </c>
      <c r="AV191" s="13" t="s">
        <v>100</v>
      </c>
      <c r="AW191" s="13" t="s">
        <v>33</v>
      </c>
      <c r="AX191" s="13" t="s">
        <v>77</v>
      </c>
      <c r="AY191" s="238" t="s">
        <v>223</v>
      </c>
    </row>
    <row r="192" spans="1:65" s="14" customFormat="1">
      <c r="B192" s="239"/>
      <c r="C192" s="240"/>
      <c r="D192" s="229" t="s">
        <v>234</v>
      </c>
      <c r="E192" s="241" t="s">
        <v>1</v>
      </c>
      <c r="F192" s="242" t="s">
        <v>244</v>
      </c>
      <c r="G192" s="240"/>
      <c r="H192" s="243">
        <v>679.47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234</v>
      </c>
      <c r="AU192" s="249" t="s">
        <v>100</v>
      </c>
      <c r="AV192" s="14" t="s">
        <v>229</v>
      </c>
      <c r="AW192" s="14" t="s">
        <v>33</v>
      </c>
      <c r="AX192" s="14" t="s">
        <v>85</v>
      </c>
      <c r="AY192" s="249" t="s">
        <v>223</v>
      </c>
    </row>
    <row r="193" spans="1:65" s="2" customFormat="1" ht="40.200000000000003" customHeight="1">
      <c r="A193" s="34"/>
      <c r="B193" s="35"/>
      <c r="C193" s="214" t="s">
        <v>7</v>
      </c>
      <c r="D193" s="214" t="s">
        <v>225</v>
      </c>
      <c r="E193" s="215" t="s">
        <v>335</v>
      </c>
      <c r="F193" s="216" t="s">
        <v>336</v>
      </c>
      <c r="G193" s="217" t="s">
        <v>228</v>
      </c>
      <c r="H193" s="218">
        <v>679.47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0.30834</v>
      </c>
      <c r="R193" s="223">
        <f>Q193*H193</f>
        <v>209.50777980000001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337</v>
      </c>
    </row>
    <row r="194" spans="1:65" s="2" customFormat="1" ht="30" customHeight="1">
      <c r="A194" s="34"/>
      <c r="B194" s="35"/>
      <c r="C194" s="214" t="s">
        <v>338</v>
      </c>
      <c r="D194" s="214" t="s">
        <v>225</v>
      </c>
      <c r="E194" s="215" t="s">
        <v>339</v>
      </c>
      <c r="F194" s="216" t="s">
        <v>340</v>
      </c>
      <c r="G194" s="217" t="s">
        <v>228</v>
      </c>
      <c r="H194" s="218">
        <v>14.41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7.1000000000000002E-4</v>
      </c>
      <c r="R194" s="223">
        <f>Q194*H194</f>
        <v>1.02311E-2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341</v>
      </c>
    </row>
    <row r="195" spans="1:65" s="2" customFormat="1" ht="34.799999999999997" customHeight="1">
      <c r="A195" s="34"/>
      <c r="B195" s="35"/>
      <c r="C195" s="214" t="s">
        <v>342</v>
      </c>
      <c r="D195" s="214" t="s">
        <v>225</v>
      </c>
      <c r="E195" s="215" t="s">
        <v>343</v>
      </c>
      <c r="F195" s="216" t="s">
        <v>344</v>
      </c>
      <c r="G195" s="217" t="s">
        <v>228</v>
      </c>
      <c r="H195" s="218">
        <v>14.41</v>
      </c>
      <c r="I195" s="219"/>
      <c r="J195" s="218">
        <f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>O195*H195</f>
        <v>0</v>
      </c>
      <c r="Q195" s="223">
        <v>0.12966</v>
      </c>
      <c r="R195" s="223">
        <f>Q195*H195</f>
        <v>1.8684006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345</v>
      </c>
    </row>
    <row r="196" spans="1:65" s="2" customFormat="1" ht="30" customHeight="1">
      <c r="A196" s="34"/>
      <c r="B196" s="35"/>
      <c r="C196" s="214" t="s">
        <v>346</v>
      </c>
      <c r="D196" s="214" t="s">
        <v>225</v>
      </c>
      <c r="E196" s="215" t="s">
        <v>347</v>
      </c>
      <c r="F196" s="216" t="s">
        <v>348</v>
      </c>
      <c r="G196" s="217" t="s">
        <v>228</v>
      </c>
      <c r="H196" s="218">
        <v>569.87</v>
      </c>
      <c r="I196" s="219"/>
      <c r="J196" s="218">
        <f>ROUND(I196*H196,2)</f>
        <v>0</v>
      </c>
      <c r="K196" s="220"/>
      <c r="L196" s="39"/>
      <c r="M196" s="221" t="s">
        <v>1</v>
      </c>
      <c r="N196" s="222" t="s">
        <v>43</v>
      </c>
      <c r="O196" s="75"/>
      <c r="P196" s="223">
        <f>O196*H196</f>
        <v>0</v>
      </c>
      <c r="Q196" s="223">
        <v>0.112</v>
      </c>
      <c r="R196" s="223">
        <f>Q196*H196</f>
        <v>63.82544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229</v>
      </c>
      <c r="AT196" s="225" t="s">
        <v>225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229</v>
      </c>
      <c r="BM196" s="225" t="s">
        <v>349</v>
      </c>
    </row>
    <row r="197" spans="1:65" s="2" customFormat="1" ht="14.4" customHeight="1">
      <c r="A197" s="34"/>
      <c r="B197" s="35"/>
      <c r="C197" s="250" t="s">
        <v>350</v>
      </c>
      <c r="D197" s="250" t="s">
        <v>322</v>
      </c>
      <c r="E197" s="251" t="s">
        <v>351</v>
      </c>
      <c r="F197" s="252" t="s">
        <v>352</v>
      </c>
      <c r="G197" s="253" t="s">
        <v>228</v>
      </c>
      <c r="H197" s="254">
        <v>575.57000000000005</v>
      </c>
      <c r="I197" s="255"/>
      <c r="J197" s="254">
        <f>ROUND(I197*H197,2)</f>
        <v>0</v>
      </c>
      <c r="K197" s="256"/>
      <c r="L197" s="257"/>
      <c r="M197" s="258" t="s">
        <v>1</v>
      </c>
      <c r="N197" s="259" t="s">
        <v>43</v>
      </c>
      <c r="O197" s="75"/>
      <c r="P197" s="223">
        <f>O197*H197</f>
        <v>0</v>
      </c>
      <c r="Q197" s="223">
        <v>0.18</v>
      </c>
      <c r="R197" s="223">
        <f>Q197*H197</f>
        <v>103.60260000000001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262</v>
      </c>
      <c r="AT197" s="225" t="s">
        <v>322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353</v>
      </c>
    </row>
    <row r="198" spans="1:65" s="13" customFormat="1">
      <c r="B198" s="227"/>
      <c r="C198" s="228"/>
      <c r="D198" s="229" t="s">
        <v>234</v>
      </c>
      <c r="E198" s="228"/>
      <c r="F198" s="231" t="s">
        <v>354</v>
      </c>
      <c r="G198" s="228"/>
      <c r="H198" s="232">
        <v>575.57000000000005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234</v>
      </c>
      <c r="AU198" s="238" t="s">
        <v>100</v>
      </c>
      <c r="AV198" s="13" t="s">
        <v>100</v>
      </c>
      <c r="AW198" s="13" t="s">
        <v>4</v>
      </c>
      <c r="AX198" s="13" t="s">
        <v>85</v>
      </c>
      <c r="AY198" s="238" t="s">
        <v>223</v>
      </c>
    </row>
    <row r="199" spans="1:65" s="2" customFormat="1" ht="30" customHeight="1">
      <c r="A199" s="34"/>
      <c r="B199" s="35"/>
      <c r="C199" s="214" t="s">
        <v>355</v>
      </c>
      <c r="D199" s="214" t="s">
        <v>225</v>
      </c>
      <c r="E199" s="215" t="s">
        <v>356</v>
      </c>
      <c r="F199" s="216" t="s">
        <v>357</v>
      </c>
      <c r="G199" s="217" t="s">
        <v>228</v>
      </c>
      <c r="H199" s="218">
        <v>89.39</v>
      </c>
      <c r="I199" s="219"/>
      <c r="J199" s="218">
        <f>ROUND(I199*H199,2)</f>
        <v>0</v>
      </c>
      <c r="K199" s="220"/>
      <c r="L199" s="39"/>
      <c r="M199" s="221" t="s">
        <v>1</v>
      </c>
      <c r="N199" s="222" t="s">
        <v>43</v>
      </c>
      <c r="O199" s="75"/>
      <c r="P199" s="223">
        <f>O199*H199</f>
        <v>0</v>
      </c>
      <c r="Q199" s="223">
        <v>0.112</v>
      </c>
      <c r="R199" s="223">
        <f>Q199*H199</f>
        <v>10.01168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358</v>
      </c>
    </row>
    <row r="200" spans="1:65" s="13" customFormat="1">
      <c r="B200" s="227"/>
      <c r="C200" s="228"/>
      <c r="D200" s="229" t="s">
        <v>234</v>
      </c>
      <c r="E200" s="230" t="s">
        <v>1</v>
      </c>
      <c r="F200" s="231" t="s">
        <v>333</v>
      </c>
      <c r="G200" s="228"/>
      <c r="H200" s="232">
        <v>65.010000000000005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234</v>
      </c>
      <c r="AU200" s="238" t="s">
        <v>100</v>
      </c>
      <c r="AV200" s="13" t="s">
        <v>100</v>
      </c>
      <c r="AW200" s="13" t="s">
        <v>33</v>
      </c>
      <c r="AX200" s="13" t="s">
        <v>77</v>
      </c>
      <c r="AY200" s="238" t="s">
        <v>223</v>
      </c>
    </row>
    <row r="201" spans="1:65" s="13" customFormat="1">
      <c r="B201" s="227"/>
      <c r="C201" s="228"/>
      <c r="D201" s="229" t="s">
        <v>234</v>
      </c>
      <c r="E201" s="230" t="s">
        <v>1</v>
      </c>
      <c r="F201" s="231" t="s">
        <v>334</v>
      </c>
      <c r="G201" s="228"/>
      <c r="H201" s="232">
        <v>24.38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234</v>
      </c>
      <c r="AU201" s="238" t="s">
        <v>100</v>
      </c>
      <c r="AV201" s="13" t="s">
        <v>100</v>
      </c>
      <c r="AW201" s="13" t="s">
        <v>33</v>
      </c>
      <c r="AX201" s="13" t="s">
        <v>77</v>
      </c>
      <c r="AY201" s="238" t="s">
        <v>223</v>
      </c>
    </row>
    <row r="202" spans="1:65" s="14" customFormat="1">
      <c r="B202" s="239"/>
      <c r="C202" s="240"/>
      <c r="D202" s="229" t="s">
        <v>234</v>
      </c>
      <c r="E202" s="241" t="s">
        <v>1</v>
      </c>
      <c r="F202" s="242" t="s">
        <v>244</v>
      </c>
      <c r="G202" s="240"/>
      <c r="H202" s="243">
        <v>89.39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234</v>
      </c>
      <c r="AU202" s="249" t="s">
        <v>100</v>
      </c>
      <c r="AV202" s="14" t="s">
        <v>229</v>
      </c>
      <c r="AW202" s="14" t="s">
        <v>33</v>
      </c>
      <c r="AX202" s="14" t="s">
        <v>85</v>
      </c>
      <c r="AY202" s="249" t="s">
        <v>223</v>
      </c>
    </row>
    <row r="203" spans="1:65" s="2" customFormat="1" ht="22.2" customHeight="1">
      <c r="A203" s="34"/>
      <c r="B203" s="35"/>
      <c r="C203" s="250" t="s">
        <v>359</v>
      </c>
      <c r="D203" s="250" t="s">
        <v>322</v>
      </c>
      <c r="E203" s="251" t="s">
        <v>360</v>
      </c>
      <c r="F203" s="252" t="s">
        <v>361</v>
      </c>
      <c r="G203" s="253" t="s">
        <v>228</v>
      </c>
      <c r="H203" s="254">
        <v>90.28</v>
      </c>
      <c r="I203" s="255"/>
      <c r="J203" s="254">
        <f>ROUND(I203*H203,2)</f>
        <v>0</v>
      </c>
      <c r="K203" s="256"/>
      <c r="L203" s="257"/>
      <c r="M203" s="258" t="s">
        <v>1</v>
      </c>
      <c r="N203" s="259" t="s">
        <v>43</v>
      </c>
      <c r="O203" s="75"/>
      <c r="P203" s="223">
        <f>O203*H203</f>
        <v>0</v>
      </c>
      <c r="Q203" s="223">
        <v>0.18</v>
      </c>
      <c r="R203" s="223">
        <f>Q203*H203</f>
        <v>16.250399999999999</v>
      </c>
      <c r="S203" s="223">
        <v>0</v>
      </c>
      <c r="T203" s="22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262</v>
      </c>
      <c r="AT203" s="225" t="s">
        <v>322</v>
      </c>
      <c r="AU203" s="225" t="s">
        <v>100</v>
      </c>
      <c r="AY203" s="17" t="s">
        <v>223</v>
      </c>
      <c r="BE203" s="226">
        <f>IF(N203="základná",J203,0)</f>
        <v>0</v>
      </c>
      <c r="BF203" s="226">
        <f>IF(N203="znížená",J203,0)</f>
        <v>0</v>
      </c>
      <c r="BG203" s="226">
        <f>IF(N203="zákl. prenesená",J203,0)</f>
        <v>0</v>
      </c>
      <c r="BH203" s="226">
        <f>IF(N203="zníž. prenesená",J203,0)</f>
        <v>0</v>
      </c>
      <c r="BI203" s="226">
        <f>IF(N203="nulová",J203,0)</f>
        <v>0</v>
      </c>
      <c r="BJ203" s="17" t="s">
        <v>100</v>
      </c>
      <c r="BK203" s="226">
        <f>ROUND(I203*H203,2)</f>
        <v>0</v>
      </c>
      <c r="BL203" s="17" t="s">
        <v>229</v>
      </c>
      <c r="BM203" s="225" t="s">
        <v>362</v>
      </c>
    </row>
    <row r="204" spans="1:65" s="13" customFormat="1">
      <c r="B204" s="227"/>
      <c r="C204" s="228"/>
      <c r="D204" s="229" t="s">
        <v>234</v>
      </c>
      <c r="E204" s="228"/>
      <c r="F204" s="231" t="s">
        <v>363</v>
      </c>
      <c r="G204" s="228"/>
      <c r="H204" s="232">
        <v>90.28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234</v>
      </c>
      <c r="AU204" s="238" t="s">
        <v>100</v>
      </c>
      <c r="AV204" s="13" t="s">
        <v>100</v>
      </c>
      <c r="AW204" s="13" t="s">
        <v>4</v>
      </c>
      <c r="AX204" s="13" t="s">
        <v>85</v>
      </c>
      <c r="AY204" s="238" t="s">
        <v>223</v>
      </c>
    </row>
    <row r="205" spans="1:65" s="2" customFormat="1" ht="22.2" customHeight="1">
      <c r="A205" s="34"/>
      <c r="B205" s="35"/>
      <c r="C205" s="214" t="s">
        <v>364</v>
      </c>
      <c r="D205" s="214" t="s">
        <v>225</v>
      </c>
      <c r="E205" s="215" t="s">
        <v>365</v>
      </c>
      <c r="F205" s="216" t="s">
        <v>366</v>
      </c>
      <c r="G205" s="217" t="s">
        <v>228</v>
      </c>
      <c r="H205" s="218">
        <v>20.21</v>
      </c>
      <c r="I205" s="219"/>
      <c r="J205" s="218">
        <f>ROUND(I205*H205,2)</f>
        <v>0</v>
      </c>
      <c r="K205" s="220"/>
      <c r="L205" s="39"/>
      <c r="M205" s="221" t="s">
        <v>1</v>
      </c>
      <c r="N205" s="222" t="s">
        <v>43</v>
      </c>
      <c r="O205" s="75"/>
      <c r="P205" s="223">
        <f>O205*H205</f>
        <v>0</v>
      </c>
      <c r="Q205" s="223">
        <v>0.112</v>
      </c>
      <c r="R205" s="223">
        <f>Q205*H205</f>
        <v>2.2635200000000002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367</v>
      </c>
    </row>
    <row r="206" spans="1:65" s="2" customFormat="1" ht="14.4" customHeight="1">
      <c r="A206" s="34"/>
      <c r="B206" s="35"/>
      <c r="C206" s="250" t="s">
        <v>368</v>
      </c>
      <c r="D206" s="250" t="s">
        <v>322</v>
      </c>
      <c r="E206" s="251" t="s">
        <v>369</v>
      </c>
      <c r="F206" s="252" t="s">
        <v>370</v>
      </c>
      <c r="G206" s="253" t="s">
        <v>228</v>
      </c>
      <c r="H206" s="254">
        <v>20.41</v>
      </c>
      <c r="I206" s="255"/>
      <c r="J206" s="254">
        <f>ROUND(I206*H206,2)</f>
        <v>0</v>
      </c>
      <c r="K206" s="256"/>
      <c r="L206" s="257"/>
      <c r="M206" s="258" t="s">
        <v>1</v>
      </c>
      <c r="N206" s="259" t="s">
        <v>43</v>
      </c>
      <c r="O206" s="75"/>
      <c r="P206" s="223">
        <f>O206*H206</f>
        <v>0</v>
      </c>
      <c r="Q206" s="223">
        <v>0.13800000000000001</v>
      </c>
      <c r="R206" s="223">
        <f>Q206*H206</f>
        <v>2.8165800000000001</v>
      </c>
      <c r="S206" s="223">
        <v>0</v>
      </c>
      <c r="T206" s="22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262</v>
      </c>
      <c r="AT206" s="225" t="s">
        <v>322</v>
      </c>
      <c r="AU206" s="225" t="s">
        <v>100</v>
      </c>
      <c r="AY206" s="17" t="s">
        <v>223</v>
      </c>
      <c r="BE206" s="226">
        <f>IF(N206="základná",J206,0)</f>
        <v>0</v>
      </c>
      <c r="BF206" s="226">
        <f>IF(N206="znížená",J206,0)</f>
        <v>0</v>
      </c>
      <c r="BG206" s="226">
        <f>IF(N206="zákl. prenesená",J206,0)</f>
        <v>0</v>
      </c>
      <c r="BH206" s="226">
        <f>IF(N206="zníž. prenesená",J206,0)</f>
        <v>0</v>
      </c>
      <c r="BI206" s="226">
        <f>IF(N206="nulová",J206,0)</f>
        <v>0</v>
      </c>
      <c r="BJ206" s="17" t="s">
        <v>100</v>
      </c>
      <c r="BK206" s="226">
        <f>ROUND(I206*H206,2)</f>
        <v>0</v>
      </c>
      <c r="BL206" s="17" t="s">
        <v>229</v>
      </c>
      <c r="BM206" s="225" t="s">
        <v>371</v>
      </c>
    </row>
    <row r="207" spans="1:65" s="12" customFormat="1" ht="22.8" customHeight="1">
      <c r="B207" s="198"/>
      <c r="C207" s="199"/>
      <c r="D207" s="200" t="s">
        <v>76</v>
      </c>
      <c r="E207" s="212" t="s">
        <v>262</v>
      </c>
      <c r="F207" s="212" t="s">
        <v>372</v>
      </c>
      <c r="G207" s="199"/>
      <c r="H207" s="199"/>
      <c r="I207" s="202"/>
      <c r="J207" s="213">
        <f>BK207</f>
        <v>0</v>
      </c>
      <c r="K207" s="199"/>
      <c r="L207" s="204"/>
      <c r="M207" s="205"/>
      <c r="N207" s="206"/>
      <c r="O207" s="206"/>
      <c r="P207" s="207">
        <f>P208</f>
        <v>0</v>
      </c>
      <c r="Q207" s="206"/>
      <c r="R207" s="207">
        <f>R208</f>
        <v>1.6039999999999999</v>
      </c>
      <c r="S207" s="206"/>
      <c r="T207" s="208">
        <f>T208</f>
        <v>0</v>
      </c>
      <c r="AR207" s="209" t="s">
        <v>85</v>
      </c>
      <c r="AT207" s="210" t="s">
        <v>76</v>
      </c>
      <c r="AU207" s="210" t="s">
        <v>85</v>
      </c>
      <c r="AY207" s="209" t="s">
        <v>223</v>
      </c>
      <c r="BK207" s="211">
        <f>BK208</f>
        <v>0</v>
      </c>
    </row>
    <row r="208" spans="1:65" s="2" customFormat="1" ht="14.4" customHeight="1">
      <c r="A208" s="34"/>
      <c r="B208" s="35"/>
      <c r="C208" s="214" t="s">
        <v>373</v>
      </c>
      <c r="D208" s="214" t="s">
        <v>225</v>
      </c>
      <c r="E208" s="215" t="s">
        <v>374</v>
      </c>
      <c r="F208" s="216" t="s">
        <v>375</v>
      </c>
      <c r="G208" s="217" t="s">
        <v>376</v>
      </c>
      <c r="H208" s="218">
        <v>5</v>
      </c>
      <c r="I208" s="219"/>
      <c r="J208" s="218">
        <f>ROUND(I208*H208,2)</f>
        <v>0</v>
      </c>
      <c r="K208" s="220"/>
      <c r="L208" s="39"/>
      <c r="M208" s="221" t="s">
        <v>1</v>
      </c>
      <c r="N208" s="222" t="s">
        <v>43</v>
      </c>
      <c r="O208" s="75"/>
      <c r="P208" s="223">
        <f>O208*H208</f>
        <v>0</v>
      </c>
      <c r="Q208" s="223">
        <v>0.32079999999999997</v>
      </c>
      <c r="R208" s="223">
        <f>Q208*H208</f>
        <v>1.6039999999999999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377</v>
      </c>
    </row>
    <row r="209" spans="1:65" s="12" customFormat="1" ht="22.8" customHeight="1">
      <c r="B209" s="198"/>
      <c r="C209" s="199"/>
      <c r="D209" s="200" t="s">
        <v>76</v>
      </c>
      <c r="E209" s="212" t="s">
        <v>268</v>
      </c>
      <c r="F209" s="212" t="s">
        <v>378</v>
      </c>
      <c r="G209" s="199"/>
      <c r="H209" s="199"/>
      <c r="I209" s="202"/>
      <c r="J209" s="213">
        <f>BK209</f>
        <v>0</v>
      </c>
      <c r="K209" s="199"/>
      <c r="L209" s="204"/>
      <c r="M209" s="205"/>
      <c r="N209" s="206"/>
      <c r="O209" s="206"/>
      <c r="P209" s="207">
        <f>SUM(P210:P267)</f>
        <v>0</v>
      </c>
      <c r="Q209" s="206"/>
      <c r="R209" s="207">
        <f>SUM(R210:R267)</f>
        <v>217.93429839999999</v>
      </c>
      <c r="S209" s="206"/>
      <c r="T209" s="208">
        <f>SUM(T210:T267)</f>
        <v>0.02</v>
      </c>
      <c r="AR209" s="209" t="s">
        <v>85</v>
      </c>
      <c r="AT209" s="210" t="s">
        <v>76</v>
      </c>
      <c r="AU209" s="210" t="s">
        <v>85</v>
      </c>
      <c r="AY209" s="209" t="s">
        <v>223</v>
      </c>
      <c r="BK209" s="211">
        <f>SUM(BK210:BK267)</f>
        <v>0</v>
      </c>
    </row>
    <row r="210" spans="1:65" s="2" customFormat="1" ht="22.2" customHeight="1">
      <c r="A210" s="34"/>
      <c r="B210" s="35"/>
      <c r="C210" s="214" t="s">
        <v>379</v>
      </c>
      <c r="D210" s="214" t="s">
        <v>225</v>
      </c>
      <c r="E210" s="215" t="s">
        <v>380</v>
      </c>
      <c r="F210" s="216" t="s">
        <v>381</v>
      </c>
      <c r="G210" s="217" t="s">
        <v>376</v>
      </c>
      <c r="H210" s="218">
        <v>18</v>
      </c>
      <c r="I210" s="219"/>
      <c r="J210" s="218">
        <f>ROUND(I210*H210,2)</f>
        <v>0</v>
      </c>
      <c r="K210" s="220"/>
      <c r="L210" s="39"/>
      <c r="M210" s="221" t="s">
        <v>1</v>
      </c>
      <c r="N210" s="222" t="s">
        <v>43</v>
      </c>
      <c r="O210" s="75"/>
      <c r="P210" s="223">
        <f>O210*H210</f>
        <v>0</v>
      </c>
      <c r="Q210" s="223">
        <v>0.22133</v>
      </c>
      <c r="R210" s="223">
        <f>Q210*H210</f>
        <v>3.98394</v>
      </c>
      <c r="S210" s="223">
        <v>0</v>
      </c>
      <c r="T210" s="22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>IF(N210="základná",J210,0)</f>
        <v>0</v>
      </c>
      <c r="BF210" s="226">
        <f>IF(N210="znížená",J210,0)</f>
        <v>0</v>
      </c>
      <c r="BG210" s="226">
        <f>IF(N210="zákl. prenesená",J210,0)</f>
        <v>0</v>
      </c>
      <c r="BH210" s="226">
        <f>IF(N210="zníž. prenesená",J210,0)</f>
        <v>0</v>
      </c>
      <c r="BI210" s="226">
        <f>IF(N210="nulová",J210,0)</f>
        <v>0</v>
      </c>
      <c r="BJ210" s="17" t="s">
        <v>100</v>
      </c>
      <c r="BK210" s="226">
        <f>ROUND(I210*H210,2)</f>
        <v>0</v>
      </c>
      <c r="BL210" s="17" t="s">
        <v>229</v>
      </c>
      <c r="BM210" s="225" t="s">
        <v>382</v>
      </c>
    </row>
    <row r="211" spans="1:65" s="13" customFormat="1">
      <c r="B211" s="227"/>
      <c r="C211" s="228"/>
      <c r="D211" s="229" t="s">
        <v>234</v>
      </c>
      <c r="E211" s="230" t="s">
        <v>1</v>
      </c>
      <c r="F211" s="231" t="s">
        <v>383</v>
      </c>
      <c r="G211" s="228"/>
      <c r="H211" s="232">
        <v>5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234</v>
      </c>
      <c r="AU211" s="238" t="s">
        <v>100</v>
      </c>
      <c r="AV211" s="13" t="s">
        <v>100</v>
      </c>
      <c r="AW211" s="13" t="s">
        <v>33</v>
      </c>
      <c r="AX211" s="13" t="s">
        <v>77</v>
      </c>
      <c r="AY211" s="238" t="s">
        <v>223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384</v>
      </c>
      <c r="G212" s="228"/>
      <c r="H212" s="232">
        <v>13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77</v>
      </c>
      <c r="AY212" s="238" t="s">
        <v>223</v>
      </c>
    </row>
    <row r="213" spans="1:65" s="14" customFormat="1">
      <c r="B213" s="239"/>
      <c r="C213" s="240"/>
      <c r="D213" s="229" t="s">
        <v>234</v>
      </c>
      <c r="E213" s="241" t="s">
        <v>1</v>
      </c>
      <c r="F213" s="242" t="s">
        <v>244</v>
      </c>
      <c r="G213" s="240"/>
      <c r="H213" s="243">
        <v>18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234</v>
      </c>
      <c r="AU213" s="249" t="s">
        <v>100</v>
      </c>
      <c r="AV213" s="14" t="s">
        <v>229</v>
      </c>
      <c r="AW213" s="14" t="s">
        <v>33</v>
      </c>
      <c r="AX213" s="14" t="s">
        <v>85</v>
      </c>
      <c r="AY213" s="249" t="s">
        <v>223</v>
      </c>
    </row>
    <row r="214" spans="1:65" s="2" customFormat="1" ht="14.4" customHeight="1">
      <c r="A214" s="34"/>
      <c r="B214" s="35"/>
      <c r="C214" s="250" t="s">
        <v>385</v>
      </c>
      <c r="D214" s="250" t="s">
        <v>322</v>
      </c>
      <c r="E214" s="251" t="s">
        <v>386</v>
      </c>
      <c r="F214" s="252" t="s">
        <v>387</v>
      </c>
      <c r="G214" s="253" t="s">
        <v>376</v>
      </c>
      <c r="H214" s="254">
        <v>13</v>
      </c>
      <c r="I214" s="255"/>
      <c r="J214" s="254">
        <f t="shared" ref="J214:J220" si="5">ROUND(I214*H214,2)</f>
        <v>0</v>
      </c>
      <c r="K214" s="256"/>
      <c r="L214" s="257"/>
      <c r="M214" s="258" t="s">
        <v>1</v>
      </c>
      <c r="N214" s="259" t="s">
        <v>43</v>
      </c>
      <c r="O214" s="75"/>
      <c r="P214" s="223">
        <f t="shared" ref="P214:P220" si="6">O214*H214</f>
        <v>0</v>
      </c>
      <c r="Q214" s="223">
        <v>2E-3</v>
      </c>
      <c r="R214" s="223">
        <f t="shared" ref="R214:R220" si="7">Q214*H214</f>
        <v>2.6000000000000002E-2</v>
      </c>
      <c r="S214" s="223">
        <v>0</v>
      </c>
      <c r="T214" s="224">
        <f t="shared" ref="T214:T220" si="8"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262</v>
      </c>
      <c r="AT214" s="225" t="s">
        <v>322</v>
      </c>
      <c r="AU214" s="225" t="s">
        <v>100</v>
      </c>
      <c r="AY214" s="17" t="s">
        <v>223</v>
      </c>
      <c r="BE214" s="226">
        <f t="shared" ref="BE214:BE220" si="9">IF(N214="základná",J214,0)</f>
        <v>0</v>
      </c>
      <c r="BF214" s="226">
        <f t="shared" ref="BF214:BF220" si="10">IF(N214="znížená",J214,0)</f>
        <v>0</v>
      </c>
      <c r="BG214" s="226">
        <f t="shared" ref="BG214:BG220" si="11">IF(N214="zákl. prenesená",J214,0)</f>
        <v>0</v>
      </c>
      <c r="BH214" s="226">
        <f t="shared" ref="BH214:BH220" si="12">IF(N214="zníž. prenesená",J214,0)</f>
        <v>0</v>
      </c>
      <c r="BI214" s="226">
        <f t="shared" ref="BI214:BI220" si="13">IF(N214="nulová",J214,0)</f>
        <v>0</v>
      </c>
      <c r="BJ214" s="17" t="s">
        <v>100</v>
      </c>
      <c r="BK214" s="226">
        <f t="shared" ref="BK214:BK220" si="14">ROUND(I214*H214,2)</f>
        <v>0</v>
      </c>
      <c r="BL214" s="17" t="s">
        <v>229</v>
      </c>
      <c r="BM214" s="225" t="s">
        <v>388</v>
      </c>
    </row>
    <row r="215" spans="1:65" s="2" customFormat="1" ht="22.2" customHeight="1">
      <c r="A215" s="34"/>
      <c r="B215" s="35"/>
      <c r="C215" s="214" t="s">
        <v>389</v>
      </c>
      <c r="D215" s="214" t="s">
        <v>225</v>
      </c>
      <c r="E215" s="215" t="s">
        <v>390</v>
      </c>
      <c r="F215" s="216" t="s">
        <v>391</v>
      </c>
      <c r="G215" s="217" t="s">
        <v>376</v>
      </c>
      <c r="H215" s="218">
        <v>7</v>
      </c>
      <c r="I215" s="219"/>
      <c r="J215" s="218">
        <f t="shared" si="5"/>
        <v>0</v>
      </c>
      <c r="K215" s="220"/>
      <c r="L215" s="39"/>
      <c r="M215" s="221" t="s">
        <v>1</v>
      </c>
      <c r="N215" s="222" t="s">
        <v>43</v>
      </c>
      <c r="O215" s="75"/>
      <c r="P215" s="223">
        <f t="shared" si="6"/>
        <v>0</v>
      </c>
      <c r="Q215" s="223">
        <v>0.11958000000000001</v>
      </c>
      <c r="R215" s="223">
        <f t="shared" si="7"/>
        <v>0.83706000000000003</v>
      </c>
      <c r="S215" s="223">
        <v>0</v>
      </c>
      <c r="T215" s="224">
        <f t="shared" si="8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 t="shared" si="9"/>
        <v>0</v>
      </c>
      <c r="BF215" s="226">
        <f t="shared" si="10"/>
        <v>0</v>
      </c>
      <c r="BG215" s="226">
        <f t="shared" si="11"/>
        <v>0</v>
      </c>
      <c r="BH215" s="226">
        <f t="shared" si="12"/>
        <v>0</v>
      </c>
      <c r="BI215" s="226">
        <f t="shared" si="13"/>
        <v>0</v>
      </c>
      <c r="BJ215" s="17" t="s">
        <v>100</v>
      </c>
      <c r="BK215" s="226">
        <f t="shared" si="14"/>
        <v>0</v>
      </c>
      <c r="BL215" s="17" t="s">
        <v>229</v>
      </c>
      <c r="BM215" s="225" t="s">
        <v>392</v>
      </c>
    </row>
    <row r="216" spans="1:65" s="2" customFormat="1" ht="14.4" customHeight="1">
      <c r="A216" s="34"/>
      <c r="B216" s="35"/>
      <c r="C216" s="250" t="s">
        <v>393</v>
      </c>
      <c r="D216" s="250" t="s">
        <v>322</v>
      </c>
      <c r="E216" s="251" t="s">
        <v>394</v>
      </c>
      <c r="F216" s="252" t="s">
        <v>395</v>
      </c>
      <c r="G216" s="253" t="s">
        <v>376</v>
      </c>
      <c r="H216" s="254">
        <v>7</v>
      </c>
      <c r="I216" s="255"/>
      <c r="J216" s="254">
        <f t="shared" si="5"/>
        <v>0</v>
      </c>
      <c r="K216" s="256"/>
      <c r="L216" s="257"/>
      <c r="M216" s="258" t="s">
        <v>1</v>
      </c>
      <c r="N216" s="259" t="s">
        <v>43</v>
      </c>
      <c r="O216" s="75"/>
      <c r="P216" s="223">
        <f t="shared" si="6"/>
        <v>0</v>
      </c>
      <c r="Q216" s="223">
        <v>1.4E-3</v>
      </c>
      <c r="R216" s="223">
        <f t="shared" si="7"/>
        <v>9.7999999999999997E-3</v>
      </c>
      <c r="S216" s="223">
        <v>0</v>
      </c>
      <c r="T216" s="224">
        <f t="shared" si="8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262</v>
      </c>
      <c r="AT216" s="225" t="s">
        <v>322</v>
      </c>
      <c r="AU216" s="225" t="s">
        <v>100</v>
      </c>
      <c r="AY216" s="17" t="s">
        <v>223</v>
      </c>
      <c r="BE216" s="226">
        <f t="shared" si="9"/>
        <v>0</v>
      </c>
      <c r="BF216" s="226">
        <f t="shared" si="10"/>
        <v>0</v>
      </c>
      <c r="BG216" s="226">
        <f t="shared" si="11"/>
        <v>0</v>
      </c>
      <c r="BH216" s="226">
        <f t="shared" si="12"/>
        <v>0</v>
      </c>
      <c r="BI216" s="226">
        <f t="shared" si="13"/>
        <v>0</v>
      </c>
      <c r="BJ216" s="17" t="s">
        <v>100</v>
      </c>
      <c r="BK216" s="226">
        <f t="shared" si="14"/>
        <v>0</v>
      </c>
      <c r="BL216" s="17" t="s">
        <v>229</v>
      </c>
      <c r="BM216" s="225" t="s">
        <v>396</v>
      </c>
    </row>
    <row r="217" spans="1:65" s="2" customFormat="1" ht="14.4" customHeight="1">
      <c r="A217" s="34"/>
      <c r="B217" s="35"/>
      <c r="C217" s="250" t="s">
        <v>397</v>
      </c>
      <c r="D217" s="250" t="s">
        <v>322</v>
      </c>
      <c r="E217" s="251" t="s">
        <v>398</v>
      </c>
      <c r="F217" s="252" t="s">
        <v>399</v>
      </c>
      <c r="G217" s="253" t="s">
        <v>376</v>
      </c>
      <c r="H217" s="254">
        <v>18</v>
      </c>
      <c r="I217" s="255"/>
      <c r="J217" s="254">
        <f t="shared" si="5"/>
        <v>0</v>
      </c>
      <c r="K217" s="256"/>
      <c r="L217" s="257"/>
      <c r="M217" s="258" t="s">
        <v>1</v>
      </c>
      <c r="N217" s="259" t="s">
        <v>43</v>
      </c>
      <c r="O217" s="75"/>
      <c r="P217" s="223">
        <f t="shared" si="6"/>
        <v>0</v>
      </c>
      <c r="Q217" s="223">
        <v>1.5E-5</v>
      </c>
      <c r="R217" s="223">
        <f t="shared" si="7"/>
        <v>2.7E-4</v>
      </c>
      <c r="S217" s="223">
        <v>0</v>
      </c>
      <c r="T217" s="224">
        <f t="shared" si="8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262</v>
      </c>
      <c r="AT217" s="225" t="s">
        <v>322</v>
      </c>
      <c r="AU217" s="225" t="s">
        <v>100</v>
      </c>
      <c r="AY217" s="17" t="s">
        <v>223</v>
      </c>
      <c r="BE217" s="226">
        <f t="shared" si="9"/>
        <v>0</v>
      </c>
      <c r="BF217" s="226">
        <f t="shared" si="10"/>
        <v>0</v>
      </c>
      <c r="BG217" s="226">
        <f t="shared" si="11"/>
        <v>0</v>
      </c>
      <c r="BH217" s="226">
        <f t="shared" si="12"/>
        <v>0</v>
      </c>
      <c r="BI217" s="226">
        <f t="shared" si="13"/>
        <v>0</v>
      </c>
      <c r="BJ217" s="17" t="s">
        <v>100</v>
      </c>
      <c r="BK217" s="226">
        <f t="shared" si="14"/>
        <v>0</v>
      </c>
      <c r="BL217" s="17" t="s">
        <v>229</v>
      </c>
      <c r="BM217" s="225" t="s">
        <v>400</v>
      </c>
    </row>
    <row r="218" spans="1:65" s="2" customFormat="1" ht="30" customHeight="1">
      <c r="A218" s="34"/>
      <c r="B218" s="35"/>
      <c r="C218" s="214" t="s">
        <v>401</v>
      </c>
      <c r="D218" s="214" t="s">
        <v>225</v>
      </c>
      <c r="E218" s="215" t="s">
        <v>402</v>
      </c>
      <c r="F218" s="216" t="s">
        <v>403</v>
      </c>
      <c r="G218" s="217" t="s">
        <v>248</v>
      </c>
      <c r="H218" s="218">
        <v>293.58999999999997</v>
      </c>
      <c r="I218" s="219"/>
      <c r="J218" s="218">
        <f t="shared" si="5"/>
        <v>0</v>
      </c>
      <c r="K218" s="220"/>
      <c r="L218" s="39"/>
      <c r="M218" s="221" t="s">
        <v>1</v>
      </c>
      <c r="N218" s="222" t="s">
        <v>43</v>
      </c>
      <c r="O218" s="75"/>
      <c r="P218" s="223">
        <f t="shared" si="6"/>
        <v>0</v>
      </c>
      <c r="Q218" s="223">
        <v>6.9999999999999994E-5</v>
      </c>
      <c r="R218" s="223">
        <f t="shared" si="7"/>
        <v>2.0551299999999998E-2</v>
      </c>
      <c r="S218" s="223">
        <v>0</v>
      </c>
      <c r="T218" s="224">
        <f t="shared" si="8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 t="shared" si="9"/>
        <v>0</v>
      </c>
      <c r="BF218" s="226">
        <f t="shared" si="10"/>
        <v>0</v>
      </c>
      <c r="BG218" s="226">
        <f t="shared" si="11"/>
        <v>0</v>
      </c>
      <c r="BH218" s="226">
        <f t="shared" si="12"/>
        <v>0</v>
      </c>
      <c r="BI218" s="226">
        <f t="shared" si="13"/>
        <v>0</v>
      </c>
      <c r="BJ218" s="17" t="s">
        <v>100</v>
      </c>
      <c r="BK218" s="226">
        <f t="shared" si="14"/>
        <v>0</v>
      </c>
      <c r="BL218" s="17" t="s">
        <v>229</v>
      </c>
      <c r="BM218" s="225" t="s">
        <v>404</v>
      </c>
    </row>
    <row r="219" spans="1:65" s="2" customFormat="1" ht="22.2" customHeight="1">
      <c r="A219" s="34"/>
      <c r="B219" s="35"/>
      <c r="C219" s="214" t="s">
        <v>405</v>
      </c>
      <c r="D219" s="214" t="s">
        <v>225</v>
      </c>
      <c r="E219" s="215" t="s">
        <v>406</v>
      </c>
      <c r="F219" s="216" t="s">
        <v>407</v>
      </c>
      <c r="G219" s="217" t="s">
        <v>248</v>
      </c>
      <c r="H219" s="218">
        <v>17.91</v>
      </c>
      <c r="I219" s="219"/>
      <c r="J219" s="218">
        <f t="shared" si="5"/>
        <v>0</v>
      </c>
      <c r="K219" s="220"/>
      <c r="L219" s="39"/>
      <c r="M219" s="221" t="s">
        <v>1</v>
      </c>
      <c r="N219" s="222" t="s">
        <v>43</v>
      </c>
      <c r="O219" s="75"/>
      <c r="P219" s="223">
        <f t="shared" si="6"/>
        <v>0</v>
      </c>
      <c r="Q219" s="223">
        <v>1.4999999999999999E-4</v>
      </c>
      <c r="R219" s="223">
        <f t="shared" si="7"/>
        <v>2.6864999999999997E-3</v>
      </c>
      <c r="S219" s="223">
        <v>0</v>
      </c>
      <c r="T219" s="224">
        <f t="shared" si="8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 t="shared" si="9"/>
        <v>0</v>
      </c>
      <c r="BF219" s="226">
        <f t="shared" si="10"/>
        <v>0</v>
      </c>
      <c r="BG219" s="226">
        <f t="shared" si="11"/>
        <v>0</v>
      </c>
      <c r="BH219" s="226">
        <f t="shared" si="12"/>
        <v>0</v>
      </c>
      <c r="BI219" s="226">
        <f t="shared" si="13"/>
        <v>0</v>
      </c>
      <c r="BJ219" s="17" t="s">
        <v>100</v>
      </c>
      <c r="BK219" s="226">
        <f t="shared" si="14"/>
        <v>0</v>
      </c>
      <c r="BL219" s="17" t="s">
        <v>229</v>
      </c>
      <c r="BM219" s="225" t="s">
        <v>408</v>
      </c>
    </row>
    <row r="220" spans="1:65" s="2" customFormat="1" ht="22.2" customHeight="1">
      <c r="A220" s="34"/>
      <c r="B220" s="35"/>
      <c r="C220" s="214" t="s">
        <v>409</v>
      </c>
      <c r="D220" s="214" t="s">
        <v>225</v>
      </c>
      <c r="E220" s="215" t="s">
        <v>410</v>
      </c>
      <c r="F220" s="216" t="s">
        <v>411</v>
      </c>
      <c r="G220" s="217" t="s">
        <v>228</v>
      </c>
      <c r="H220" s="218">
        <v>94.37</v>
      </c>
      <c r="I220" s="219"/>
      <c r="J220" s="218">
        <f t="shared" si="5"/>
        <v>0</v>
      </c>
      <c r="K220" s="220"/>
      <c r="L220" s="39"/>
      <c r="M220" s="221" t="s">
        <v>1</v>
      </c>
      <c r="N220" s="222" t="s">
        <v>43</v>
      </c>
      <c r="O220" s="75"/>
      <c r="P220" s="223">
        <f t="shared" si="6"/>
        <v>0</v>
      </c>
      <c r="Q220" s="223">
        <v>5.9999999999999995E-4</v>
      </c>
      <c r="R220" s="223">
        <f t="shared" si="7"/>
        <v>5.6621999999999999E-2</v>
      </c>
      <c r="S220" s="223">
        <v>0</v>
      </c>
      <c r="T220" s="224">
        <f t="shared" si="8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 t="shared" si="9"/>
        <v>0</v>
      </c>
      <c r="BF220" s="226">
        <f t="shared" si="10"/>
        <v>0</v>
      </c>
      <c r="BG220" s="226">
        <f t="shared" si="11"/>
        <v>0</v>
      </c>
      <c r="BH220" s="226">
        <f t="shared" si="12"/>
        <v>0</v>
      </c>
      <c r="BI220" s="226">
        <f t="shared" si="13"/>
        <v>0</v>
      </c>
      <c r="BJ220" s="17" t="s">
        <v>100</v>
      </c>
      <c r="BK220" s="226">
        <f t="shared" si="14"/>
        <v>0</v>
      </c>
      <c r="BL220" s="17" t="s">
        <v>229</v>
      </c>
      <c r="BM220" s="225" t="s">
        <v>412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413</v>
      </c>
      <c r="G221" s="228"/>
      <c r="H221" s="232">
        <v>34.119999999999997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77</v>
      </c>
      <c r="AY221" s="238" t="s">
        <v>223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414</v>
      </c>
      <c r="G222" s="228"/>
      <c r="H222" s="232">
        <v>60.25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77</v>
      </c>
      <c r="AY222" s="238" t="s">
        <v>223</v>
      </c>
    </row>
    <row r="223" spans="1:65" s="14" customFormat="1">
      <c r="B223" s="239"/>
      <c r="C223" s="240"/>
      <c r="D223" s="229" t="s">
        <v>234</v>
      </c>
      <c r="E223" s="241" t="s">
        <v>1</v>
      </c>
      <c r="F223" s="242" t="s">
        <v>244</v>
      </c>
      <c r="G223" s="240"/>
      <c r="H223" s="243">
        <v>94.37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234</v>
      </c>
      <c r="AU223" s="249" t="s">
        <v>100</v>
      </c>
      <c r="AV223" s="14" t="s">
        <v>229</v>
      </c>
      <c r="AW223" s="14" t="s">
        <v>33</v>
      </c>
      <c r="AX223" s="14" t="s">
        <v>85</v>
      </c>
      <c r="AY223" s="249" t="s">
        <v>223</v>
      </c>
    </row>
    <row r="224" spans="1:65" s="2" customFormat="1" ht="22.2" customHeight="1">
      <c r="A224" s="34"/>
      <c r="B224" s="35"/>
      <c r="C224" s="214" t="s">
        <v>415</v>
      </c>
      <c r="D224" s="214" t="s">
        <v>225</v>
      </c>
      <c r="E224" s="215" t="s">
        <v>416</v>
      </c>
      <c r="F224" s="216" t="s">
        <v>417</v>
      </c>
      <c r="G224" s="217" t="s">
        <v>228</v>
      </c>
      <c r="H224" s="218">
        <v>77.73</v>
      </c>
      <c r="I224" s="219"/>
      <c r="J224" s="218">
        <f>ROUND(I224*H224,2)</f>
        <v>0</v>
      </c>
      <c r="K224" s="220"/>
      <c r="L224" s="39"/>
      <c r="M224" s="221" t="s">
        <v>1</v>
      </c>
      <c r="N224" s="222" t="s">
        <v>43</v>
      </c>
      <c r="O224" s="75"/>
      <c r="P224" s="223">
        <f>O224*H224</f>
        <v>0</v>
      </c>
      <c r="Q224" s="223">
        <v>3.3999999999999998E-3</v>
      </c>
      <c r="R224" s="223">
        <f>Q224*H224</f>
        <v>0.26428200000000002</v>
      </c>
      <c r="S224" s="223">
        <v>0</v>
      </c>
      <c r="T224" s="22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>IF(N224="základná",J224,0)</f>
        <v>0</v>
      </c>
      <c r="BF224" s="226">
        <f>IF(N224="znížená",J224,0)</f>
        <v>0</v>
      </c>
      <c r="BG224" s="226">
        <f>IF(N224="zákl. prenesená",J224,0)</f>
        <v>0</v>
      </c>
      <c r="BH224" s="226">
        <f>IF(N224="zníž. prenesená",J224,0)</f>
        <v>0</v>
      </c>
      <c r="BI224" s="226">
        <f>IF(N224="nulová",J224,0)</f>
        <v>0</v>
      </c>
      <c r="BJ224" s="17" t="s">
        <v>100</v>
      </c>
      <c r="BK224" s="226">
        <f>ROUND(I224*H224,2)</f>
        <v>0</v>
      </c>
      <c r="BL224" s="17" t="s">
        <v>229</v>
      </c>
      <c r="BM224" s="225" t="s">
        <v>418</v>
      </c>
    </row>
    <row r="225" spans="1:65" s="2" customFormat="1" ht="22.2" customHeight="1">
      <c r="A225" s="34"/>
      <c r="B225" s="35"/>
      <c r="C225" s="214" t="s">
        <v>419</v>
      </c>
      <c r="D225" s="214" t="s">
        <v>225</v>
      </c>
      <c r="E225" s="215" t="s">
        <v>420</v>
      </c>
      <c r="F225" s="216" t="s">
        <v>421</v>
      </c>
      <c r="G225" s="217" t="s">
        <v>228</v>
      </c>
      <c r="H225" s="218">
        <v>35.26</v>
      </c>
      <c r="I225" s="219"/>
      <c r="J225" s="218">
        <f>ROUND(I225*H225,2)</f>
        <v>0</v>
      </c>
      <c r="K225" s="220"/>
      <c r="L225" s="39"/>
      <c r="M225" s="221" t="s">
        <v>1</v>
      </c>
      <c r="N225" s="222" t="s">
        <v>43</v>
      </c>
      <c r="O225" s="75"/>
      <c r="P225" s="223">
        <f>O225*H225</f>
        <v>0</v>
      </c>
      <c r="Q225" s="223">
        <v>3.3999999999999998E-3</v>
      </c>
      <c r="R225" s="223">
        <f>Q225*H225</f>
        <v>0.11988399999999999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422</v>
      </c>
    </row>
    <row r="226" spans="1:65" s="2" customFormat="1" ht="22.2" customHeight="1">
      <c r="A226" s="34"/>
      <c r="B226" s="35"/>
      <c r="C226" s="214" t="s">
        <v>423</v>
      </c>
      <c r="D226" s="214" t="s">
        <v>225</v>
      </c>
      <c r="E226" s="215" t="s">
        <v>424</v>
      </c>
      <c r="F226" s="216" t="s">
        <v>425</v>
      </c>
      <c r="G226" s="217" t="s">
        <v>376</v>
      </c>
      <c r="H226" s="218">
        <v>15</v>
      </c>
      <c r="I226" s="219"/>
      <c r="J226" s="218">
        <f>ROUND(I226*H226,2)</f>
        <v>0</v>
      </c>
      <c r="K226" s="220"/>
      <c r="L226" s="39"/>
      <c r="M226" s="221" t="s">
        <v>1</v>
      </c>
      <c r="N226" s="222" t="s">
        <v>43</v>
      </c>
      <c r="O226" s="7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>IF(N226="základná",J226,0)</f>
        <v>0</v>
      </c>
      <c r="BF226" s="226">
        <f>IF(N226="znížená",J226,0)</f>
        <v>0</v>
      </c>
      <c r="BG226" s="226">
        <f>IF(N226="zákl. prenesená",J226,0)</f>
        <v>0</v>
      </c>
      <c r="BH226" s="226">
        <f>IF(N226="zníž. prenesená",J226,0)</f>
        <v>0</v>
      </c>
      <c r="BI226" s="226">
        <f>IF(N226="nulová",J226,0)</f>
        <v>0</v>
      </c>
      <c r="BJ226" s="17" t="s">
        <v>100</v>
      </c>
      <c r="BK226" s="226">
        <f>ROUND(I226*H226,2)</f>
        <v>0</v>
      </c>
      <c r="BL226" s="17" t="s">
        <v>229</v>
      </c>
      <c r="BM226" s="225" t="s">
        <v>426</v>
      </c>
    </row>
    <row r="227" spans="1:65" s="13" customFormat="1">
      <c r="B227" s="227"/>
      <c r="C227" s="228"/>
      <c r="D227" s="229" t="s">
        <v>234</v>
      </c>
      <c r="E227" s="230" t="s">
        <v>1</v>
      </c>
      <c r="F227" s="231" t="s">
        <v>427</v>
      </c>
      <c r="G227" s="228"/>
      <c r="H227" s="232">
        <v>15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33</v>
      </c>
      <c r="AX227" s="13" t="s">
        <v>85</v>
      </c>
      <c r="AY227" s="238" t="s">
        <v>223</v>
      </c>
    </row>
    <row r="228" spans="1:65" s="2" customFormat="1" ht="22.2" customHeight="1">
      <c r="A228" s="34"/>
      <c r="B228" s="35"/>
      <c r="C228" s="214" t="s">
        <v>428</v>
      </c>
      <c r="D228" s="214" t="s">
        <v>225</v>
      </c>
      <c r="E228" s="215" t="s">
        <v>429</v>
      </c>
      <c r="F228" s="216" t="s">
        <v>430</v>
      </c>
      <c r="G228" s="217" t="s">
        <v>248</v>
      </c>
      <c r="H228" s="218">
        <v>293.58999999999997</v>
      </c>
      <c r="I228" s="219"/>
      <c r="J228" s="218">
        <f>ROUND(I228*H228,2)</f>
        <v>0</v>
      </c>
      <c r="K228" s="220"/>
      <c r="L228" s="39"/>
      <c r="M228" s="221" t="s">
        <v>1</v>
      </c>
      <c r="N228" s="222" t="s">
        <v>43</v>
      </c>
      <c r="O228" s="7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7" t="s">
        <v>100</v>
      </c>
      <c r="BK228" s="226">
        <f>ROUND(I228*H228,2)</f>
        <v>0</v>
      </c>
      <c r="BL228" s="17" t="s">
        <v>229</v>
      </c>
      <c r="BM228" s="225" t="s">
        <v>431</v>
      </c>
    </row>
    <row r="229" spans="1:65" s="13" customFormat="1">
      <c r="B229" s="227"/>
      <c r="C229" s="228"/>
      <c r="D229" s="229" t="s">
        <v>234</v>
      </c>
      <c r="E229" s="230" t="s">
        <v>1</v>
      </c>
      <c r="F229" s="231" t="s">
        <v>432</v>
      </c>
      <c r="G229" s="228"/>
      <c r="H229" s="232">
        <v>293.58999999999997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234</v>
      </c>
      <c r="AU229" s="238" t="s">
        <v>100</v>
      </c>
      <c r="AV229" s="13" t="s">
        <v>100</v>
      </c>
      <c r="AW229" s="13" t="s">
        <v>33</v>
      </c>
      <c r="AX229" s="13" t="s">
        <v>85</v>
      </c>
      <c r="AY229" s="238" t="s">
        <v>223</v>
      </c>
    </row>
    <row r="230" spans="1:65" s="2" customFormat="1" ht="22.2" customHeight="1">
      <c r="A230" s="34"/>
      <c r="B230" s="35"/>
      <c r="C230" s="214" t="s">
        <v>433</v>
      </c>
      <c r="D230" s="214" t="s">
        <v>225</v>
      </c>
      <c r="E230" s="215" t="s">
        <v>434</v>
      </c>
      <c r="F230" s="216" t="s">
        <v>435</v>
      </c>
      <c r="G230" s="217" t="s">
        <v>228</v>
      </c>
      <c r="H230" s="218">
        <v>94.37</v>
      </c>
      <c r="I230" s="219"/>
      <c r="J230" s="218">
        <f>ROUND(I230*H230,2)</f>
        <v>0</v>
      </c>
      <c r="K230" s="220"/>
      <c r="L230" s="39"/>
      <c r="M230" s="221" t="s">
        <v>1</v>
      </c>
      <c r="N230" s="222" t="s">
        <v>43</v>
      </c>
      <c r="O230" s="75"/>
      <c r="P230" s="223">
        <f>O230*H230</f>
        <v>0</v>
      </c>
      <c r="Q230" s="223">
        <v>1.0000000000000001E-5</v>
      </c>
      <c r="R230" s="223">
        <f>Q230*H230</f>
        <v>9.4370000000000012E-4</v>
      </c>
      <c r="S230" s="223">
        <v>0</v>
      </c>
      <c r="T230" s="22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>IF(N230="základná",J230,0)</f>
        <v>0</v>
      </c>
      <c r="BF230" s="226">
        <f>IF(N230="znížená",J230,0)</f>
        <v>0</v>
      </c>
      <c r="BG230" s="226">
        <f>IF(N230="zákl. prenesená",J230,0)</f>
        <v>0</v>
      </c>
      <c r="BH230" s="226">
        <f>IF(N230="zníž. prenesená",J230,0)</f>
        <v>0</v>
      </c>
      <c r="BI230" s="226">
        <f>IF(N230="nulová",J230,0)</f>
        <v>0</v>
      </c>
      <c r="BJ230" s="17" t="s">
        <v>100</v>
      </c>
      <c r="BK230" s="226">
        <f>ROUND(I230*H230,2)</f>
        <v>0</v>
      </c>
      <c r="BL230" s="17" t="s">
        <v>229</v>
      </c>
      <c r="BM230" s="225" t="s">
        <v>436</v>
      </c>
    </row>
    <row r="231" spans="1:65" s="13" customFormat="1">
      <c r="B231" s="227"/>
      <c r="C231" s="228"/>
      <c r="D231" s="229" t="s">
        <v>234</v>
      </c>
      <c r="E231" s="230" t="s">
        <v>1</v>
      </c>
      <c r="F231" s="231" t="s">
        <v>437</v>
      </c>
      <c r="G231" s="228"/>
      <c r="H231" s="232">
        <v>94.37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234</v>
      </c>
      <c r="AU231" s="238" t="s">
        <v>100</v>
      </c>
      <c r="AV231" s="13" t="s">
        <v>100</v>
      </c>
      <c r="AW231" s="13" t="s">
        <v>33</v>
      </c>
      <c r="AX231" s="13" t="s">
        <v>85</v>
      </c>
      <c r="AY231" s="238" t="s">
        <v>223</v>
      </c>
    </row>
    <row r="232" spans="1:65" s="2" customFormat="1" ht="30" customHeight="1">
      <c r="A232" s="34"/>
      <c r="B232" s="35"/>
      <c r="C232" s="214" t="s">
        <v>438</v>
      </c>
      <c r="D232" s="214" t="s">
        <v>225</v>
      </c>
      <c r="E232" s="215" t="s">
        <v>439</v>
      </c>
      <c r="F232" s="216" t="s">
        <v>440</v>
      </c>
      <c r="G232" s="217" t="s">
        <v>248</v>
      </c>
      <c r="H232" s="218">
        <v>248.07</v>
      </c>
      <c r="I232" s="219"/>
      <c r="J232" s="218">
        <f>ROUND(I232*H232,2)</f>
        <v>0</v>
      </c>
      <c r="K232" s="220"/>
      <c r="L232" s="39"/>
      <c r="M232" s="221" t="s">
        <v>1</v>
      </c>
      <c r="N232" s="222" t="s">
        <v>43</v>
      </c>
      <c r="O232" s="75"/>
      <c r="P232" s="223">
        <f>O232*H232</f>
        <v>0</v>
      </c>
      <c r="Q232" s="223">
        <v>0.15112999999999999</v>
      </c>
      <c r="R232" s="223">
        <f>Q232*H232</f>
        <v>37.490819099999996</v>
      </c>
      <c r="S232" s="223">
        <v>0</v>
      </c>
      <c r="T232" s="22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>IF(N232="základná",J232,0)</f>
        <v>0</v>
      </c>
      <c r="BF232" s="226">
        <f>IF(N232="znížená",J232,0)</f>
        <v>0</v>
      </c>
      <c r="BG232" s="226">
        <f>IF(N232="zákl. prenesená",J232,0)</f>
        <v>0</v>
      </c>
      <c r="BH232" s="226">
        <f>IF(N232="zníž. prenesená",J232,0)</f>
        <v>0</v>
      </c>
      <c r="BI232" s="226">
        <f>IF(N232="nulová",J232,0)</f>
        <v>0</v>
      </c>
      <c r="BJ232" s="17" t="s">
        <v>100</v>
      </c>
      <c r="BK232" s="226">
        <f>ROUND(I232*H232,2)</f>
        <v>0</v>
      </c>
      <c r="BL232" s="17" t="s">
        <v>229</v>
      </c>
      <c r="BM232" s="225" t="s">
        <v>441</v>
      </c>
    </row>
    <row r="233" spans="1:65" s="13" customFormat="1">
      <c r="B233" s="227"/>
      <c r="C233" s="228"/>
      <c r="D233" s="229" t="s">
        <v>234</v>
      </c>
      <c r="E233" s="230" t="s">
        <v>1</v>
      </c>
      <c r="F233" s="231" t="s">
        <v>442</v>
      </c>
      <c r="G233" s="228"/>
      <c r="H233" s="232">
        <v>180.8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33</v>
      </c>
      <c r="AX233" s="13" t="s">
        <v>77</v>
      </c>
      <c r="AY233" s="238" t="s">
        <v>223</v>
      </c>
    </row>
    <row r="234" spans="1:65" s="13" customFormat="1">
      <c r="B234" s="227"/>
      <c r="C234" s="228"/>
      <c r="D234" s="229" t="s">
        <v>234</v>
      </c>
      <c r="E234" s="230" t="s">
        <v>1</v>
      </c>
      <c r="F234" s="231" t="s">
        <v>443</v>
      </c>
      <c r="G234" s="228"/>
      <c r="H234" s="232">
        <v>17.920000000000002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234</v>
      </c>
      <c r="AU234" s="238" t="s">
        <v>100</v>
      </c>
      <c r="AV234" s="13" t="s">
        <v>100</v>
      </c>
      <c r="AW234" s="13" t="s">
        <v>33</v>
      </c>
      <c r="AX234" s="13" t="s">
        <v>77</v>
      </c>
      <c r="AY234" s="238" t="s">
        <v>223</v>
      </c>
    </row>
    <row r="235" spans="1:65" s="13" customFormat="1">
      <c r="B235" s="227"/>
      <c r="C235" s="228"/>
      <c r="D235" s="229" t="s">
        <v>234</v>
      </c>
      <c r="E235" s="230" t="s">
        <v>1</v>
      </c>
      <c r="F235" s="231" t="s">
        <v>444</v>
      </c>
      <c r="G235" s="228"/>
      <c r="H235" s="232">
        <v>30.63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234</v>
      </c>
      <c r="AU235" s="238" t="s">
        <v>100</v>
      </c>
      <c r="AV235" s="13" t="s">
        <v>100</v>
      </c>
      <c r="AW235" s="13" t="s">
        <v>33</v>
      </c>
      <c r="AX235" s="13" t="s">
        <v>77</v>
      </c>
      <c r="AY235" s="238" t="s">
        <v>223</v>
      </c>
    </row>
    <row r="236" spans="1:65" s="13" customFormat="1">
      <c r="B236" s="227"/>
      <c r="C236" s="228"/>
      <c r="D236" s="229" t="s">
        <v>234</v>
      </c>
      <c r="E236" s="230" t="s">
        <v>1</v>
      </c>
      <c r="F236" s="231" t="s">
        <v>445</v>
      </c>
      <c r="G236" s="228"/>
      <c r="H236" s="232">
        <v>18.72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234</v>
      </c>
      <c r="AU236" s="238" t="s">
        <v>100</v>
      </c>
      <c r="AV236" s="13" t="s">
        <v>100</v>
      </c>
      <c r="AW236" s="13" t="s">
        <v>33</v>
      </c>
      <c r="AX236" s="13" t="s">
        <v>77</v>
      </c>
      <c r="AY236" s="238" t="s">
        <v>223</v>
      </c>
    </row>
    <row r="237" spans="1:65" s="14" customFormat="1">
      <c r="B237" s="239"/>
      <c r="C237" s="240"/>
      <c r="D237" s="229" t="s">
        <v>234</v>
      </c>
      <c r="E237" s="241" t="s">
        <v>1</v>
      </c>
      <c r="F237" s="242" t="s">
        <v>244</v>
      </c>
      <c r="G237" s="240"/>
      <c r="H237" s="243">
        <v>248.07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234</v>
      </c>
      <c r="AU237" s="249" t="s">
        <v>100</v>
      </c>
      <c r="AV237" s="14" t="s">
        <v>229</v>
      </c>
      <c r="AW237" s="14" t="s">
        <v>33</v>
      </c>
      <c r="AX237" s="14" t="s">
        <v>85</v>
      </c>
      <c r="AY237" s="249" t="s">
        <v>223</v>
      </c>
    </row>
    <row r="238" spans="1:65" s="2" customFormat="1" ht="22.2" customHeight="1">
      <c r="A238" s="34"/>
      <c r="B238" s="35"/>
      <c r="C238" s="250" t="s">
        <v>446</v>
      </c>
      <c r="D238" s="250" t="s">
        <v>322</v>
      </c>
      <c r="E238" s="251" t="s">
        <v>447</v>
      </c>
      <c r="F238" s="252" t="s">
        <v>448</v>
      </c>
      <c r="G238" s="253" t="s">
        <v>376</v>
      </c>
      <c r="H238" s="254">
        <v>201.52</v>
      </c>
      <c r="I238" s="255"/>
      <c r="J238" s="254">
        <f>ROUND(I238*H238,2)</f>
        <v>0</v>
      </c>
      <c r="K238" s="256"/>
      <c r="L238" s="257"/>
      <c r="M238" s="258" t="s">
        <v>1</v>
      </c>
      <c r="N238" s="259" t="s">
        <v>43</v>
      </c>
      <c r="O238" s="75"/>
      <c r="P238" s="223">
        <f>O238*H238</f>
        <v>0</v>
      </c>
      <c r="Q238" s="223">
        <v>0.09</v>
      </c>
      <c r="R238" s="223">
        <f>Q238*H238</f>
        <v>18.136800000000001</v>
      </c>
      <c r="S238" s="223">
        <v>0</v>
      </c>
      <c r="T238" s="22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262</v>
      </c>
      <c r="AT238" s="225" t="s">
        <v>322</v>
      </c>
      <c r="AU238" s="225" t="s">
        <v>100</v>
      </c>
      <c r="AY238" s="17" t="s">
        <v>223</v>
      </c>
      <c r="BE238" s="226">
        <f>IF(N238="základná",J238,0)</f>
        <v>0</v>
      </c>
      <c r="BF238" s="226">
        <f>IF(N238="znížená",J238,0)</f>
        <v>0</v>
      </c>
      <c r="BG238" s="226">
        <f>IF(N238="zákl. prenesená",J238,0)</f>
        <v>0</v>
      </c>
      <c r="BH238" s="226">
        <f>IF(N238="zníž. prenesená",J238,0)</f>
        <v>0</v>
      </c>
      <c r="BI238" s="226">
        <f>IF(N238="nulová",J238,0)</f>
        <v>0</v>
      </c>
      <c r="BJ238" s="17" t="s">
        <v>100</v>
      </c>
      <c r="BK238" s="226">
        <f>ROUND(I238*H238,2)</f>
        <v>0</v>
      </c>
      <c r="BL238" s="17" t="s">
        <v>229</v>
      </c>
      <c r="BM238" s="225" t="s">
        <v>449</v>
      </c>
    </row>
    <row r="239" spans="1:65" s="13" customFormat="1">
      <c r="B239" s="227"/>
      <c r="C239" s="228"/>
      <c r="D239" s="229" t="s">
        <v>234</v>
      </c>
      <c r="E239" s="230" t="s">
        <v>1</v>
      </c>
      <c r="F239" s="231" t="s">
        <v>442</v>
      </c>
      <c r="G239" s="228"/>
      <c r="H239" s="232">
        <v>180.8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234</v>
      </c>
      <c r="AU239" s="238" t="s">
        <v>100</v>
      </c>
      <c r="AV239" s="13" t="s">
        <v>100</v>
      </c>
      <c r="AW239" s="13" t="s">
        <v>33</v>
      </c>
      <c r="AX239" s="13" t="s">
        <v>77</v>
      </c>
      <c r="AY239" s="238" t="s">
        <v>223</v>
      </c>
    </row>
    <row r="240" spans="1:65" s="13" customFormat="1">
      <c r="B240" s="227"/>
      <c r="C240" s="228"/>
      <c r="D240" s="229" t="s">
        <v>234</v>
      </c>
      <c r="E240" s="230" t="s">
        <v>1</v>
      </c>
      <c r="F240" s="231" t="s">
        <v>445</v>
      </c>
      <c r="G240" s="228"/>
      <c r="H240" s="232">
        <v>18.72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234</v>
      </c>
      <c r="AU240" s="238" t="s">
        <v>100</v>
      </c>
      <c r="AV240" s="13" t="s">
        <v>100</v>
      </c>
      <c r="AW240" s="13" t="s">
        <v>33</v>
      </c>
      <c r="AX240" s="13" t="s">
        <v>77</v>
      </c>
      <c r="AY240" s="238" t="s">
        <v>223</v>
      </c>
    </row>
    <row r="241" spans="1:65" s="14" customFormat="1">
      <c r="B241" s="239"/>
      <c r="C241" s="240"/>
      <c r="D241" s="229" t="s">
        <v>234</v>
      </c>
      <c r="E241" s="241" t="s">
        <v>1</v>
      </c>
      <c r="F241" s="242" t="s">
        <v>244</v>
      </c>
      <c r="G241" s="240"/>
      <c r="H241" s="243">
        <v>199.52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234</v>
      </c>
      <c r="AU241" s="249" t="s">
        <v>100</v>
      </c>
      <c r="AV241" s="14" t="s">
        <v>229</v>
      </c>
      <c r="AW241" s="14" t="s">
        <v>33</v>
      </c>
      <c r="AX241" s="14" t="s">
        <v>85</v>
      </c>
      <c r="AY241" s="249" t="s">
        <v>223</v>
      </c>
    </row>
    <row r="242" spans="1:65" s="13" customFormat="1">
      <c r="B242" s="227"/>
      <c r="C242" s="228"/>
      <c r="D242" s="229" t="s">
        <v>234</v>
      </c>
      <c r="E242" s="228"/>
      <c r="F242" s="231" t="s">
        <v>450</v>
      </c>
      <c r="G242" s="228"/>
      <c r="H242" s="232">
        <v>201.52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234</v>
      </c>
      <c r="AU242" s="238" t="s">
        <v>100</v>
      </c>
      <c r="AV242" s="13" t="s">
        <v>100</v>
      </c>
      <c r="AW242" s="13" t="s">
        <v>4</v>
      </c>
      <c r="AX242" s="13" t="s">
        <v>85</v>
      </c>
      <c r="AY242" s="238" t="s">
        <v>223</v>
      </c>
    </row>
    <row r="243" spans="1:65" s="2" customFormat="1" ht="14.4" customHeight="1">
      <c r="A243" s="34"/>
      <c r="B243" s="35"/>
      <c r="C243" s="250" t="s">
        <v>451</v>
      </c>
      <c r="D243" s="250" t="s">
        <v>322</v>
      </c>
      <c r="E243" s="251" t="s">
        <v>452</v>
      </c>
      <c r="F243" s="252" t="s">
        <v>453</v>
      </c>
      <c r="G243" s="253" t="s">
        <v>376</v>
      </c>
      <c r="H243" s="254">
        <v>18.100000000000001</v>
      </c>
      <c r="I243" s="255"/>
      <c r="J243" s="254">
        <f>ROUND(I243*H243,2)</f>
        <v>0</v>
      </c>
      <c r="K243" s="256"/>
      <c r="L243" s="257"/>
      <c r="M243" s="258" t="s">
        <v>1</v>
      </c>
      <c r="N243" s="259" t="s">
        <v>43</v>
      </c>
      <c r="O243" s="75"/>
      <c r="P243" s="223">
        <f>O243*H243</f>
        <v>0</v>
      </c>
      <c r="Q243" s="223">
        <v>4.8000000000000001E-2</v>
      </c>
      <c r="R243" s="223">
        <f>Q243*H243</f>
        <v>0.86880000000000013</v>
      </c>
      <c r="S243" s="223">
        <v>0</v>
      </c>
      <c r="T243" s="22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262</v>
      </c>
      <c r="AT243" s="225" t="s">
        <v>322</v>
      </c>
      <c r="AU243" s="225" t="s">
        <v>100</v>
      </c>
      <c r="AY243" s="17" t="s">
        <v>223</v>
      </c>
      <c r="BE243" s="226">
        <f>IF(N243="základná",J243,0)</f>
        <v>0</v>
      </c>
      <c r="BF243" s="226">
        <f>IF(N243="znížená",J243,0)</f>
        <v>0</v>
      </c>
      <c r="BG243" s="226">
        <f>IF(N243="zákl. prenesená",J243,0)</f>
        <v>0</v>
      </c>
      <c r="BH243" s="226">
        <f>IF(N243="zníž. prenesená",J243,0)</f>
        <v>0</v>
      </c>
      <c r="BI243" s="226">
        <f>IF(N243="nulová",J243,0)</f>
        <v>0</v>
      </c>
      <c r="BJ243" s="17" t="s">
        <v>100</v>
      </c>
      <c r="BK243" s="226">
        <f>ROUND(I243*H243,2)</f>
        <v>0</v>
      </c>
      <c r="BL243" s="17" t="s">
        <v>229</v>
      </c>
      <c r="BM243" s="225" t="s">
        <v>454</v>
      </c>
    </row>
    <row r="244" spans="1:65" s="13" customFormat="1">
      <c r="B244" s="227"/>
      <c r="C244" s="228"/>
      <c r="D244" s="229" t="s">
        <v>234</v>
      </c>
      <c r="E244" s="230" t="s">
        <v>1</v>
      </c>
      <c r="F244" s="231" t="s">
        <v>443</v>
      </c>
      <c r="G244" s="228"/>
      <c r="H244" s="232">
        <v>17.920000000000002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234</v>
      </c>
      <c r="AU244" s="238" t="s">
        <v>100</v>
      </c>
      <c r="AV244" s="13" t="s">
        <v>100</v>
      </c>
      <c r="AW244" s="13" t="s">
        <v>33</v>
      </c>
      <c r="AX244" s="13" t="s">
        <v>85</v>
      </c>
      <c r="AY244" s="238" t="s">
        <v>223</v>
      </c>
    </row>
    <row r="245" spans="1:65" s="13" customFormat="1">
      <c r="B245" s="227"/>
      <c r="C245" s="228"/>
      <c r="D245" s="229" t="s">
        <v>234</v>
      </c>
      <c r="E245" s="228"/>
      <c r="F245" s="231" t="s">
        <v>455</v>
      </c>
      <c r="G245" s="228"/>
      <c r="H245" s="232">
        <v>18.100000000000001</v>
      </c>
      <c r="I245" s="233"/>
      <c r="J245" s="228"/>
      <c r="K245" s="228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234</v>
      </c>
      <c r="AU245" s="238" t="s">
        <v>100</v>
      </c>
      <c r="AV245" s="13" t="s">
        <v>100</v>
      </c>
      <c r="AW245" s="13" t="s">
        <v>4</v>
      </c>
      <c r="AX245" s="13" t="s">
        <v>85</v>
      </c>
      <c r="AY245" s="238" t="s">
        <v>223</v>
      </c>
    </row>
    <row r="246" spans="1:65" s="2" customFormat="1" ht="19.8" customHeight="1">
      <c r="A246" s="34"/>
      <c r="B246" s="35"/>
      <c r="C246" s="250" t="s">
        <v>456</v>
      </c>
      <c r="D246" s="250" t="s">
        <v>322</v>
      </c>
      <c r="E246" s="251" t="s">
        <v>457</v>
      </c>
      <c r="F246" s="252" t="s">
        <v>458</v>
      </c>
      <c r="G246" s="253" t="s">
        <v>376</v>
      </c>
      <c r="H246" s="254">
        <v>30.94</v>
      </c>
      <c r="I246" s="255"/>
      <c r="J246" s="254">
        <f>ROUND(I246*H246,2)</f>
        <v>0</v>
      </c>
      <c r="K246" s="256"/>
      <c r="L246" s="257"/>
      <c r="M246" s="258" t="s">
        <v>1</v>
      </c>
      <c r="N246" s="259" t="s">
        <v>43</v>
      </c>
      <c r="O246" s="75"/>
      <c r="P246" s="223">
        <f>O246*H246</f>
        <v>0</v>
      </c>
      <c r="Q246" s="223">
        <v>6.5000000000000002E-2</v>
      </c>
      <c r="R246" s="223">
        <f>Q246*H246</f>
        <v>2.0111000000000003</v>
      </c>
      <c r="S246" s="223">
        <v>0</v>
      </c>
      <c r="T246" s="22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5" t="s">
        <v>262</v>
      </c>
      <c r="AT246" s="225" t="s">
        <v>322</v>
      </c>
      <c r="AU246" s="225" t="s">
        <v>100</v>
      </c>
      <c r="AY246" s="17" t="s">
        <v>223</v>
      </c>
      <c r="BE246" s="226">
        <f>IF(N246="základná",J246,0)</f>
        <v>0</v>
      </c>
      <c r="BF246" s="226">
        <f>IF(N246="znížená",J246,0)</f>
        <v>0</v>
      </c>
      <c r="BG246" s="226">
        <f>IF(N246="zákl. prenesená",J246,0)</f>
        <v>0</v>
      </c>
      <c r="BH246" s="226">
        <f>IF(N246="zníž. prenesená",J246,0)</f>
        <v>0</v>
      </c>
      <c r="BI246" s="226">
        <f>IF(N246="nulová",J246,0)</f>
        <v>0</v>
      </c>
      <c r="BJ246" s="17" t="s">
        <v>100</v>
      </c>
      <c r="BK246" s="226">
        <f>ROUND(I246*H246,2)</f>
        <v>0</v>
      </c>
      <c r="BL246" s="17" t="s">
        <v>229</v>
      </c>
      <c r="BM246" s="225" t="s">
        <v>459</v>
      </c>
    </row>
    <row r="247" spans="1:65" s="13" customFormat="1">
      <c r="B247" s="227"/>
      <c r="C247" s="228"/>
      <c r="D247" s="229" t="s">
        <v>234</v>
      </c>
      <c r="E247" s="230" t="s">
        <v>1</v>
      </c>
      <c r="F247" s="231" t="s">
        <v>444</v>
      </c>
      <c r="G247" s="228"/>
      <c r="H247" s="232">
        <v>30.63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234</v>
      </c>
      <c r="AU247" s="238" t="s">
        <v>100</v>
      </c>
      <c r="AV247" s="13" t="s">
        <v>100</v>
      </c>
      <c r="AW247" s="13" t="s">
        <v>33</v>
      </c>
      <c r="AX247" s="13" t="s">
        <v>85</v>
      </c>
      <c r="AY247" s="238" t="s">
        <v>223</v>
      </c>
    </row>
    <row r="248" spans="1:65" s="13" customFormat="1">
      <c r="B248" s="227"/>
      <c r="C248" s="228"/>
      <c r="D248" s="229" t="s">
        <v>234</v>
      </c>
      <c r="E248" s="228"/>
      <c r="F248" s="231" t="s">
        <v>460</v>
      </c>
      <c r="G248" s="228"/>
      <c r="H248" s="232">
        <v>30.94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234</v>
      </c>
      <c r="AU248" s="238" t="s">
        <v>100</v>
      </c>
      <c r="AV248" s="13" t="s">
        <v>100</v>
      </c>
      <c r="AW248" s="13" t="s">
        <v>4</v>
      </c>
      <c r="AX248" s="13" t="s">
        <v>85</v>
      </c>
      <c r="AY248" s="238" t="s">
        <v>223</v>
      </c>
    </row>
    <row r="249" spans="1:65" s="2" customFormat="1" ht="30" customHeight="1">
      <c r="A249" s="34"/>
      <c r="B249" s="35"/>
      <c r="C249" s="214" t="s">
        <v>461</v>
      </c>
      <c r="D249" s="214" t="s">
        <v>225</v>
      </c>
      <c r="E249" s="215" t="s">
        <v>462</v>
      </c>
      <c r="F249" s="216" t="s">
        <v>463</v>
      </c>
      <c r="G249" s="217" t="s">
        <v>248</v>
      </c>
      <c r="H249" s="218">
        <v>597.92999999999995</v>
      </c>
      <c r="I249" s="219"/>
      <c r="J249" s="218">
        <f>ROUND(I249*H249,2)</f>
        <v>0</v>
      </c>
      <c r="K249" s="220"/>
      <c r="L249" s="39"/>
      <c r="M249" s="221" t="s">
        <v>1</v>
      </c>
      <c r="N249" s="222" t="s">
        <v>43</v>
      </c>
      <c r="O249" s="75"/>
      <c r="P249" s="223">
        <f>O249*H249</f>
        <v>0</v>
      </c>
      <c r="Q249" s="223">
        <v>9.8530000000000006E-2</v>
      </c>
      <c r="R249" s="223">
        <f>Q249*H249</f>
        <v>58.914042899999998</v>
      </c>
      <c r="S249" s="223">
        <v>0</v>
      </c>
      <c r="T249" s="224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5" t="s">
        <v>229</v>
      </c>
      <c r="AT249" s="225" t="s">
        <v>225</v>
      </c>
      <c r="AU249" s="225" t="s">
        <v>100</v>
      </c>
      <c r="AY249" s="17" t="s">
        <v>223</v>
      </c>
      <c r="BE249" s="226">
        <f>IF(N249="základná",J249,0)</f>
        <v>0</v>
      </c>
      <c r="BF249" s="226">
        <f>IF(N249="znížená",J249,0)</f>
        <v>0</v>
      </c>
      <c r="BG249" s="226">
        <f>IF(N249="zákl. prenesená",J249,0)</f>
        <v>0</v>
      </c>
      <c r="BH249" s="226">
        <f>IF(N249="zníž. prenesená",J249,0)</f>
        <v>0</v>
      </c>
      <c r="BI249" s="226">
        <f>IF(N249="nulová",J249,0)</f>
        <v>0</v>
      </c>
      <c r="BJ249" s="17" t="s">
        <v>100</v>
      </c>
      <c r="BK249" s="226">
        <f>ROUND(I249*H249,2)</f>
        <v>0</v>
      </c>
      <c r="BL249" s="17" t="s">
        <v>229</v>
      </c>
      <c r="BM249" s="225" t="s">
        <v>464</v>
      </c>
    </row>
    <row r="250" spans="1:65" s="13" customFormat="1">
      <c r="B250" s="227"/>
      <c r="C250" s="228"/>
      <c r="D250" s="229" t="s">
        <v>234</v>
      </c>
      <c r="E250" s="230" t="s">
        <v>1</v>
      </c>
      <c r="F250" s="231" t="s">
        <v>465</v>
      </c>
      <c r="G250" s="228"/>
      <c r="H250" s="232">
        <v>597.92999999999995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234</v>
      </c>
      <c r="AU250" s="238" t="s">
        <v>100</v>
      </c>
      <c r="AV250" s="13" t="s">
        <v>100</v>
      </c>
      <c r="AW250" s="13" t="s">
        <v>33</v>
      </c>
      <c r="AX250" s="13" t="s">
        <v>85</v>
      </c>
      <c r="AY250" s="238" t="s">
        <v>223</v>
      </c>
    </row>
    <row r="251" spans="1:65" s="2" customFormat="1" ht="14.4" customHeight="1">
      <c r="A251" s="34"/>
      <c r="B251" s="35"/>
      <c r="C251" s="250" t="s">
        <v>466</v>
      </c>
      <c r="D251" s="250" t="s">
        <v>322</v>
      </c>
      <c r="E251" s="251" t="s">
        <v>467</v>
      </c>
      <c r="F251" s="252" t="s">
        <v>468</v>
      </c>
      <c r="G251" s="253" t="s">
        <v>376</v>
      </c>
      <c r="H251" s="254">
        <v>603.91</v>
      </c>
      <c r="I251" s="255"/>
      <c r="J251" s="254">
        <f>ROUND(I251*H251,2)</f>
        <v>0</v>
      </c>
      <c r="K251" s="256"/>
      <c r="L251" s="257"/>
      <c r="M251" s="258" t="s">
        <v>1</v>
      </c>
      <c r="N251" s="259" t="s">
        <v>43</v>
      </c>
      <c r="O251" s="75"/>
      <c r="P251" s="223">
        <f>O251*H251</f>
        <v>0</v>
      </c>
      <c r="Q251" s="223">
        <v>2.3E-2</v>
      </c>
      <c r="R251" s="223">
        <f>Q251*H251</f>
        <v>13.88993</v>
      </c>
      <c r="S251" s="223">
        <v>0</v>
      </c>
      <c r="T251" s="224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5" t="s">
        <v>262</v>
      </c>
      <c r="AT251" s="225" t="s">
        <v>322</v>
      </c>
      <c r="AU251" s="225" t="s">
        <v>100</v>
      </c>
      <c r="AY251" s="17" t="s">
        <v>223</v>
      </c>
      <c r="BE251" s="226">
        <f>IF(N251="základná",J251,0)</f>
        <v>0</v>
      </c>
      <c r="BF251" s="226">
        <f>IF(N251="znížená",J251,0)</f>
        <v>0</v>
      </c>
      <c r="BG251" s="226">
        <f>IF(N251="zákl. prenesená",J251,0)</f>
        <v>0</v>
      </c>
      <c r="BH251" s="226">
        <f>IF(N251="zníž. prenesená",J251,0)</f>
        <v>0</v>
      </c>
      <c r="BI251" s="226">
        <f>IF(N251="nulová",J251,0)</f>
        <v>0</v>
      </c>
      <c r="BJ251" s="17" t="s">
        <v>100</v>
      </c>
      <c r="BK251" s="226">
        <f>ROUND(I251*H251,2)</f>
        <v>0</v>
      </c>
      <c r="BL251" s="17" t="s">
        <v>229</v>
      </c>
      <c r="BM251" s="225" t="s">
        <v>469</v>
      </c>
    </row>
    <row r="252" spans="1:65" s="13" customFormat="1">
      <c r="B252" s="227"/>
      <c r="C252" s="228"/>
      <c r="D252" s="229" t="s">
        <v>234</v>
      </c>
      <c r="E252" s="228"/>
      <c r="F252" s="231" t="s">
        <v>470</v>
      </c>
      <c r="G252" s="228"/>
      <c r="H252" s="232">
        <v>603.91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234</v>
      </c>
      <c r="AU252" s="238" t="s">
        <v>100</v>
      </c>
      <c r="AV252" s="13" t="s">
        <v>100</v>
      </c>
      <c r="AW252" s="13" t="s">
        <v>4</v>
      </c>
      <c r="AX252" s="13" t="s">
        <v>85</v>
      </c>
      <c r="AY252" s="238" t="s">
        <v>223</v>
      </c>
    </row>
    <row r="253" spans="1:65" s="2" customFormat="1" ht="22.2" customHeight="1">
      <c r="A253" s="34"/>
      <c r="B253" s="35"/>
      <c r="C253" s="214" t="s">
        <v>471</v>
      </c>
      <c r="D253" s="214" t="s">
        <v>225</v>
      </c>
      <c r="E253" s="215" t="s">
        <v>472</v>
      </c>
      <c r="F253" s="216" t="s">
        <v>473</v>
      </c>
      <c r="G253" s="217" t="s">
        <v>258</v>
      </c>
      <c r="H253" s="218">
        <v>36.33</v>
      </c>
      <c r="I253" s="219"/>
      <c r="J253" s="218">
        <f>ROUND(I253*H253,2)</f>
        <v>0</v>
      </c>
      <c r="K253" s="220"/>
      <c r="L253" s="39"/>
      <c r="M253" s="221" t="s">
        <v>1</v>
      </c>
      <c r="N253" s="222" t="s">
        <v>43</v>
      </c>
      <c r="O253" s="75"/>
      <c r="P253" s="223">
        <f>O253*H253</f>
        <v>0</v>
      </c>
      <c r="Q253" s="223">
        <v>2.2151299999999998</v>
      </c>
      <c r="R253" s="223">
        <f>Q253*H253</f>
        <v>80.475672899999992</v>
      </c>
      <c r="S253" s="223">
        <v>0</v>
      </c>
      <c r="T253" s="22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5" t="s">
        <v>229</v>
      </c>
      <c r="AT253" s="225" t="s">
        <v>225</v>
      </c>
      <c r="AU253" s="225" t="s">
        <v>100</v>
      </c>
      <c r="AY253" s="17" t="s">
        <v>223</v>
      </c>
      <c r="BE253" s="226">
        <f>IF(N253="základná",J253,0)</f>
        <v>0</v>
      </c>
      <c r="BF253" s="226">
        <f>IF(N253="znížená",J253,0)</f>
        <v>0</v>
      </c>
      <c r="BG253" s="226">
        <f>IF(N253="zákl. prenesená",J253,0)</f>
        <v>0</v>
      </c>
      <c r="BH253" s="226">
        <f>IF(N253="zníž. prenesená",J253,0)</f>
        <v>0</v>
      </c>
      <c r="BI253" s="226">
        <f>IF(N253="nulová",J253,0)</f>
        <v>0</v>
      </c>
      <c r="BJ253" s="17" t="s">
        <v>100</v>
      </c>
      <c r="BK253" s="226">
        <f>ROUND(I253*H253,2)</f>
        <v>0</v>
      </c>
      <c r="BL253" s="17" t="s">
        <v>229</v>
      </c>
      <c r="BM253" s="225" t="s">
        <v>474</v>
      </c>
    </row>
    <row r="254" spans="1:65" s="13" customFormat="1">
      <c r="B254" s="227"/>
      <c r="C254" s="228"/>
      <c r="D254" s="229" t="s">
        <v>234</v>
      </c>
      <c r="E254" s="230" t="s">
        <v>1</v>
      </c>
      <c r="F254" s="231" t="s">
        <v>475</v>
      </c>
      <c r="G254" s="228"/>
      <c r="H254" s="232">
        <v>36.33</v>
      </c>
      <c r="I254" s="233"/>
      <c r="J254" s="228"/>
      <c r="K254" s="228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234</v>
      </c>
      <c r="AU254" s="238" t="s">
        <v>100</v>
      </c>
      <c r="AV254" s="13" t="s">
        <v>100</v>
      </c>
      <c r="AW254" s="13" t="s">
        <v>33</v>
      </c>
      <c r="AX254" s="13" t="s">
        <v>85</v>
      </c>
      <c r="AY254" s="238" t="s">
        <v>223</v>
      </c>
    </row>
    <row r="255" spans="1:65" s="2" customFormat="1" ht="22.2" customHeight="1">
      <c r="A255" s="34"/>
      <c r="B255" s="35"/>
      <c r="C255" s="214" t="s">
        <v>476</v>
      </c>
      <c r="D255" s="214" t="s">
        <v>225</v>
      </c>
      <c r="E255" s="215" t="s">
        <v>477</v>
      </c>
      <c r="F255" s="216" t="s">
        <v>478</v>
      </c>
      <c r="G255" s="217" t="s">
        <v>303</v>
      </c>
      <c r="H255" s="218">
        <v>0.52</v>
      </c>
      <c r="I255" s="219"/>
      <c r="J255" s="218">
        <f>ROUND(I255*H255,2)</f>
        <v>0</v>
      </c>
      <c r="K255" s="220"/>
      <c r="L255" s="39"/>
      <c r="M255" s="221" t="s">
        <v>1</v>
      </c>
      <c r="N255" s="222" t="s">
        <v>43</v>
      </c>
      <c r="O255" s="75"/>
      <c r="P255" s="223">
        <f>O255*H255</f>
        <v>0</v>
      </c>
      <c r="Q255" s="223">
        <v>1.0264500000000001</v>
      </c>
      <c r="R255" s="223">
        <f>Q255*H255</f>
        <v>0.53375400000000006</v>
      </c>
      <c r="S255" s="223">
        <v>0</v>
      </c>
      <c r="T255" s="22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5" t="s">
        <v>229</v>
      </c>
      <c r="AT255" s="225" t="s">
        <v>225</v>
      </c>
      <c r="AU255" s="225" t="s">
        <v>100</v>
      </c>
      <c r="AY255" s="17" t="s">
        <v>223</v>
      </c>
      <c r="BE255" s="226">
        <f>IF(N255="základná",J255,0)</f>
        <v>0</v>
      </c>
      <c r="BF255" s="226">
        <f>IF(N255="znížená",J255,0)</f>
        <v>0</v>
      </c>
      <c r="BG255" s="226">
        <f>IF(N255="zákl. prenesená",J255,0)</f>
        <v>0</v>
      </c>
      <c r="BH255" s="226">
        <f>IF(N255="zníž. prenesená",J255,0)</f>
        <v>0</v>
      </c>
      <c r="BI255" s="226">
        <f>IF(N255="nulová",J255,0)</f>
        <v>0</v>
      </c>
      <c r="BJ255" s="17" t="s">
        <v>100</v>
      </c>
      <c r="BK255" s="226">
        <f>ROUND(I255*H255,2)</f>
        <v>0</v>
      </c>
      <c r="BL255" s="17" t="s">
        <v>229</v>
      </c>
      <c r="BM255" s="225" t="s">
        <v>479</v>
      </c>
    </row>
    <row r="256" spans="1:65" s="13" customFormat="1">
      <c r="B256" s="227"/>
      <c r="C256" s="228"/>
      <c r="D256" s="229" t="s">
        <v>234</v>
      </c>
      <c r="E256" s="230" t="s">
        <v>1</v>
      </c>
      <c r="F256" s="231" t="s">
        <v>480</v>
      </c>
      <c r="G256" s="228"/>
      <c r="H256" s="232">
        <v>0.52</v>
      </c>
      <c r="I256" s="233"/>
      <c r="J256" s="228"/>
      <c r="K256" s="228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234</v>
      </c>
      <c r="AU256" s="238" t="s">
        <v>100</v>
      </c>
      <c r="AV256" s="13" t="s">
        <v>100</v>
      </c>
      <c r="AW256" s="13" t="s">
        <v>33</v>
      </c>
      <c r="AX256" s="13" t="s">
        <v>85</v>
      </c>
      <c r="AY256" s="238" t="s">
        <v>223</v>
      </c>
    </row>
    <row r="257" spans="1:65" s="2" customFormat="1" ht="22.2" customHeight="1">
      <c r="A257" s="34"/>
      <c r="B257" s="35"/>
      <c r="C257" s="214" t="s">
        <v>481</v>
      </c>
      <c r="D257" s="214" t="s">
        <v>225</v>
      </c>
      <c r="E257" s="215" t="s">
        <v>482</v>
      </c>
      <c r="F257" s="216" t="s">
        <v>483</v>
      </c>
      <c r="G257" s="217" t="s">
        <v>248</v>
      </c>
      <c r="H257" s="218">
        <v>244.76</v>
      </c>
      <c r="I257" s="219"/>
      <c r="J257" s="218">
        <f t="shared" ref="J257:J263" si="15">ROUND(I257*H257,2)</f>
        <v>0</v>
      </c>
      <c r="K257" s="220"/>
      <c r="L257" s="39"/>
      <c r="M257" s="221" t="s">
        <v>1</v>
      </c>
      <c r="N257" s="222" t="s">
        <v>43</v>
      </c>
      <c r="O257" s="75"/>
      <c r="P257" s="223">
        <f t="shared" ref="P257:P263" si="16">O257*H257</f>
        <v>0</v>
      </c>
      <c r="Q257" s="223">
        <v>0</v>
      </c>
      <c r="R257" s="223">
        <f t="shared" ref="R257:R263" si="17">Q257*H257</f>
        <v>0</v>
      </c>
      <c r="S257" s="223">
        <v>0</v>
      </c>
      <c r="T257" s="224">
        <f t="shared" ref="T257:T263" si="18"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5" t="s">
        <v>229</v>
      </c>
      <c r="AT257" s="225" t="s">
        <v>225</v>
      </c>
      <c r="AU257" s="225" t="s">
        <v>100</v>
      </c>
      <c r="AY257" s="17" t="s">
        <v>223</v>
      </c>
      <c r="BE257" s="226">
        <f t="shared" ref="BE257:BE263" si="19">IF(N257="základná",J257,0)</f>
        <v>0</v>
      </c>
      <c r="BF257" s="226">
        <f t="shared" ref="BF257:BF263" si="20">IF(N257="znížená",J257,0)</f>
        <v>0</v>
      </c>
      <c r="BG257" s="226">
        <f t="shared" ref="BG257:BG263" si="21">IF(N257="zákl. prenesená",J257,0)</f>
        <v>0</v>
      </c>
      <c r="BH257" s="226">
        <f t="shared" ref="BH257:BH263" si="22">IF(N257="zníž. prenesená",J257,0)</f>
        <v>0</v>
      </c>
      <c r="BI257" s="226">
        <f t="shared" ref="BI257:BI263" si="23">IF(N257="nulová",J257,0)</f>
        <v>0</v>
      </c>
      <c r="BJ257" s="17" t="s">
        <v>100</v>
      </c>
      <c r="BK257" s="226">
        <f t="shared" ref="BK257:BK263" si="24">ROUND(I257*H257,2)</f>
        <v>0</v>
      </c>
      <c r="BL257" s="17" t="s">
        <v>229</v>
      </c>
      <c r="BM257" s="225" t="s">
        <v>484</v>
      </c>
    </row>
    <row r="258" spans="1:65" s="2" customFormat="1" ht="34.799999999999997" customHeight="1">
      <c r="A258" s="34"/>
      <c r="B258" s="35"/>
      <c r="C258" s="214" t="s">
        <v>485</v>
      </c>
      <c r="D258" s="214" t="s">
        <v>225</v>
      </c>
      <c r="E258" s="215" t="s">
        <v>486</v>
      </c>
      <c r="F258" s="216" t="s">
        <v>487</v>
      </c>
      <c r="G258" s="217" t="s">
        <v>228</v>
      </c>
      <c r="H258" s="218">
        <v>14.41</v>
      </c>
      <c r="I258" s="219"/>
      <c r="J258" s="218">
        <f t="shared" si="15"/>
        <v>0</v>
      </c>
      <c r="K258" s="220"/>
      <c r="L258" s="39"/>
      <c r="M258" s="221" t="s">
        <v>1</v>
      </c>
      <c r="N258" s="222" t="s">
        <v>43</v>
      </c>
      <c r="O258" s="75"/>
      <c r="P258" s="223">
        <f t="shared" si="16"/>
        <v>0</v>
      </c>
      <c r="Q258" s="223">
        <v>0</v>
      </c>
      <c r="R258" s="223">
        <f t="shared" si="17"/>
        <v>0</v>
      </c>
      <c r="S258" s="223">
        <v>0</v>
      </c>
      <c r="T258" s="224">
        <f t="shared" si="18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25" t="s">
        <v>229</v>
      </c>
      <c r="AT258" s="225" t="s">
        <v>225</v>
      </c>
      <c r="AU258" s="225" t="s">
        <v>100</v>
      </c>
      <c r="AY258" s="17" t="s">
        <v>223</v>
      </c>
      <c r="BE258" s="226">
        <f t="shared" si="19"/>
        <v>0</v>
      </c>
      <c r="BF258" s="226">
        <f t="shared" si="20"/>
        <v>0</v>
      </c>
      <c r="BG258" s="226">
        <f t="shared" si="21"/>
        <v>0</v>
      </c>
      <c r="BH258" s="226">
        <f t="shared" si="22"/>
        <v>0</v>
      </c>
      <c r="BI258" s="226">
        <f t="shared" si="23"/>
        <v>0</v>
      </c>
      <c r="BJ258" s="17" t="s">
        <v>100</v>
      </c>
      <c r="BK258" s="226">
        <f t="shared" si="24"/>
        <v>0</v>
      </c>
      <c r="BL258" s="17" t="s">
        <v>229</v>
      </c>
      <c r="BM258" s="225" t="s">
        <v>488</v>
      </c>
    </row>
    <row r="259" spans="1:65" s="2" customFormat="1" ht="19.8" customHeight="1">
      <c r="A259" s="34"/>
      <c r="B259" s="35"/>
      <c r="C259" s="214" t="s">
        <v>489</v>
      </c>
      <c r="D259" s="214" t="s">
        <v>225</v>
      </c>
      <c r="E259" s="215" t="s">
        <v>490</v>
      </c>
      <c r="F259" s="216" t="s">
        <v>491</v>
      </c>
      <c r="G259" s="217" t="s">
        <v>376</v>
      </c>
      <c r="H259" s="218">
        <v>7</v>
      </c>
      <c r="I259" s="219"/>
      <c r="J259" s="218">
        <f t="shared" si="15"/>
        <v>0</v>
      </c>
      <c r="K259" s="220"/>
      <c r="L259" s="39"/>
      <c r="M259" s="221" t="s">
        <v>1</v>
      </c>
      <c r="N259" s="222" t="s">
        <v>43</v>
      </c>
      <c r="O259" s="75"/>
      <c r="P259" s="223">
        <f t="shared" si="16"/>
        <v>0</v>
      </c>
      <c r="Q259" s="223">
        <v>4.1619999999999997E-2</v>
      </c>
      <c r="R259" s="223">
        <f t="shared" si="17"/>
        <v>0.29133999999999999</v>
      </c>
      <c r="S259" s="223">
        <v>0</v>
      </c>
      <c r="T259" s="224">
        <f t="shared" si="18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5" t="s">
        <v>229</v>
      </c>
      <c r="AT259" s="225" t="s">
        <v>225</v>
      </c>
      <c r="AU259" s="225" t="s">
        <v>100</v>
      </c>
      <c r="AY259" s="17" t="s">
        <v>223</v>
      </c>
      <c r="BE259" s="226">
        <f t="shared" si="19"/>
        <v>0</v>
      </c>
      <c r="BF259" s="226">
        <f t="shared" si="20"/>
        <v>0</v>
      </c>
      <c r="BG259" s="226">
        <f t="shared" si="21"/>
        <v>0</v>
      </c>
      <c r="BH259" s="226">
        <f t="shared" si="22"/>
        <v>0</v>
      </c>
      <c r="BI259" s="226">
        <f t="shared" si="23"/>
        <v>0</v>
      </c>
      <c r="BJ259" s="17" t="s">
        <v>100</v>
      </c>
      <c r="BK259" s="226">
        <f t="shared" si="24"/>
        <v>0</v>
      </c>
      <c r="BL259" s="17" t="s">
        <v>229</v>
      </c>
      <c r="BM259" s="225" t="s">
        <v>492</v>
      </c>
    </row>
    <row r="260" spans="1:65" s="2" customFormat="1" ht="22.2" customHeight="1">
      <c r="A260" s="34"/>
      <c r="B260" s="35"/>
      <c r="C260" s="214" t="s">
        <v>493</v>
      </c>
      <c r="D260" s="214" t="s">
        <v>225</v>
      </c>
      <c r="E260" s="215" t="s">
        <v>494</v>
      </c>
      <c r="F260" s="216" t="s">
        <v>495</v>
      </c>
      <c r="G260" s="217" t="s">
        <v>376</v>
      </c>
      <c r="H260" s="218">
        <v>5</v>
      </c>
      <c r="I260" s="219"/>
      <c r="J260" s="218">
        <f t="shared" si="15"/>
        <v>0</v>
      </c>
      <c r="K260" s="220"/>
      <c r="L260" s="39"/>
      <c r="M260" s="221" t="s">
        <v>1</v>
      </c>
      <c r="N260" s="222" t="s">
        <v>43</v>
      </c>
      <c r="O260" s="75"/>
      <c r="P260" s="223">
        <f t="shared" si="16"/>
        <v>0</v>
      </c>
      <c r="Q260" s="223">
        <v>0</v>
      </c>
      <c r="R260" s="223">
        <f t="shared" si="17"/>
        <v>0</v>
      </c>
      <c r="S260" s="223">
        <v>4.0000000000000001E-3</v>
      </c>
      <c r="T260" s="224">
        <f t="shared" si="18"/>
        <v>0.02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25" t="s">
        <v>229</v>
      </c>
      <c r="AT260" s="225" t="s">
        <v>225</v>
      </c>
      <c r="AU260" s="225" t="s">
        <v>100</v>
      </c>
      <c r="AY260" s="17" t="s">
        <v>223</v>
      </c>
      <c r="BE260" s="226">
        <f t="shared" si="19"/>
        <v>0</v>
      </c>
      <c r="BF260" s="226">
        <f t="shared" si="20"/>
        <v>0</v>
      </c>
      <c r="BG260" s="226">
        <f t="shared" si="21"/>
        <v>0</v>
      </c>
      <c r="BH260" s="226">
        <f t="shared" si="22"/>
        <v>0</v>
      </c>
      <c r="BI260" s="226">
        <f t="shared" si="23"/>
        <v>0</v>
      </c>
      <c r="BJ260" s="17" t="s">
        <v>100</v>
      </c>
      <c r="BK260" s="226">
        <f t="shared" si="24"/>
        <v>0</v>
      </c>
      <c r="BL260" s="17" t="s">
        <v>229</v>
      </c>
      <c r="BM260" s="225" t="s">
        <v>496</v>
      </c>
    </row>
    <row r="261" spans="1:65" s="2" customFormat="1" ht="19.8" customHeight="1">
      <c r="A261" s="34"/>
      <c r="B261" s="35"/>
      <c r="C261" s="214" t="s">
        <v>497</v>
      </c>
      <c r="D261" s="214" t="s">
        <v>225</v>
      </c>
      <c r="E261" s="215" t="s">
        <v>498</v>
      </c>
      <c r="F261" s="216" t="s">
        <v>499</v>
      </c>
      <c r="G261" s="217" t="s">
        <v>248</v>
      </c>
      <c r="H261" s="218">
        <v>22.68</v>
      </c>
      <c r="I261" s="219"/>
      <c r="J261" s="218">
        <f t="shared" si="15"/>
        <v>0</v>
      </c>
      <c r="K261" s="220"/>
      <c r="L261" s="39"/>
      <c r="M261" s="221" t="s">
        <v>1</v>
      </c>
      <c r="N261" s="222" t="s">
        <v>43</v>
      </c>
      <c r="O261" s="75"/>
      <c r="P261" s="223">
        <f t="shared" si="16"/>
        <v>0</v>
      </c>
      <c r="Q261" s="223">
        <v>0</v>
      </c>
      <c r="R261" s="223">
        <f t="shared" si="17"/>
        <v>0</v>
      </c>
      <c r="S261" s="223">
        <v>0</v>
      </c>
      <c r="T261" s="224">
        <f t="shared" si="18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5" t="s">
        <v>229</v>
      </c>
      <c r="AT261" s="225" t="s">
        <v>225</v>
      </c>
      <c r="AU261" s="225" t="s">
        <v>100</v>
      </c>
      <c r="AY261" s="17" t="s">
        <v>223</v>
      </c>
      <c r="BE261" s="226">
        <f t="shared" si="19"/>
        <v>0</v>
      </c>
      <c r="BF261" s="226">
        <f t="shared" si="20"/>
        <v>0</v>
      </c>
      <c r="BG261" s="226">
        <f t="shared" si="21"/>
        <v>0</v>
      </c>
      <c r="BH261" s="226">
        <f t="shared" si="22"/>
        <v>0</v>
      </c>
      <c r="BI261" s="226">
        <f t="shared" si="23"/>
        <v>0</v>
      </c>
      <c r="BJ261" s="17" t="s">
        <v>100</v>
      </c>
      <c r="BK261" s="226">
        <f t="shared" si="24"/>
        <v>0</v>
      </c>
      <c r="BL261" s="17" t="s">
        <v>229</v>
      </c>
      <c r="BM261" s="225" t="s">
        <v>500</v>
      </c>
    </row>
    <row r="262" spans="1:65" s="2" customFormat="1" ht="30" customHeight="1">
      <c r="A262" s="34"/>
      <c r="B262" s="35"/>
      <c r="C262" s="214" t="s">
        <v>501</v>
      </c>
      <c r="D262" s="214" t="s">
        <v>225</v>
      </c>
      <c r="E262" s="215" t="s">
        <v>502</v>
      </c>
      <c r="F262" s="216" t="s">
        <v>503</v>
      </c>
      <c r="G262" s="217" t="s">
        <v>303</v>
      </c>
      <c r="H262" s="218">
        <v>474.83</v>
      </c>
      <c r="I262" s="219"/>
      <c r="J262" s="218">
        <f t="shared" si="15"/>
        <v>0</v>
      </c>
      <c r="K262" s="220"/>
      <c r="L262" s="39"/>
      <c r="M262" s="221" t="s">
        <v>1</v>
      </c>
      <c r="N262" s="222" t="s">
        <v>43</v>
      </c>
      <c r="O262" s="75"/>
      <c r="P262" s="223">
        <f t="shared" si="16"/>
        <v>0</v>
      </c>
      <c r="Q262" s="223">
        <v>0</v>
      </c>
      <c r="R262" s="223">
        <f t="shared" si="17"/>
        <v>0</v>
      </c>
      <c r="S262" s="223">
        <v>0</v>
      </c>
      <c r="T262" s="224">
        <f t="shared" si="18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5" t="s">
        <v>229</v>
      </c>
      <c r="AT262" s="225" t="s">
        <v>225</v>
      </c>
      <c r="AU262" s="225" t="s">
        <v>100</v>
      </c>
      <c r="AY262" s="17" t="s">
        <v>223</v>
      </c>
      <c r="BE262" s="226">
        <f t="shared" si="19"/>
        <v>0</v>
      </c>
      <c r="BF262" s="226">
        <f t="shared" si="20"/>
        <v>0</v>
      </c>
      <c r="BG262" s="226">
        <f t="shared" si="21"/>
        <v>0</v>
      </c>
      <c r="BH262" s="226">
        <f t="shared" si="22"/>
        <v>0</v>
      </c>
      <c r="BI262" s="226">
        <f t="shared" si="23"/>
        <v>0</v>
      </c>
      <c r="BJ262" s="17" t="s">
        <v>100</v>
      </c>
      <c r="BK262" s="226">
        <f t="shared" si="24"/>
        <v>0</v>
      </c>
      <c r="BL262" s="17" t="s">
        <v>229</v>
      </c>
      <c r="BM262" s="225" t="s">
        <v>504</v>
      </c>
    </row>
    <row r="263" spans="1:65" s="2" customFormat="1" ht="22.2" customHeight="1">
      <c r="A263" s="34"/>
      <c r="B263" s="35"/>
      <c r="C263" s="214" t="s">
        <v>505</v>
      </c>
      <c r="D263" s="214" t="s">
        <v>225</v>
      </c>
      <c r="E263" s="215" t="s">
        <v>506</v>
      </c>
      <c r="F263" s="216" t="s">
        <v>507</v>
      </c>
      <c r="G263" s="217" t="s">
        <v>303</v>
      </c>
      <c r="H263" s="218">
        <v>1424.49</v>
      </c>
      <c r="I263" s="219"/>
      <c r="J263" s="218">
        <f t="shared" si="15"/>
        <v>0</v>
      </c>
      <c r="K263" s="220"/>
      <c r="L263" s="39"/>
      <c r="M263" s="221" t="s">
        <v>1</v>
      </c>
      <c r="N263" s="222" t="s">
        <v>43</v>
      </c>
      <c r="O263" s="75"/>
      <c r="P263" s="223">
        <f t="shared" si="16"/>
        <v>0</v>
      </c>
      <c r="Q263" s="223">
        <v>0</v>
      </c>
      <c r="R263" s="223">
        <f t="shared" si="17"/>
        <v>0</v>
      </c>
      <c r="S263" s="223">
        <v>0</v>
      </c>
      <c r="T263" s="224">
        <f t="shared" si="18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5" t="s">
        <v>229</v>
      </c>
      <c r="AT263" s="225" t="s">
        <v>225</v>
      </c>
      <c r="AU263" s="225" t="s">
        <v>100</v>
      </c>
      <c r="AY263" s="17" t="s">
        <v>223</v>
      </c>
      <c r="BE263" s="226">
        <f t="shared" si="19"/>
        <v>0</v>
      </c>
      <c r="BF263" s="226">
        <f t="shared" si="20"/>
        <v>0</v>
      </c>
      <c r="BG263" s="226">
        <f t="shared" si="21"/>
        <v>0</v>
      </c>
      <c r="BH263" s="226">
        <f t="shared" si="22"/>
        <v>0</v>
      </c>
      <c r="BI263" s="226">
        <f t="shared" si="23"/>
        <v>0</v>
      </c>
      <c r="BJ263" s="17" t="s">
        <v>100</v>
      </c>
      <c r="BK263" s="226">
        <f t="shared" si="24"/>
        <v>0</v>
      </c>
      <c r="BL263" s="17" t="s">
        <v>229</v>
      </c>
      <c r="BM263" s="225" t="s">
        <v>508</v>
      </c>
    </row>
    <row r="264" spans="1:65" s="13" customFormat="1">
      <c r="B264" s="227"/>
      <c r="C264" s="228"/>
      <c r="D264" s="229" t="s">
        <v>234</v>
      </c>
      <c r="E264" s="228"/>
      <c r="F264" s="231" t="s">
        <v>509</v>
      </c>
      <c r="G264" s="228"/>
      <c r="H264" s="232">
        <v>1424.49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234</v>
      </c>
      <c r="AU264" s="238" t="s">
        <v>100</v>
      </c>
      <c r="AV264" s="13" t="s">
        <v>100</v>
      </c>
      <c r="AW264" s="13" t="s">
        <v>4</v>
      </c>
      <c r="AX264" s="13" t="s">
        <v>85</v>
      </c>
      <c r="AY264" s="238" t="s">
        <v>223</v>
      </c>
    </row>
    <row r="265" spans="1:65" s="2" customFormat="1" ht="22.2" customHeight="1">
      <c r="A265" s="34"/>
      <c r="B265" s="35"/>
      <c r="C265" s="214" t="s">
        <v>510</v>
      </c>
      <c r="D265" s="214" t="s">
        <v>225</v>
      </c>
      <c r="E265" s="215" t="s">
        <v>511</v>
      </c>
      <c r="F265" s="216" t="s">
        <v>512</v>
      </c>
      <c r="G265" s="217" t="s">
        <v>303</v>
      </c>
      <c r="H265" s="218">
        <v>474.83</v>
      </c>
      <c r="I265" s="219"/>
      <c r="J265" s="218">
        <f>ROUND(I265*H265,2)</f>
        <v>0</v>
      </c>
      <c r="K265" s="220"/>
      <c r="L265" s="39"/>
      <c r="M265" s="221" t="s">
        <v>1</v>
      </c>
      <c r="N265" s="222" t="s">
        <v>43</v>
      </c>
      <c r="O265" s="75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5" t="s">
        <v>229</v>
      </c>
      <c r="AT265" s="225" t="s">
        <v>225</v>
      </c>
      <c r="AU265" s="225" t="s">
        <v>100</v>
      </c>
      <c r="AY265" s="17" t="s">
        <v>223</v>
      </c>
      <c r="BE265" s="226">
        <f>IF(N265="základná",J265,0)</f>
        <v>0</v>
      </c>
      <c r="BF265" s="226">
        <f>IF(N265="znížená",J265,0)</f>
        <v>0</v>
      </c>
      <c r="BG265" s="226">
        <f>IF(N265="zákl. prenesená",J265,0)</f>
        <v>0</v>
      </c>
      <c r="BH265" s="226">
        <f>IF(N265="zníž. prenesená",J265,0)</f>
        <v>0</v>
      </c>
      <c r="BI265" s="226">
        <f>IF(N265="nulová",J265,0)</f>
        <v>0</v>
      </c>
      <c r="BJ265" s="17" t="s">
        <v>100</v>
      </c>
      <c r="BK265" s="226">
        <f>ROUND(I265*H265,2)</f>
        <v>0</v>
      </c>
      <c r="BL265" s="17" t="s">
        <v>229</v>
      </c>
      <c r="BM265" s="225" t="s">
        <v>513</v>
      </c>
    </row>
    <row r="266" spans="1:65" s="2" customFormat="1" ht="22.2" customHeight="1">
      <c r="A266" s="34"/>
      <c r="B266" s="35"/>
      <c r="C266" s="214" t="s">
        <v>514</v>
      </c>
      <c r="D266" s="214" t="s">
        <v>225</v>
      </c>
      <c r="E266" s="215" t="s">
        <v>515</v>
      </c>
      <c r="F266" s="216" t="s">
        <v>516</v>
      </c>
      <c r="G266" s="217" t="s">
        <v>303</v>
      </c>
      <c r="H266" s="218">
        <v>79.739999999999995</v>
      </c>
      <c r="I266" s="219"/>
      <c r="J266" s="218">
        <f>ROUND(I266*H266,2)</f>
        <v>0</v>
      </c>
      <c r="K266" s="220"/>
      <c r="L266" s="39"/>
      <c r="M266" s="221" t="s">
        <v>1</v>
      </c>
      <c r="N266" s="222" t="s">
        <v>43</v>
      </c>
      <c r="O266" s="75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5" t="s">
        <v>229</v>
      </c>
      <c r="AT266" s="225" t="s">
        <v>225</v>
      </c>
      <c r="AU266" s="225" t="s">
        <v>100</v>
      </c>
      <c r="AY266" s="17" t="s">
        <v>223</v>
      </c>
      <c r="BE266" s="226">
        <f>IF(N266="základná",J266,0)</f>
        <v>0</v>
      </c>
      <c r="BF266" s="226">
        <f>IF(N266="znížená",J266,0)</f>
        <v>0</v>
      </c>
      <c r="BG266" s="226">
        <f>IF(N266="zákl. prenesená",J266,0)</f>
        <v>0</v>
      </c>
      <c r="BH266" s="226">
        <f>IF(N266="zníž. prenesená",J266,0)</f>
        <v>0</v>
      </c>
      <c r="BI266" s="226">
        <f>IF(N266="nulová",J266,0)</f>
        <v>0</v>
      </c>
      <c r="BJ266" s="17" t="s">
        <v>100</v>
      </c>
      <c r="BK266" s="226">
        <f>ROUND(I266*H266,2)</f>
        <v>0</v>
      </c>
      <c r="BL266" s="17" t="s">
        <v>229</v>
      </c>
      <c r="BM266" s="225" t="s">
        <v>517</v>
      </c>
    </row>
    <row r="267" spans="1:65" s="2" customFormat="1" ht="22.2" customHeight="1">
      <c r="A267" s="34"/>
      <c r="B267" s="35"/>
      <c r="C267" s="214" t="s">
        <v>518</v>
      </c>
      <c r="D267" s="214" t="s">
        <v>225</v>
      </c>
      <c r="E267" s="215" t="s">
        <v>519</v>
      </c>
      <c r="F267" s="216" t="s">
        <v>520</v>
      </c>
      <c r="G267" s="217" t="s">
        <v>303</v>
      </c>
      <c r="H267" s="218">
        <v>395.09</v>
      </c>
      <c r="I267" s="219"/>
      <c r="J267" s="218">
        <f>ROUND(I267*H267,2)</f>
        <v>0</v>
      </c>
      <c r="K267" s="220"/>
      <c r="L267" s="39"/>
      <c r="M267" s="221" t="s">
        <v>1</v>
      </c>
      <c r="N267" s="222" t="s">
        <v>43</v>
      </c>
      <c r="O267" s="7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5" t="s">
        <v>229</v>
      </c>
      <c r="AT267" s="225" t="s">
        <v>225</v>
      </c>
      <c r="AU267" s="225" t="s">
        <v>100</v>
      </c>
      <c r="AY267" s="17" t="s">
        <v>223</v>
      </c>
      <c r="BE267" s="226">
        <f>IF(N267="základná",J267,0)</f>
        <v>0</v>
      </c>
      <c r="BF267" s="226">
        <f>IF(N267="znížená",J267,0)</f>
        <v>0</v>
      </c>
      <c r="BG267" s="226">
        <f>IF(N267="zákl. prenesená",J267,0)</f>
        <v>0</v>
      </c>
      <c r="BH267" s="226">
        <f>IF(N267="zníž. prenesená",J267,0)</f>
        <v>0</v>
      </c>
      <c r="BI267" s="226">
        <f>IF(N267="nulová",J267,0)</f>
        <v>0</v>
      </c>
      <c r="BJ267" s="17" t="s">
        <v>100</v>
      </c>
      <c r="BK267" s="226">
        <f>ROUND(I267*H267,2)</f>
        <v>0</v>
      </c>
      <c r="BL267" s="17" t="s">
        <v>229</v>
      </c>
      <c r="BM267" s="225" t="s">
        <v>521</v>
      </c>
    </row>
    <row r="268" spans="1:65" s="12" customFormat="1" ht="22.8" customHeight="1">
      <c r="B268" s="198"/>
      <c r="C268" s="199"/>
      <c r="D268" s="200" t="s">
        <v>76</v>
      </c>
      <c r="E268" s="212" t="s">
        <v>522</v>
      </c>
      <c r="F268" s="212" t="s">
        <v>523</v>
      </c>
      <c r="G268" s="199"/>
      <c r="H268" s="199"/>
      <c r="I268" s="202"/>
      <c r="J268" s="213">
        <f>BK268</f>
        <v>0</v>
      </c>
      <c r="K268" s="199"/>
      <c r="L268" s="204"/>
      <c r="M268" s="205"/>
      <c r="N268" s="206"/>
      <c r="O268" s="206"/>
      <c r="P268" s="207">
        <f>P269</f>
        <v>0</v>
      </c>
      <c r="Q268" s="206"/>
      <c r="R268" s="207">
        <f>R269</f>
        <v>0</v>
      </c>
      <c r="S268" s="206"/>
      <c r="T268" s="208">
        <f>T269</f>
        <v>0</v>
      </c>
      <c r="AR268" s="209" t="s">
        <v>85</v>
      </c>
      <c r="AT268" s="210" t="s">
        <v>76</v>
      </c>
      <c r="AU268" s="210" t="s">
        <v>85</v>
      </c>
      <c r="AY268" s="209" t="s">
        <v>223</v>
      </c>
      <c r="BK268" s="211">
        <f>BK269</f>
        <v>0</v>
      </c>
    </row>
    <row r="269" spans="1:65" s="2" customFormat="1" ht="30" customHeight="1">
      <c r="A269" s="34"/>
      <c r="B269" s="35"/>
      <c r="C269" s="214" t="s">
        <v>524</v>
      </c>
      <c r="D269" s="214" t="s">
        <v>225</v>
      </c>
      <c r="E269" s="215" t="s">
        <v>525</v>
      </c>
      <c r="F269" s="216" t="s">
        <v>526</v>
      </c>
      <c r="G269" s="217" t="s">
        <v>303</v>
      </c>
      <c r="H269" s="218">
        <v>821.59</v>
      </c>
      <c r="I269" s="219"/>
      <c r="J269" s="218">
        <f>ROUND(I269*H269,2)</f>
        <v>0</v>
      </c>
      <c r="K269" s="220"/>
      <c r="L269" s="39"/>
      <c r="M269" s="260" t="s">
        <v>1</v>
      </c>
      <c r="N269" s="261" t="s">
        <v>43</v>
      </c>
      <c r="O269" s="262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5" t="s">
        <v>229</v>
      </c>
      <c r="AT269" s="225" t="s">
        <v>225</v>
      </c>
      <c r="AU269" s="225" t="s">
        <v>100</v>
      </c>
      <c r="AY269" s="17" t="s">
        <v>223</v>
      </c>
      <c r="BE269" s="226">
        <f>IF(N269="základná",J269,0)</f>
        <v>0</v>
      </c>
      <c r="BF269" s="226">
        <f>IF(N269="znížená",J269,0)</f>
        <v>0</v>
      </c>
      <c r="BG269" s="226">
        <f>IF(N269="zákl. prenesená",J269,0)</f>
        <v>0</v>
      </c>
      <c r="BH269" s="226">
        <f>IF(N269="zníž. prenesená",J269,0)</f>
        <v>0</v>
      </c>
      <c r="BI269" s="226">
        <f>IF(N269="nulová",J269,0)</f>
        <v>0</v>
      </c>
      <c r="BJ269" s="17" t="s">
        <v>100</v>
      </c>
      <c r="BK269" s="226">
        <f>ROUND(I269*H269,2)</f>
        <v>0</v>
      </c>
      <c r="BL269" s="17" t="s">
        <v>229</v>
      </c>
      <c r="BM269" s="225" t="s">
        <v>527</v>
      </c>
    </row>
    <row r="270" spans="1:65" s="2" customFormat="1" ht="6.9" customHeight="1">
      <c r="A270" s="34"/>
      <c r="B270" s="58"/>
      <c r="C270" s="59"/>
      <c r="D270" s="59"/>
      <c r="E270" s="59"/>
      <c r="F270" s="59"/>
      <c r="G270" s="59"/>
      <c r="H270" s="59"/>
      <c r="I270" s="59"/>
      <c r="J270" s="59"/>
      <c r="K270" s="59"/>
      <c r="L270" s="39"/>
      <c r="M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</row>
  </sheetData>
  <sheetProtection password="CC35" sheet="1" objects="1" scenarios="1" formatColumns="0" formatRows="0" autoFilter="0"/>
  <autoFilter ref="C132:K269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153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1481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1481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SUM(BE137:BE244)),  2)</f>
        <v>0</v>
      </c>
      <c r="G37" s="137"/>
      <c r="H37" s="137"/>
      <c r="I37" s="138">
        <v>0.2</v>
      </c>
      <c r="J37" s="136">
        <f>ROUND(((SUM(BE108:BE115) + SUM(BE137:BE244))*I37),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SUM(BF137:BF244)),  2)</f>
        <v>0</v>
      </c>
      <c r="G38" s="137"/>
      <c r="H38" s="137"/>
      <c r="I38" s="138">
        <v>0.2</v>
      </c>
      <c r="J38" s="136">
        <f>ROUND(((SUM(BF108:BF115) + SUM(BF137:BF244))*I38),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SUM(BG137:BG244)),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SUM(BH137:BH244)),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SUM(BI137:BI244)),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1481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999-9-8-9 - SO 11 Mierove námestie 2.časť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194</v>
      </c>
      <c r="E101" s="171"/>
      <c r="F101" s="171"/>
      <c r="G101" s="171"/>
      <c r="H101" s="171"/>
      <c r="I101" s="171"/>
      <c r="J101" s="172">
        <f>J166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195</v>
      </c>
      <c r="E102" s="171"/>
      <c r="F102" s="171"/>
      <c r="G102" s="171"/>
      <c r="H102" s="171"/>
      <c r="I102" s="171"/>
      <c r="J102" s="172">
        <f>J174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196</v>
      </c>
      <c r="E103" s="171"/>
      <c r="F103" s="171"/>
      <c r="G103" s="171"/>
      <c r="H103" s="171"/>
      <c r="I103" s="171"/>
      <c r="J103" s="172">
        <f>J201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J203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J243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1481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999-9-8-9 - SO 11 Mierove námestie 2.časť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717.39820380000015</v>
      </c>
      <c r="S137" s="83"/>
      <c r="T137" s="196">
        <f>T138</f>
        <v>542.56524999999999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P139+P166+P174+P201+P203+P243</f>
        <v>0</v>
      </c>
      <c r="Q138" s="206"/>
      <c r="R138" s="207">
        <f>R139+R166+R174+R201+R203+R243</f>
        <v>717.39820380000015</v>
      </c>
      <c r="S138" s="206"/>
      <c r="T138" s="208">
        <f>T139+T166+T174+T201+T203+T243</f>
        <v>542.56524999999999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BK139+BK166+BK174+BK201+BK203+BK243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SUM(P140:P165)</f>
        <v>0</v>
      </c>
      <c r="Q139" s="206"/>
      <c r="R139" s="207">
        <f>SUM(R140:R165)</f>
        <v>4.5990000000000007E-4</v>
      </c>
      <c r="S139" s="206"/>
      <c r="T139" s="208">
        <f>SUM(T140:T165)</f>
        <v>541.63924999999995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SUM(BK140:BK165)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42.28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5.8346400000000003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1482</v>
      </c>
    </row>
    <row r="141" spans="1:65" s="2" customFormat="1" ht="22.2" customHeight="1">
      <c r="A141" s="34"/>
      <c r="B141" s="35"/>
      <c r="C141" s="214" t="s">
        <v>100</v>
      </c>
      <c r="D141" s="214" t="s">
        <v>225</v>
      </c>
      <c r="E141" s="215" t="s">
        <v>231</v>
      </c>
      <c r="F141" s="216" t="s">
        <v>232</v>
      </c>
      <c r="G141" s="217" t="s">
        <v>228</v>
      </c>
      <c r="H141" s="218">
        <v>12.39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0.22500000000000001</v>
      </c>
      <c r="T141" s="224">
        <f>S141*H141</f>
        <v>2.7877500000000004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1483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236</v>
      </c>
      <c r="F142" s="216" t="s">
        <v>237</v>
      </c>
      <c r="G142" s="217" t="s">
        <v>228</v>
      </c>
      <c r="H142" s="218">
        <v>715.29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0.316</v>
      </c>
      <c r="T142" s="224">
        <f>S142*H142</f>
        <v>226.03163999999998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1484</v>
      </c>
    </row>
    <row r="143" spans="1:65" s="2" customFormat="1" ht="30" customHeight="1">
      <c r="A143" s="34"/>
      <c r="B143" s="35"/>
      <c r="C143" s="214" t="s">
        <v>229</v>
      </c>
      <c r="D143" s="214" t="s">
        <v>225</v>
      </c>
      <c r="E143" s="215" t="s">
        <v>239</v>
      </c>
      <c r="F143" s="216" t="s">
        <v>240</v>
      </c>
      <c r="G143" s="217" t="s">
        <v>228</v>
      </c>
      <c r="H143" s="218">
        <v>5.1100000000000003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9.0000000000000006E-5</v>
      </c>
      <c r="R143" s="223">
        <f>Q143*H143</f>
        <v>4.5990000000000007E-4</v>
      </c>
      <c r="S143" s="223">
        <v>0.127</v>
      </c>
      <c r="T143" s="224">
        <f>S143*H143</f>
        <v>0.64897000000000005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1000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1485</v>
      </c>
      <c r="G144" s="228"/>
      <c r="H144" s="232">
        <v>5.1100000000000003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85</v>
      </c>
      <c r="AY144" s="238" t="s">
        <v>223</v>
      </c>
    </row>
    <row r="145" spans="1:65" s="2" customFormat="1" ht="22.2" customHeight="1">
      <c r="A145" s="34"/>
      <c r="B145" s="35"/>
      <c r="C145" s="214" t="s">
        <v>245</v>
      </c>
      <c r="D145" s="214" t="s">
        <v>225</v>
      </c>
      <c r="E145" s="215" t="s">
        <v>246</v>
      </c>
      <c r="F145" s="216" t="s">
        <v>247</v>
      </c>
      <c r="G145" s="217" t="s">
        <v>248</v>
      </c>
      <c r="H145" s="218">
        <v>139.44999999999999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0.14499999999999999</v>
      </c>
      <c r="T145" s="224">
        <f>S145*H145</f>
        <v>20.220249999999997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814</v>
      </c>
    </row>
    <row r="146" spans="1:65" s="2" customFormat="1" ht="30" customHeight="1">
      <c r="A146" s="34"/>
      <c r="B146" s="35"/>
      <c r="C146" s="214" t="s">
        <v>250</v>
      </c>
      <c r="D146" s="214" t="s">
        <v>225</v>
      </c>
      <c r="E146" s="215" t="s">
        <v>251</v>
      </c>
      <c r="F146" s="216" t="s">
        <v>252</v>
      </c>
      <c r="G146" s="217" t="s">
        <v>228</v>
      </c>
      <c r="H146" s="218">
        <v>715.29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0.4</v>
      </c>
      <c r="T146" s="224">
        <f>S146*H146</f>
        <v>286.11599999999999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1486</v>
      </c>
    </row>
    <row r="147" spans="1:65" s="2" customFormat="1" ht="30" customHeight="1">
      <c r="A147" s="34"/>
      <c r="B147" s="35"/>
      <c r="C147" s="214" t="s">
        <v>255</v>
      </c>
      <c r="D147" s="214" t="s">
        <v>225</v>
      </c>
      <c r="E147" s="215" t="s">
        <v>256</v>
      </c>
      <c r="F147" s="216" t="s">
        <v>257</v>
      </c>
      <c r="G147" s="217" t="s">
        <v>258</v>
      </c>
      <c r="H147" s="218">
        <v>16.73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1131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1487</v>
      </c>
      <c r="G148" s="228"/>
      <c r="H148" s="232">
        <v>16.73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22.2" customHeight="1">
      <c r="A149" s="34"/>
      <c r="B149" s="35"/>
      <c r="C149" s="214" t="s">
        <v>262</v>
      </c>
      <c r="D149" s="214" t="s">
        <v>225</v>
      </c>
      <c r="E149" s="215" t="s">
        <v>263</v>
      </c>
      <c r="F149" s="216" t="s">
        <v>264</v>
      </c>
      <c r="G149" s="217" t="s">
        <v>258</v>
      </c>
      <c r="H149" s="218">
        <v>30.11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819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1488</v>
      </c>
      <c r="G150" s="228"/>
      <c r="H150" s="232">
        <v>30.11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85</v>
      </c>
      <c r="AY150" s="238" t="s">
        <v>223</v>
      </c>
    </row>
    <row r="151" spans="1:65" s="2" customFormat="1" ht="40.200000000000003" customHeight="1">
      <c r="A151" s="34"/>
      <c r="B151" s="35"/>
      <c r="C151" s="214" t="s">
        <v>268</v>
      </c>
      <c r="D151" s="214" t="s">
        <v>225</v>
      </c>
      <c r="E151" s="215" t="s">
        <v>269</v>
      </c>
      <c r="F151" s="216" t="s">
        <v>270</v>
      </c>
      <c r="G151" s="217" t="s">
        <v>258</v>
      </c>
      <c r="H151" s="218">
        <v>53.92</v>
      </c>
      <c r="I151" s="219"/>
      <c r="J151" s="218">
        <f>ROUND(I151*H151,2)</f>
        <v>0</v>
      </c>
      <c r="K151" s="220"/>
      <c r="L151" s="39"/>
      <c r="M151" s="221" t="s">
        <v>1</v>
      </c>
      <c r="N151" s="222" t="s">
        <v>43</v>
      </c>
      <c r="O151" s="7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1136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1489</v>
      </c>
      <c r="G152" s="228"/>
      <c r="H152" s="232">
        <v>16.73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77</v>
      </c>
      <c r="AY152" s="238" t="s">
        <v>223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1490</v>
      </c>
      <c r="G153" s="228"/>
      <c r="H153" s="232">
        <v>6.82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77</v>
      </c>
      <c r="AY153" s="238" t="s">
        <v>223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1491</v>
      </c>
      <c r="G154" s="228"/>
      <c r="H154" s="232">
        <v>30.37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77</v>
      </c>
      <c r="AY154" s="238" t="s">
        <v>223</v>
      </c>
    </row>
    <row r="155" spans="1:65" s="14" customFormat="1">
      <c r="B155" s="239"/>
      <c r="C155" s="240"/>
      <c r="D155" s="229" t="s">
        <v>234</v>
      </c>
      <c r="E155" s="241" t="s">
        <v>1</v>
      </c>
      <c r="F155" s="242" t="s">
        <v>244</v>
      </c>
      <c r="G155" s="240"/>
      <c r="H155" s="243">
        <v>53.92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234</v>
      </c>
      <c r="AU155" s="249" t="s">
        <v>100</v>
      </c>
      <c r="AV155" s="14" t="s">
        <v>229</v>
      </c>
      <c r="AW155" s="14" t="s">
        <v>33</v>
      </c>
      <c r="AX155" s="14" t="s">
        <v>85</v>
      </c>
      <c r="AY155" s="249" t="s">
        <v>223</v>
      </c>
    </row>
    <row r="156" spans="1:65" s="2" customFormat="1" ht="40.200000000000003" customHeight="1">
      <c r="A156" s="34"/>
      <c r="B156" s="35"/>
      <c r="C156" s="214" t="s">
        <v>274</v>
      </c>
      <c r="D156" s="214" t="s">
        <v>225</v>
      </c>
      <c r="E156" s="215" t="s">
        <v>275</v>
      </c>
      <c r="F156" s="216" t="s">
        <v>276</v>
      </c>
      <c r="G156" s="217" t="s">
        <v>258</v>
      </c>
      <c r="H156" s="218">
        <v>109.33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1063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1492</v>
      </c>
      <c r="G157" s="228"/>
      <c r="H157" s="232">
        <v>109.33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22.2" customHeight="1">
      <c r="A158" s="34"/>
      <c r="B158" s="35"/>
      <c r="C158" s="214" t="s">
        <v>279</v>
      </c>
      <c r="D158" s="214" t="s">
        <v>225</v>
      </c>
      <c r="E158" s="215" t="s">
        <v>291</v>
      </c>
      <c r="F158" s="216" t="s">
        <v>292</v>
      </c>
      <c r="G158" s="217" t="s">
        <v>258</v>
      </c>
      <c r="H158" s="218">
        <v>163.25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1070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1493</v>
      </c>
      <c r="G159" s="228"/>
      <c r="H159" s="232">
        <v>163.25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22.2" customHeight="1">
      <c r="A160" s="34"/>
      <c r="B160" s="35"/>
      <c r="C160" s="214" t="s">
        <v>284</v>
      </c>
      <c r="D160" s="214" t="s">
        <v>225</v>
      </c>
      <c r="E160" s="215" t="s">
        <v>296</v>
      </c>
      <c r="F160" s="216" t="s">
        <v>297</v>
      </c>
      <c r="G160" s="217" t="s">
        <v>258</v>
      </c>
      <c r="H160" s="218">
        <v>54.67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834</v>
      </c>
    </row>
    <row r="161" spans="1:65" s="13" customFormat="1">
      <c r="B161" s="227"/>
      <c r="C161" s="228"/>
      <c r="D161" s="229" t="s">
        <v>234</v>
      </c>
      <c r="E161" s="230" t="s">
        <v>1</v>
      </c>
      <c r="F161" s="231" t="s">
        <v>1494</v>
      </c>
      <c r="G161" s="228"/>
      <c r="H161" s="232">
        <v>54.67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234</v>
      </c>
      <c r="AU161" s="238" t="s">
        <v>100</v>
      </c>
      <c r="AV161" s="13" t="s">
        <v>100</v>
      </c>
      <c r="AW161" s="13" t="s">
        <v>33</v>
      </c>
      <c r="AX161" s="13" t="s">
        <v>85</v>
      </c>
      <c r="AY161" s="238" t="s">
        <v>223</v>
      </c>
    </row>
    <row r="162" spans="1:65" s="2" customFormat="1" ht="22.2" customHeight="1">
      <c r="A162" s="34"/>
      <c r="B162" s="35"/>
      <c r="C162" s="214" t="s">
        <v>290</v>
      </c>
      <c r="D162" s="214" t="s">
        <v>225</v>
      </c>
      <c r="E162" s="215" t="s">
        <v>307</v>
      </c>
      <c r="F162" s="216" t="s">
        <v>308</v>
      </c>
      <c r="G162" s="217" t="s">
        <v>228</v>
      </c>
      <c r="H162" s="218">
        <v>247.93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1146</v>
      </c>
    </row>
    <row r="163" spans="1:65" s="13" customFormat="1">
      <c r="B163" s="227"/>
      <c r="C163" s="228"/>
      <c r="D163" s="229" t="s">
        <v>234</v>
      </c>
      <c r="E163" s="230" t="s">
        <v>1</v>
      </c>
      <c r="F163" s="231" t="s">
        <v>1495</v>
      </c>
      <c r="G163" s="228"/>
      <c r="H163" s="232">
        <v>45.46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234</v>
      </c>
      <c r="AU163" s="238" t="s">
        <v>100</v>
      </c>
      <c r="AV163" s="13" t="s">
        <v>100</v>
      </c>
      <c r="AW163" s="13" t="s">
        <v>33</v>
      </c>
      <c r="AX163" s="13" t="s">
        <v>77</v>
      </c>
      <c r="AY163" s="238" t="s">
        <v>223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1496</v>
      </c>
      <c r="G164" s="228"/>
      <c r="H164" s="232">
        <v>202.47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77</v>
      </c>
      <c r="AY164" s="238" t="s">
        <v>223</v>
      </c>
    </row>
    <row r="165" spans="1:65" s="14" customFormat="1">
      <c r="B165" s="239"/>
      <c r="C165" s="240"/>
      <c r="D165" s="229" t="s">
        <v>234</v>
      </c>
      <c r="E165" s="241" t="s">
        <v>1</v>
      </c>
      <c r="F165" s="242" t="s">
        <v>244</v>
      </c>
      <c r="G165" s="240"/>
      <c r="H165" s="243">
        <v>247.93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234</v>
      </c>
      <c r="AU165" s="249" t="s">
        <v>100</v>
      </c>
      <c r="AV165" s="14" t="s">
        <v>229</v>
      </c>
      <c r="AW165" s="14" t="s">
        <v>33</v>
      </c>
      <c r="AX165" s="14" t="s">
        <v>85</v>
      </c>
      <c r="AY165" s="249" t="s">
        <v>223</v>
      </c>
    </row>
    <row r="166" spans="1:65" s="12" customFormat="1" ht="22.8" customHeight="1">
      <c r="B166" s="198"/>
      <c r="C166" s="199"/>
      <c r="D166" s="200" t="s">
        <v>76</v>
      </c>
      <c r="E166" s="212" t="s">
        <v>229</v>
      </c>
      <c r="F166" s="212" t="s">
        <v>312</v>
      </c>
      <c r="G166" s="199"/>
      <c r="H166" s="199"/>
      <c r="I166" s="202"/>
      <c r="J166" s="213">
        <f>BK166</f>
        <v>0</v>
      </c>
      <c r="K166" s="199"/>
      <c r="L166" s="204"/>
      <c r="M166" s="205"/>
      <c r="N166" s="206"/>
      <c r="O166" s="206"/>
      <c r="P166" s="207">
        <f>SUM(P167:P173)</f>
        <v>0</v>
      </c>
      <c r="Q166" s="206"/>
      <c r="R166" s="207">
        <f>SUM(R167:R173)</f>
        <v>1.6140929999999998</v>
      </c>
      <c r="S166" s="206"/>
      <c r="T166" s="208">
        <f>SUM(T167:T173)</f>
        <v>0</v>
      </c>
      <c r="AR166" s="209" t="s">
        <v>85</v>
      </c>
      <c r="AT166" s="210" t="s">
        <v>76</v>
      </c>
      <c r="AU166" s="210" t="s">
        <v>85</v>
      </c>
      <c r="AY166" s="209" t="s">
        <v>223</v>
      </c>
      <c r="BK166" s="211">
        <f>SUM(BK167:BK173)</f>
        <v>0</v>
      </c>
    </row>
    <row r="167" spans="1:65" s="2" customFormat="1" ht="22.2" customHeight="1">
      <c r="A167" s="34"/>
      <c r="B167" s="35"/>
      <c r="C167" s="214" t="s">
        <v>295</v>
      </c>
      <c r="D167" s="214" t="s">
        <v>225</v>
      </c>
      <c r="E167" s="215" t="s">
        <v>314</v>
      </c>
      <c r="F167" s="216" t="s">
        <v>1148</v>
      </c>
      <c r="G167" s="217" t="s">
        <v>228</v>
      </c>
      <c r="H167" s="218">
        <v>657.74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2.2499999999999998E-3</v>
      </c>
      <c r="R167" s="223">
        <f>Q167*H167</f>
        <v>1.4799149999999999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229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840</v>
      </c>
    </row>
    <row r="168" spans="1:65" s="13" customFormat="1">
      <c r="B168" s="227"/>
      <c r="C168" s="228"/>
      <c r="D168" s="229" t="s">
        <v>234</v>
      </c>
      <c r="E168" s="230" t="s">
        <v>1</v>
      </c>
      <c r="F168" s="231" t="s">
        <v>1497</v>
      </c>
      <c r="G168" s="228"/>
      <c r="H168" s="232">
        <v>507.28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33</v>
      </c>
      <c r="AX168" s="13" t="s">
        <v>77</v>
      </c>
      <c r="AY168" s="238" t="s">
        <v>223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1498</v>
      </c>
      <c r="G169" s="228"/>
      <c r="H169" s="232">
        <v>126.34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77</v>
      </c>
      <c r="AY169" s="238" t="s">
        <v>223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1499</v>
      </c>
      <c r="G170" s="228"/>
      <c r="H170" s="232">
        <v>24.12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77</v>
      </c>
      <c r="AY170" s="238" t="s">
        <v>223</v>
      </c>
    </row>
    <row r="171" spans="1:65" s="14" customFormat="1">
      <c r="B171" s="239"/>
      <c r="C171" s="240"/>
      <c r="D171" s="229" t="s">
        <v>234</v>
      </c>
      <c r="E171" s="241" t="s">
        <v>1</v>
      </c>
      <c r="F171" s="242" t="s">
        <v>244</v>
      </c>
      <c r="G171" s="240"/>
      <c r="H171" s="243">
        <v>657.74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234</v>
      </c>
      <c r="AU171" s="249" t="s">
        <v>100</v>
      </c>
      <c r="AV171" s="14" t="s">
        <v>229</v>
      </c>
      <c r="AW171" s="14" t="s">
        <v>33</v>
      </c>
      <c r="AX171" s="14" t="s">
        <v>85</v>
      </c>
      <c r="AY171" s="249" t="s">
        <v>223</v>
      </c>
    </row>
    <row r="172" spans="1:65" s="2" customFormat="1" ht="14.4" customHeight="1">
      <c r="A172" s="34"/>
      <c r="B172" s="35"/>
      <c r="C172" s="250" t="s">
        <v>300</v>
      </c>
      <c r="D172" s="250" t="s">
        <v>322</v>
      </c>
      <c r="E172" s="251" t="s">
        <v>323</v>
      </c>
      <c r="F172" s="252" t="s">
        <v>324</v>
      </c>
      <c r="G172" s="253" t="s">
        <v>228</v>
      </c>
      <c r="H172" s="254">
        <v>670.89</v>
      </c>
      <c r="I172" s="255"/>
      <c r="J172" s="254">
        <f>ROUND(I172*H172,2)</f>
        <v>0</v>
      </c>
      <c r="K172" s="256"/>
      <c r="L172" s="257"/>
      <c r="M172" s="258" t="s">
        <v>1</v>
      </c>
      <c r="N172" s="259" t="s">
        <v>43</v>
      </c>
      <c r="O172" s="75"/>
      <c r="P172" s="223">
        <f>O172*H172</f>
        <v>0</v>
      </c>
      <c r="Q172" s="223">
        <v>2.0000000000000001E-4</v>
      </c>
      <c r="R172" s="223">
        <f>Q172*H172</f>
        <v>0.13417799999999999</v>
      </c>
      <c r="S172" s="223">
        <v>0</v>
      </c>
      <c r="T172" s="22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5" t="s">
        <v>262</v>
      </c>
      <c r="AT172" s="225" t="s">
        <v>322</v>
      </c>
      <c r="AU172" s="225" t="s">
        <v>100</v>
      </c>
      <c r="AY172" s="17" t="s">
        <v>223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7" t="s">
        <v>100</v>
      </c>
      <c r="BK172" s="226">
        <f>ROUND(I172*H172,2)</f>
        <v>0</v>
      </c>
      <c r="BL172" s="17" t="s">
        <v>229</v>
      </c>
      <c r="BM172" s="225" t="s">
        <v>845</v>
      </c>
    </row>
    <row r="173" spans="1:65" s="13" customFormat="1">
      <c r="B173" s="227"/>
      <c r="C173" s="228"/>
      <c r="D173" s="229" t="s">
        <v>234</v>
      </c>
      <c r="E173" s="228"/>
      <c r="F173" s="231" t="s">
        <v>1500</v>
      </c>
      <c r="G173" s="228"/>
      <c r="H173" s="232">
        <v>670.89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4</v>
      </c>
      <c r="AX173" s="13" t="s">
        <v>85</v>
      </c>
      <c r="AY173" s="238" t="s">
        <v>223</v>
      </c>
    </row>
    <row r="174" spans="1:65" s="12" customFormat="1" ht="22.8" customHeight="1">
      <c r="B174" s="198"/>
      <c r="C174" s="199"/>
      <c r="D174" s="200" t="s">
        <v>76</v>
      </c>
      <c r="E174" s="212" t="s">
        <v>245</v>
      </c>
      <c r="F174" s="212" t="s">
        <v>327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SUM(P175:P200)</f>
        <v>0</v>
      </c>
      <c r="Q174" s="206"/>
      <c r="R174" s="207">
        <f>SUM(R175:R200)</f>
        <v>612.17317710000009</v>
      </c>
      <c r="S174" s="206"/>
      <c r="T174" s="208">
        <f>SUM(T175:T200)</f>
        <v>0</v>
      </c>
      <c r="AR174" s="209" t="s">
        <v>85</v>
      </c>
      <c r="AT174" s="210" t="s">
        <v>76</v>
      </c>
      <c r="AU174" s="210" t="s">
        <v>85</v>
      </c>
      <c r="AY174" s="209" t="s">
        <v>223</v>
      </c>
      <c r="BK174" s="211">
        <f>SUM(BK175:BK200)</f>
        <v>0</v>
      </c>
    </row>
    <row r="175" spans="1:65" s="2" customFormat="1" ht="30" customHeight="1">
      <c r="A175" s="34"/>
      <c r="B175" s="35"/>
      <c r="C175" s="214" t="s">
        <v>306</v>
      </c>
      <c r="D175" s="214" t="s">
        <v>225</v>
      </c>
      <c r="E175" s="215" t="s">
        <v>329</v>
      </c>
      <c r="F175" s="216" t="s">
        <v>1153</v>
      </c>
      <c r="G175" s="217" t="s">
        <v>228</v>
      </c>
      <c r="H175" s="218">
        <v>657.74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0.27994000000000002</v>
      </c>
      <c r="R175" s="223">
        <f>Q175*H175</f>
        <v>184.12773560000002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229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847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1497</v>
      </c>
      <c r="G176" s="228"/>
      <c r="H176" s="232">
        <v>507.28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77</v>
      </c>
      <c r="AY176" s="238" t="s">
        <v>223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1498</v>
      </c>
      <c r="G177" s="228"/>
      <c r="H177" s="232">
        <v>126.34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1499</v>
      </c>
      <c r="G178" s="228"/>
      <c r="H178" s="232">
        <v>24.12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4" customFormat="1">
      <c r="B179" s="239"/>
      <c r="C179" s="240"/>
      <c r="D179" s="229" t="s">
        <v>234</v>
      </c>
      <c r="E179" s="241" t="s">
        <v>1</v>
      </c>
      <c r="F179" s="242" t="s">
        <v>244</v>
      </c>
      <c r="G179" s="240"/>
      <c r="H179" s="243">
        <v>657.74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234</v>
      </c>
      <c r="AU179" s="249" t="s">
        <v>100</v>
      </c>
      <c r="AV179" s="14" t="s">
        <v>229</v>
      </c>
      <c r="AW179" s="14" t="s">
        <v>33</v>
      </c>
      <c r="AX179" s="14" t="s">
        <v>85</v>
      </c>
      <c r="AY179" s="249" t="s">
        <v>223</v>
      </c>
    </row>
    <row r="180" spans="1:65" s="2" customFormat="1" ht="34.799999999999997" customHeight="1">
      <c r="A180" s="34"/>
      <c r="B180" s="35"/>
      <c r="C180" s="214" t="s">
        <v>313</v>
      </c>
      <c r="D180" s="214" t="s">
        <v>225</v>
      </c>
      <c r="E180" s="215" t="s">
        <v>335</v>
      </c>
      <c r="F180" s="216" t="s">
        <v>1155</v>
      </c>
      <c r="G180" s="217" t="s">
        <v>228</v>
      </c>
      <c r="H180" s="218">
        <v>150.46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0.30834</v>
      </c>
      <c r="R180" s="223">
        <f>Q180*H180</f>
        <v>46.3928364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1156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1501</v>
      </c>
      <c r="G181" s="228"/>
      <c r="H181" s="232">
        <v>126.34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77</v>
      </c>
      <c r="AY181" s="238" t="s">
        <v>223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1499</v>
      </c>
      <c r="G182" s="228"/>
      <c r="H182" s="232">
        <v>24.12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77</v>
      </c>
      <c r="AY182" s="238" t="s">
        <v>223</v>
      </c>
    </row>
    <row r="183" spans="1:65" s="14" customFormat="1">
      <c r="B183" s="239"/>
      <c r="C183" s="240"/>
      <c r="D183" s="229" t="s">
        <v>234</v>
      </c>
      <c r="E183" s="241" t="s">
        <v>1</v>
      </c>
      <c r="F183" s="242" t="s">
        <v>244</v>
      </c>
      <c r="G183" s="240"/>
      <c r="H183" s="243">
        <v>150.46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234</v>
      </c>
      <c r="AU183" s="249" t="s">
        <v>100</v>
      </c>
      <c r="AV183" s="14" t="s">
        <v>229</v>
      </c>
      <c r="AW183" s="14" t="s">
        <v>33</v>
      </c>
      <c r="AX183" s="14" t="s">
        <v>85</v>
      </c>
      <c r="AY183" s="249" t="s">
        <v>223</v>
      </c>
    </row>
    <row r="184" spans="1:65" s="2" customFormat="1" ht="30" customHeight="1">
      <c r="A184" s="34"/>
      <c r="B184" s="35"/>
      <c r="C184" s="214" t="s">
        <v>321</v>
      </c>
      <c r="D184" s="214" t="s">
        <v>225</v>
      </c>
      <c r="E184" s="215" t="s">
        <v>552</v>
      </c>
      <c r="F184" s="216" t="s">
        <v>553</v>
      </c>
      <c r="G184" s="217" t="s">
        <v>228</v>
      </c>
      <c r="H184" s="218">
        <v>507.28</v>
      </c>
      <c r="I184" s="219"/>
      <c r="J184" s="218">
        <f>ROUND(I184*H184,2)</f>
        <v>0</v>
      </c>
      <c r="K184" s="220"/>
      <c r="L184" s="39"/>
      <c r="M184" s="221" t="s">
        <v>1</v>
      </c>
      <c r="N184" s="222" t="s">
        <v>43</v>
      </c>
      <c r="O184" s="75"/>
      <c r="P184" s="223">
        <f>O184*H184</f>
        <v>0</v>
      </c>
      <c r="Q184" s="223">
        <v>0.37441000000000002</v>
      </c>
      <c r="R184" s="223">
        <f>Q184*H184</f>
        <v>189.9307048</v>
      </c>
      <c r="S184" s="223">
        <v>0</v>
      </c>
      <c r="T184" s="22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229</v>
      </c>
      <c r="AT184" s="225" t="s">
        <v>225</v>
      </c>
      <c r="AU184" s="225" t="s">
        <v>100</v>
      </c>
      <c r="AY184" s="17" t="s">
        <v>223</v>
      </c>
      <c r="BE184" s="226">
        <f>IF(N184="základná",J184,0)</f>
        <v>0</v>
      </c>
      <c r="BF184" s="226">
        <f>IF(N184="znížená",J184,0)</f>
        <v>0</v>
      </c>
      <c r="BG184" s="226">
        <f>IF(N184="zákl. prenesená",J184,0)</f>
        <v>0</v>
      </c>
      <c r="BH184" s="226">
        <f>IF(N184="zníž. prenesená",J184,0)</f>
        <v>0</v>
      </c>
      <c r="BI184" s="226">
        <f>IF(N184="nulová",J184,0)</f>
        <v>0</v>
      </c>
      <c r="BJ184" s="17" t="s">
        <v>100</v>
      </c>
      <c r="BK184" s="226">
        <f>ROUND(I184*H184,2)</f>
        <v>0</v>
      </c>
      <c r="BL184" s="17" t="s">
        <v>229</v>
      </c>
      <c r="BM184" s="225" t="s">
        <v>850</v>
      </c>
    </row>
    <row r="185" spans="1:65" s="13" customFormat="1">
      <c r="B185" s="227"/>
      <c r="C185" s="228"/>
      <c r="D185" s="229" t="s">
        <v>234</v>
      </c>
      <c r="E185" s="230" t="s">
        <v>1</v>
      </c>
      <c r="F185" s="231" t="s">
        <v>1502</v>
      </c>
      <c r="G185" s="228"/>
      <c r="H185" s="232">
        <v>507.28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234</v>
      </c>
      <c r="AU185" s="238" t="s">
        <v>100</v>
      </c>
      <c r="AV185" s="13" t="s">
        <v>100</v>
      </c>
      <c r="AW185" s="13" t="s">
        <v>33</v>
      </c>
      <c r="AX185" s="13" t="s">
        <v>85</v>
      </c>
      <c r="AY185" s="238" t="s">
        <v>223</v>
      </c>
    </row>
    <row r="186" spans="1:65" s="2" customFormat="1" ht="22.2" customHeight="1">
      <c r="A186" s="34"/>
      <c r="B186" s="35"/>
      <c r="C186" s="214" t="s">
        <v>328</v>
      </c>
      <c r="D186" s="214" t="s">
        <v>225</v>
      </c>
      <c r="E186" s="215" t="s">
        <v>555</v>
      </c>
      <c r="F186" s="216" t="s">
        <v>556</v>
      </c>
      <c r="G186" s="217" t="s">
        <v>228</v>
      </c>
      <c r="H186" s="218">
        <v>507.28</v>
      </c>
      <c r="I186" s="219"/>
      <c r="J186" s="218">
        <f>ROUND(I186*H186,2)</f>
        <v>0</v>
      </c>
      <c r="K186" s="220"/>
      <c r="L186" s="39"/>
      <c r="M186" s="221" t="s">
        <v>1</v>
      </c>
      <c r="N186" s="222" t="s">
        <v>43</v>
      </c>
      <c r="O186" s="75"/>
      <c r="P186" s="223">
        <f>O186*H186</f>
        <v>0</v>
      </c>
      <c r="Q186" s="223">
        <v>5.6100000000000004E-3</v>
      </c>
      <c r="R186" s="223">
        <f>Q186*H186</f>
        <v>2.8458407999999999</v>
      </c>
      <c r="S186" s="223">
        <v>0</v>
      </c>
      <c r="T186" s="22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>IF(N186="základná",J186,0)</f>
        <v>0</v>
      </c>
      <c r="BF186" s="226">
        <f>IF(N186="znížená",J186,0)</f>
        <v>0</v>
      </c>
      <c r="BG186" s="226">
        <f>IF(N186="zákl. prenesená",J186,0)</f>
        <v>0</v>
      </c>
      <c r="BH186" s="226">
        <f>IF(N186="zníž. prenesená",J186,0)</f>
        <v>0</v>
      </c>
      <c r="BI186" s="226">
        <f>IF(N186="nulová",J186,0)</f>
        <v>0</v>
      </c>
      <c r="BJ186" s="17" t="s">
        <v>100</v>
      </c>
      <c r="BK186" s="226">
        <f>ROUND(I186*H186,2)</f>
        <v>0</v>
      </c>
      <c r="BL186" s="17" t="s">
        <v>229</v>
      </c>
      <c r="BM186" s="225" t="s">
        <v>852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1503</v>
      </c>
      <c r="G187" s="228"/>
      <c r="H187" s="232">
        <v>507.28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85</v>
      </c>
      <c r="AY187" s="238" t="s">
        <v>223</v>
      </c>
    </row>
    <row r="188" spans="1:65" s="2" customFormat="1" ht="34.799999999999997" customHeight="1">
      <c r="A188" s="34"/>
      <c r="B188" s="35"/>
      <c r="C188" s="214" t="s">
        <v>7</v>
      </c>
      <c r="D188" s="214" t="s">
        <v>225</v>
      </c>
      <c r="E188" s="215" t="s">
        <v>339</v>
      </c>
      <c r="F188" s="216" t="s">
        <v>559</v>
      </c>
      <c r="G188" s="217" t="s">
        <v>228</v>
      </c>
      <c r="H188" s="218">
        <v>512.39</v>
      </c>
      <c r="I188" s="219"/>
      <c r="J188" s="218">
        <f>ROUND(I188*H188,2)</f>
        <v>0</v>
      </c>
      <c r="K188" s="220"/>
      <c r="L188" s="39"/>
      <c r="M188" s="221" t="s">
        <v>1</v>
      </c>
      <c r="N188" s="222" t="s">
        <v>43</v>
      </c>
      <c r="O188" s="75"/>
      <c r="P188" s="223">
        <f>O188*H188</f>
        <v>0</v>
      </c>
      <c r="Q188" s="223">
        <v>7.1000000000000002E-4</v>
      </c>
      <c r="R188" s="223">
        <f>Q188*H188</f>
        <v>0.36379689999999998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854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1502</v>
      </c>
      <c r="G189" s="228"/>
      <c r="H189" s="232">
        <v>507.28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3" customFormat="1">
      <c r="B190" s="227"/>
      <c r="C190" s="228"/>
      <c r="D190" s="229" t="s">
        <v>234</v>
      </c>
      <c r="E190" s="230" t="s">
        <v>1</v>
      </c>
      <c r="F190" s="231" t="s">
        <v>1504</v>
      </c>
      <c r="G190" s="228"/>
      <c r="H190" s="232">
        <v>5.1100000000000003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234</v>
      </c>
      <c r="AU190" s="238" t="s">
        <v>100</v>
      </c>
      <c r="AV190" s="13" t="s">
        <v>100</v>
      </c>
      <c r="AW190" s="13" t="s">
        <v>33</v>
      </c>
      <c r="AX190" s="13" t="s">
        <v>77</v>
      </c>
      <c r="AY190" s="238" t="s">
        <v>223</v>
      </c>
    </row>
    <row r="191" spans="1:65" s="14" customFormat="1">
      <c r="B191" s="239"/>
      <c r="C191" s="240"/>
      <c r="D191" s="229" t="s">
        <v>234</v>
      </c>
      <c r="E191" s="241" t="s">
        <v>1</v>
      </c>
      <c r="F191" s="242" t="s">
        <v>244</v>
      </c>
      <c r="G191" s="240"/>
      <c r="H191" s="243">
        <v>512.39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234</v>
      </c>
      <c r="AU191" s="249" t="s">
        <v>100</v>
      </c>
      <c r="AV191" s="14" t="s">
        <v>229</v>
      </c>
      <c r="AW191" s="14" t="s">
        <v>33</v>
      </c>
      <c r="AX191" s="14" t="s">
        <v>85</v>
      </c>
      <c r="AY191" s="249" t="s">
        <v>223</v>
      </c>
    </row>
    <row r="192" spans="1:65" s="2" customFormat="1" ht="34.799999999999997" customHeight="1">
      <c r="A192" s="34"/>
      <c r="B192" s="35"/>
      <c r="C192" s="214" t="s">
        <v>338</v>
      </c>
      <c r="D192" s="214" t="s">
        <v>225</v>
      </c>
      <c r="E192" s="215" t="s">
        <v>562</v>
      </c>
      <c r="F192" s="216" t="s">
        <v>563</v>
      </c>
      <c r="G192" s="217" t="s">
        <v>228</v>
      </c>
      <c r="H192" s="218">
        <v>507.28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0.10373</v>
      </c>
      <c r="R192" s="223">
        <f>Q192*H192</f>
        <v>52.620154399999997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855</v>
      </c>
    </row>
    <row r="193" spans="1:65" s="2" customFormat="1" ht="34.799999999999997" customHeight="1">
      <c r="A193" s="34"/>
      <c r="B193" s="35"/>
      <c r="C193" s="214" t="s">
        <v>342</v>
      </c>
      <c r="D193" s="214" t="s">
        <v>225</v>
      </c>
      <c r="E193" s="215" t="s">
        <v>343</v>
      </c>
      <c r="F193" s="216" t="s">
        <v>344</v>
      </c>
      <c r="G193" s="217" t="s">
        <v>228</v>
      </c>
      <c r="H193" s="218">
        <v>5.1100000000000003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0.12966</v>
      </c>
      <c r="R193" s="223">
        <f>Q193*H193</f>
        <v>0.6625626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1505</v>
      </c>
    </row>
    <row r="194" spans="1:65" s="2" customFormat="1" ht="34.799999999999997" customHeight="1">
      <c r="A194" s="34"/>
      <c r="B194" s="35"/>
      <c r="C194" s="214" t="s">
        <v>346</v>
      </c>
      <c r="D194" s="214" t="s">
        <v>225</v>
      </c>
      <c r="E194" s="215" t="s">
        <v>568</v>
      </c>
      <c r="F194" s="216" t="s">
        <v>569</v>
      </c>
      <c r="G194" s="217" t="s">
        <v>228</v>
      </c>
      <c r="H194" s="218">
        <v>507.28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0.18151999999999999</v>
      </c>
      <c r="R194" s="223">
        <f>Q194*H194</f>
        <v>92.081465599999987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856</v>
      </c>
    </row>
    <row r="195" spans="1:65" s="2" customFormat="1" ht="30" customHeight="1">
      <c r="A195" s="34"/>
      <c r="B195" s="35"/>
      <c r="C195" s="214" t="s">
        <v>350</v>
      </c>
      <c r="D195" s="214" t="s">
        <v>225</v>
      </c>
      <c r="E195" s="215" t="s">
        <v>356</v>
      </c>
      <c r="F195" s="216" t="s">
        <v>1160</v>
      </c>
      <c r="G195" s="217" t="s">
        <v>228</v>
      </c>
      <c r="H195" s="218">
        <v>126.34</v>
      </c>
      <c r="I195" s="219"/>
      <c r="J195" s="218">
        <f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>O195*H195</f>
        <v>0</v>
      </c>
      <c r="Q195" s="223">
        <v>0.112</v>
      </c>
      <c r="R195" s="223">
        <f>Q195*H195</f>
        <v>14.150080000000001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1161</v>
      </c>
    </row>
    <row r="196" spans="1:65" s="13" customFormat="1">
      <c r="B196" s="227"/>
      <c r="C196" s="228"/>
      <c r="D196" s="229" t="s">
        <v>234</v>
      </c>
      <c r="E196" s="230" t="s">
        <v>1</v>
      </c>
      <c r="F196" s="231" t="s">
        <v>1501</v>
      </c>
      <c r="G196" s="228"/>
      <c r="H196" s="232">
        <v>126.34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234</v>
      </c>
      <c r="AU196" s="238" t="s">
        <v>100</v>
      </c>
      <c r="AV196" s="13" t="s">
        <v>100</v>
      </c>
      <c r="AW196" s="13" t="s">
        <v>33</v>
      </c>
      <c r="AX196" s="13" t="s">
        <v>85</v>
      </c>
      <c r="AY196" s="238" t="s">
        <v>223</v>
      </c>
    </row>
    <row r="197" spans="1:65" s="2" customFormat="1" ht="22.2" customHeight="1">
      <c r="A197" s="34"/>
      <c r="B197" s="35"/>
      <c r="C197" s="250" t="s">
        <v>355</v>
      </c>
      <c r="D197" s="250" t="s">
        <v>322</v>
      </c>
      <c r="E197" s="251" t="s">
        <v>360</v>
      </c>
      <c r="F197" s="252" t="s">
        <v>361</v>
      </c>
      <c r="G197" s="253" t="s">
        <v>228</v>
      </c>
      <c r="H197" s="254">
        <v>127.6</v>
      </c>
      <c r="I197" s="255"/>
      <c r="J197" s="254">
        <f>ROUND(I197*H197,2)</f>
        <v>0</v>
      </c>
      <c r="K197" s="256"/>
      <c r="L197" s="257"/>
      <c r="M197" s="258" t="s">
        <v>1</v>
      </c>
      <c r="N197" s="259" t="s">
        <v>43</v>
      </c>
      <c r="O197" s="75"/>
      <c r="P197" s="223">
        <f>O197*H197</f>
        <v>0</v>
      </c>
      <c r="Q197" s="223">
        <v>0.18</v>
      </c>
      <c r="R197" s="223">
        <f>Q197*H197</f>
        <v>22.967999999999996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262</v>
      </c>
      <c r="AT197" s="225" t="s">
        <v>322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1162</v>
      </c>
    </row>
    <row r="198" spans="1:65" s="13" customFormat="1">
      <c r="B198" s="227"/>
      <c r="C198" s="228"/>
      <c r="D198" s="229" t="s">
        <v>234</v>
      </c>
      <c r="E198" s="228"/>
      <c r="F198" s="231" t="s">
        <v>1506</v>
      </c>
      <c r="G198" s="228"/>
      <c r="H198" s="232">
        <v>127.6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234</v>
      </c>
      <c r="AU198" s="238" t="s">
        <v>100</v>
      </c>
      <c r="AV198" s="13" t="s">
        <v>100</v>
      </c>
      <c r="AW198" s="13" t="s">
        <v>4</v>
      </c>
      <c r="AX198" s="13" t="s">
        <v>85</v>
      </c>
      <c r="AY198" s="238" t="s">
        <v>223</v>
      </c>
    </row>
    <row r="199" spans="1:65" s="2" customFormat="1" ht="22.2" customHeight="1">
      <c r="A199" s="34"/>
      <c r="B199" s="35"/>
      <c r="C199" s="214" t="s">
        <v>359</v>
      </c>
      <c r="D199" s="214" t="s">
        <v>225</v>
      </c>
      <c r="E199" s="215" t="s">
        <v>365</v>
      </c>
      <c r="F199" s="216" t="s">
        <v>366</v>
      </c>
      <c r="G199" s="217" t="s">
        <v>228</v>
      </c>
      <c r="H199" s="218">
        <v>24.12</v>
      </c>
      <c r="I199" s="219"/>
      <c r="J199" s="218">
        <f>ROUND(I199*H199,2)</f>
        <v>0</v>
      </c>
      <c r="K199" s="220"/>
      <c r="L199" s="39"/>
      <c r="M199" s="221" t="s">
        <v>1</v>
      </c>
      <c r="N199" s="222" t="s">
        <v>43</v>
      </c>
      <c r="O199" s="75"/>
      <c r="P199" s="223">
        <f>O199*H199</f>
        <v>0</v>
      </c>
      <c r="Q199" s="223">
        <v>0.112</v>
      </c>
      <c r="R199" s="223">
        <f>Q199*H199</f>
        <v>2.7014400000000003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1164</v>
      </c>
    </row>
    <row r="200" spans="1:65" s="2" customFormat="1" ht="14.4" customHeight="1">
      <c r="A200" s="34"/>
      <c r="B200" s="35"/>
      <c r="C200" s="250" t="s">
        <v>364</v>
      </c>
      <c r="D200" s="250" t="s">
        <v>322</v>
      </c>
      <c r="E200" s="251" t="s">
        <v>369</v>
      </c>
      <c r="F200" s="252" t="s">
        <v>370</v>
      </c>
      <c r="G200" s="253" t="s">
        <v>228</v>
      </c>
      <c r="H200" s="254">
        <v>24.12</v>
      </c>
      <c r="I200" s="255"/>
      <c r="J200" s="254">
        <f>ROUND(I200*H200,2)</f>
        <v>0</v>
      </c>
      <c r="K200" s="256"/>
      <c r="L200" s="257"/>
      <c r="M200" s="258" t="s">
        <v>1</v>
      </c>
      <c r="N200" s="259" t="s">
        <v>43</v>
      </c>
      <c r="O200" s="75"/>
      <c r="P200" s="223">
        <f>O200*H200</f>
        <v>0</v>
      </c>
      <c r="Q200" s="223">
        <v>0.13800000000000001</v>
      </c>
      <c r="R200" s="223">
        <f>Q200*H200</f>
        <v>3.3285600000000004</v>
      </c>
      <c r="S200" s="223">
        <v>0</v>
      </c>
      <c r="T200" s="22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262</v>
      </c>
      <c r="AT200" s="225" t="s">
        <v>322</v>
      </c>
      <c r="AU200" s="225" t="s">
        <v>100</v>
      </c>
      <c r="AY200" s="17" t="s">
        <v>223</v>
      </c>
      <c r="BE200" s="226">
        <f>IF(N200="základná",J200,0)</f>
        <v>0</v>
      </c>
      <c r="BF200" s="226">
        <f>IF(N200="znížená",J200,0)</f>
        <v>0</v>
      </c>
      <c r="BG200" s="226">
        <f>IF(N200="zákl. prenesená",J200,0)</f>
        <v>0</v>
      </c>
      <c r="BH200" s="226">
        <f>IF(N200="zníž. prenesená",J200,0)</f>
        <v>0</v>
      </c>
      <c r="BI200" s="226">
        <f>IF(N200="nulová",J200,0)</f>
        <v>0</v>
      </c>
      <c r="BJ200" s="17" t="s">
        <v>100</v>
      </c>
      <c r="BK200" s="226">
        <f>ROUND(I200*H200,2)</f>
        <v>0</v>
      </c>
      <c r="BL200" s="17" t="s">
        <v>229</v>
      </c>
      <c r="BM200" s="225" t="s">
        <v>1165</v>
      </c>
    </row>
    <row r="201" spans="1:65" s="12" customFormat="1" ht="22.8" customHeight="1">
      <c r="B201" s="198"/>
      <c r="C201" s="199"/>
      <c r="D201" s="200" t="s">
        <v>76</v>
      </c>
      <c r="E201" s="212" t="s">
        <v>262</v>
      </c>
      <c r="F201" s="212" t="s">
        <v>372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P202</f>
        <v>0</v>
      </c>
      <c r="Q201" s="206"/>
      <c r="R201" s="207">
        <f>R202</f>
        <v>0.96239999999999992</v>
      </c>
      <c r="S201" s="206"/>
      <c r="T201" s="208">
        <f>T202</f>
        <v>0</v>
      </c>
      <c r="AR201" s="209" t="s">
        <v>85</v>
      </c>
      <c r="AT201" s="210" t="s">
        <v>76</v>
      </c>
      <c r="AU201" s="210" t="s">
        <v>85</v>
      </c>
      <c r="AY201" s="209" t="s">
        <v>223</v>
      </c>
      <c r="BK201" s="211">
        <f>BK202</f>
        <v>0</v>
      </c>
    </row>
    <row r="202" spans="1:65" s="2" customFormat="1" ht="14.4" customHeight="1">
      <c r="A202" s="34"/>
      <c r="B202" s="35"/>
      <c r="C202" s="214" t="s">
        <v>368</v>
      </c>
      <c r="D202" s="214" t="s">
        <v>225</v>
      </c>
      <c r="E202" s="215" t="s">
        <v>374</v>
      </c>
      <c r="F202" s="216" t="s">
        <v>375</v>
      </c>
      <c r="G202" s="217" t="s">
        <v>376</v>
      </c>
      <c r="H202" s="218">
        <v>3</v>
      </c>
      <c r="I202" s="219"/>
      <c r="J202" s="218">
        <f>ROUND(I202*H202,2)</f>
        <v>0</v>
      </c>
      <c r="K202" s="220"/>
      <c r="L202" s="39"/>
      <c r="M202" s="221" t="s">
        <v>1</v>
      </c>
      <c r="N202" s="222" t="s">
        <v>43</v>
      </c>
      <c r="O202" s="75"/>
      <c r="P202" s="223">
        <f>O202*H202</f>
        <v>0</v>
      </c>
      <c r="Q202" s="223">
        <v>0.32079999999999997</v>
      </c>
      <c r="R202" s="223">
        <f>Q202*H202</f>
        <v>0.96239999999999992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1507</v>
      </c>
    </row>
    <row r="203" spans="1:65" s="12" customFormat="1" ht="22.8" customHeight="1">
      <c r="B203" s="198"/>
      <c r="C203" s="199"/>
      <c r="D203" s="200" t="s">
        <v>76</v>
      </c>
      <c r="E203" s="212" t="s">
        <v>268</v>
      </c>
      <c r="F203" s="212" t="s">
        <v>378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SUM(P204:P242)</f>
        <v>0</v>
      </c>
      <c r="Q203" s="206"/>
      <c r="R203" s="207">
        <f>SUM(R204:R242)</f>
        <v>102.64807379999999</v>
      </c>
      <c r="S203" s="206"/>
      <c r="T203" s="208">
        <f>SUM(T204:T242)</f>
        <v>0.92600000000000005</v>
      </c>
      <c r="AR203" s="209" t="s">
        <v>85</v>
      </c>
      <c r="AT203" s="210" t="s">
        <v>76</v>
      </c>
      <c r="AU203" s="210" t="s">
        <v>85</v>
      </c>
      <c r="AY203" s="209" t="s">
        <v>223</v>
      </c>
      <c r="BK203" s="211">
        <f>SUM(BK204:BK242)</f>
        <v>0</v>
      </c>
    </row>
    <row r="204" spans="1:65" s="2" customFormat="1" ht="22.2" customHeight="1">
      <c r="A204" s="34"/>
      <c r="B204" s="35"/>
      <c r="C204" s="214" t="s">
        <v>373</v>
      </c>
      <c r="D204" s="214" t="s">
        <v>225</v>
      </c>
      <c r="E204" s="215" t="s">
        <v>380</v>
      </c>
      <c r="F204" s="216" t="s">
        <v>381</v>
      </c>
      <c r="G204" s="217" t="s">
        <v>376</v>
      </c>
      <c r="H204" s="218">
        <v>11</v>
      </c>
      <c r="I204" s="219"/>
      <c r="J204" s="218">
        <f t="shared" ref="J204:J211" si="5">ROUND(I204*H204,2)</f>
        <v>0</v>
      </c>
      <c r="K204" s="220"/>
      <c r="L204" s="39"/>
      <c r="M204" s="221" t="s">
        <v>1</v>
      </c>
      <c r="N204" s="222" t="s">
        <v>43</v>
      </c>
      <c r="O204" s="75"/>
      <c r="P204" s="223">
        <f t="shared" ref="P204:P211" si="6">O204*H204</f>
        <v>0</v>
      </c>
      <c r="Q204" s="223">
        <v>0.22133</v>
      </c>
      <c r="R204" s="223">
        <f t="shared" ref="R204:R211" si="7">Q204*H204</f>
        <v>2.4346299999999998</v>
      </c>
      <c r="S204" s="223">
        <v>0</v>
      </c>
      <c r="T204" s="224">
        <f t="shared" ref="T204:T211" si="8"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 t="shared" ref="BE204:BE211" si="9">IF(N204="základná",J204,0)</f>
        <v>0</v>
      </c>
      <c r="BF204" s="226">
        <f t="shared" ref="BF204:BF211" si="10">IF(N204="znížená",J204,0)</f>
        <v>0</v>
      </c>
      <c r="BG204" s="226">
        <f t="shared" ref="BG204:BG211" si="11">IF(N204="zákl. prenesená",J204,0)</f>
        <v>0</v>
      </c>
      <c r="BH204" s="226">
        <f t="shared" ref="BH204:BH211" si="12">IF(N204="zníž. prenesená",J204,0)</f>
        <v>0</v>
      </c>
      <c r="BI204" s="226">
        <f t="shared" ref="BI204:BI211" si="13">IF(N204="nulová",J204,0)</f>
        <v>0</v>
      </c>
      <c r="BJ204" s="17" t="s">
        <v>100</v>
      </c>
      <c r="BK204" s="226">
        <f t="shared" ref="BK204:BK211" si="14">ROUND(I204*H204,2)</f>
        <v>0</v>
      </c>
      <c r="BL204" s="17" t="s">
        <v>229</v>
      </c>
      <c r="BM204" s="225" t="s">
        <v>862</v>
      </c>
    </row>
    <row r="205" spans="1:65" s="2" customFormat="1" ht="14.4" customHeight="1">
      <c r="A205" s="34"/>
      <c r="B205" s="35"/>
      <c r="C205" s="250" t="s">
        <v>379</v>
      </c>
      <c r="D205" s="250" t="s">
        <v>322</v>
      </c>
      <c r="E205" s="251" t="s">
        <v>386</v>
      </c>
      <c r="F205" s="252" t="s">
        <v>387</v>
      </c>
      <c r="G205" s="253" t="s">
        <v>376</v>
      </c>
      <c r="H205" s="254">
        <v>5</v>
      </c>
      <c r="I205" s="255"/>
      <c r="J205" s="254">
        <f t="shared" si="5"/>
        <v>0</v>
      </c>
      <c r="K205" s="256"/>
      <c r="L205" s="257"/>
      <c r="M205" s="258" t="s">
        <v>1</v>
      </c>
      <c r="N205" s="259" t="s">
        <v>43</v>
      </c>
      <c r="O205" s="75"/>
      <c r="P205" s="223">
        <f t="shared" si="6"/>
        <v>0</v>
      </c>
      <c r="Q205" s="223">
        <v>2E-3</v>
      </c>
      <c r="R205" s="223">
        <f t="shared" si="7"/>
        <v>0.01</v>
      </c>
      <c r="S205" s="223">
        <v>0</v>
      </c>
      <c r="T205" s="224">
        <f t="shared" si="8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 t="shared" si="9"/>
        <v>0</v>
      </c>
      <c r="BF205" s="226">
        <f t="shared" si="10"/>
        <v>0</v>
      </c>
      <c r="BG205" s="226">
        <f t="shared" si="11"/>
        <v>0</v>
      </c>
      <c r="BH205" s="226">
        <f t="shared" si="12"/>
        <v>0</v>
      </c>
      <c r="BI205" s="226">
        <f t="shared" si="13"/>
        <v>0</v>
      </c>
      <c r="BJ205" s="17" t="s">
        <v>100</v>
      </c>
      <c r="BK205" s="226">
        <f t="shared" si="14"/>
        <v>0</v>
      </c>
      <c r="BL205" s="17" t="s">
        <v>229</v>
      </c>
      <c r="BM205" s="225" t="s">
        <v>863</v>
      </c>
    </row>
    <row r="206" spans="1:65" s="2" customFormat="1" ht="22.2" customHeight="1">
      <c r="A206" s="34"/>
      <c r="B206" s="35"/>
      <c r="C206" s="214" t="s">
        <v>385</v>
      </c>
      <c r="D206" s="214" t="s">
        <v>225</v>
      </c>
      <c r="E206" s="215" t="s">
        <v>390</v>
      </c>
      <c r="F206" s="216" t="s">
        <v>391</v>
      </c>
      <c r="G206" s="217" t="s">
        <v>376</v>
      </c>
      <c r="H206" s="218">
        <v>5</v>
      </c>
      <c r="I206" s="219"/>
      <c r="J206" s="218">
        <f t="shared" si="5"/>
        <v>0</v>
      </c>
      <c r="K206" s="220"/>
      <c r="L206" s="39"/>
      <c r="M206" s="221" t="s">
        <v>1</v>
      </c>
      <c r="N206" s="222" t="s">
        <v>43</v>
      </c>
      <c r="O206" s="75"/>
      <c r="P206" s="223">
        <f t="shared" si="6"/>
        <v>0</v>
      </c>
      <c r="Q206" s="223">
        <v>0.11958000000000001</v>
      </c>
      <c r="R206" s="223">
        <f t="shared" si="7"/>
        <v>0.59789999999999999</v>
      </c>
      <c r="S206" s="223">
        <v>0</v>
      </c>
      <c r="T206" s="224">
        <f t="shared" si="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 t="shared" si="9"/>
        <v>0</v>
      </c>
      <c r="BF206" s="226">
        <f t="shared" si="10"/>
        <v>0</v>
      </c>
      <c r="BG206" s="226">
        <f t="shared" si="11"/>
        <v>0</v>
      </c>
      <c r="BH206" s="226">
        <f t="shared" si="12"/>
        <v>0</v>
      </c>
      <c r="BI206" s="226">
        <f t="shared" si="13"/>
        <v>0</v>
      </c>
      <c r="BJ206" s="17" t="s">
        <v>100</v>
      </c>
      <c r="BK206" s="226">
        <f t="shared" si="14"/>
        <v>0</v>
      </c>
      <c r="BL206" s="17" t="s">
        <v>229</v>
      </c>
      <c r="BM206" s="225" t="s">
        <v>864</v>
      </c>
    </row>
    <row r="207" spans="1:65" s="2" customFormat="1" ht="14.4" customHeight="1">
      <c r="A207" s="34"/>
      <c r="B207" s="35"/>
      <c r="C207" s="250" t="s">
        <v>389</v>
      </c>
      <c r="D207" s="250" t="s">
        <v>322</v>
      </c>
      <c r="E207" s="251" t="s">
        <v>394</v>
      </c>
      <c r="F207" s="252" t="s">
        <v>395</v>
      </c>
      <c r="G207" s="253" t="s">
        <v>376</v>
      </c>
      <c r="H207" s="254">
        <v>5</v>
      </c>
      <c r="I207" s="255"/>
      <c r="J207" s="254">
        <f t="shared" si="5"/>
        <v>0</v>
      </c>
      <c r="K207" s="256"/>
      <c r="L207" s="257"/>
      <c r="M207" s="258" t="s">
        <v>1</v>
      </c>
      <c r="N207" s="259" t="s">
        <v>43</v>
      </c>
      <c r="O207" s="75"/>
      <c r="P207" s="223">
        <f t="shared" si="6"/>
        <v>0</v>
      </c>
      <c r="Q207" s="223">
        <v>1.4E-3</v>
      </c>
      <c r="R207" s="223">
        <f t="shared" si="7"/>
        <v>7.0000000000000001E-3</v>
      </c>
      <c r="S207" s="223">
        <v>0</v>
      </c>
      <c r="T207" s="224">
        <f t="shared" si="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262</v>
      </c>
      <c r="AT207" s="225" t="s">
        <v>322</v>
      </c>
      <c r="AU207" s="225" t="s">
        <v>100</v>
      </c>
      <c r="AY207" s="17" t="s">
        <v>223</v>
      </c>
      <c r="BE207" s="226">
        <f t="shared" si="9"/>
        <v>0</v>
      </c>
      <c r="BF207" s="226">
        <f t="shared" si="10"/>
        <v>0</v>
      </c>
      <c r="BG207" s="226">
        <f t="shared" si="11"/>
        <v>0</v>
      </c>
      <c r="BH207" s="226">
        <f t="shared" si="12"/>
        <v>0</v>
      </c>
      <c r="BI207" s="226">
        <f t="shared" si="13"/>
        <v>0</v>
      </c>
      <c r="BJ207" s="17" t="s">
        <v>100</v>
      </c>
      <c r="BK207" s="226">
        <f t="shared" si="14"/>
        <v>0</v>
      </c>
      <c r="BL207" s="17" t="s">
        <v>229</v>
      </c>
      <c r="BM207" s="225" t="s">
        <v>865</v>
      </c>
    </row>
    <row r="208" spans="1:65" s="2" customFormat="1" ht="14.4" customHeight="1">
      <c r="A208" s="34"/>
      <c r="B208" s="35"/>
      <c r="C208" s="250" t="s">
        <v>393</v>
      </c>
      <c r="D208" s="250" t="s">
        <v>322</v>
      </c>
      <c r="E208" s="251" t="s">
        <v>398</v>
      </c>
      <c r="F208" s="252" t="s">
        <v>399</v>
      </c>
      <c r="G208" s="253" t="s">
        <v>376</v>
      </c>
      <c r="H208" s="254">
        <v>11</v>
      </c>
      <c r="I208" s="255"/>
      <c r="J208" s="254">
        <f t="shared" si="5"/>
        <v>0</v>
      </c>
      <c r="K208" s="256"/>
      <c r="L208" s="257"/>
      <c r="M208" s="258" t="s">
        <v>1</v>
      </c>
      <c r="N208" s="259" t="s">
        <v>43</v>
      </c>
      <c r="O208" s="75"/>
      <c r="P208" s="223">
        <f t="shared" si="6"/>
        <v>0</v>
      </c>
      <c r="Q208" s="223">
        <v>2.0000000000000002E-5</v>
      </c>
      <c r="R208" s="223">
        <f t="shared" si="7"/>
        <v>2.2000000000000001E-4</v>
      </c>
      <c r="S208" s="223">
        <v>0</v>
      </c>
      <c r="T208" s="224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262</v>
      </c>
      <c r="AT208" s="225" t="s">
        <v>322</v>
      </c>
      <c r="AU208" s="225" t="s">
        <v>100</v>
      </c>
      <c r="AY208" s="17" t="s">
        <v>223</v>
      </c>
      <c r="BE208" s="226">
        <f t="shared" si="9"/>
        <v>0</v>
      </c>
      <c r="BF208" s="226">
        <f t="shared" si="10"/>
        <v>0</v>
      </c>
      <c r="BG208" s="226">
        <f t="shared" si="11"/>
        <v>0</v>
      </c>
      <c r="BH208" s="226">
        <f t="shared" si="12"/>
        <v>0</v>
      </c>
      <c r="BI208" s="226">
        <f t="shared" si="13"/>
        <v>0</v>
      </c>
      <c r="BJ208" s="17" t="s">
        <v>100</v>
      </c>
      <c r="BK208" s="226">
        <f t="shared" si="14"/>
        <v>0</v>
      </c>
      <c r="BL208" s="17" t="s">
        <v>229</v>
      </c>
      <c r="BM208" s="225" t="s">
        <v>866</v>
      </c>
    </row>
    <row r="209" spans="1:65" s="2" customFormat="1" ht="30" customHeight="1">
      <c r="A209" s="34"/>
      <c r="B209" s="35"/>
      <c r="C209" s="214" t="s">
        <v>397</v>
      </c>
      <c r="D209" s="214" t="s">
        <v>225</v>
      </c>
      <c r="E209" s="215" t="s">
        <v>402</v>
      </c>
      <c r="F209" s="216" t="s">
        <v>403</v>
      </c>
      <c r="G209" s="217" t="s">
        <v>248</v>
      </c>
      <c r="H209" s="218">
        <v>191.49</v>
      </c>
      <c r="I209" s="219"/>
      <c r="J209" s="218">
        <f t="shared" si="5"/>
        <v>0</v>
      </c>
      <c r="K209" s="220"/>
      <c r="L209" s="39"/>
      <c r="M209" s="221" t="s">
        <v>1</v>
      </c>
      <c r="N209" s="222" t="s">
        <v>43</v>
      </c>
      <c r="O209" s="75"/>
      <c r="P209" s="223">
        <f t="shared" si="6"/>
        <v>0</v>
      </c>
      <c r="Q209" s="223">
        <v>6.9999999999999994E-5</v>
      </c>
      <c r="R209" s="223">
        <f t="shared" si="7"/>
        <v>1.3404299999999999E-2</v>
      </c>
      <c r="S209" s="223">
        <v>0</v>
      </c>
      <c r="T209" s="224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 t="shared" si="9"/>
        <v>0</v>
      </c>
      <c r="BF209" s="226">
        <f t="shared" si="10"/>
        <v>0</v>
      </c>
      <c r="BG209" s="226">
        <f t="shared" si="11"/>
        <v>0</v>
      </c>
      <c r="BH209" s="226">
        <f t="shared" si="12"/>
        <v>0</v>
      </c>
      <c r="BI209" s="226">
        <f t="shared" si="13"/>
        <v>0</v>
      </c>
      <c r="BJ209" s="17" t="s">
        <v>100</v>
      </c>
      <c r="BK209" s="226">
        <f t="shared" si="14"/>
        <v>0</v>
      </c>
      <c r="BL209" s="17" t="s">
        <v>229</v>
      </c>
      <c r="BM209" s="225" t="s">
        <v>867</v>
      </c>
    </row>
    <row r="210" spans="1:65" s="2" customFormat="1" ht="30" customHeight="1">
      <c r="A210" s="34"/>
      <c r="B210" s="35"/>
      <c r="C210" s="214" t="s">
        <v>401</v>
      </c>
      <c r="D210" s="214" t="s">
        <v>225</v>
      </c>
      <c r="E210" s="215" t="s">
        <v>1166</v>
      </c>
      <c r="F210" s="216" t="s">
        <v>1167</v>
      </c>
      <c r="G210" s="217" t="s">
        <v>248</v>
      </c>
      <c r="H210" s="218">
        <v>2.5</v>
      </c>
      <c r="I210" s="219"/>
      <c r="J210" s="218">
        <f t="shared" si="5"/>
        <v>0</v>
      </c>
      <c r="K210" s="220"/>
      <c r="L210" s="39"/>
      <c r="M210" s="221" t="s">
        <v>1</v>
      </c>
      <c r="N210" s="222" t="s">
        <v>43</v>
      </c>
      <c r="O210" s="75"/>
      <c r="P210" s="223">
        <f t="shared" si="6"/>
        <v>0</v>
      </c>
      <c r="Q210" s="223">
        <v>1.4999999999999999E-4</v>
      </c>
      <c r="R210" s="223">
        <f t="shared" si="7"/>
        <v>3.7499999999999995E-4</v>
      </c>
      <c r="S210" s="223">
        <v>0</v>
      </c>
      <c r="T210" s="224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 t="shared" si="9"/>
        <v>0</v>
      </c>
      <c r="BF210" s="226">
        <f t="shared" si="10"/>
        <v>0</v>
      </c>
      <c r="BG210" s="226">
        <f t="shared" si="11"/>
        <v>0</v>
      </c>
      <c r="BH210" s="226">
        <f t="shared" si="12"/>
        <v>0</v>
      </c>
      <c r="BI210" s="226">
        <f t="shared" si="13"/>
        <v>0</v>
      </c>
      <c r="BJ210" s="17" t="s">
        <v>100</v>
      </c>
      <c r="BK210" s="226">
        <f t="shared" si="14"/>
        <v>0</v>
      </c>
      <c r="BL210" s="17" t="s">
        <v>229</v>
      </c>
      <c r="BM210" s="225" t="s">
        <v>1168</v>
      </c>
    </row>
    <row r="211" spans="1:65" s="2" customFormat="1" ht="22.2" customHeight="1">
      <c r="A211" s="34"/>
      <c r="B211" s="35"/>
      <c r="C211" s="214" t="s">
        <v>405</v>
      </c>
      <c r="D211" s="214" t="s">
        <v>225</v>
      </c>
      <c r="E211" s="215" t="s">
        <v>410</v>
      </c>
      <c r="F211" s="216" t="s">
        <v>411</v>
      </c>
      <c r="G211" s="217" t="s">
        <v>228</v>
      </c>
      <c r="H211" s="218">
        <v>37.5</v>
      </c>
      <c r="I211" s="219"/>
      <c r="J211" s="218">
        <f t="shared" si="5"/>
        <v>0</v>
      </c>
      <c r="K211" s="220"/>
      <c r="L211" s="39"/>
      <c r="M211" s="221" t="s">
        <v>1</v>
      </c>
      <c r="N211" s="222" t="s">
        <v>43</v>
      </c>
      <c r="O211" s="75"/>
      <c r="P211" s="223">
        <f t="shared" si="6"/>
        <v>0</v>
      </c>
      <c r="Q211" s="223">
        <v>5.9999999999999995E-4</v>
      </c>
      <c r="R211" s="223">
        <f t="shared" si="7"/>
        <v>2.2499999999999999E-2</v>
      </c>
      <c r="S211" s="223">
        <v>0</v>
      </c>
      <c r="T211" s="224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 t="shared" si="9"/>
        <v>0</v>
      </c>
      <c r="BF211" s="226">
        <f t="shared" si="10"/>
        <v>0</v>
      </c>
      <c r="BG211" s="226">
        <f t="shared" si="11"/>
        <v>0</v>
      </c>
      <c r="BH211" s="226">
        <f t="shared" si="12"/>
        <v>0</v>
      </c>
      <c r="BI211" s="226">
        <f t="shared" si="13"/>
        <v>0</v>
      </c>
      <c r="BJ211" s="17" t="s">
        <v>100</v>
      </c>
      <c r="BK211" s="226">
        <f t="shared" si="14"/>
        <v>0</v>
      </c>
      <c r="BL211" s="17" t="s">
        <v>229</v>
      </c>
      <c r="BM211" s="225" t="s">
        <v>869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1508</v>
      </c>
      <c r="G212" s="228"/>
      <c r="H212" s="232">
        <v>8.5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77</v>
      </c>
      <c r="AY212" s="238" t="s">
        <v>223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1509</v>
      </c>
      <c r="G213" s="228"/>
      <c r="H213" s="232">
        <v>29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77</v>
      </c>
      <c r="AY213" s="238" t="s">
        <v>223</v>
      </c>
    </row>
    <row r="214" spans="1:65" s="14" customFormat="1">
      <c r="B214" s="239"/>
      <c r="C214" s="240"/>
      <c r="D214" s="229" t="s">
        <v>234</v>
      </c>
      <c r="E214" s="241" t="s">
        <v>1</v>
      </c>
      <c r="F214" s="242" t="s">
        <v>244</v>
      </c>
      <c r="G214" s="240"/>
      <c r="H214" s="243">
        <v>37.5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234</v>
      </c>
      <c r="AU214" s="249" t="s">
        <v>100</v>
      </c>
      <c r="AV214" s="14" t="s">
        <v>229</v>
      </c>
      <c r="AW214" s="14" t="s">
        <v>33</v>
      </c>
      <c r="AX214" s="14" t="s">
        <v>85</v>
      </c>
      <c r="AY214" s="249" t="s">
        <v>223</v>
      </c>
    </row>
    <row r="215" spans="1:65" s="2" customFormat="1" ht="22.2" customHeight="1">
      <c r="A215" s="34"/>
      <c r="B215" s="35"/>
      <c r="C215" s="214" t="s">
        <v>409</v>
      </c>
      <c r="D215" s="214" t="s">
        <v>225</v>
      </c>
      <c r="E215" s="215" t="s">
        <v>424</v>
      </c>
      <c r="F215" s="216" t="s">
        <v>425</v>
      </c>
      <c r="G215" s="217" t="s">
        <v>376</v>
      </c>
      <c r="H215" s="218">
        <v>14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872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1510</v>
      </c>
      <c r="G216" s="228"/>
      <c r="H216" s="232">
        <v>14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85</v>
      </c>
      <c r="AY216" s="238" t="s">
        <v>223</v>
      </c>
    </row>
    <row r="217" spans="1:65" s="2" customFormat="1" ht="22.2" customHeight="1">
      <c r="A217" s="34"/>
      <c r="B217" s="35"/>
      <c r="C217" s="214" t="s">
        <v>415</v>
      </c>
      <c r="D217" s="214" t="s">
        <v>225</v>
      </c>
      <c r="E217" s="215" t="s">
        <v>429</v>
      </c>
      <c r="F217" s="216" t="s">
        <v>430</v>
      </c>
      <c r="G217" s="217" t="s">
        <v>248</v>
      </c>
      <c r="H217" s="218">
        <v>193.99</v>
      </c>
      <c r="I217" s="219"/>
      <c r="J217" s="218">
        <f>ROUND(I217*H217,2)</f>
        <v>0</v>
      </c>
      <c r="K217" s="220"/>
      <c r="L217" s="39"/>
      <c r="M217" s="221" t="s">
        <v>1</v>
      </c>
      <c r="N217" s="222" t="s">
        <v>43</v>
      </c>
      <c r="O217" s="7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874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1511</v>
      </c>
      <c r="G218" s="228"/>
      <c r="H218" s="232">
        <v>193.99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85</v>
      </c>
      <c r="AY218" s="238" t="s">
        <v>223</v>
      </c>
    </row>
    <row r="219" spans="1:65" s="2" customFormat="1" ht="22.2" customHeight="1">
      <c r="A219" s="34"/>
      <c r="B219" s="35"/>
      <c r="C219" s="214" t="s">
        <v>419</v>
      </c>
      <c r="D219" s="214" t="s">
        <v>225</v>
      </c>
      <c r="E219" s="215" t="s">
        <v>434</v>
      </c>
      <c r="F219" s="216" t="s">
        <v>435</v>
      </c>
      <c r="G219" s="217" t="s">
        <v>228</v>
      </c>
      <c r="H219" s="218">
        <v>37.5</v>
      </c>
      <c r="I219" s="219"/>
      <c r="J219" s="218">
        <f>ROUND(I219*H219,2)</f>
        <v>0</v>
      </c>
      <c r="K219" s="220"/>
      <c r="L219" s="39"/>
      <c r="M219" s="221" t="s">
        <v>1</v>
      </c>
      <c r="N219" s="222" t="s">
        <v>43</v>
      </c>
      <c r="O219" s="75"/>
      <c r="P219" s="223">
        <f>O219*H219</f>
        <v>0</v>
      </c>
      <c r="Q219" s="223">
        <v>1.0000000000000001E-5</v>
      </c>
      <c r="R219" s="223">
        <f>Q219*H219</f>
        <v>3.7500000000000001E-4</v>
      </c>
      <c r="S219" s="223">
        <v>0</v>
      </c>
      <c r="T219" s="22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>IF(N219="základná",J219,0)</f>
        <v>0</v>
      </c>
      <c r="BF219" s="226">
        <f>IF(N219="znížená",J219,0)</f>
        <v>0</v>
      </c>
      <c r="BG219" s="226">
        <f>IF(N219="zákl. prenesená",J219,0)</f>
        <v>0</v>
      </c>
      <c r="BH219" s="226">
        <f>IF(N219="zníž. prenesená",J219,0)</f>
        <v>0</v>
      </c>
      <c r="BI219" s="226">
        <f>IF(N219="nulová",J219,0)</f>
        <v>0</v>
      </c>
      <c r="BJ219" s="17" t="s">
        <v>100</v>
      </c>
      <c r="BK219" s="226">
        <f>ROUND(I219*H219,2)</f>
        <v>0</v>
      </c>
      <c r="BL219" s="17" t="s">
        <v>229</v>
      </c>
      <c r="BM219" s="225" t="s">
        <v>876</v>
      </c>
    </row>
    <row r="220" spans="1:65" s="13" customFormat="1">
      <c r="B220" s="227"/>
      <c r="C220" s="228"/>
      <c r="D220" s="229" t="s">
        <v>234</v>
      </c>
      <c r="E220" s="230" t="s">
        <v>1</v>
      </c>
      <c r="F220" s="231" t="s">
        <v>1512</v>
      </c>
      <c r="G220" s="228"/>
      <c r="H220" s="232">
        <v>37.5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33</v>
      </c>
      <c r="AX220" s="13" t="s">
        <v>85</v>
      </c>
      <c r="AY220" s="238" t="s">
        <v>223</v>
      </c>
    </row>
    <row r="221" spans="1:65" s="2" customFormat="1" ht="30" customHeight="1">
      <c r="A221" s="34"/>
      <c r="B221" s="35"/>
      <c r="C221" s="214" t="s">
        <v>423</v>
      </c>
      <c r="D221" s="214" t="s">
        <v>225</v>
      </c>
      <c r="E221" s="215" t="s">
        <v>439</v>
      </c>
      <c r="F221" s="216" t="s">
        <v>440</v>
      </c>
      <c r="G221" s="217" t="s">
        <v>248</v>
      </c>
      <c r="H221" s="218">
        <v>3.84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0.15112999999999999</v>
      </c>
      <c r="R221" s="223">
        <f>Q221*H221</f>
        <v>0.58033919999999994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878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1513</v>
      </c>
      <c r="G222" s="228"/>
      <c r="H222" s="232">
        <v>3.84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85</v>
      </c>
      <c r="AY222" s="238" t="s">
        <v>223</v>
      </c>
    </row>
    <row r="223" spans="1:65" s="2" customFormat="1" ht="22.2" customHeight="1">
      <c r="A223" s="34"/>
      <c r="B223" s="35"/>
      <c r="C223" s="250" t="s">
        <v>428</v>
      </c>
      <c r="D223" s="250" t="s">
        <v>322</v>
      </c>
      <c r="E223" s="251" t="s">
        <v>447</v>
      </c>
      <c r="F223" s="252" t="s">
        <v>448</v>
      </c>
      <c r="G223" s="253" t="s">
        <v>376</v>
      </c>
      <c r="H223" s="254">
        <v>3.88</v>
      </c>
      <c r="I223" s="255"/>
      <c r="J223" s="254">
        <f>ROUND(I223*H223,2)</f>
        <v>0</v>
      </c>
      <c r="K223" s="256"/>
      <c r="L223" s="257"/>
      <c r="M223" s="258" t="s">
        <v>1</v>
      </c>
      <c r="N223" s="259" t="s">
        <v>43</v>
      </c>
      <c r="O223" s="75"/>
      <c r="P223" s="223">
        <f>O223*H223</f>
        <v>0</v>
      </c>
      <c r="Q223" s="223">
        <v>0.09</v>
      </c>
      <c r="R223" s="223">
        <f>Q223*H223</f>
        <v>0.34919999999999995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262</v>
      </c>
      <c r="AT223" s="225" t="s">
        <v>322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882</v>
      </c>
    </row>
    <row r="224" spans="1:65" s="13" customFormat="1">
      <c r="B224" s="227"/>
      <c r="C224" s="228"/>
      <c r="D224" s="229" t="s">
        <v>234</v>
      </c>
      <c r="E224" s="228"/>
      <c r="F224" s="231" t="s">
        <v>1514</v>
      </c>
      <c r="G224" s="228"/>
      <c r="H224" s="232">
        <v>3.88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4</v>
      </c>
      <c r="AX224" s="13" t="s">
        <v>85</v>
      </c>
      <c r="AY224" s="238" t="s">
        <v>223</v>
      </c>
    </row>
    <row r="225" spans="1:65" s="2" customFormat="1" ht="30" customHeight="1">
      <c r="A225" s="34"/>
      <c r="B225" s="35"/>
      <c r="C225" s="214" t="s">
        <v>433</v>
      </c>
      <c r="D225" s="214" t="s">
        <v>225</v>
      </c>
      <c r="E225" s="215" t="s">
        <v>462</v>
      </c>
      <c r="F225" s="216" t="s">
        <v>463</v>
      </c>
      <c r="G225" s="217" t="s">
        <v>248</v>
      </c>
      <c r="H225" s="218">
        <v>422.21</v>
      </c>
      <c r="I225" s="219"/>
      <c r="J225" s="218">
        <f>ROUND(I225*H225,2)</f>
        <v>0</v>
      </c>
      <c r="K225" s="220"/>
      <c r="L225" s="39"/>
      <c r="M225" s="221" t="s">
        <v>1</v>
      </c>
      <c r="N225" s="222" t="s">
        <v>43</v>
      </c>
      <c r="O225" s="75"/>
      <c r="P225" s="223">
        <f>O225*H225</f>
        <v>0</v>
      </c>
      <c r="Q225" s="223">
        <v>9.8530000000000006E-2</v>
      </c>
      <c r="R225" s="223">
        <f>Q225*H225</f>
        <v>41.6003513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889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1515</v>
      </c>
      <c r="G226" s="228"/>
      <c r="H226" s="232">
        <v>422.21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85</v>
      </c>
      <c r="AY226" s="238" t="s">
        <v>223</v>
      </c>
    </row>
    <row r="227" spans="1:65" s="2" customFormat="1" ht="14.4" customHeight="1">
      <c r="A227" s="34"/>
      <c r="B227" s="35"/>
      <c r="C227" s="250" t="s">
        <v>438</v>
      </c>
      <c r="D227" s="250" t="s">
        <v>322</v>
      </c>
      <c r="E227" s="251" t="s">
        <v>467</v>
      </c>
      <c r="F227" s="252" t="s">
        <v>468</v>
      </c>
      <c r="G227" s="253" t="s">
        <v>376</v>
      </c>
      <c r="H227" s="254">
        <v>426.43</v>
      </c>
      <c r="I227" s="255"/>
      <c r="J227" s="254">
        <f>ROUND(I227*H227,2)</f>
        <v>0</v>
      </c>
      <c r="K227" s="256"/>
      <c r="L227" s="257"/>
      <c r="M227" s="258" t="s">
        <v>1</v>
      </c>
      <c r="N227" s="259" t="s">
        <v>43</v>
      </c>
      <c r="O227" s="75"/>
      <c r="P227" s="223">
        <f>O227*H227</f>
        <v>0</v>
      </c>
      <c r="Q227" s="223">
        <v>2.3E-2</v>
      </c>
      <c r="R227" s="223">
        <f>Q227*H227</f>
        <v>9.8078900000000004</v>
      </c>
      <c r="S227" s="223">
        <v>0</v>
      </c>
      <c r="T227" s="22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262</v>
      </c>
      <c r="AT227" s="225" t="s">
        <v>322</v>
      </c>
      <c r="AU227" s="225" t="s">
        <v>100</v>
      </c>
      <c r="AY227" s="17" t="s">
        <v>223</v>
      </c>
      <c r="BE227" s="226">
        <f>IF(N227="základná",J227,0)</f>
        <v>0</v>
      </c>
      <c r="BF227" s="226">
        <f>IF(N227="znížená",J227,0)</f>
        <v>0</v>
      </c>
      <c r="BG227" s="226">
        <f>IF(N227="zákl. prenesená",J227,0)</f>
        <v>0</v>
      </c>
      <c r="BH227" s="226">
        <f>IF(N227="zníž. prenesená",J227,0)</f>
        <v>0</v>
      </c>
      <c r="BI227" s="226">
        <f>IF(N227="nulová",J227,0)</f>
        <v>0</v>
      </c>
      <c r="BJ227" s="17" t="s">
        <v>100</v>
      </c>
      <c r="BK227" s="226">
        <f>ROUND(I227*H227,2)</f>
        <v>0</v>
      </c>
      <c r="BL227" s="17" t="s">
        <v>229</v>
      </c>
      <c r="BM227" s="225" t="s">
        <v>891</v>
      </c>
    </row>
    <row r="228" spans="1:65" s="13" customFormat="1">
      <c r="B228" s="227"/>
      <c r="C228" s="228"/>
      <c r="D228" s="229" t="s">
        <v>234</v>
      </c>
      <c r="E228" s="228"/>
      <c r="F228" s="231" t="s">
        <v>1516</v>
      </c>
      <c r="G228" s="228"/>
      <c r="H228" s="232">
        <v>426.43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234</v>
      </c>
      <c r="AU228" s="238" t="s">
        <v>100</v>
      </c>
      <c r="AV228" s="13" t="s">
        <v>100</v>
      </c>
      <c r="AW228" s="13" t="s">
        <v>4</v>
      </c>
      <c r="AX228" s="13" t="s">
        <v>85</v>
      </c>
      <c r="AY228" s="238" t="s">
        <v>223</v>
      </c>
    </row>
    <row r="229" spans="1:65" s="2" customFormat="1" ht="22.2" customHeight="1">
      <c r="A229" s="34"/>
      <c r="B229" s="35"/>
      <c r="C229" s="214" t="s">
        <v>446</v>
      </c>
      <c r="D229" s="214" t="s">
        <v>225</v>
      </c>
      <c r="E229" s="215" t="s">
        <v>472</v>
      </c>
      <c r="F229" s="216" t="s">
        <v>473</v>
      </c>
      <c r="G229" s="217" t="s">
        <v>258</v>
      </c>
      <c r="H229" s="218">
        <v>21.3</v>
      </c>
      <c r="I229" s="219"/>
      <c r="J229" s="218">
        <f>ROUND(I229*H229,2)</f>
        <v>0</v>
      </c>
      <c r="K229" s="220"/>
      <c r="L229" s="39"/>
      <c r="M229" s="221" t="s">
        <v>1</v>
      </c>
      <c r="N229" s="222" t="s">
        <v>43</v>
      </c>
      <c r="O229" s="75"/>
      <c r="P229" s="223">
        <f>O229*H229</f>
        <v>0</v>
      </c>
      <c r="Q229" s="223">
        <v>2.2151299999999998</v>
      </c>
      <c r="R229" s="223">
        <f>Q229*H229</f>
        <v>47.182268999999998</v>
      </c>
      <c r="S229" s="223">
        <v>0</v>
      </c>
      <c r="T229" s="22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229</v>
      </c>
      <c r="AT229" s="225" t="s">
        <v>225</v>
      </c>
      <c r="AU229" s="225" t="s">
        <v>100</v>
      </c>
      <c r="AY229" s="17" t="s">
        <v>223</v>
      </c>
      <c r="BE229" s="226">
        <f>IF(N229="základná",J229,0)</f>
        <v>0</v>
      </c>
      <c r="BF229" s="226">
        <f>IF(N229="znížená",J229,0)</f>
        <v>0</v>
      </c>
      <c r="BG229" s="226">
        <f>IF(N229="zákl. prenesená",J229,0)</f>
        <v>0</v>
      </c>
      <c r="BH229" s="226">
        <f>IF(N229="zníž. prenesená",J229,0)</f>
        <v>0</v>
      </c>
      <c r="BI229" s="226">
        <f>IF(N229="nulová",J229,0)</f>
        <v>0</v>
      </c>
      <c r="BJ229" s="17" t="s">
        <v>100</v>
      </c>
      <c r="BK229" s="226">
        <f>ROUND(I229*H229,2)</f>
        <v>0</v>
      </c>
      <c r="BL229" s="17" t="s">
        <v>229</v>
      </c>
      <c r="BM229" s="225" t="s">
        <v>893</v>
      </c>
    </row>
    <row r="230" spans="1:65" s="13" customFormat="1">
      <c r="B230" s="227"/>
      <c r="C230" s="228"/>
      <c r="D230" s="229" t="s">
        <v>234</v>
      </c>
      <c r="E230" s="230" t="s">
        <v>1</v>
      </c>
      <c r="F230" s="231" t="s">
        <v>1517</v>
      </c>
      <c r="G230" s="228"/>
      <c r="H230" s="232">
        <v>21.3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33</v>
      </c>
      <c r="AX230" s="13" t="s">
        <v>85</v>
      </c>
      <c r="AY230" s="238" t="s">
        <v>223</v>
      </c>
    </row>
    <row r="231" spans="1:65" s="2" customFormat="1" ht="22.2" customHeight="1">
      <c r="A231" s="34"/>
      <c r="B231" s="35"/>
      <c r="C231" s="214" t="s">
        <v>451</v>
      </c>
      <c r="D231" s="214" t="s">
        <v>225</v>
      </c>
      <c r="E231" s="215" t="s">
        <v>482</v>
      </c>
      <c r="F231" s="216" t="s">
        <v>483</v>
      </c>
      <c r="G231" s="217" t="s">
        <v>248</v>
      </c>
      <c r="H231" s="218">
        <v>10.23</v>
      </c>
      <c r="I231" s="219"/>
      <c r="J231" s="218">
        <f t="shared" ref="J231:J242" si="15">ROUND(I231*H231,2)</f>
        <v>0</v>
      </c>
      <c r="K231" s="220"/>
      <c r="L231" s="39"/>
      <c r="M231" s="221" t="s">
        <v>1</v>
      </c>
      <c r="N231" s="222" t="s">
        <v>43</v>
      </c>
      <c r="O231" s="75"/>
      <c r="P231" s="223">
        <f t="shared" ref="P231:P242" si="16">O231*H231</f>
        <v>0</v>
      </c>
      <c r="Q231" s="223">
        <v>0</v>
      </c>
      <c r="R231" s="223">
        <f t="shared" ref="R231:R242" si="17">Q231*H231</f>
        <v>0</v>
      </c>
      <c r="S231" s="223">
        <v>0</v>
      </c>
      <c r="T231" s="224">
        <f t="shared" ref="T231:T242" si="18"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 t="shared" ref="BE231:BE242" si="19">IF(N231="základná",J231,0)</f>
        <v>0</v>
      </c>
      <c r="BF231" s="226">
        <f t="shared" ref="BF231:BF242" si="20">IF(N231="znížená",J231,0)</f>
        <v>0</v>
      </c>
      <c r="BG231" s="226">
        <f t="shared" ref="BG231:BG242" si="21">IF(N231="zákl. prenesená",J231,0)</f>
        <v>0</v>
      </c>
      <c r="BH231" s="226">
        <f t="shared" ref="BH231:BH242" si="22">IF(N231="zníž. prenesená",J231,0)</f>
        <v>0</v>
      </c>
      <c r="BI231" s="226">
        <f t="shared" ref="BI231:BI242" si="23">IF(N231="nulová",J231,0)</f>
        <v>0</v>
      </c>
      <c r="BJ231" s="17" t="s">
        <v>100</v>
      </c>
      <c r="BK231" s="226">
        <f t="shared" ref="BK231:BK242" si="24">ROUND(I231*H231,2)</f>
        <v>0</v>
      </c>
      <c r="BL231" s="17" t="s">
        <v>229</v>
      </c>
      <c r="BM231" s="225" t="s">
        <v>1518</v>
      </c>
    </row>
    <row r="232" spans="1:65" s="2" customFormat="1" ht="34.799999999999997" customHeight="1">
      <c r="A232" s="34"/>
      <c r="B232" s="35"/>
      <c r="C232" s="214" t="s">
        <v>456</v>
      </c>
      <c r="D232" s="214" t="s">
        <v>225</v>
      </c>
      <c r="E232" s="215" t="s">
        <v>486</v>
      </c>
      <c r="F232" s="216" t="s">
        <v>487</v>
      </c>
      <c r="G232" s="217" t="s">
        <v>228</v>
      </c>
      <c r="H232" s="218">
        <v>5.1100000000000003</v>
      </c>
      <c r="I232" s="219"/>
      <c r="J232" s="218">
        <f t="shared" si="15"/>
        <v>0</v>
      </c>
      <c r="K232" s="220"/>
      <c r="L232" s="39"/>
      <c r="M232" s="221" t="s">
        <v>1</v>
      </c>
      <c r="N232" s="222" t="s">
        <v>43</v>
      </c>
      <c r="O232" s="75"/>
      <c r="P232" s="223">
        <f t="shared" si="16"/>
        <v>0</v>
      </c>
      <c r="Q232" s="223">
        <v>0</v>
      </c>
      <c r="R232" s="223">
        <f t="shared" si="17"/>
        <v>0</v>
      </c>
      <c r="S232" s="223">
        <v>0</v>
      </c>
      <c r="T232" s="224">
        <f t="shared" si="18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 t="shared" si="19"/>
        <v>0</v>
      </c>
      <c r="BF232" s="226">
        <f t="shared" si="20"/>
        <v>0</v>
      </c>
      <c r="BG232" s="226">
        <f t="shared" si="21"/>
        <v>0</v>
      </c>
      <c r="BH232" s="226">
        <f t="shared" si="22"/>
        <v>0</v>
      </c>
      <c r="BI232" s="226">
        <f t="shared" si="23"/>
        <v>0</v>
      </c>
      <c r="BJ232" s="17" t="s">
        <v>100</v>
      </c>
      <c r="BK232" s="226">
        <f t="shared" si="24"/>
        <v>0</v>
      </c>
      <c r="BL232" s="17" t="s">
        <v>229</v>
      </c>
      <c r="BM232" s="225" t="s">
        <v>1519</v>
      </c>
    </row>
    <row r="233" spans="1:65" s="2" customFormat="1" ht="19.8" customHeight="1">
      <c r="A233" s="34"/>
      <c r="B233" s="35"/>
      <c r="C233" s="214" t="s">
        <v>461</v>
      </c>
      <c r="D233" s="214" t="s">
        <v>225</v>
      </c>
      <c r="E233" s="215" t="s">
        <v>490</v>
      </c>
      <c r="F233" s="216" t="s">
        <v>491</v>
      </c>
      <c r="G233" s="217" t="s">
        <v>376</v>
      </c>
      <c r="H233" s="218">
        <v>1</v>
      </c>
      <c r="I233" s="219"/>
      <c r="J233" s="218">
        <f t="shared" si="15"/>
        <v>0</v>
      </c>
      <c r="K233" s="220"/>
      <c r="L233" s="39"/>
      <c r="M233" s="221" t="s">
        <v>1</v>
      </c>
      <c r="N233" s="222" t="s">
        <v>43</v>
      </c>
      <c r="O233" s="75"/>
      <c r="P233" s="223">
        <f t="shared" si="16"/>
        <v>0</v>
      </c>
      <c r="Q233" s="223">
        <v>4.1619999999999997E-2</v>
      </c>
      <c r="R233" s="223">
        <f t="shared" si="17"/>
        <v>4.1619999999999997E-2</v>
      </c>
      <c r="S233" s="223">
        <v>0</v>
      </c>
      <c r="T233" s="224">
        <f t="shared" si="18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 t="shared" si="19"/>
        <v>0</v>
      </c>
      <c r="BF233" s="226">
        <f t="shared" si="20"/>
        <v>0</v>
      </c>
      <c r="BG233" s="226">
        <f t="shared" si="21"/>
        <v>0</v>
      </c>
      <c r="BH233" s="226">
        <f t="shared" si="22"/>
        <v>0</v>
      </c>
      <c r="BI233" s="226">
        <f t="shared" si="23"/>
        <v>0</v>
      </c>
      <c r="BJ233" s="17" t="s">
        <v>100</v>
      </c>
      <c r="BK233" s="226">
        <f t="shared" si="24"/>
        <v>0</v>
      </c>
      <c r="BL233" s="17" t="s">
        <v>229</v>
      </c>
      <c r="BM233" s="225" t="s">
        <v>1188</v>
      </c>
    </row>
    <row r="234" spans="1:65" s="2" customFormat="1" ht="22.2" customHeight="1">
      <c r="A234" s="34"/>
      <c r="B234" s="35"/>
      <c r="C234" s="214" t="s">
        <v>466</v>
      </c>
      <c r="D234" s="214" t="s">
        <v>225</v>
      </c>
      <c r="E234" s="215" t="s">
        <v>710</v>
      </c>
      <c r="F234" s="216" t="s">
        <v>711</v>
      </c>
      <c r="G234" s="217" t="s">
        <v>376</v>
      </c>
      <c r="H234" s="218">
        <v>11</v>
      </c>
      <c r="I234" s="219"/>
      <c r="J234" s="218">
        <f t="shared" si="15"/>
        <v>0</v>
      </c>
      <c r="K234" s="220"/>
      <c r="L234" s="39"/>
      <c r="M234" s="221" t="s">
        <v>1</v>
      </c>
      <c r="N234" s="222" t="s">
        <v>43</v>
      </c>
      <c r="O234" s="75"/>
      <c r="P234" s="223">
        <f t="shared" si="16"/>
        <v>0</v>
      </c>
      <c r="Q234" s="223">
        <v>0</v>
      </c>
      <c r="R234" s="223">
        <f t="shared" si="17"/>
        <v>0</v>
      </c>
      <c r="S234" s="223">
        <v>8.2000000000000003E-2</v>
      </c>
      <c r="T234" s="224">
        <f t="shared" si="18"/>
        <v>0.90200000000000002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229</v>
      </c>
      <c r="AT234" s="225" t="s">
        <v>225</v>
      </c>
      <c r="AU234" s="225" t="s">
        <v>100</v>
      </c>
      <c r="AY234" s="17" t="s">
        <v>223</v>
      </c>
      <c r="BE234" s="226">
        <f t="shared" si="19"/>
        <v>0</v>
      </c>
      <c r="BF234" s="226">
        <f t="shared" si="20"/>
        <v>0</v>
      </c>
      <c r="BG234" s="226">
        <f t="shared" si="21"/>
        <v>0</v>
      </c>
      <c r="BH234" s="226">
        <f t="shared" si="22"/>
        <v>0</v>
      </c>
      <c r="BI234" s="226">
        <f t="shared" si="23"/>
        <v>0</v>
      </c>
      <c r="BJ234" s="17" t="s">
        <v>100</v>
      </c>
      <c r="BK234" s="226">
        <f t="shared" si="24"/>
        <v>0</v>
      </c>
      <c r="BL234" s="17" t="s">
        <v>229</v>
      </c>
      <c r="BM234" s="225" t="s">
        <v>1189</v>
      </c>
    </row>
    <row r="235" spans="1:65" s="2" customFormat="1" ht="22.2" customHeight="1">
      <c r="A235" s="34"/>
      <c r="B235" s="35"/>
      <c r="C235" s="214" t="s">
        <v>471</v>
      </c>
      <c r="D235" s="214" t="s">
        <v>225</v>
      </c>
      <c r="E235" s="215" t="s">
        <v>494</v>
      </c>
      <c r="F235" s="216" t="s">
        <v>495</v>
      </c>
      <c r="G235" s="217" t="s">
        <v>376</v>
      </c>
      <c r="H235" s="218">
        <v>6</v>
      </c>
      <c r="I235" s="219"/>
      <c r="J235" s="218">
        <f t="shared" si="15"/>
        <v>0</v>
      </c>
      <c r="K235" s="220"/>
      <c r="L235" s="39"/>
      <c r="M235" s="221" t="s">
        <v>1</v>
      </c>
      <c r="N235" s="222" t="s">
        <v>43</v>
      </c>
      <c r="O235" s="75"/>
      <c r="P235" s="223">
        <f t="shared" si="16"/>
        <v>0</v>
      </c>
      <c r="Q235" s="223">
        <v>0</v>
      </c>
      <c r="R235" s="223">
        <f t="shared" si="17"/>
        <v>0</v>
      </c>
      <c r="S235" s="223">
        <v>4.0000000000000001E-3</v>
      </c>
      <c r="T235" s="224">
        <f t="shared" si="18"/>
        <v>2.4E-2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229</v>
      </c>
      <c r="AT235" s="225" t="s">
        <v>225</v>
      </c>
      <c r="AU235" s="225" t="s">
        <v>100</v>
      </c>
      <c r="AY235" s="17" t="s">
        <v>223</v>
      </c>
      <c r="BE235" s="226">
        <f t="shared" si="19"/>
        <v>0</v>
      </c>
      <c r="BF235" s="226">
        <f t="shared" si="20"/>
        <v>0</v>
      </c>
      <c r="BG235" s="226">
        <f t="shared" si="21"/>
        <v>0</v>
      </c>
      <c r="BH235" s="226">
        <f t="shared" si="22"/>
        <v>0</v>
      </c>
      <c r="BI235" s="226">
        <f t="shared" si="23"/>
        <v>0</v>
      </c>
      <c r="BJ235" s="17" t="s">
        <v>100</v>
      </c>
      <c r="BK235" s="226">
        <f t="shared" si="24"/>
        <v>0</v>
      </c>
      <c r="BL235" s="17" t="s">
        <v>229</v>
      </c>
      <c r="BM235" s="225" t="s">
        <v>895</v>
      </c>
    </row>
    <row r="236" spans="1:65" s="2" customFormat="1" ht="14.4" customHeight="1">
      <c r="A236" s="34"/>
      <c r="B236" s="35"/>
      <c r="C236" s="214" t="s">
        <v>476</v>
      </c>
      <c r="D236" s="214" t="s">
        <v>225</v>
      </c>
      <c r="E236" s="215" t="s">
        <v>644</v>
      </c>
      <c r="F236" s="216" t="s">
        <v>645</v>
      </c>
      <c r="G236" s="217" t="s">
        <v>376</v>
      </c>
      <c r="H236" s="218">
        <v>1</v>
      </c>
      <c r="I236" s="219"/>
      <c r="J236" s="218">
        <f t="shared" si="15"/>
        <v>0</v>
      </c>
      <c r="K236" s="220"/>
      <c r="L236" s="39"/>
      <c r="M236" s="221" t="s">
        <v>1</v>
      </c>
      <c r="N236" s="222" t="s">
        <v>43</v>
      </c>
      <c r="O236" s="75"/>
      <c r="P236" s="223">
        <f t="shared" si="16"/>
        <v>0</v>
      </c>
      <c r="Q236" s="223">
        <v>0</v>
      </c>
      <c r="R236" s="223">
        <f t="shared" si="17"/>
        <v>0</v>
      </c>
      <c r="S236" s="223">
        <v>0</v>
      </c>
      <c r="T236" s="224">
        <f t="shared" si="18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 t="shared" si="19"/>
        <v>0</v>
      </c>
      <c r="BF236" s="226">
        <f t="shared" si="20"/>
        <v>0</v>
      </c>
      <c r="BG236" s="226">
        <f t="shared" si="21"/>
        <v>0</v>
      </c>
      <c r="BH236" s="226">
        <f t="shared" si="22"/>
        <v>0</v>
      </c>
      <c r="BI236" s="226">
        <f t="shared" si="23"/>
        <v>0</v>
      </c>
      <c r="BJ236" s="17" t="s">
        <v>100</v>
      </c>
      <c r="BK236" s="226">
        <f t="shared" si="24"/>
        <v>0</v>
      </c>
      <c r="BL236" s="17" t="s">
        <v>229</v>
      </c>
      <c r="BM236" s="225" t="s">
        <v>1520</v>
      </c>
    </row>
    <row r="237" spans="1:65" s="2" customFormat="1" ht="14.4" customHeight="1">
      <c r="A237" s="34"/>
      <c r="B237" s="35"/>
      <c r="C237" s="214" t="s">
        <v>481</v>
      </c>
      <c r="D237" s="214" t="s">
        <v>225</v>
      </c>
      <c r="E237" s="215" t="s">
        <v>1521</v>
      </c>
      <c r="F237" s="216" t="s">
        <v>1522</v>
      </c>
      <c r="G237" s="217" t="s">
        <v>376</v>
      </c>
      <c r="H237" s="218">
        <v>1</v>
      </c>
      <c r="I237" s="219"/>
      <c r="J237" s="218">
        <f t="shared" si="15"/>
        <v>0</v>
      </c>
      <c r="K237" s="220"/>
      <c r="L237" s="39"/>
      <c r="M237" s="221" t="s">
        <v>1</v>
      </c>
      <c r="N237" s="222" t="s">
        <v>43</v>
      </c>
      <c r="O237" s="75"/>
      <c r="P237" s="223">
        <f t="shared" si="16"/>
        <v>0</v>
      </c>
      <c r="Q237" s="223">
        <v>0</v>
      </c>
      <c r="R237" s="223">
        <f t="shared" si="17"/>
        <v>0</v>
      </c>
      <c r="S237" s="223">
        <v>0</v>
      </c>
      <c r="T237" s="224">
        <f t="shared" si="18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5" t="s">
        <v>229</v>
      </c>
      <c r="AT237" s="225" t="s">
        <v>225</v>
      </c>
      <c r="AU237" s="225" t="s">
        <v>100</v>
      </c>
      <c r="AY237" s="17" t="s">
        <v>223</v>
      </c>
      <c r="BE237" s="226">
        <f t="shared" si="19"/>
        <v>0</v>
      </c>
      <c r="BF237" s="226">
        <f t="shared" si="20"/>
        <v>0</v>
      </c>
      <c r="BG237" s="226">
        <f t="shared" si="21"/>
        <v>0</v>
      </c>
      <c r="BH237" s="226">
        <f t="shared" si="22"/>
        <v>0</v>
      </c>
      <c r="BI237" s="226">
        <f t="shared" si="23"/>
        <v>0</v>
      </c>
      <c r="BJ237" s="17" t="s">
        <v>100</v>
      </c>
      <c r="BK237" s="226">
        <f t="shared" si="24"/>
        <v>0</v>
      </c>
      <c r="BL237" s="17" t="s">
        <v>229</v>
      </c>
      <c r="BM237" s="225" t="s">
        <v>1523</v>
      </c>
    </row>
    <row r="238" spans="1:65" s="2" customFormat="1" ht="30" customHeight="1">
      <c r="A238" s="34"/>
      <c r="B238" s="35"/>
      <c r="C238" s="214" t="s">
        <v>485</v>
      </c>
      <c r="D238" s="214" t="s">
        <v>225</v>
      </c>
      <c r="E238" s="215" t="s">
        <v>502</v>
      </c>
      <c r="F238" s="216" t="s">
        <v>503</v>
      </c>
      <c r="G238" s="217" t="s">
        <v>303</v>
      </c>
      <c r="H238" s="218">
        <v>542.57000000000005</v>
      </c>
      <c r="I238" s="219"/>
      <c r="J238" s="218">
        <f t="shared" si="15"/>
        <v>0</v>
      </c>
      <c r="K238" s="220"/>
      <c r="L238" s="39"/>
      <c r="M238" s="221" t="s">
        <v>1</v>
      </c>
      <c r="N238" s="222" t="s">
        <v>43</v>
      </c>
      <c r="O238" s="75"/>
      <c r="P238" s="223">
        <f t="shared" si="16"/>
        <v>0</v>
      </c>
      <c r="Q238" s="223">
        <v>0</v>
      </c>
      <c r="R238" s="223">
        <f t="shared" si="17"/>
        <v>0</v>
      </c>
      <c r="S238" s="223">
        <v>0</v>
      </c>
      <c r="T238" s="224">
        <f t="shared" si="18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 t="shared" si="19"/>
        <v>0</v>
      </c>
      <c r="BF238" s="226">
        <f t="shared" si="20"/>
        <v>0</v>
      </c>
      <c r="BG238" s="226">
        <f t="shared" si="21"/>
        <v>0</v>
      </c>
      <c r="BH238" s="226">
        <f t="shared" si="22"/>
        <v>0</v>
      </c>
      <c r="BI238" s="226">
        <f t="shared" si="23"/>
        <v>0</v>
      </c>
      <c r="BJ238" s="17" t="s">
        <v>100</v>
      </c>
      <c r="BK238" s="226">
        <f t="shared" si="24"/>
        <v>0</v>
      </c>
      <c r="BL238" s="17" t="s">
        <v>229</v>
      </c>
      <c r="BM238" s="225" t="s">
        <v>1524</v>
      </c>
    </row>
    <row r="239" spans="1:65" s="2" customFormat="1" ht="22.2" customHeight="1">
      <c r="A239" s="34"/>
      <c r="B239" s="35"/>
      <c r="C239" s="214" t="s">
        <v>489</v>
      </c>
      <c r="D239" s="214" t="s">
        <v>225</v>
      </c>
      <c r="E239" s="215" t="s">
        <v>506</v>
      </c>
      <c r="F239" s="216" t="s">
        <v>507</v>
      </c>
      <c r="G239" s="217" t="s">
        <v>303</v>
      </c>
      <c r="H239" s="218">
        <v>542.57000000000005</v>
      </c>
      <c r="I239" s="219"/>
      <c r="J239" s="218">
        <f t="shared" si="15"/>
        <v>0</v>
      </c>
      <c r="K239" s="220"/>
      <c r="L239" s="39"/>
      <c r="M239" s="221" t="s">
        <v>1</v>
      </c>
      <c r="N239" s="222" t="s">
        <v>43</v>
      </c>
      <c r="O239" s="75"/>
      <c r="P239" s="223">
        <f t="shared" si="16"/>
        <v>0</v>
      </c>
      <c r="Q239" s="223">
        <v>0</v>
      </c>
      <c r="R239" s="223">
        <f t="shared" si="17"/>
        <v>0</v>
      </c>
      <c r="S239" s="223">
        <v>0</v>
      </c>
      <c r="T239" s="224">
        <f t="shared" si="18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229</v>
      </c>
      <c r="AT239" s="225" t="s">
        <v>225</v>
      </c>
      <c r="AU239" s="225" t="s">
        <v>100</v>
      </c>
      <c r="AY239" s="17" t="s">
        <v>223</v>
      </c>
      <c r="BE239" s="226">
        <f t="shared" si="19"/>
        <v>0</v>
      </c>
      <c r="BF239" s="226">
        <f t="shared" si="20"/>
        <v>0</v>
      </c>
      <c r="BG239" s="226">
        <f t="shared" si="21"/>
        <v>0</v>
      </c>
      <c r="BH239" s="226">
        <f t="shared" si="22"/>
        <v>0</v>
      </c>
      <c r="BI239" s="226">
        <f t="shared" si="23"/>
        <v>0</v>
      </c>
      <c r="BJ239" s="17" t="s">
        <v>100</v>
      </c>
      <c r="BK239" s="226">
        <f t="shared" si="24"/>
        <v>0</v>
      </c>
      <c r="BL239" s="17" t="s">
        <v>229</v>
      </c>
      <c r="BM239" s="225" t="s">
        <v>1525</v>
      </c>
    </row>
    <row r="240" spans="1:65" s="2" customFormat="1" ht="22.2" customHeight="1">
      <c r="A240" s="34"/>
      <c r="B240" s="35"/>
      <c r="C240" s="214" t="s">
        <v>493</v>
      </c>
      <c r="D240" s="214" t="s">
        <v>225</v>
      </c>
      <c r="E240" s="215" t="s">
        <v>511</v>
      </c>
      <c r="F240" s="216" t="s">
        <v>512</v>
      </c>
      <c r="G240" s="217" t="s">
        <v>303</v>
      </c>
      <c r="H240" s="218">
        <v>542.57000000000005</v>
      </c>
      <c r="I240" s="219"/>
      <c r="J240" s="218">
        <f t="shared" si="15"/>
        <v>0</v>
      </c>
      <c r="K240" s="220"/>
      <c r="L240" s="39"/>
      <c r="M240" s="221" t="s">
        <v>1</v>
      </c>
      <c r="N240" s="222" t="s">
        <v>43</v>
      </c>
      <c r="O240" s="75"/>
      <c r="P240" s="223">
        <f t="shared" si="16"/>
        <v>0</v>
      </c>
      <c r="Q240" s="223">
        <v>0</v>
      </c>
      <c r="R240" s="223">
        <f t="shared" si="17"/>
        <v>0</v>
      </c>
      <c r="S240" s="223">
        <v>0</v>
      </c>
      <c r="T240" s="224">
        <f t="shared" si="18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229</v>
      </c>
      <c r="AT240" s="225" t="s">
        <v>225</v>
      </c>
      <c r="AU240" s="225" t="s">
        <v>100</v>
      </c>
      <c r="AY240" s="17" t="s">
        <v>223</v>
      </c>
      <c r="BE240" s="226">
        <f t="shared" si="19"/>
        <v>0</v>
      </c>
      <c r="BF240" s="226">
        <f t="shared" si="20"/>
        <v>0</v>
      </c>
      <c r="BG240" s="226">
        <f t="shared" si="21"/>
        <v>0</v>
      </c>
      <c r="BH240" s="226">
        <f t="shared" si="22"/>
        <v>0</v>
      </c>
      <c r="BI240" s="226">
        <f t="shared" si="23"/>
        <v>0</v>
      </c>
      <c r="BJ240" s="17" t="s">
        <v>100</v>
      </c>
      <c r="BK240" s="226">
        <f t="shared" si="24"/>
        <v>0</v>
      </c>
      <c r="BL240" s="17" t="s">
        <v>229</v>
      </c>
      <c r="BM240" s="225" t="s">
        <v>1526</v>
      </c>
    </row>
    <row r="241" spans="1:65" s="2" customFormat="1" ht="22.2" customHeight="1">
      <c r="A241" s="34"/>
      <c r="B241" s="35"/>
      <c r="C241" s="214" t="s">
        <v>497</v>
      </c>
      <c r="D241" s="214" t="s">
        <v>225</v>
      </c>
      <c r="E241" s="215" t="s">
        <v>515</v>
      </c>
      <c r="F241" s="216" t="s">
        <v>516</v>
      </c>
      <c r="G241" s="217" t="s">
        <v>303</v>
      </c>
      <c r="H241" s="218">
        <v>314.95</v>
      </c>
      <c r="I241" s="219"/>
      <c r="J241" s="218">
        <f t="shared" si="15"/>
        <v>0</v>
      </c>
      <c r="K241" s="220"/>
      <c r="L241" s="39"/>
      <c r="M241" s="221" t="s">
        <v>1</v>
      </c>
      <c r="N241" s="222" t="s">
        <v>43</v>
      </c>
      <c r="O241" s="75"/>
      <c r="P241" s="223">
        <f t="shared" si="16"/>
        <v>0</v>
      </c>
      <c r="Q241" s="223">
        <v>0</v>
      </c>
      <c r="R241" s="223">
        <f t="shared" si="17"/>
        <v>0</v>
      </c>
      <c r="S241" s="223">
        <v>0</v>
      </c>
      <c r="T241" s="224">
        <f t="shared" si="18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 t="shared" si="19"/>
        <v>0</v>
      </c>
      <c r="BF241" s="226">
        <f t="shared" si="20"/>
        <v>0</v>
      </c>
      <c r="BG241" s="226">
        <f t="shared" si="21"/>
        <v>0</v>
      </c>
      <c r="BH241" s="226">
        <f t="shared" si="22"/>
        <v>0</v>
      </c>
      <c r="BI241" s="226">
        <f t="shared" si="23"/>
        <v>0</v>
      </c>
      <c r="BJ241" s="17" t="s">
        <v>100</v>
      </c>
      <c r="BK241" s="226">
        <f t="shared" si="24"/>
        <v>0</v>
      </c>
      <c r="BL241" s="17" t="s">
        <v>229</v>
      </c>
      <c r="BM241" s="225" t="s">
        <v>900</v>
      </c>
    </row>
    <row r="242" spans="1:65" s="2" customFormat="1" ht="22.2" customHeight="1">
      <c r="A242" s="34"/>
      <c r="B242" s="35"/>
      <c r="C242" s="214" t="s">
        <v>501</v>
      </c>
      <c r="D242" s="214" t="s">
        <v>225</v>
      </c>
      <c r="E242" s="215" t="s">
        <v>519</v>
      </c>
      <c r="F242" s="216" t="s">
        <v>520</v>
      </c>
      <c r="G242" s="217" t="s">
        <v>303</v>
      </c>
      <c r="H242" s="218">
        <v>227.62</v>
      </c>
      <c r="I242" s="219"/>
      <c r="J242" s="218">
        <f t="shared" si="15"/>
        <v>0</v>
      </c>
      <c r="K242" s="220"/>
      <c r="L242" s="39"/>
      <c r="M242" s="221" t="s">
        <v>1</v>
      </c>
      <c r="N242" s="222" t="s">
        <v>43</v>
      </c>
      <c r="O242" s="75"/>
      <c r="P242" s="223">
        <f t="shared" si="16"/>
        <v>0</v>
      </c>
      <c r="Q242" s="223">
        <v>0</v>
      </c>
      <c r="R242" s="223">
        <f t="shared" si="17"/>
        <v>0</v>
      </c>
      <c r="S242" s="223">
        <v>0</v>
      </c>
      <c r="T242" s="224">
        <f t="shared" si="18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229</v>
      </c>
      <c r="AT242" s="225" t="s">
        <v>225</v>
      </c>
      <c r="AU242" s="225" t="s">
        <v>100</v>
      </c>
      <c r="AY242" s="17" t="s">
        <v>223</v>
      </c>
      <c r="BE242" s="226">
        <f t="shared" si="19"/>
        <v>0</v>
      </c>
      <c r="BF242" s="226">
        <f t="shared" si="20"/>
        <v>0</v>
      </c>
      <c r="BG242" s="226">
        <f t="shared" si="21"/>
        <v>0</v>
      </c>
      <c r="BH242" s="226">
        <f t="shared" si="22"/>
        <v>0</v>
      </c>
      <c r="BI242" s="226">
        <f t="shared" si="23"/>
        <v>0</v>
      </c>
      <c r="BJ242" s="17" t="s">
        <v>100</v>
      </c>
      <c r="BK242" s="226">
        <f t="shared" si="24"/>
        <v>0</v>
      </c>
      <c r="BL242" s="17" t="s">
        <v>229</v>
      </c>
      <c r="BM242" s="225" t="s">
        <v>901</v>
      </c>
    </row>
    <row r="243" spans="1:65" s="12" customFormat="1" ht="22.8" customHeight="1">
      <c r="B243" s="198"/>
      <c r="C243" s="199"/>
      <c r="D243" s="200" t="s">
        <v>76</v>
      </c>
      <c r="E243" s="212" t="s">
        <v>522</v>
      </c>
      <c r="F243" s="212" t="s">
        <v>523</v>
      </c>
      <c r="G243" s="199"/>
      <c r="H243" s="199"/>
      <c r="I243" s="202"/>
      <c r="J243" s="213">
        <f>BK243</f>
        <v>0</v>
      </c>
      <c r="K243" s="199"/>
      <c r="L243" s="204"/>
      <c r="M243" s="205"/>
      <c r="N243" s="206"/>
      <c r="O243" s="206"/>
      <c r="P243" s="207">
        <f>P244</f>
        <v>0</v>
      </c>
      <c r="Q243" s="206"/>
      <c r="R243" s="207">
        <f>R244</f>
        <v>0</v>
      </c>
      <c r="S243" s="206"/>
      <c r="T243" s="208">
        <f>T244</f>
        <v>0</v>
      </c>
      <c r="AR243" s="209" t="s">
        <v>85</v>
      </c>
      <c r="AT243" s="210" t="s">
        <v>76</v>
      </c>
      <c r="AU243" s="210" t="s">
        <v>85</v>
      </c>
      <c r="AY243" s="209" t="s">
        <v>223</v>
      </c>
      <c r="BK243" s="211">
        <f>BK244</f>
        <v>0</v>
      </c>
    </row>
    <row r="244" spans="1:65" s="2" customFormat="1" ht="22.2" customHeight="1">
      <c r="A244" s="34"/>
      <c r="B244" s="35"/>
      <c r="C244" s="214" t="s">
        <v>505</v>
      </c>
      <c r="D244" s="214" t="s">
        <v>225</v>
      </c>
      <c r="E244" s="215" t="s">
        <v>596</v>
      </c>
      <c r="F244" s="216" t="s">
        <v>597</v>
      </c>
      <c r="G244" s="217" t="s">
        <v>303</v>
      </c>
      <c r="H244" s="218">
        <v>717.4</v>
      </c>
      <c r="I244" s="219"/>
      <c r="J244" s="218">
        <f>ROUND(I244*H244,2)</f>
        <v>0</v>
      </c>
      <c r="K244" s="220"/>
      <c r="L244" s="39"/>
      <c r="M244" s="260" t="s">
        <v>1</v>
      </c>
      <c r="N244" s="261" t="s">
        <v>43</v>
      </c>
      <c r="O244" s="262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>IF(N244="základná",J244,0)</f>
        <v>0</v>
      </c>
      <c r="BF244" s="226">
        <f>IF(N244="znížená",J244,0)</f>
        <v>0</v>
      </c>
      <c r="BG244" s="226">
        <f>IF(N244="zákl. prenesená",J244,0)</f>
        <v>0</v>
      </c>
      <c r="BH244" s="226">
        <f>IF(N244="zníž. prenesená",J244,0)</f>
        <v>0</v>
      </c>
      <c r="BI244" s="226">
        <f>IF(N244="nulová",J244,0)</f>
        <v>0</v>
      </c>
      <c r="BJ244" s="17" t="s">
        <v>100</v>
      </c>
      <c r="BK244" s="226">
        <f>ROUND(I244*H244,2)</f>
        <v>0</v>
      </c>
      <c r="BL244" s="17" t="s">
        <v>229</v>
      </c>
      <c r="BM244" s="225" t="s">
        <v>1527</v>
      </c>
    </row>
    <row r="245" spans="1:65" s="2" customFormat="1" ht="6.9" customHeight="1">
      <c r="A245" s="34"/>
      <c r="B245" s="58"/>
      <c r="C245" s="59"/>
      <c r="D245" s="59"/>
      <c r="E245" s="59"/>
      <c r="F245" s="59"/>
      <c r="G245" s="59"/>
      <c r="H245" s="59"/>
      <c r="I245" s="59"/>
      <c r="J245" s="59"/>
      <c r="K245" s="59"/>
      <c r="L245" s="39"/>
      <c r="M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</row>
  </sheetData>
  <sheetProtection password="CC35" sheet="1" objects="1" scenarios="1" formatColumns="0" formatRows="0" autoFilter="0"/>
  <autoFilter ref="C136:K244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156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1481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1528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J114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ROUND((SUM(BE114:BE121) + SUM(BE143:BE197)),  2)</f>
        <v>0</v>
      </c>
      <c r="G37" s="137"/>
      <c r="H37" s="137"/>
      <c r="I37" s="138">
        <v>0.2</v>
      </c>
      <c r="J37" s="136">
        <f>ROUND(((SUM(BE114:BE121) + SUM(BE143:BE197))*I37),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ROUND((SUM(BF114:BF121) + SUM(BF143:BF197)),  2)</f>
        <v>0</v>
      </c>
      <c r="G38" s="137"/>
      <c r="H38" s="137"/>
      <c r="I38" s="138">
        <v>0.2</v>
      </c>
      <c r="J38" s="136">
        <f>ROUND(((SUM(BF114:BF121) + SUM(BF143:BF197))*I38),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ROUND((SUM(BG114:BG121) + SUM(BG143:BG197)),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ROUND((SUM(BH114:BH121) + SUM(BH143:BH197)),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ROUND((SUM(BI114:BI121) + SUM(BI143:BI197)),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1481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999-9-8-91 - SO 11.1 Prístrešok pre bicykle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J143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47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J144</f>
        <v>0</v>
      </c>
      <c r="K99" s="164"/>
      <c r="L99" s="168"/>
    </row>
    <row r="100" spans="1:47" s="10" customFormat="1" ht="19.95" customHeight="1">
      <c r="B100" s="169"/>
      <c r="C100" s="108"/>
      <c r="D100" s="170" t="s">
        <v>1059</v>
      </c>
      <c r="E100" s="171"/>
      <c r="F100" s="171"/>
      <c r="G100" s="171"/>
      <c r="H100" s="171"/>
      <c r="I100" s="171"/>
      <c r="J100" s="172">
        <f>J145</f>
        <v>0</v>
      </c>
      <c r="K100" s="108"/>
      <c r="L100" s="173"/>
    </row>
    <row r="101" spans="1:47" s="10" customFormat="1" ht="19.95" customHeight="1">
      <c r="B101" s="169"/>
      <c r="C101" s="108"/>
      <c r="D101" s="170" t="s">
        <v>194</v>
      </c>
      <c r="E101" s="171"/>
      <c r="F101" s="171"/>
      <c r="G101" s="171"/>
      <c r="H101" s="171"/>
      <c r="I101" s="171"/>
      <c r="J101" s="172">
        <f>J155</f>
        <v>0</v>
      </c>
      <c r="K101" s="108"/>
      <c r="L101" s="173"/>
    </row>
    <row r="102" spans="1:47" s="10" customFormat="1" ht="19.95" customHeight="1">
      <c r="B102" s="169"/>
      <c r="C102" s="108"/>
      <c r="D102" s="170" t="s">
        <v>197</v>
      </c>
      <c r="E102" s="171"/>
      <c r="F102" s="171"/>
      <c r="G102" s="171"/>
      <c r="H102" s="171"/>
      <c r="I102" s="171"/>
      <c r="J102" s="172">
        <f>J159</f>
        <v>0</v>
      </c>
      <c r="K102" s="108"/>
      <c r="L102" s="173"/>
    </row>
    <row r="103" spans="1:47" s="10" customFormat="1" ht="19.95" customHeight="1">
      <c r="B103" s="169"/>
      <c r="C103" s="108"/>
      <c r="D103" s="170" t="s">
        <v>198</v>
      </c>
      <c r="E103" s="171"/>
      <c r="F103" s="171"/>
      <c r="G103" s="171"/>
      <c r="H103" s="171"/>
      <c r="I103" s="171"/>
      <c r="J103" s="172">
        <f>J163</f>
        <v>0</v>
      </c>
      <c r="K103" s="108"/>
      <c r="L103" s="173"/>
    </row>
    <row r="104" spans="1:47" s="9" customFormat="1" ht="24.9" customHeight="1">
      <c r="B104" s="163"/>
      <c r="C104" s="164"/>
      <c r="D104" s="165" t="s">
        <v>1529</v>
      </c>
      <c r="E104" s="166"/>
      <c r="F104" s="166"/>
      <c r="G104" s="166"/>
      <c r="H104" s="166"/>
      <c r="I104" s="166"/>
      <c r="J104" s="167">
        <f>J165</f>
        <v>0</v>
      </c>
      <c r="K104" s="164"/>
      <c r="L104" s="168"/>
    </row>
    <row r="105" spans="1:47" s="10" customFormat="1" ht="19.95" customHeight="1">
      <c r="B105" s="169"/>
      <c r="C105" s="108"/>
      <c r="D105" s="170" t="s">
        <v>1530</v>
      </c>
      <c r="E105" s="171"/>
      <c r="F105" s="171"/>
      <c r="G105" s="171"/>
      <c r="H105" s="171"/>
      <c r="I105" s="171"/>
      <c r="J105" s="172">
        <f>J166</f>
        <v>0</v>
      </c>
      <c r="K105" s="108"/>
      <c r="L105" s="173"/>
    </row>
    <row r="106" spans="1:47" s="10" customFormat="1" ht="19.95" customHeight="1">
      <c r="B106" s="169"/>
      <c r="C106" s="108"/>
      <c r="D106" s="170" t="s">
        <v>1531</v>
      </c>
      <c r="E106" s="171"/>
      <c r="F106" s="171"/>
      <c r="G106" s="171"/>
      <c r="H106" s="171"/>
      <c r="I106" s="171"/>
      <c r="J106" s="172">
        <f>J171</f>
        <v>0</v>
      </c>
      <c r="K106" s="108"/>
      <c r="L106" s="173"/>
    </row>
    <row r="107" spans="1:47" s="10" customFormat="1" ht="19.95" customHeight="1">
      <c r="B107" s="169"/>
      <c r="C107" s="108"/>
      <c r="D107" s="170" t="s">
        <v>1532</v>
      </c>
      <c r="E107" s="171"/>
      <c r="F107" s="171"/>
      <c r="G107" s="171"/>
      <c r="H107" s="171"/>
      <c r="I107" s="171"/>
      <c r="J107" s="172">
        <f>J174</f>
        <v>0</v>
      </c>
      <c r="K107" s="108"/>
      <c r="L107" s="173"/>
    </row>
    <row r="108" spans="1:47" s="10" customFormat="1" ht="19.95" customHeight="1">
      <c r="B108" s="169"/>
      <c r="C108" s="108"/>
      <c r="D108" s="170" t="s">
        <v>1533</v>
      </c>
      <c r="E108" s="171"/>
      <c r="F108" s="171"/>
      <c r="G108" s="171"/>
      <c r="H108" s="171"/>
      <c r="I108" s="171"/>
      <c r="J108" s="172">
        <f>J180</f>
        <v>0</v>
      </c>
      <c r="K108" s="108"/>
      <c r="L108" s="173"/>
    </row>
    <row r="109" spans="1:47" s="9" customFormat="1" ht="24.9" customHeight="1">
      <c r="B109" s="163"/>
      <c r="C109" s="164"/>
      <c r="D109" s="165" t="s">
        <v>1534</v>
      </c>
      <c r="E109" s="166"/>
      <c r="F109" s="166"/>
      <c r="G109" s="166"/>
      <c r="H109" s="166"/>
      <c r="I109" s="166"/>
      <c r="J109" s="167">
        <f>J182</f>
        <v>0</v>
      </c>
      <c r="K109" s="164"/>
      <c r="L109" s="168"/>
    </row>
    <row r="110" spans="1:47" s="10" customFormat="1" ht="19.95" customHeight="1">
      <c r="B110" s="169"/>
      <c r="C110" s="108"/>
      <c r="D110" s="170" t="s">
        <v>1535</v>
      </c>
      <c r="E110" s="171"/>
      <c r="F110" s="171"/>
      <c r="G110" s="171"/>
      <c r="H110" s="171"/>
      <c r="I110" s="171"/>
      <c r="J110" s="172">
        <f>J183</f>
        <v>0</v>
      </c>
      <c r="K110" s="108"/>
      <c r="L110" s="173"/>
    </row>
    <row r="111" spans="1:47" s="10" customFormat="1" ht="19.95" customHeight="1">
      <c r="B111" s="169"/>
      <c r="C111" s="108"/>
      <c r="D111" s="170" t="s">
        <v>1536</v>
      </c>
      <c r="E111" s="171"/>
      <c r="F111" s="171"/>
      <c r="G111" s="171"/>
      <c r="H111" s="171"/>
      <c r="I111" s="171"/>
      <c r="J111" s="172">
        <f>J195</f>
        <v>0</v>
      </c>
      <c r="K111" s="108"/>
      <c r="L111" s="173"/>
    </row>
    <row r="112" spans="1:47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29.25" customHeight="1">
      <c r="A114" s="34"/>
      <c r="B114" s="35"/>
      <c r="C114" s="162" t="s">
        <v>199</v>
      </c>
      <c r="D114" s="36"/>
      <c r="E114" s="36"/>
      <c r="F114" s="36"/>
      <c r="G114" s="36"/>
      <c r="H114" s="36"/>
      <c r="I114" s="36"/>
      <c r="J114" s="174">
        <f>ROUND(J115 + J116 + J117 + J118 + J119 + J120,2)</f>
        <v>0</v>
      </c>
      <c r="K114" s="36"/>
      <c r="L114" s="55"/>
      <c r="N114" s="175" t="s">
        <v>41</v>
      </c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8" customHeight="1">
      <c r="A115" s="34"/>
      <c r="B115" s="35"/>
      <c r="C115" s="36"/>
      <c r="D115" s="455" t="s">
        <v>200</v>
      </c>
      <c r="E115" s="456"/>
      <c r="F115" s="456"/>
      <c r="G115" s="36"/>
      <c r="H115" s="36"/>
      <c r="I115" s="36"/>
      <c r="J115" s="177">
        <v>0</v>
      </c>
      <c r="K115" s="36"/>
      <c r="L115" s="178"/>
      <c r="M115" s="179"/>
      <c r="N115" s="180" t="s">
        <v>43</v>
      </c>
      <c r="O115" s="179"/>
      <c r="P115" s="179"/>
      <c r="Q115" s="179"/>
      <c r="R115" s="179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82" t="s">
        <v>201</v>
      </c>
      <c r="AZ115" s="179"/>
      <c r="BA115" s="179"/>
      <c r="BB115" s="179"/>
      <c r="BC115" s="179"/>
      <c r="BD115" s="179"/>
      <c r="BE115" s="183">
        <f t="shared" ref="BE115:BE120" si="0">IF(N115="základná",J115,0)</f>
        <v>0</v>
      </c>
      <c r="BF115" s="183">
        <f t="shared" ref="BF115:BF120" si="1">IF(N115="znížená",J115,0)</f>
        <v>0</v>
      </c>
      <c r="BG115" s="183">
        <f t="shared" ref="BG115:BG120" si="2">IF(N115="zákl. prenesená",J115,0)</f>
        <v>0</v>
      </c>
      <c r="BH115" s="183">
        <f t="shared" ref="BH115:BH120" si="3">IF(N115="zníž. prenesená",J115,0)</f>
        <v>0</v>
      </c>
      <c r="BI115" s="183">
        <f t="shared" ref="BI115:BI120" si="4">IF(N115="nulová",J115,0)</f>
        <v>0</v>
      </c>
      <c r="BJ115" s="182" t="s">
        <v>100</v>
      </c>
      <c r="BK115" s="179"/>
      <c r="BL115" s="179"/>
      <c r="BM115" s="179"/>
    </row>
    <row r="116" spans="1:65" s="2" customFormat="1" ht="18" customHeight="1">
      <c r="A116" s="34"/>
      <c r="B116" s="35"/>
      <c r="C116" s="36"/>
      <c r="D116" s="455" t="s">
        <v>202</v>
      </c>
      <c r="E116" s="456"/>
      <c r="F116" s="456"/>
      <c r="G116" s="36"/>
      <c r="H116" s="36"/>
      <c r="I116" s="36"/>
      <c r="J116" s="177">
        <v>0</v>
      </c>
      <c r="K116" s="36"/>
      <c r="L116" s="178"/>
      <c r="M116" s="179"/>
      <c r="N116" s="180" t="s">
        <v>43</v>
      </c>
      <c r="O116" s="179"/>
      <c r="P116" s="179"/>
      <c r="Q116" s="179"/>
      <c r="R116" s="179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82" t="s">
        <v>201</v>
      </c>
      <c r="AZ116" s="179"/>
      <c r="BA116" s="179"/>
      <c r="BB116" s="179"/>
      <c r="BC116" s="179"/>
      <c r="BD116" s="179"/>
      <c r="BE116" s="183">
        <f t="shared" si="0"/>
        <v>0</v>
      </c>
      <c r="BF116" s="183">
        <f t="shared" si="1"/>
        <v>0</v>
      </c>
      <c r="BG116" s="183">
        <f t="shared" si="2"/>
        <v>0</v>
      </c>
      <c r="BH116" s="183">
        <f t="shared" si="3"/>
        <v>0</v>
      </c>
      <c r="BI116" s="183">
        <f t="shared" si="4"/>
        <v>0</v>
      </c>
      <c r="BJ116" s="182" t="s">
        <v>100</v>
      </c>
      <c r="BK116" s="179"/>
      <c r="BL116" s="179"/>
      <c r="BM116" s="179"/>
    </row>
    <row r="117" spans="1:65" s="2" customFormat="1" ht="18" customHeight="1">
      <c r="A117" s="34"/>
      <c r="B117" s="35"/>
      <c r="C117" s="36"/>
      <c r="D117" s="455" t="s">
        <v>203</v>
      </c>
      <c r="E117" s="456"/>
      <c r="F117" s="456"/>
      <c r="G117" s="36"/>
      <c r="H117" s="36"/>
      <c r="I117" s="36"/>
      <c r="J117" s="177">
        <v>0</v>
      </c>
      <c r="K117" s="36"/>
      <c r="L117" s="178"/>
      <c r="M117" s="179"/>
      <c r="N117" s="180" t="s">
        <v>43</v>
      </c>
      <c r="O117" s="179"/>
      <c r="P117" s="179"/>
      <c r="Q117" s="179"/>
      <c r="R117" s="179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82" t="s">
        <v>201</v>
      </c>
      <c r="AZ117" s="179"/>
      <c r="BA117" s="179"/>
      <c r="BB117" s="179"/>
      <c r="BC117" s="179"/>
      <c r="BD117" s="179"/>
      <c r="BE117" s="183">
        <f t="shared" si="0"/>
        <v>0</v>
      </c>
      <c r="BF117" s="183">
        <f t="shared" si="1"/>
        <v>0</v>
      </c>
      <c r="BG117" s="183">
        <f t="shared" si="2"/>
        <v>0</v>
      </c>
      <c r="BH117" s="183">
        <f t="shared" si="3"/>
        <v>0</v>
      </c>
      <c r="BI117" s="183">
        <f t="shared" si="4"/>
        <v>0</v>
      </c>
      <c r="BJ117" s="182" t="s">
        <v>100</v>
      </c>
      <c r="BK117" s="179"/>
      <c r="BL117" s="179"/>
      <c r="BM117" s="179"/>
    </row>
    <row r="118" spans="1:65" s="2" customFormat="1" ht="18" customHeight="1">
      <c r="A118" s="34"/>
      <c r="B118" s="35"/>
      <c r="C118" s="36"/>
      <c r="D118" s="455" t="s">
        <v>204</v>
      </c>
      <c r="E118" s="456"/>
      <c r="F118" s="456"/>
      <c r="G118" s="36"/>
      <c r="H118" s="36"/>
      <c r="I118" s="36"/>
      <c r="J118" s="177">
        <v>0</v>
      </c>
      <c r="K118" s="36"/>
      <c r="L118" s="178"/>
      <c r="M118" s="179"/>
      <c r="N118" s="180" t="s">
        <v>43</v>
      </c>
      <c r="O118" s="179"/>
      <c r="P118" s="179"/>
      <c r="Q118" s="179"/>
      <c r="R118" s="179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82" t="s">
        <v>201</v>
      </c>
      <c r="AZ118" s="179"/>
      <c r="BA118" s="179"/>
      <c r="BB118" s="179"/>
      <c r="BC118" s="179"/>
      <c r="BD118" s="179"/>
      <c r="BE118" s="183">
        <f t="shared" si="0"/>
        <v>0</v>
      </c>
      <c r="BF118" s="183">
        <f t="shared" si="1"/>
        <v>0</v>
      </c>
      <c r="BG118" s="183">
        <f t="shared" si="2"/>
        <v>0</v>
      </c>
      <c r="BH118" s="183">
        <f t="shared" si="3"/>
        <v>0</v>
      </c>
      <c r="BI118" s="183">
        <f t="shared" si="4"/>
        <v>0</v>
      </c>
      <c r="BJ118" s="182" t="s">
        <v>100</v>
      </c>
      <c r="BK118" s="179"/>
      <c r="BL118" s="179"/>
      <c r="BM118" s="179"/>
    </row>
    <row r="119" spans="1:65" s="2" customFormat="1" ht="18" customHeight="1">
      <c r="A119" s="34"/>
      <c r="B119" s="35"/>
      <c r="C119" s="36"/>
      <c r="D119" s="455" t="s">
        <v>205</v>
      </c>
      <c r="E119" s="456"/>
      <c r="F119" s="456"/>
      <c r="G119" s="36"/>
      <c r="H119" s="36"/>
      <c r="I119" s="36"/>
      <c r="J119" s="177">
        <v>0</v>
      </c>
      <c r="K119" s="36"/>
      <c r="L119" s="178"/>
      <c r="M119" s="179"/>
      <c r="N119" s="180" t="s">
        <v>43</v>
      </c>
      <c r="O119" s="179"/>
      <c r="P119" s="179"/>
      <c r="Q119" s="179"/>
      <c r="R119" s="179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82" t="s">
        <v>201</v>
      </c>
      <c r="AZ119" s="179"/>
      <c r="BA119" s="179"/>
      <c r="BB119" s="179"/>
      <c r="BC119" s="179"/>
      <c r="BD119" s="179"/>
      <c r="BE119" s="183">
        <f t="shared" si="0"/>
        <v>0</v>
      </c>
      <c r="BF119" s="183">
        <f t="shared" si="1"/>
        <v>0</v>
      </c>
      <c r="BG119" s="183">
        <f t="shared" si="2"/>
        <v>0</v>
      </c>
      <c r="BH119" s="183">
        <f t="shared" si="3"/>
        <v>0</v>
      </c>
      <c r="BI119" s="183">
        <f t="shared" si="4"/>
        <v>0</v>
      </c>
      <c r="BJ119" s="182" t="s">
        <v>100</v>
      </c>
      <c r="BK119" s="179"/>
      <c r="BL119" s="179"/>
      <c r="BM119" s="179"/>
    </row>
    <row r="120" spans="1:65" s="2" customFormat="1" ht="18" customHeight="1">
      <c r="A120" s="34"/>
      <c r="B120" s="35"/>
      <c r="C120" s="36"/>
      <c r="D120" s="176" t="s">
        <v>206</v>
      </c>
      <c r="E120" s="36"/>
      <c r="F120" s="36"/>
      <c r="G120" s="36"/>
      <c r="H120" s="36"/>
      <c r="I120" s="36"/>
      <c r="J120" s="177">
        <f>ROUND(J32*T120,2)</f>
        <v>0</v>
      </c>
      <c r="K120" s="36"/>
      <c r="L120" s="178"/>
      <c r="M120" s="179"/>
      <c r="N120" s="180" t="s">
        <v>43</v>
      </c>
      <c r="O120" s="179"/>
      <c r="P120" s="179"/>
      <c r="Q120" s="179"/>
      <c r="R120" s="179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82" t="s">
        <v>207</v>
      </c>
      <c r="AZ120" s="179"/>
      <c r="BA120" s="179"/>
      <c r="BB120" s="179"/>
      <c r="BC120" s="179"/>
      <c r="BD120" s="179"/>
      <c r="BE120" s="183">
        <f t="shared" si="0"/>
        <v>0</v>
      </c>
      <c r="BF120" s="183">
        <f t="shared" si="1"/>
        <v>0</v>
      </c>
      <c r="BG120" s="183">
        <f t="shared" si="2"/>
        <v>0</v>
      </c>
      <c r="BH120" s="183">
        <f t="shared" si="3"/>
        <v>0</v>
      </c>
      <c r="BI120" s="183">
        <f t="shared" si="4"/>
        <v>0</v>
      </c>
      <c r="BJ120" s="182" t="s">
        <v>100</v>
      </c>
      <c r="BK120" s="179"/>
      <c r="BL120" s="179"/>
      <c r="BM120" s="179"/>
    </row>
    <row r="121" spans="1:65" s="2" customForma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9.25" customHeight="1">
      <c r="A122" s="34"/>
      <c r="B122" s="35"/>
      <c r="C122" s="184" t="s">
        <v>208</v>
      </c>
      <c r="D122" s="160"/>
      <c r="E122" s="160"/>
      <c r="F122" s="160"/>
      <c r="G122" s="160"/>
      <c r="H122" s="160"/>
      <c r="I122" s="160"/>
      <c r="J122" s="185">
        <f>ROUND(J98+J114,2)</f>
        <v>0</v>
      </c>
      <c r="K122" s="160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7" spans="1:65" s="2" customFormat="1" ht="6.9" customHeight="1">
      <c r="A127" s="34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24.9" customHeight="1">
      <c r="A128" s="34"/>
      <c r="B128" s="35"/>
      <c r="C128" s="23" t="s">
        <v>209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3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3" s="2" customFormat="1" ht="12" customHeight="1">
      <c r="A130" s="34"/>
      <c r="B130" s="35"/>
      <c r="C130" s="29" t="s">
        <v>14</v>
      </c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3" s="2" customFormat="1" ht="27" customHeight="1">
      <c r="A131" s="34"/>
      <c r="B131" s="35"/>
      <c r="C131" s="36"/>
      <c r="D131" s="36"/>
      <c r="E131" s="457" t="str">
        <f>E7</f>
        <v>Cyklotrasa Partizánska - Cesta mládeže, Malacky - časť 1 - oprávnené náklady</v>
      </c>
      <c r="F131" s="458"/>
      <c r="G131" s="458"/>
      <c r="H131" s="458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3" s="1" customFormat="1" ht="12" customHeight="1">
      <c r="B132" s="21"/>
      <c r="C132" s="29" t="s">
        <v>183</v>
      </c>
      <c r="D132" s="22"/>
      <c r="E132" s="22"/>
      <c r="F132" s="22"/>
      <c r="G132" s="22"/>
      <c r="H132" s="22"/>
      <c r="I132" s="22"/>
      <c r="J132" s="22"/>
      <c r="K132" s="22"/>
      <c r="L132" s="20"/>
    </row>
    <row r="133" spans="1:63" s="2" customFormat="1" ht="14.4" customHeight="1">
      <c r="A133" s="34"/>
      <c r="B133" s="35"/>
      <c r="C133" s="36"/>
      <c r="D133" s="36"/>
      <c r="E133" s="457" t="s">
        <v>1481</v>
      </c>
      <c r="F133" s="459"/>
      <c r="G133" s="459"/>
      <c r="H133" s="459"/>
      <c r="I133" s="36"/>
      <c r="J133" s="36"/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3" s="2" customFormat="1" ht="12" customHeight="1">
      <c r="A134" s="34"/>
      <c r="B134" s="35"/>
      <c r="C134" s="29" t="s">
        <v>722</v>
      </c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3" s="2" customFormat="1" ht="15.6" customHeight="1">
      <c r="A135" s="34"/>
      <c r="B135" s="35"/>
      <c r="C135" s="36"/>
      <c r="D135" s="36"/>
      <c r="E135" s="414" t="str">
        <f>E11</f>
        <v>999-9-8-91 - SO 11.1 Prístrešok pre bicykle</v>
      </c>
      <c r="F135" s="459"/>
      <c r="G135" s="459"/>
      <c r="H135" s="459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3" s="2" customFormat="1" ht="6.9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5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3" s="2" customFormat="1" ht="12" customHeight="1">
      <c r="A137" s="34"/>
      <c r="B137" s="35"/>
      <c r="C137" s="29" t="s">
        <v>18</v>
      </c>
      <c r="D137" s="36"/>
      <c r="E137" s="36"/>
      <c r="F137" s="27" t="str">
        <f>F14</f>
        <v>Malacky</v>
      </c>
      <c r="G137" s="36"/>
      <c r="H137" s="36"/>
      <c r="I137" s="29" t="s">
        <v>20</v>
      </c>
      <c r="J137" s="70" t="str">
        <f>IF(J14="","",J14)</f>
        <v>23. 1. 2023</v>
      </c>
      <c r="K137" s="36"/>
      <c r="L137" s="55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63" s="2" customFormat="1" ht="6.9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5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63" s="2" customFormat="1" ht="40.799999999999997" customHeight="1">
      <c r="A139" s="34"/>
      <c r="B139" s="35"/>
      <c r="C139" s="29" t="s">
        <v>22</v>
      </c>
      <c r="D139" s="36"/>
      <c r="E139" s="36"/>
      <c r="F139" s="27" t="str">
        <f>E17</f>
        <v>Mesto Malacky, Bernolákova 5188/1A, 901 01 Malacky</v>
      </c>
      <c r="G139" s="36"/>
      <c r="H139" s="36"/>
      <c r="I139" s="29" t="s">
        <v>29</v>
      </c>
      <c r="J139" s="32" t="str">
        <f>E23</f>
        <v>Cykloprojekt s.r.o., Laurinská 18, 81101 Bratislav</v>
      </c>
      <c r="K139" s="36"/>
      <c r="L139" s="55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63" s="2" customFormat="1" ht="15.6" customHeight="1">
      <c r="A140" s="34"/>
      <c r="B140" s="35"/>
      <c r="C140" s="29" t="s">
        <v>27</v>
      </c>
      <c r="D140" s="36"/>
      <c r="E140" s="36"/>
      <c r="F140" s="27" t="str">
        <f>IF(E20="","",E20)</f>
        <v>Vyplň údaj</v>
      </c>
      <c r="G140" s="36"/>
      <c r="H140" s="36"/>
      <c r="I140" s="29" t="s">
        <v>34</v>
      </c>
      <c r="J140" s="32" t="str">
        <f>E26</f>
        <v xml:space="preserve"> </v>
      </c>
      <c r="K140" s="36"/>
      <c r="L140" s="55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63" s="2" customFormat="1" ht="10.3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5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63" s="11" customFormat="1" ht="29.25" customHeight="1">
      <c r="A142" s="186"/>
      <c r="B142" s="187"/>
      <c r="C142" s="188" t="s">
        <v>210</v>
      </c>
      <c r="D142" s="189" t="s">
        <v>62</v>
      </c>
      <c r="E142" s="189" t="s">
        <v>58</v>
      </c>
      <c r="F142" s="189" t="s">
        <v>59</v>
      </c>
      <c r="G142" s="189" t="s">
        <v>211</v>
      </c>
      <c r="H142" s="189" t="s">
        <v>212</v>
      </c>
      <c r="I142" s="189" t="s">
        <v>213</v>
      </c>
      <c r="J142" s="190" t="s">
        <v>189</v>
      </c>
      <c r="K142" s="191" t="s">
        <v>214</v>
      </c>
      <c r="L142" s="192"/>
      <c r="M142" s="79" t="s">
        <v>1</v>
      </c>
      <c r="N142" s="80" t="s">
        <v>41</v>
      </c>
      <c r="O142" s="80" t="s">
        <v>215</v>
      </c>
      <c r="P142" s="80" t="s">
        <v>216</v>
      </c>
      <c r="Q142" s="80" t="s">
        <v>217</v>
      </c>
      <c r="R142" s="80" t="s">
        <v>218</v>
      </c>
      <c r="S142" s="80" t="s">
        <v>219</v>
      </c>
      <c r="T142" s="81" t="s">
        <v>220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</row>
    <row r="143" spans="1:63" s="2" customFormat="1" ht="22.8" customHeight="1">
      <c r="A143" s="34"/>
      <c r="B143" s="35"/>
      <c r="C143" s="86" t="s">
        <v>185</v>
      </c>
      <c r="D143" s="36"/>
      <c r="E143" s="36"/>
      <c r="F143" s="36"/>
      <c r="G143" s="36"/>
      <c r="H143" s="36"/>
      <c r="I143" s="36"/>
      <c r="J143" s="193">
        <f>BK143</f>
        <v>0</v>
      </c>
      <c r="K143" s="36"/>
      <c r="L143" s="39"/>
      <c r="M143" s="82"/>
      <c r="N143" s="194"/>
      <c r="O143" s="83"/>
      <c r="P143" s="195">
        <f>P144+P165+P182</f>
        <v>0</v>
      </c>
      <c r="Q143" s="83"/>
      <c r="R143" s="195">
        <f>R144+R165+R182</f>
        <v>24.134304447205999</v>
      </c>
      <c r="S143" s="83"/>
      <c r="T143" s="196">
        <f>T144+T165+T182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76</v>
      </c>
      <c r="AU143" s="17" t="s">
        <v>191</v>
      </c>
      <c r="BK143" s="197">
        <f>BK144+BK165+BK182</f>
        <v>0</v>
      </c>
    </row>
    <row r="144" spans="1:63" s="12" customFormat="1" ht="25.95" customHeight="1">
      <c r="B144" s="198"/>
      <c r="C144" s="199"/>
      <c r="D144" s="200" t="s">
        <v>76</v>
      </c>
      <c r="E144" s="201" t="s">
        <v>221</v>
      </c>
      <c r="F144" s="201" t="s">
        <v>222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P145+P155+P159+P163</f>
        <v>0</v>
      </c>
      <c r="Q144" s="206"/>
      <c r="R144" s="207">
        <f>R145+R155+R159+R163</f>
        <v>22.859244267520001</v>
      </c>
      <c r="S144" s="206"/>
      <c r="T144" s="208">
        <f>T145+T155+T159+T163</f>
        <v>0</v>
      </c>
      <c r="AR144" s="209" t="s">
        <v>85</v>
      </c>
      <c r="AT144" s="210" t="s">
        <v>76</v>
      </c>
      <c r="AU144" s="210" t="s">
        <v>77</v>
      </c>
      <c r="AY144" s="209" t="s">
        <v>223</v>
      </c>
      <c r="BK144" s="211">
        <f>BK145+BK155+BK159+BK163</f>
        <v>0</v>
      </c>
    </row>
    <row r="145" spans="1:65" s="12" customFormat="1" ht="22.8" customHeight="1">
      <c r="B145" s="198"/>
      <c r="C145" s="199"/>
      <c r="D145" s="200" t="s">
        <v>76</v>
      </c>
      <c r="E145" s="212" t="s">
        <v>100</v>
      </c>
      <c r="F145" s="212" t="s">
        <v>1075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SUM(P146:P154)</f>
        <v>0</v>
      </c>
      <c r="Q145" s="206"/>
      <c r="R145" s="207">
        <f>SUM(R146:R154)</f>
        <v>22.570697067520001</v>
      </c>
      <c r="S145" s="206"/>
      <c r="T145" s="208">
        <f>SUM(T146:T154)</f>
        <v>0</v>
      </c>
      <c r="AR145" s="209" t="s">
        <v>85</v>
      </c>
      <c r="AT145" s="210" t="s">
        <v>76</v>
      </c>
      <c r="AU145" s="210" t="s">
        <v>85</v>
      </c>
      <c r="AY145" s="209" t="s">
        <v>223</v>
      </c>
      <c r="BK145" s="211">
        <f>SUM(BK146:BK154)</f>
        <v>0</v>
      </c>
    </row>
    <row r="146" spans="1:65" s="2" customFormat="1" ht="14.4" customHeight="1">
      <c r="A146" s="34"/>
      <c r="B146" s="35"/>
      <c r="C146" s="214" t="s">
        <v>85</v>
      </c>
      <c r="D146" s="214" t="s">
        <v>225</v>
      </c>
      <c r="E146" s="215" t="s">
        <v>1537</v>
      </c>
      <c r="F146" s="216" t="s">
        <v>1538</v>
      </c>
      <c r="G146" s="217" t="s">
        <v>258</v>
      </c>
      <c r="H146" s="218">
        <v>7.49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1.93971</v>
      </c>
      <c r="R146" s="223">
        <f>Q146*H146</f>
        <v>14.528427900000001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1539</v>
      </c>
    </row>
    <row r="147" spans="1:65" s="13" customFormat="1">
      <c r="B147" s="227"/>
      <c r="C147" s="228"/>
      <c r="D147" s="229" t="s">
        <v>234</v>
      </c>
      <c r="E147" s="230" t="s">
        <v>1</v>
      </c>
      <c r="F147" s="231" t="s">
        <v>1540</v>
      </c>
      <c r="G147" s="228"/>
      <c r="H147" s="232">
        <v>7.49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85</v>
      </c>
      <c r="AY147" s="238" t="s">
        <v>223</v>
      </c>
    </row>
    <row r="148" spans="1:65" s="2" customFormat="1" ht="22.2" customHeight="1">
      <c r="A148" s="34"/>
      <c r="B148" s="35"/>
      <c r="C148" s="214" t="s">
        <v>100</v>
      </c>
      <c r="D148" s="214" t="s">
        <v>225</v>
      </c>
      <c r="E148" s="215" t="s">
        <v>1541</v>
      </c>
      <c r="F148" s="216" t="s">
        <v>1542</v>
      </c>
      <c r="G148" s="217" t="s">
        <v>258</v>
      </c>
      <c r="H148" s="218">
        <v>3.14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2.4468000000000001</v>
      </c>
      <c r="R148" s="223">
        <f>Q148*H148</f>
        <v>7.6829520000000002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1543</v>
      </c>
    </row>
    <row r="149" spans="1:65" s="13" customFormat="1">
      <c r="B149" s="227"/>
      <c r="C149" s="228"/>
      <c r="D149" s="229" t="s">
        <v>234</v>
      </c>
      <c r="E149" s="230" t="s">
        <v>1</v>
      </c>
      <c r="F149" s="231" t="s">
        <v>1544</v>
      </c>
      <c r="G149" s="228"/>
      <c r="H149" s="232">
        <v>3.14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33</v>
      </c>
      <c r="AX149" s="13" t="s">
        <v>85</v>
      </c>
      <c r="AY149" s="238" t="s">
        <v>223</v>
      </c>
    </row>
    <row r="150" spans="1:65" s="2" customFormat="1" ht="14.4" customHeight="1">
      <c r="A150" s="34"/>
      <c r="B150" s="35"/>
      <c r="C150" s="214" t="s">
        <v>168</v>
      </c>
      <c r="D150" s="214" t="s">
        <v>225</v>
      </c>
      <c r="E150" s="215" t="s">
        <v>1545</v>
      </c>
      <c r="F150" s="216" t="s">
        <v>1546</v>
      </c>
      <c r="G150" s="217" t="s">
        <v>228</v>
      </c>
      <c r="H150" s="218">
        <v>3.55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1.387E-2</v>
      </c>
      <c r="R150" s="223">
        <f>Q150*H150</f>
        <v>4.9238499999999998E-2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1547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1548</v>
      </c>
      <c r="G151" s="228"/>
      <c r="H151" s="232">
        <v>3.55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85</v>
      </c>
      <c r="AY151" s="238" t="s">
        <v>223</v>
      </c>
    </row>
    <row r="152" spans="1:65" s="2" customFormat="1" ht="14.4" customHeight="1">
      <c r="A152" s="34"/>
      <c r="B152" s="35"/>
      <c r="C152" s="214" t="s">
        <v>229</v>
      </c>
      <c r="D152" s="214" t="s">
        <v>225</v>
      </c>
      <c r="E152" s="215" t="s">
        <v>1549</v>
      </c>
      <c r="F152" s="216" t="s">
        <v>1550</v>
      </c>
      <c r="G152" s="217" t="s">
        <v>228</v>
      </c>
      <c r="H152" s="218">
        <v>3.55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1551</v>
      </c>
    </row>
    <row r="153" spans="1:65" s="2" customFormat="1" ht="14.4" customHeight="1">
      <c r="A153" s="34"/>
      <c r="B153" s="35"/>
      <c r="C153" s="214" t="s">
        <v>245</v>
      </c>
      <c r="D153" s="214" t="s">
        <v>225</v>
      </c>
      <c r="E153" s="215" t="s">
        <v>1552</v>
      </c>
      <c r="F153" s="216" t="s">
        <v>1553</v>
      </c>
      <c r="G153" s="217" t="s">
        <v>303</v>
      </c>
      <c r="H153" s="218">
        <v>0.08</v>
      </c>
      <c r="I153" s="219"/>
      <c r="J153" s="218">
        <f>ROUND(I153*H153,2)</f>
        <v>0</v>
      </c>
      <c r="K153" s="220"/>
      <c r="L153" s="39"/>
      <c r="M153" s="221" t="s">
        <v>1</v>
      </c>
      <c r="N153" s="222" t="s">
        <v>43</v>
      </c>
      <c r="O153" s="75"/>
      <c r="P153" s="223">
        <f>O153*H153</f>
        <v>0</v>
      </c>
      <c r="Q153" s="223">
        <v>1.01895</v>
      </c>
      <c r="R153" s="223">
        <f>Q153*H153</f>
        <v>8.1516000000000005E-2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5" t="s">
        <v>229</v>
      </c>
      <c r="AT153" s="225" t="s">
        <v>225</v>
      </c>
      <c r="AU153" s="225" t="s">
        <v>100</v>
      </c>
      <c r="AY153" s="17" t="s">
        <v>223</v>
      </c>
      <c r="BE153" s="226">
        <f>IF(N153="základná",J153,0)</f>
        <v>0</v>
      </c>
      <c r="BF153" s="226">
        <f>IF(N153="znížená",J153,0)</f>
        <v>0</v>
      </c>
      <c r="BG153" s="226">
        <f>IF(N153="zákl. prenesená",J153,0)</f>
        <v>0</v>
      </c>
      <c r="BH153" s="226">
        <f>IF(N153="zníž. prenesená",J153,0)</f>
        <v>0</v>
      </c>
      <c r="BI153" s="226">
        <f>IF(N153="nulová",J153,0)</f>
        <v>0</v>
      </c>
      <c r="BJ153" s="17" t="s">
        <v>100</v>
      </c>
      <c r="BK153" s="226">
        <f>ROUND(I153*H153,2)</f>
        <v>0</v>
      </c>
      <c r="BL153" s="17" t="s">
        <v>229</v>
      </c>
      <c r="BM153" s="225" t="s">
        <v>1554</v>
      </c>
    </row>
    <row r="154" spans="1:65" s="2" customFormat="1" ht="14.4" customHeight="1">
      <c r="A154" s="34"/>
      <c r="B154" s="35"/>
      <c r="C154" s="214" t="s">
        <v>250</v>
      </c>
      <c r="D154" s="214" t="s">
        <v>225</v>
      </c>
      <c r="E154" s="215" t="s">
        <v>1555</v>
      </c>
      <c r="F154" s="216" t="s">
        <v>1556</v>
      </c>
      <c r="G154" s="217" t="s">
        <v>303</v>
      </c>
      <c r="H154" s="218">
        <v>0.19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1.202961408</v>
      </c>
      <c r="R154" s="223">
        <f>Q154*H154</f>
        <v>0.22856266751999998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1557</v>
      </c>
    </row>
    <row r="155" spans="1:65" s="12" customFormat="1" ht="22.8" customHeight="1">
      <c r="B155" s="198"/>
      <c r="C155" s="199"/>
      <c r="D155" s="200" t="s">
        <v>76</v>
      </c>
      <c r="E155" s="212" t="s">
        <v>229</v>
      </c>
      <c r="F155" s="212" t="s">
        <v>312</v>
      </c>
      <c r="G155" s="199"/>
      <c r="H155" s="199"/>
      <c r="I155" s="202"/>
      <c r="J155" s="213">
        <f>BK155</f>
        <v>0</v>
      </c>
      <c r="K155" s="199"/>
      <c r="L155" s="204"/>
      <c r="M155" s="205"/>
      <c r="N155" s="206"/>
      <c r="O155" s="206"/>
      <c r="P155" s="207">
        <f>SUM(P156:P158)</f>
        <v>0</v>
      </c>
      <c r="Q155" s="206"/>
      <c r="R155" s="207">
        <f>SUM(R156:R158)</f>
        <v>8.4672000000000011E-3</v>
      </c>
      <c r="S155" s="206"/>
      <c r="T155" s="208">
        <f>SUM(T156:T158)</f>
        <v>0</v>
      </c>
      <c r="AR155" s="209" t="s">
        <v>85</v>
      </c>
      <c r="AT155" s="210" t="s">
        <v>76</v>
      </c>
      <c r="AU155" s="210" t="s">
        <v>85</v>
      </c>
      <c r="AY155" s="209" t="s">
        <v>223</v>
      </c>
      <c r="BK155" s="211">
        <f>SUM(BK156:BK158)</f>
        <v>0</v>
      </c>
    </row>
    <row r="156" spans="1:65" s="2" customFormat="1" ht="22.2" customHeight="1">
      <c r="A156" s="34"/>
      <c r="B156" s="35"/>
      <c r="C156" s="214" t="s">
        <v>255</v>
      </c>
      <c r="D156" s="214" t="s">
        <v>225</v>
      </c>
      <c r="E156" s="215" t="s">
        <v>1558</v>
      </c>
      <c r="F156" s="216" t="s">
        <v>1559</v>
      </c>
      <c r="G156" s="217" t="s">
        <v>228</v>
      </c>
      <c r="H156" s="218">
        <v>11.14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2.7999999999999998E-4</v>
      </c>
      <c r="R156" s="223">
        <f>Q156*H156</f>
        <v>3.1191999999999999E-3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1560</v>
      </c>
    </row>
    <row r="157" spans="1:65" s="2" customFormat="1" ht="19.8" customHeight="1">
      <c r="A157" s="34"/>
      <c r="B157" s="35"/>
      <c r="C157" s="250" t="s">
        <v>262</v>
      </c>
      <c r="D157" s="250" t="s">
        <v>322</v>
      </c>
      <c r="E157" s="251" t="s">
        <v>1561</v>
      </c>
      <c r="F157" s="252" t="s">
        <v>1562</v>
      </c>
      <c r="G157" s="253" t="s">
        <v>228</v>
      </c>
      <c r="H157" s="254">
        <v>13.37</v>
      </c>
      <c r="I157" s="255"/>
      <c r="J157" s="254">
        <f>ROUND(I157*H157,2)</f>
        <v>0</v>
      </c>
      <c r="K157" s="256"/>
      <c r="L157" s="257"/>
      <c r="M157" s="258" t="s">
        <v>1</v>
      </c>
      <c r="N157" s="259" t="s">
        <v>43</v>
      </c>
      <c r="O157" s="75"/>
      <c r="P157" s="223">
        <f>O157*H157</f>
        <v>0</v>
      </c>
      <c r="Q157" s="223">
        <v>4.0000000000000002E-4</v>
      </c>
      <c r="R157" s="223">
        <f>Q157*H157</f>
        <v>5.3480000000000003E-3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262</v>
      </c>
      <c r="AT157" s="225" t="s">
        <v>322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1563</v>
      </c>
    </row>
    <row r="158" spans="1:65" s="13" customFormat="1">
      <c r="B158" s="227"/>
      <c r="C158" s="228"/>
      <c r="D158" s="229" t="s">
        <v>234</v>
      </c>
      <c r="E158" s="228"/>
      <c r="F158" s="231" t="s">
        <v>1564</v>
      </c>
      <c r="G158" s="228"/>
      <c r="H158" s="232">
        <v>13.37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4</v>
      </c>
      <c r="AX158" s="13" t="s">
        <v>85</v>
      </c>
      <c r="AY158" s="238" t="s">
        <v>223</v>
      </c>
    </row>
    <row r="159" spans="1:65" s="12" customFormat="1" ht="22.8" customHeight="1">
      <c r="B159" s="198"/>
      <c r="C159" s="199"/>
      <c r="D159" s="200" t="s">
        <v>76</v>
      </c>
      <c r="E159" s="212" t="s">
        <v>268</v>
      </c>
      <c r="F159" s="212" t="s">
        <v>378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SUM(P160:P162)</f>
        <v>0</v>
      </c>
      <c r="Q159" s="206"/>
      <c r="R159" s="207">
        <f>SUM(R160:R162)</f>
        <v>0.28008</v>
      </c>
      <c r="S159" s="206"/>
      <c r="T159" s="208">
        <f>SUM(T160:T162)</f>
        <v>0</v>
      </c>
      <c r="AR159" s="209" t="s">
        <v>85</v>
      </c>
      <c r="AT159" s="210" t="s">
        <v>76</v>
      </c>
      <c r="AU159" s="210" t="s">
        <v>85</v>
      </c>
      <c r="AY159" s="209" t="s">
        <v>223</v>
      </c>
      <c r="BK159" s="211">
        <f>SUM(BK160:BK162)</f>
        <v>0</v>
      </c>
    </row>
    <row r="160" spans="1:65" s="2" customFormat="1" ht="22.2" customHeight="1">
      <c r="A160" s="34"/>
      <c r="B160" s="35"/>
      <c r="C160" s="214" t="s">
        <v>268</v>
      </c>
      <c r="D160" s="214" t="s">
        <v>225</v>
      </c>
      <c r="E160" s="215" t="s">
        <v>1565</v>
      </c>
      <c r="F160" s="216" t="s">
        <v>1566</v>
      </c>
      <c r="G160" s="217" t="s">
        <v>376</v>
      </c>
      <c r="H160" s="218">
        <v>24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6.7000000000000002E-4</v>
      </c>
      <c r="R160" s="223">
        <f>Q160*H160</f>
        <v>1.6080000000000001E-2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1567</v>
      </c>
    </row>
    <row r="161" spans="1:65" s="2" customFormat="1" ht="14.4" customHeight="1">
      <c r="A161" s="34"/>
      <c r="B161" s="35"/>
      <c r="C161" s="250" t="s">
        <v>274</v>
      </c>
      <c r="D161" s="250" t="s">
        <v>322</v>
      </c>
      <c r="E161" s="251" t="s">
        <v>1568</v>
      </c>
      <c r="F161" s="252" t="s">
        <v>1569</v>
      </c>
      <c r="G161" s="253" t="s">
        <v>376</v>
      </c>
      <c r="H161" s="254">
        <v>24</v>
      </c>
      <c r="I161" s="255"/>
      <c r="J161" s="254">
        <f>ROUND(I161*H161,2)</f>
        <v>0</v>
      </c>
      <c r="K161" s="256"/>
      <c r="L161" s="257"/>
      <c r="M161" s="258" t="s">
        <v>1</v>
      </c>
      <c r="N161" s="259" t="s">
        <v>43</v>
      </c>
      <c r="O161" s="75"/>
      <c r="P161" s="223">
        <f>O161*H161</f>
        <v>0</v>
      </c>
      <c r="Q161" s="223">
        <v>1.0999999999999999E-2</v>
      </c>
      <c r="R161" s="223">
        <f>Q161*H161</f>
        <v>0.26400000000000001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262</v>
      </c>
      <c r="AT161" s="225" t="s">
        <v>322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1570</v>
      </c>
    </row>
    <row r="162" spans="1:65" s="2" customFormat="1" ht="14.4" customHeight="1">
      <c r="A162" s="34"/>
      <c r="B162" s="35"/>
      <c r="C162" s="214" t="s">
        <v>279</v>
      </c>
      <c r="D162" s="214" t="s">
        <v>225</v>
      </c>
      <c r="E162" s="215" t="s">
        <v>641</v>
      </c>
      <c r="F162" s="216" t="s">
        <v>642</v>
      </c>
      <c r="G162" s="217" t="s">
        <v>376</v>
      </c>
      <c r="H162" s="218">
        <v>1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1571</v>
      </c>
    </row>
    <row r="163" spans="1:65" s="12" customFormat="1" ht="22.8" customHeight="1">
      <c r="B163" s="198"/>
      <c r="C163" s="199"/>
      <c r="D163" s="200" t="s">
        <v>76</v>
      </c>
      <c r="E163" s="212" t="s">
        <v>522</v>
      </c>
      <c r="F163" s="212" t="s">
        <v>523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P164</f>
        <v>0</v>
      </c>
      <c r="Q163" s="206"/>
      <c r="R163" s="207">
        <f>R164</f>
        <v>0</v>
      </c>
      <c r="S163" s="206"/>
      <c r="T163" s="208">
        <f>T164</f>
        <v>0</v>
      </c>
      <c r="AR163" s="209" t="s">
        <v>85</v>
      </c>
      <c r="AT163" s="210" t="s">
        <v>76</v>
      </c>
      <c r="AU163" s="210" t="s">
        <v>85</v>
      </c>
      <c r="AY163" s="209" t="s">
        <v>223</v>
      </c>
      <c r="BK163" s="211">
        <f>BK164</f>
        <v>0</v>
      </c>
    </row>
    <row r="164" spans="1:65" s="2" customFormat="1" ht="30" customHeight="1">
      <c r="A164" s="34"/>
      <c r="B164" s="35"/>
      <c r="C164" s="214" t="s">
        <v>284</v>
      </c>
      <c r="D164" s="214" t="s">
        <v>225</v>
      </c>
      <c r="E164" s="215" t="s">
        <v>1572</v>
      </c>
      <c r="F164" s="216" t="s">
        <v>1573</v>
      </c>
      <c r="G164" s="217" t="s">
        <v>303</v>
      </c>
      <c r="H164" s="218">
        <v>22.86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1574</v>
      </c>
    </row>
    <row r="165" spans="1:65" s="12" customFormat="1" ht="25.95" customHeight="1">
      <c r="B165" s="198"/>
      <c r="C165" s="199"/>
      <c r="D165" s="200" t="s">
        <v>76</v>
      </c>
      <c r="E165" s="201" t="s">
        <v>1575</v>
      </c>
      <c r="F165" s="201" t="s">
        <v>1576</v>
      </c>
      <c r="G165" s="199"/>
      <c r="H165" s="199"/>
      <c r="I165" s="202"/>
      <c r="J165" s="203">
        <f>BK165</f>
        <v>0</v>
      </c>
      <c r="K165" s="199"/>
      <c r="L165" s="204"/>
      <c r="M165" s="205"/>
      <c r="N165" s="206"/>
      <c r="O165" s="206"/>
      <c r="P165" s="207">
        <f>P166+P171+P174+P180</f>
        <v>0</v>
      </c>
      <c r="Q165" s="206"/>
      <c r="R165" s="207">
        <f>R166+R171+R174+R180</f>
        <v>1.145060179686</v>
      </c>
      <c r="S165" s="206"/>
      <c r="T165" s="208">
        <f>T166+T171+T174+T180</f>
        <v>0</v>
      </c>
      <c r="AR165" s="209" t="s">
        <v>100</v>
      </c>
      <c r="AT165" s="210" t="s">
        <v>76</v>
      </c>
      <c r="AU165" s="210" t="s">
        <v>77</v>
      </c>
      <c r="AY165" s="209" t="s">
        <v>223</v>
      </c>
      <c r="BK165" s="211">
        <f>BK166+BK171+BK174+BK180</f>
        <v>0</v>
      </c>
    </row>
    <row r="166" spans="1:65" s="12" customFormat="1" ht="22.8" customHeight="1">
      <c r="B166" s="198"/>
      <c r="C166" s="199"/>
      <c r="D166" s="200" t="s">
        <v>76</v>
      </c>
      <c r="E166" s="212" t="s">
        <v>1577</v>
      </c>
      <c r="F166" s="212" t="s">
        <v>1578</v>
      </c>
      <c r="G166" s="199"/>
      <c r="H166" s="199"/>
      <c r="I166" s="202"/>
      <c r="J166" s="213">
        <f>BK166</f>
        <v>0</v>
      </c>
      <c r="K166" s="199"/>
      <c r="L166" s="204"/>
      <c r="M166" s="205"/>
      <c r="N166" s="206"/>
      <c r="O166" s="206"/>
      <c r="P166" s="207">
        <f>SUM(P167:P170)</f>
        <v>0</v>
      </c>
      <c r="Q166" s="206"/>
      <c r="R166" s="207">
        <f>SUM(R167:R170)</f>
        <v>9.8440000000000003E-3</v>
      </c>
      <c r="S166" s="206"/>
      <c r="T166" s="208">
        <f>SUM(T167:T170)</f>
        <v>0</v>
      </c>
      <c r="AR166" s="209" t="s">
        <v>100</v>
      </c>
      <c r="AT166" s="210" t="s">
        <v>76</v>
      </c>
      <c r="AU166" s="210" t="s">
        <v>85</v>
      </c>
      <c r="AY166" s="209" t="s">
        <v>223</v>
      </c>
      <c r="BK166" s="211">
        <f>SUM(BK167:BK170)</f>
        <v>0</v>
      </c>
    </row>
    <row r="167" spans="1:65" s="2" customFormat="1" ht="19.8" customHeight="1">
      <c r="A167" s="34"/>
      <c r="B167" s="35"/>
      <c r="C167" s="214" t="s">
        <v>290</v>
      </c>
      <c r="D167" s="214" t="s">
        <v>225</v>
      </c>
      <c r="E167" s="215" t="s">
        <v>1579</v>
      </c>
      <c r="F167" s="216" t="s">
        <v>1580</v>
      </c>
      <c r="G167" s="217" t="s">
        <v>228</v>
      </c>
      <c r="H167" s="218">
        <v>21.4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306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306</v>
      </c>
      <c r="BM167" s="225" t="s">
        <v>1581</v>
      </c>
    </row>
    <row r="168" spans="1:65" s="2" customFormat="1" ht="30" customHeight="1">
      <c r="A168" s="34"/>
      <c r="B168" s="35"/>
      <c r="C168" s="250" t="s">
        <v>295</v>
      </c>
      <c r="D168" s="250" t="s">
        <v>322</v>
      </c>
      <c r="E168" s="251" t="s">
        <v>1582</v>
      </c>
      <c r="F168" s="252" t="s">
        <v>1583</v>
      </c>
      <c r="G168" s="253" t="s">
        <v>228</v>
      </c>
      <c r="H168" s="254">
        <v>24.61</v>
      </c>
      <c r="I168" s="255"/>
      <c r="J168" s="254">
        <f>ROUND(I168*H168,2)</f>
        <v>0</v>
      </c>
      <c r="K168" s="256"/>
      <c r="L168" s="257"/>
      <c r="M168" s="258" t="s">
        <v>1</v>
      </c>
      <c r="N168" s="259" t="s">
        <v>43</v>
      </c>
      <c r="O168" s="75"/>
      <c r="P168" s="223">
        <f>O168*H168</f>
        <v>0</v>
      </c>
      <c r="Q168" s="223">
        <v>4.0000000000000002E-4</v>
      </c>
      <c r="R168" s="223">
        <f>Q168*H168</f>
        <v>9.8440000000000003E-3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389</v>
      </c>
      <c r="AT168" s="225" t="s">
        <v>322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306</v>
      </c>
      <c r="BM168" s="225" t="s">
        <v>1584</v>
      </c>
    </row>
    <row r="169" spans="1:65" s="13" customFormat="1">
      <c r="B169" s="227"/>
      <c r="C169" s="228"/>
      <c r="D169" s="229" t="s">
        <v>234</v>
      </c>
      <c r="E169" s="228"/>
      <c r="F169" s="231" t="s">
        <v>1585</v>
      </c>
      <c r="G169" s="228"/>
      <c r="H169" s="232">
        <v>24.61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4</v>
      </c>
      <c r="AX169" s="13" t="s">
        <v>85</v>
      </c>
      <c r="AY169" s="238" t="s">
        <v>223</v>
      </c>
    </row>
    <row r="170" spans="1:65" s="2" customFormat="1" ht="22.2" customHeight="1">
      <c r="A170" s="34"/>
      <c r="B170" s="35"/>
      <c r="C170" s="214" t="s">
        <v>300</v>
      </c>
      <c r="D170" s="214" t="s">
        <v>225</v>
      </c>
      <c r="E170" s="215" t="s">
        <v>1586</v>
      </c>
      <c r="F170" s="216" t="s">
        <v>1587</v>
      </c>
      <c r="G170" s="217" t="s">
        <v>1588</v>
      </c>
      <c r="H170" s="219"/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1589</v>
      </c>
    </row>
    <row r="171" spans="1:65" s="12" customFormat="1" ht="22.8" customHeight="1">
      <c r="B171" s="198"/>
      <c r="C171" s="199"/>
      <c r="D171" s="200" t="s">
        <v>76</v>
      </c>
      <c r="E171" s="212" t="s">
        <v>1590</v>
      </c>
      <c r="F171" s="212" t="s">
        <v>1591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f>SUM(P172:P173)</f>
        <v>0</v>
      </c>
      <c r="Q171" s="206"/>
      <c r="R171" s="207">
        <f>SUM(R172:R173)</f>
        <v>0.155331</v>
      </c>
      <c r="S171" s="206"/>
      <c r="T171" s="208">
        <f>SUM(T172:T173)</f>
        <v>0</v>
      </c>
      <c r="AR171" s="209" t="s">
        <v>100</v>
      </c>
      <c r="AT171" s="210" t="s">
        <v>76</v>
      </c>
      <c r="AU171" s="210" t="s">
        <v>85</v>
      </c>
      <c r="AY171" s="209" t="s">
        <v>223</v>
      </c>
      <c r="BK171" s="211">
        <f>SUM(BK172:BK173)</f>
        <v>0</v>
      </c>
    </row>
    <row r="172" spans="1:65" s="2" customFormat="1" ht="22.2" customHeight="1">
      <c r="A172" s="34"/>
      <c r="B172" s="35"/>
      <c r="C172" s="214" t="s">
        <v>306</v>
      </c>
      <c r="D172" s="214" t="s">
        <v>225</v>
      </c>
      <c r="E172" s="215" t="s">
        <v>1592</v>
      </c>
      <c r="F172" s="216" t="s">
        <v>1593</v>
      </c>
      <c r="G172" s="217" t="s">
        <v>228</v>
      </c>
      <c r="H172" s="218">
        <v>14.85</v>
      </c>
      <c r="I172" s="219"/>
      <c r="J172" s="218">
        <f>ROUND(I172*H172,2)</f>
        <v>0</v>
      </c>
      <c r="K172" s="220"/>
      <c r="L172" s="39"/>
      <c r="M172" s="221" t="s">
        <v>1</v>
      </c>
      <c r="N172" s="222" t="s">
        <v>43</v>
      </c>
      <c r="O172" s="75"/>
      <c r="P172" s="223">
        <f>O172*H172</f>
        <v>0</v>
      </c>
      <c r="Q172" s="223">
        <v>1.0460000000000001E-2</v>
      </c>
      <c r="R172" s="223">
        <f>Q172*H172</f>
        <v>0.155331</v>
      </c>
      <c r="S172" s="223">
        <v>0</v>
      </c>
      <c r="T172" s="22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5" t="s">
        <v>306</v>
      </c>
      <c r="AT172" s="225" t="s">
        <v>225</v>
      </c>
      <c r="AU172" s="225" t="s">
        <v>100</v>
      </c>
      <c r="AY172" s="17" t="s">
        <v>223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7" t="s">
        <v>100</v>
      </c>
      <c r="BK172" s="226">
        <f>ROUND(I172*H172,2)</f>
        <v>0</v>
      </c>
      <c r="BL172" s="17" t="s">
        <v>306</v>
      </c>
      <c r="BM172" s="225" t="s">
        <v>1594</v>
      </c>
    </row>
    <row r="173" spans="1:65" s="2" customFormat="1" ht="22.2" customHeight="1">
      <c r="A173" s="34"/>
      <c r="B173" s="35"/>
      <c r="C173" s="214" t="s">
        <v>313</v>
      </c>
      <c r="D173" s="214" t="s">
        <v>225</v>
      </c>
      <c r="E173" s="215" t="s">
        <v>1595</v>
      </c>
      <c r="F173" s="216" t="s">
        <v>1596</v>
      </c>
      <c r="G173" s="217" t="s">
        <v>1588</v>
      </c>
      <c r="H173" s="219"/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306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306</v>
      </c>
      <c r="BM173" s="225" t="s">
        <v>1597</v>
      </c>
    </row>
    <row r="174" spans="1:65" s="12" customFormat="1" ht="22.8" customHeight="1">
      <c r="B174" s="198"/>
      <c r="C174" s="199"/>
      <c r="D174" s="200" t="s">
        <v>76</v>
      </c>
      <c r="E174" s="212" t="s">
        <v>1598</v>
      </c>
      <c r="F174" s="212" t="s">
        <v>1599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SUM(P175:P179)</f>
        <v>0</v>
      </c>
      <c r="Q174" s="206"/>
      <c r="R174" s="207">
        <f>SUM(R175:R179)</f>
        <v>0.97988517968599997</v>
      </c>
      <c r="S174" s="206"/>
      <c r="T174" s="208">
        <f>SUM(T175:T179)</f>
        <v>0</v>
      </c>
      <c r="AR174" s="209" t="s">
        <v>100</v>
      </c>
      <c r="AT174" s="210" t="s">
        <v>76</v>
      </c>
      <c r="AU174" s="210" t="s">
        <v>85</v>
      </c>
      <c r="AY174" s="209" t="s">
        <v>223</v>
      </c>
      <c r="BK174" s="211">
        <f>SUM(BK175:BK179)</f>
        <v>0</v>
      </c>
    </row>
    <row r="175" spans="1:65" s="2" customFormat="1" ht="14.4" customHeight="1">
      <c r="A175" s="34"/>
      <c r="B175" s="35"/>
      <c r="C175" s="214" t="s">
        <v>321</v>
      </c>
      <c r="D175" s="214" t="s">
        <v>225</v>
      </c>
      <c r="E175" s="215" t="s">
        <v>1600</v>
      </c>
      <c r="F175" s="216" t="s">
        <v>1601</v>
      </c>
      <c r="G175" s="217" t="s">
        <v>228</v>
      </c>
      <c r="H175" s="218">
        <v>39.68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1.3015999999999999E-4</v>
      </c>
      <c r="R175" s="223">
        <f>Q175*H175</f>
        <v>5.1647487999999997E-3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306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306</v>
      </c>
      <c r="BM175" s="225" t="s">
        <v>1602</v>
      </c>
    </row>
    <row r="176" spans="1:65" s="2" customFormat="1" ht="14.4" customHeight="1">
      <c r="A176" s="34"/>
      <c r="B176" s="35"/>
      <c r="C176" s="250" t="s">
        <v>328</v>
      </c>
      <c r="D176" s="250" t="s">
        <v>322</v>
      </c>
      <c r="E176" s="251" t="s">
        <v>1603</v>
      </c>
      <c r="F176" s="252" t="s">
        <v>1604</v>
      </c>
      <c r="G176" s="253" t="s">
        <v>228</v>
      </c>
      <c r="H176" s="254">
        <v>39.68</v>
      </c>
      <c r="I176" s="255"/>
      <c r="J176" s="254">
        <f>ROUND(I176*H176,2)</f>
        <v>0</v>
      </c>
      <c r="K176" s="256"/>
      <c r="L176" s="257"/>
      <c r="M176" s="258" t="s">
        <v>1</v>
      </c>
      <c r="N176" s="259" t="s">
        <v>43</v>
      </c>
      <c r="O176" s="75"/>
      <c r="P176" s="223">
        <f>O176*H176</f>
        <v>0</v>
      </c>
      <c r="Q176" s="223">
        <v>1.6000000000000001E-3</v>
      </c>
      <c r="R176" s="223">
        <f>Q176*H176</f>
        <v>6.3488000000000003E-2</v>
      </c>
      <c r="S176" s="223">
        <v>0</v>
      </c>
      <c r="T176" s="22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5" t="s">
        <v>389</v>
      </c>
      <c r="AT176" s="225" t="s">
        <v>322</v>
      </c>
      <c r="AU176" s="225" t="s">
        <v>100</v>
      </c>
      <c r="AY176" s="17" t="s">
        <v>223</v>
      </c>
      <c r="BE176" s="226">
        <f>IF(N176="základná",J176,0)</f>
        <v>0</v>
      </c>
      <c r="BF176" s="226">
        <f>IF(N176="znížená",J176,0)</f>
        <v>0</v>
      </c>
      <c r="BG176" s="226">
        <f>IF(N176="zákl. prenesená",J176,0)</f>
        <v>0</v>
      </c>
      <c r="BH176" s="226">
        <f>IF(N176="zníž. prenesená",J176,0)</f>
        <v>0</v>
      </c>
      <c r="BI176" s="226">
        <f>IF(N176="nulová",J176,0)</f>
        <v>0</v>
      </c>
      <c r="BJ176" s="17" t="s">
        <v>100</v>
      </c>
      <c r="BK176" s="226">
        <f>ROUND(I176*H176,2)</f>
        <v>0</v>
      </c>
      <c r="BL176" s="17" t="s">
        <v>306</v>
      </c>
      <c r="BM176" s="225" t="s">
        <v>1605</v>
      </c>
    </row>
    <row r="177" spans="1:65" s="2" customFormat="1" ht="22.2" customHeight="1">
      <c r="A177" s="34"/>
      <c r="B177" s="35"/>
      <c r="C177" s="214" t="s">
        <v>7</v>
      </c>
      <c r="D177" s="214" t="s">
        <v>225</v>
      </c>
      <c r="E177" s="215" t="s">
        <v>1606</v>
      </c>
      <c r="F177" s="216" t="s">
        <v>1607</v>
      </c>
      <c r="G177" s="217" t="s">
        <v>1608</v>
      </c>
      <c r="H177" s="218">
        <v>840.46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8.4754100000000002E-5</v>
      </c>
      <c r="R177" s="223">
        <f>Q177*H177</f>
        <v>7.1232430886000009E-2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306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306</v>
      </c>
      <c r="BM177" s="225" t="s">
        <v>1609</v>
      </c>
    </row>
    <row r="178" spans="1:65" s="2" customFormat="1" ht="22.2" customHeight="1">
      <c r="A178" s="34"/>
      <c r="B178" s="35"/>
      <c r="C178" s="250" t="s">
        <v>338</v>
      </c>
      <c r="D178" s="250" t="s">
        <v>322</v>
      </c>
      <c r="E178" s="251" t="s">
        <v>1610</v>
      </c>
      <c r="F178" s="252" t="s">
        <v>1611</v>
      </c>
      <c r="G178" s="253" t="s">
        <v>303</v>
      </c>
      <c r="H178" s="254">
        <v>0.84</v>
      </c>
      <c r="I178" s="255"/>
      <c r="J178" s="254">
        <f>ROUND(I178*H178,2)</f>
        <v>0</v>
      </c>
      <c r="K178" s="256"/>
      <c r="L178" s="257"/>
      <c r="M178" s="258" t="s">
        <v>1</v>
      </c>
      <c r="N178" s="259" t="s">
        <v>43</v>
      </c>
      <c r="O178" s="75"/>
      <c r="P178" s="223">
        <f>O178*H178</f>
        <v>0</v>
      </c>
      <c r="Q178" s="223">
        <v>1</v>
      </c>
      <c r="R178" s="223">
        <f>Q178*H178</f>
        <v>0.84</v>
      </c>
      <c r="S178" s="223">
        <v>0</v>
      </c>
      <c r="T178" s="22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5" t="s">
        <v>389</v>
      </c>
      <c r="AT178" s="225" t="s">
        <v>322</v>
      </c>
      <c r="AU178" s="225" t="s">
        <v>100</v>
      </c>
      <c r="AY178" s="17" t="s">
        <v>223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7" t="s">
        <v>100</v>
      </c>
      <c r="BK178" s="226">
        <f>ROUND(I178*H178,2)</f>
        <v>0</v>
      </c>
      <c r="BL178" s="17" t="s">
        <v>306</v>
      </c>
      <c r="BM178" s="225" t="s">
        <v>1612</v>
      </c>
    </row>
    <row r="179" spans="1:65" s="2" customFormat="1" ht="22.2" customHeight="1">
      <c r="A179" s="34"/>
      <c r="B179" s="35"/>
      <c r="C179" s="214" t="s">
        <v>342</v>
      </c>
      <c r="D179" s="214" t="s">
        <v>225</v>
      </c>
      <c r="E179" s="215" t="s">
        <v>1613</v>
      </c>
      <c r="F179" s="216" t="s">
        <v>1614</v>
      </c>
      <c r="G179" s="217" t="s">
        <v>1588</v>
      </c>
      <c r="H179" s="219"/>
      <c r="I179" s="219"/>
      <c r="J179" s="218">
        <f>ROUND(I179*H179,2)</f>
        <v>0</v>
      </c>
      <c r="K179" s="220"/>
      <c r="L179" s="39"/>
      <c r="M179" s="221" t="s">
        <v>1</v>
      </c>
      <c r="N179" s="222" t="s">
        <v>43</v>
      </c>
      <c r="O179" s="7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306</v>
      </c>
      <c r="AT179" s="225" t="s">
        <v>225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306</v>
      </c>
      <c r="BM179" s="225" t="s">
        <v>1615</v>
      </c>
    </row>
    <row r="180" spans="1:65" s="12" customFormat="1" ht="22.8" customHeight="1">
      <c r="B180" s="198"/>
      <c r="C180" s="199"/>
      <c r="D180" s="200" t="s">
        <v>76</v>
      </c>
      <c r="E180" s="212" t="s">
        <v>1616</v>
      </c>
      <c r="F180" s="212" t="s">
        <v>1617</v>
      </c>
      <c r="G180" s="199"/>
      <c r="H180" s="199"/>
      <c r="I180" s="202"/>
      <c r="J180" s="213">
        <f>BK180</f>
        <v>0</v>
      </c>
      <c r="K180" s="199"/>
      <c r="L180" s="204"/>
      <c r="M180" s="205"/>
      <c r="N180" s="206"/>
      <c r="O180" s="206"/>
      <c r="P180" s="207">
        <f>P181</f>
        <v>0</v>
      </c>
      <c r="Q180" s="206"/>
      <c r="R180" s="207">
        <f>R181</f>
        <v>0</v>
      </c>
      <c r="S180" s="206"/>
      <c r="T180" s="208">
        <f>T181</f>
        <v>0</v>
      </c>
      <c r="AR180" s="209" t="s">
        <v>100</v>
      </c>
      <c r="AT180" s="210" t="s">
        <v>76</v>
      </c>
      <c r="AU180" s="210" t="s">
        <v>85</v>
      </c>
      <c r="AY180" s="209" t="s">
        <v>223</v>
      </c>
      <c r="BK180" s="211">
        <f>BK181</f>
        <v>0</v>
      </c>
    </row>
    <row r="181" spans="1:65" s="2" customFormat="1" ht="19.8" customHeight="1">
      <c r="A181" s="34"/>
      <c r="B181" s="35"/>
      <c r="C181" s="214" t="s">
        <v>346</v>
      </c>
      <c r="D181" s="214" t="s">
        <v>225</v>
      </c>
      <c r="E181" s="215" t="s">
        <v>1618</v>
      </c>
      <c r="F181" s="216" t="s">
        <v>1619</v>
      </c>
      <c r="G181" s="217" t="s">
        <v>1608</v>
      </c>
      <c r="H181" s="218">
        <v>840.46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306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306</v>
      </c>
      <c r="BM181" s="225" t="s">
        <v>1620</v>
      </c>
    </row>
    <row r="182" spans="1:65" s="12" customFormat="1" ht="25.95" customHeight="1">
      <c r="B182" s="198"/>
      <c r="C182" s="199"/>
      <c r="D182" s="200" t="s">
        <v>76</v>
      </c>
      <c r="E182" s="201" t="s">
        <v>322</v>
      </c>
      <c r="F182" s="201" t="s">
        <v>1621</v>
      </c>
      <c r="G182" s="199"/>
      <c r="H182" s="199"/>
      <c r="I182" s="202"/>
      <c r="J182" s="203">
        <f>BK182</f>
        <v>0</v>
      </c>
      <c r="K182" s="199"/>
      <c r="L182" s="204"/>
      <c r="M182" s="205"/>
      <c r="N182" s="206"/>
      <c r="O182" s="206"/>
      <c r="P182" s="207">
        <f>P183+P195</f>
        <v>0</v>
      </c>
      <c r="Q182" s="206"/>
      <c r="R182" s="207">
        <f>R183+R195</f>
        <v>0.13</v>
      </c>
      <c r="S182" s="206"/>
      <c r="T182" s="208">
        <f>T183+T195</f>
        <v>0</v>
      </c>
      <c r="AR182" s="209" t="s">
        <v>168</v>
      </c>
      <c r="AT182" s="210" t="s">
        <v>76</v>
      </c>
      <c r="AU182" s="210" t="s">
        <v>77</v>
      </c>
      <c r="AY182" s="209" t="s">
        <v>223</v>
      </c>
      <c r="BK182" s="211">
        <f>BK183+BK195</f>
        <v>0</v>
      </c>
    </row>
    <row r="183" spans="1:65" s="12" customFormat="1" ht="22.8" customHeight="1">
      <c r="B183" s="198"/>
      <c r="C183" s="199"/>
      <c r="D183" s="200" t="s">
        <v>76</v>
      </c>
      <c r="E183" s="212" t="s">
        <v>1622</v>
      </c>
      <c r="F183" s="212" t="s">
        <v>1623</v>
      </c>
      <c r="G183" s="199"/>
      <c r="H183" s="199"/>
      <c r="I183" s="202"/>
      <c r="J183" s="213">
        <f>BK183</f>
        <v>0</v>
      </c>
      <c r="K183" s="199"/>
      <c r="L183" s="204"/>
      <c r="M183" s="205"/>
      <c r="N183" s="206"/>
      <c r="O183" s="206"/>
      <c r="P183" s="207">
        <f>SUM(P184:P194)</f>
        <v>0</v>
      </c>
      <c r="Q183" s="206"/>
      <c r="R183" s="207">
        <f>SUM(R184:R194)</f>
        <v>0</v>
      </c>
      <c r="S183" s="206"/>
      <c r="T183" s="208">
        <f>SUM(T184:T194)</f>
        <v>0</v>
      </c>
      <c r="AR183" s="209" t="s">
        <v>168</v>
      </c>
      <c r="AT183" s="210" t="s">
        <v>76</v>
      </c>
      <c r="AU183" s="210" t="s">
        <v>85</v>
      </c>
      <c r="AY183" s="209" t="s">
        <v>223</v>
      </c>
      <c r="BK183" s="211">
        <f>SUM(BK184:BK194)</f>
        <v>0</v>
      </c>
    </row>
    <row r="184" spans="1:65" s="2" customFormat="1" ht="14.4" customHeight="1">
      <c r="A184" s="34"/>
      <c r="B184" s="35"/>
      <c r="C184" s="214" t="s">
        <v>350</v>
      </c>
      <c r="D184" s="214" t="s">
        <v>225</v>
      </c>
      <c r="E184" s="215" t="s">
        <v>1624</v>
      </c>
      <c r="F184" s="216" t="s">
        <v>1625</v>
      </c>
      <c r="G184" s="217" t="s">
        <v>376</v>
      </c>
      <c r="H184" s="218">
        <v>1</v>
      </c>
      <c r="I184" s="219"/>
      <c r="J184" s="218">
        <f t="shared" ref="J184:J194" si="5">ROUND(I184*H184,2)</f>
        <v>0</v>
      </c>
      <c r="K184" s="220"/>
      <c r="L184" s="39"/>
      <c r="M184" s="221" t="s">
        <v>1</v>
      </c>
      <c r="N184" s="222" t="s">
        <v>43</v>
      </c>
      <c r="O184" s="75"/>
      <c r="P184" s="223">
        <f t="shared" ref="P184:P194" si="6">O184*H184</f>
        <v>0</v>
      </c>
      <c r="Q184" s="223">
        <v>0</v>
      </c>
      <c r="R184" s="223">
        <f t="shared" ref="R184:R194" si="7">Q184*H184</f>
        <v>0</v>
      </c>
      <c r="S184" s="223">
        <v>0</v>
      </c>
      <c r="T184" s="224">
        <f t="shared" ref="T184:T194" si="8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5" t="s">
        <v>229</v>
      </c>
      <c r="AT184" s="225" t="s">
        <v>225</v>
      </c>
      <c r="AU184" s="225" t="s">
        <v>100</v>
      </c>
      <c r="AY184" s="17" t="s">
        <v>223</v>
      </c>
      <c r="BE184" s="226">
        <f t="shared" ref="BE184:BE194" si="9">IF(N184="základná",J184,0)</f>
        <v>0</v>
      </c>
      <c r="BF184" s="226">
        <f t="shared" ref="BF184:BF194" si="10">IF(N184="znížená",J184,0)</f>
        <v>0</v>
      </c>
      <c r="BG184" s="226">
        <f t="shared" ref="BG184:BG194" si="11">IF(N184="zákl. prenesená",J184,0)</f>
        <v>0</v>
      </c>
      <c r="BH184" s="226">
        <f t="shared" ref="BH184:BH194" si="12">IF(N184="zníž. prenesená",J184,0)</f>
        <v>0</v>
      </c>
      <c r="BI184" s="226">
        <f t="shared" ref="BI184:BI194" si="13">IF(N184="nulová",J184,0)</f>
        <v>0</v>
      </c>
      <c r="BJ184" s="17" t="s">
        <v>100</v>
      </c>
      <c r="BK184" s="226">
        <f t="shared" ref="BK184:BK194" si="14">ROUND(I184*H184,2)</f>
        <v>0</v>
      </c>
      <c r="BL184" s="17" t="s">
        <v>229</v>
      </c>
      <c r="BM184" s="225" t="s">
        <v>1626</v>
      </c>
    </row>
    <row r="185" spans="1:65" s="2" customFormat="1" ht="14.4" customHeight="1">
      <c r="A185" s="34"/>
      <c r="B185" s="35"/>
      <c r="C185" s="250" t="s">
        <v>355</v>
      </c>
      <c r="D185" s="250" t="s">
        <v>322</v>
      </c>
      <c r="E185" s="251" t="s">
        <v>1627</v>
      </c>
      <c r="F185" s="252" t="s">
        <v>1628</v>
      </c>
      <c r="G185" s="253" t="s">
        <v>376</v>
      </c>
      <c r="H185" s="254">
        <v>1</v>
      </c>
      <c r="I185" s="255"/>
      <c r="J185" s="254">
        <f t="shared" si="5"/>
        <v>0</v>
      </c>
      <c r="K185" s="256"/>
      <c r="L185" s="257"/>
      <c r="M185" s="258" t="s">
        <v>1</v>
      </c>
      <c r="N185" s="259" t="s">
        <v>43</v>
      </c>
      <c r="O185" s="75"/>
      <c r="P185" s="223">
        <f t="shared" si="6"/>
        <v>0</v>
      </c>
      <c r="Q185" s="223">
        <v>0</v>
      </c>
      <c r="R185" s="223">
        <f t="shared" si="7"/>
        <v>0</v>
      </c>
      <c r="S185" s="223">
        <v>0</v>
      </c>
      <c r="T185" s="224">
        <f t="shared" si="8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262</v>
      </c>
      <c r="AT185" s="225" t="s">
        <v>322</v>
      </c>
      <c r="AU185" s="225" t="s">
        <v>100</v>
      </c>
      <c r="AY185" s="17" t="s">
        <v>223</v>
      </c>
      <c r="BE185" s="226">
        <f t="shared" si="9"/>
        <v>0</v>
      </c>
      <c r="BF185" s="226">
        <f t="shared" si="10"/>
        <v>0</v>
      </c>
      <c r="BG185" s="226">
        <f t="shared" si="11"/>
        <v>0</v>
      </c>
      <c r="BH185" s="226">
        <f t="shared" si="12"/>
        <v>0</v>
      </c>
      <c r="BI185" s="226">
        <f t="shared" si="13"/>
        <v>0</v>
      </c>
      <c r="BJ185" s="17" t="s">
        <v>100</v>
      </c>
      <c r="BK185" s="226">
        <f t="shared" si="14"/>
        <v>0</v>
      </c>
      <c r="BL185" s="17" t="s">
        <v>229</v>
      </c>
      <c r="BM185" s="225" t="s">
        <v>1629</v>
      </c>
    </row>
    <row r="186" spans="1:65" s="2" customFormat="1" ht="14.4" customHeight="1">
      <c r="A186" s="34"/>
      <c r="B186" s="35"/>
      <c r="C186" s="214" t="s">
        <v>359</v>
      </c>
      <c r="D186" s="214" t="s">
        <v>225</v>
      </c>
      <c r="E186" s="215" t="s">
        <v>1630</v>
      </c>
      <c r="F186" s="216" t="s">
        <v>1631</v>
      </c>
      <c r="G186" s="217" t="s">
        <v>376</v>
      </c>
      <c r="H186" s="218">
        <v>1</v>
      </c>
      <c r="I186" s="219"/>
      <c r="J186" s="218">
        <f t="shared" si="5"/>
        <v>0</v>
      </c>
      <c r="K186" s="220"/>
      <c r="L186" s="39"/>
      <c r="M186" s="221" t="s">
        <v>1</v>
      </c>
      <c r="N186" s="222" t="s">
        <v>43</v>
      </c>
      <c r="O186" s="75"/>
      <c r="P186" s="223">
        <f t="shared" si="6"/>
        <v>0</v>
      </c>
      <c r="Q186" s="223">
        <v>0</v>
      </c>
      <c r="R186" s="223">
        <f t="shared" si="7"/>
        <v>0</v>
      </c>
      <c r="S186" s="223">
        <v>0</v>
      </c>
      <c r="T186" s="224">
        <f t="shared" si="8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 t="shared" si="9"/>
        <v>0</v>
      </c>
      <c r="BF186" s="226">
        <f t="shared" si="10"/>
        <v>0</v>
      </c>
      <c r="BG186" s="226">
        <f t="shared" si="11"/>
        <v>0</v>
      </c>
      <c r="BH186" s="226">
        <f t="shared" si="12"/>
        <v>0</v>
      </c>
      <c r="BI186" s="226">
        <f t="shared" si="13"/>
        <v>0</v>
      </c>
      <c r="BJ186" s="17" t="s">
        <v>100</v>
      </c>
      <c r="BK186" s="226">
        <f t="shared" si="14"/>
        <v>0</v>
      </c>
      <c r="BL186" s="17" t="s">
        <v>229</v>
      </c>
      <c r="BM186" s="225" t="s">
        <v>1632</v>
      </c>
    </row>
    <row r="187" spans="1:65" s="2" customFormat="1" ht="14.4" customHeight="1">
      <c r="A187" s="34"/>
      <c r="B187" s="35"/>
      <c r="C187" s="250" t="s">
        <v>364</v>
      </c>
      <c r="D187" s="250" t="s">
        <v>322</v>
      </c>
      <c r="E187" s="251" t="s">
        <v>1633</v>
      </c>
      <c r="F187" s="252" t="s">
        <v>1634</v>
      </c>
      <c r="G187" s="253" t="s">
        <v>376</v>
      </c>
      <c r="H187" s="254">
        <v>1</v>
      </c>
      <c r="I187" s="255"/>
      <c r="J187" s="254">
        <f t="shared" si="5"/>
        <v>0</v>
      </c>
      <c r="K187" s="256"/>
      <c r="L187" s="257"/>
      <c r="M187" s="258" t="s">
        <v>1</v>
      </c>
      <c r="N187" s="259" t="s">
        <v>43</v>
      </c>
      <c r="O187" s="75"/>
      <c r="P187" s="223">
        <f t="shared" si="6"/>
        <v>0</v>
      </c>
      <c r="Q187" s="223">
        <v>0</v>
      </c>
      <c r="R187" s="223">
        <f t="shared" si="7"/>
        <v>0</v>
      </c>
      <c r="S187" s="223">
        <v>0</v>
      </c>
      <c r="T187" s="224">
        <f t="shared" si="8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262</v>
      </c>
      <c r="AT187" s="225" t="s">
        <v>322</v>
      </c>
      <c r="AU187" s="225" t="s">
        <v>100</v>
      </c>
      <c r="AY187" s="17" t="s">
        <v>223</v>
      </c>
      <c r="BE187" s="226">
        <f t="shared" si="9"/>
        <v>0</v>
      </c>
      <c r="BF187" s="226">
        <f t="shared" si="10"/>
        <v>0</v>
      </c>
      <c r="BG187" s="226">
        <f t="shared" si="11"/>
        <v>0</v>
      </c>
      <c r="BH187" s="226">
        <f t="shared" si="12"/>
        <v>0</v>
      </c>
      <c r="BI187" s="226">
        <f t="shared" si="13"/>
        <v>0</v>
      </c>
      <c r="BJ187" s="17" t="s">
        <v>100</v>
      </c>
      <c r="BK187" s="226">
        <f t="shared" si="14"/>
        <v>0</v>
      </c>
      <c r="BL187" s="17" t="s">
        <v>229</v>
      </c>
      <c r="BM187" s="225" t="s">
        <v>1635</v>
      </c>
    </row>
    <row r="188" spans="1:65" s="2" customFormat="1" ht="22.2" customHeight="1">
      <c r="A188" s="34"/>
      <c r="B188" s="35"/>
      <c r="C188" s="214" t="s">
        <v>368</v>
      </c>
      <c r="D188" s="214" t="s">
        <v>225</v>
      </c>
      <c r="E188" s="215" t="s">
        <v>1636</v>
      </c>
      <c r="F188" s="216" t="s">
        <v>1637</v>
      </c>
      <c r="G188" s="217" t="s">
        <v>376</v>
      </c>
      <c r="H188" s="218">
        <v>1</v>
      </c>
      <c r="I188" s="219"/>
      <c r="J188" s="218">
        <f t="shared" si="5"/>
        <v>0</v>
      </c>
      <c r="K188" s="220"/>
      <c r="L188" s="39"/>
      <c r="M188" s="221" t="s">
        <v>1</v>
      </c>
      <c r="N188" s="222" t="s">
        <v>43</v>
      </c>
      <c r="O188" s="75"/>
      <c r="P188" s="223">
        <f t="shared" si="6"/>
        <v>0</v>
      </c>
      <c r="Q188" s="223">
        <v>0</v>
      </c>
      <c r="R188" s="223">
        <f t="shared" si="7"/>
        <v>0</v>
      </c>
      <c r="S188" s="223">
        <v>0</v>
      </c>
      <c r="T188" s="224">
        <f t="shared" si="8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 t="shared" si="9"/>
        <v>0</v>
      </c>
      <c r="BF188" s="226">
        <f t="shared" si="10"/>
        <v>0</v>
      </c>
      <c r="BG188" s="226">
        <f t="shared" si="11"/>
        <v>0</v>
      </c>
      <c r="BH188" s="226">
        <f t="shared" si="12"/>
        <v>0</v>
      </c>
      <c r="BI188" s="226">
        <f t="shared" si="13"/>
        <v>0</v>
      </c>
      <c r="BJ188" s="17" t="s">
        <v>100</v>
      </c>
      <c r="BK188" s="226">
        <f t="shared" si="14"/>
        <v>0</v>
      </c>
      <c r="BL188" s="17" t="s">
        <v>229</v>
      </c>
      <c r="BM188" s="225" t="s">
        <v>1638</v>
      </c>
    </row>
    <row r="189" spans="1:65" s="2" customFormat="1" ht="22.2" customHeight="1">
      <c r="A189" s="34"/>
      <c r="B189" s="35"/>
      <c r="C189" s="250" t="s">
        <v>373</v>
      </c>
      <c r="D189" s="250" t="s">
        <v>322</v>
      </c>
      <c r="E189" s="251" t="s">
        <v>1639</v>
      </c>
      <c r="F189" s="252" t="s">
        <v>1640</v>
      </c>
      <c r="G189" s="253" t="s">
        <v>376</v>
      </c>
      <c r="H189" s="254">
        <v>1</v>
      </c>
      <c r="I189" s="255"/>
      <c r="J189" s="254">
        <f t="shared" si="5"/>
        <v>0</v>
      </c>
      <c r="K189" s="256"/>
      <c r="L189" s="257"/>
      <c r="M189" s="258" t="s">
        <v>1</v>
      </c>
      <c r="N189" s="259" t="s">
        <v>43</v>
      </c>
      <c r="O189" s="75"/>
      <c r="P189" s="223">
        <f t="shared" si="6"/>
        <v>0</v>
      </c>
      <c r="Q189" s="223">
        <v>0</v>
      </c>
      <c r="R189" s="223">
        <f t="shared" si="7"/>
        <v>0</v>
      </c>
      <c r="S189" s="223">
        <v>0</v>
      </c>
      <c r="T189" s="224">
        <f t="shared" si="8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262</v>
      </c>
      <c r="AT189" s="225" t="s">
        <v>322</v>
      </c>
      <c r="AU189" s="225" t="s">
        <v>100</v>
      </c>
      <c r="AY189" s="17" t="s">
        <v>223</v>
      </c>
      <c r="BE189" s="226">
        <f t="shared" si="9"/>
        <v>0</v>
      </c>
      <c r="BF189" s="226">
        <f t="shared" si="10"/>
        <v>0</v>
      </c>
      <c r="BG189" s="226">
        <f t="shared" si="11"/>
        <v>0</v>
      </c>
      <c r="BH189" s="226">
        <f t="shared" si="12"/>
        <v>0</v>
      </c>
      <c r="BI189" s="226">
        <f t="shared" si="13"/>
        <v>0</v>
      </c>
      <c r="BJ189" s="17" t="s">
        <v>100</v>
      </c>
      <c r="BK189" s="226">
        <f t="shared" si="14"/>
        <v>0</v>
      </c>
      <c r="BL189" s="17" t="s">
        <v>229</v>
      </c>
      <c r="BM189" s="225" t="s">
        <v>1641</v>
      </c>
    </row>
    <row r="190" spans="1:65" s="2" customFormat="1" ht="14.4" customHeight="1">
      <c r="A190" s="34"/>
      <c r="B190" s="35"/>
      <c r="C190" s="214" t="s">
        <v>379</v>
      </c>
      <c r="D190" s="214" t="s">
        <v>225</v>
      </c>
      <c r="E190" s="215" t="s">
        <v>1642</v>
      </c>
      <c r="F190" s="216" t="s">
        <v>1643</v>
      </c>
      <c r="G190" s="217" t="s">
        <v>376</v>
      </c>
      <c r="H190" s="218">
        <v>1</v>
      </c>
      <c r="I190" s="219"/>
      <c r="J190" s="218">
        <f t="shared" si="5"/>
        <v>0</v>
      </c>
      <c r="K190" s="220"/>
      <c r="L190" s="39"/>
      <c r="M190" s="221" t="s">
        <v>1</v>
      </c>
      <c r="N190" s="222" t="s">
        <v>43</v>
      </c>
      <c r="O190" s="75"/>
      <c r="P190" s="223">
        <f t="shared" si="6"/>
        <v>0</v>
      </c>
      <c r="Q190" s="223">
        <v>0</v>
      </c>
      <c r="R190" s="223">
        <f t="shared" si="7"/>
        <v>0</v>
      </c>
      <c r="S190" s="223">
        <v>0</v>
      </c>
      <c r="T190" s="224">
        <f t="shared" si="8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 t="shared" si="9"/>
        <v>0</v>
      </c>
      <c r="BF190" s="226">
        <f t="shared" si="10"/>
        <v>0</v>
      </c>
      <c r="BG190" s="226">
        <f t="shared" si="11"/>
        <v>0</v>
      </c>
      <c r="BH190" s="226">
        <f t="shared" si="12"/>
        <v>0</v>
      </c>
      <c r="BI190" s="226">
        <f t="shared" si="13"/>
        <v>0</v>
      </c>
      <c r="BJ190" s="17" t="s">
        <v>100</v>
      </c>
      <c r="BK190" s="226">
        <f t="shared" si="14"/>
        <v>0</v>
      </c>
      <c r="BL190" s="17" t="s">
        <v>229</v>
      </c>
      <c r="BM190" s="225" t="s">
        <v>1644</v>
      </c>
    </row>
    <row r="191" spans="1:65" s="2" customFormat="1" ht="14.4" customHeight="1">
      <c r="A191" s="34"/>
      <c r="B191" s="35"/>
      <c r="C191" s="250" t="s">
        <v>385</v>
      </c>
      <c r="D191" s="250" t="s">
        <v>322</v>
      </c>
      <c r="E191" s="251" t="s">
        <v>1645</v>
      </c>
      <c r="F191" s="252" t="s">
        <v>1646</v>
      </c>
      <c r="G191" s="253" t="s">
        <v>376</v>
      </c>
      <c r="H191" s="254">
        <v>1</v>
      </c>
      <c r="I191" s="255"/>
      <c r="J191" s="254">
        <f t="shared" si="5"/>
        <v>0</v>
      </c>
      <c r="K191" s="256"/>
      <c r="L191" s="257"/>
      <c r="M191" s="258" t="s">
        <v>1</v>
      </c>
      <c r="N191" s="259" t="s">
        <v>43</v>
      </c>
      <c r="O191" s="75"/>
      <c r="P191" s="223">
        <f t="shared" si="6"/>
        <v>0</v>
      </c>
      <c r="Q191" s="223">
        <v>0</v>
      </c>
      <c r="R191" s="223">
        <f t="shared" si="7"/>
        <v>0</v>
      </c>
      <c r="S191" s="223">
        <v>0</v>
      </c>
      <c r="T191" s="224">
        <f t="shared" si="8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262</v>
      </c>
      <c r="AT191" s="225" t="s">
        <v>322</v>
      </c>
      <c r="AU191" s="225" t="s">
        <v>100</v>
      </c>
      <c r="AY191" s="17" t="s">
        <v>223</v>
      </c>
      <c r="BE191" s="226">
        <f t="shared" si="9"/>
        <v>0</v>
      </c>
      <c r="BF191" s="226">
        <f t="shared" si="10"/>
        <v>0</v>
      </c>
      <c r="BG191" s="226">
        <f t="shared" si="11"/>
        <v>0</v>
      </c>
      <c r="BH191" s="226">
        <f t="shared" si="12"/>
        <v>0</v>
      </c>
      <c r="BI191" s="226">
        <f t="shared" si="13"/>
        <v>0</v>
      </c>
      <c r="BJ191" s="17" t="s">
        <v>100</v>
      </c>
      <c r="BK191" s="226">
        <f t="shared" si="14"/>
        <v>0</v>
      </c>
      <c r="BL191" s="17" t="s">
        <v>229</v>
      </c>
      <c r="BM191" s="225" t="s">
        <v>1647</v>
      </c>
    </row>
    <row r="192" spans="1:65" s="2" customFormat="1" ht="22.2" customHeight="1">
      <c r="A192" s="34"/>
      <c r="B192" s="35"/>
      <c r="C192" s="214" t="s">
        <v>389</v>
      </c>
      <c r="D192" s="214" t="s">
        <v>225</v>
      </c>
      <c r="E192" s="215" t="s">
        <v>1648</v>
      </c>
      <c r="F192" s="216" t="s">
        <v>1649</v>
      </c>
      <c r="G192" s="217" t="s">
        <v>376</v>
      </c>
      <c r="H192" s="218">
        <v>3</v>
      </c>
      <c r="I192" s="219"/>
      <c r="J192" s="218">
        <f t="shared" si="5"/>
        <v>0</v>
      </c>
      <c r="K192" s="220"/>
      <c r="L192" s="39"/>
      <c r="M192" s="221" t="s">
        <v>1</v>
      </c>
      <c r="N192" s="222" t="s">
        <v>43</v>
      </c>
      <c r="O192" s="75"/>
      <c r="P192" s="223">
        <f t="shared" si="6"/>
        <v>0</v>
      </c>
      <c r="Q192" s="223">
        <v>0</v>
      </c>
      <c r="R192" s="223">
        <f t="shared" si="7"/>
        <v>0</v>
      </c>
      <c r="S192" s="223">
        <v>0</v>
      </c>
      <c r="T192" s="224">
        <f t="shared" si="8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 t="shared" si="9"/>
        <v>0</v>
      </c>
      <c r="BF192" s="226">
        <f t="shared" si="10"/>
        <v>0</v>
      </c>
      <c r="BG192" s="226">
        <f t="shared" si="11"/>
        <v>0</v>
      </c>
      <c r="BH192" s="226">
        <f t="shared" si="12"/>
        <v>0</v>
      </c>
      <c r="BI192" s="226">
        <f t="shared" si="13"/>
        <v>0</v>
      </c>
      <c r="BJ192" s="17" t="s">
        <v>100</v>
      </c>
      <c r="BK192" s="226">
        <f t="shared" si="14"/>
        <v>0</v>
      </c>
      <c r="BL192" s="17" t="s">
        <v>229</v>
      </c>
      <c r="BM192" s="225" t="s">
        <v>1650</v>
      </c>
    </row>
    <row r="193" spans="1:65" s="2" customFormat="1" ht="14.4" customHeight="1">
      <c r="A193" s="34"/>
      <c r="B193" s="35"/>
      <c r="C193" s="250" t="s">
        <v>393</v>
      </c>
      <c r="D193" s="250" t="s">
        <v>322</v>
      </c>
      <c r="E193" s="251" t="s">
        <v>1651</v>
      </c>
      <c r="F193" s="252" t="s">
        <v>1652</v>
      </c>
      <c r="G193" s="253" t="s">
        <v>376</v>
      </c>
      <c r="H193" s="254">
        <v>3</v>
      </c>
      <c r="I193" s="255"/>
      <c r="J193" s="254">
        <f t="shared" si="5"/>
        <v>0</v>
      </c>
      <c r="K193" s="256"/>
      <c r="L193" s="257"/>
      <c r="M193" s="258" t="s">
        <v>1</v>
      </c>
      <c r="N193" s="259" t="s">
        <v>43</v>
      </c>
      <c r="O193" s="75"/>
      <c r="P193" s="223">
        <f t="shared" si="6"/>
        <v>0</v>
      </c>
      <c r="Q193" s="223">
        <v>0</v>
      </c>
      <c r="R193" s="223">
        <f t="shared" si="7"/>
        <v>0</v>
      </c>
      <c r="S193" s="223">
        <v>0</v>
      </c>
      <c r="T193" s="224">
        <f t="shared" si="8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262</v>
      </c>
      <c r="AT193" s="225" t="s">
        <v>322</v>
      </c>
      <c r="AU193" s="225" t="s">
        <v>100</v>
      </c>
      <c r="AY193" s="17" t="s">
        <v>223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7" t="s">
        <v>100</v>
      </c>
      <c r="BK193" s="226">
        <f t="shared" si="14"/>
        <v>0</v>
      </c>
      <c r="BL193" s="17" t="s">
        <v>229</v>
      </c>
      <c r="BM193" s="225" t="s">
        <v>1653</v>
      </c>
    </row>
    <row r="194" spans="1:65" s="2" customFormat="1" ht="14.4" customHeight="1">
      <c r="A194" s="34"/>
      <c r="B194" s="35"/>
      <c r="C194" s="250" t="s">
        <v>397</v>
      </c>
      <c r="D194" s="250" t="s">
        <v>322</v>
      </c>
      <c r="E194" s="251" t="s">
        <v>1654</v>
      </c>
      <c r="F194" s="252" t="s">
        <v>1655</v>
      </c>
      <c r="G194" s="253" t="s">
        <v>376</v>
      </c>
      <c r="H194" s="254">
        <v>1</v>
      </c>
      <c r="I194" s="255"/>
      <c r="J194" s="254">
        <f t="shared" si="5"/>
        <v>0</v>
      </c>
      <c r="K194" s="256"/>
      <c r="L194" s="257"/>
      <c r="M194" s="258" t="s">
        <v>1</v>
      </c>
      <c r="N194" s="259" t="s">
        <v>43</v>
      </c>
      <c r="O194" s="75"/>
      <c r="P194" s="223">
        <f t="shared" si="6"/>
        <v>0</v>
      </c>
      <c r="Q194" s="223">
        <v>0</v>
      </c>
      <c r="R194" s="223">
        <f t="shared" si="7"/>
        <v>0</v>
      </c>
      <c r="S194" s="223">
        <v>0</v>
      </c>
      <c r="T194" s="224">
        <f t="shared" si="8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262</v>
      </c>
      <c r="AT194" s="225" t="s">
        <v>322</v>
      </c>
      <c r="AU194" s="225" t="s">
        <v>100</v>
      </c>
      <c r="AY194" s="17" t="s">
        <v>223</v>
      </c>
      <c r="BE194" s="226">
        <f t="shared" si="9"/>
        <v>0</v>
      </c>
      <c r="BF194" s="226">
        <f t="shared" si="10"/>
        <v>0</v>
      </c>
      <c r="BG194" s="226">
        <f t="shared" si="11"/>
        <v>0</v>
      </c>
      <c r="BH194" s="226">
        <f t="shared" si="12"/>
        <v>0</v>
      </c>
      <c r="BI194" s="226">
        <f t="shared" si="13"/>
        <v>0</v>
      </c>
      <c r="BJ194" s="17" t="s">
        <v>100</v>
      </c>
      <c r="BK194" s="226">
        <f t="shared" si="14"/>
        <v>0</v>
      </c>
      <c r="BL194" s="17" t="s">
        <v>229</v>
      </c>
      <c r="BM194" s="225" t="s">
        <v>1656</v>
      </c>
    </row>
    <row r="195" spans="1:65" s="12" customFormat="1" ht="22.8" customHeight="1">
      <c r="B195" s="198"/>
      <c r="C195" s="199"/>
      <c r="D195" s="200" t="s">
        <v>76</v>
      </c>
      <c r="E195" s="212" t="s">
        <v>1657</v>
      </c>
      <c r="F195" s="212" t="s">
        <v>1658</v>
      </c>
      <c r="G195" s="199"/>
      <c r="H195" s="199"/>
      <c r="I195" s="202"/>
      <c r="J195" s="213">
        <f>BK195</f>
        <v>0</v>
      </c>
      <c r="K195" s="199"/>
      <c r="L195" s="204"/>
      <c r="M195" s="205"/>
      <c r="N195" s="206"/>
      <c r="O195" s="206"/>
      <c r="P195" s="207">
        <f>SUM(P196:P197)</f>
        <v>0</v>
      </c>
      <c r="Q195" s="206"/>
      <c r="R195" s="207">
        <f>SUM(R196:R197)</f>
        <v>0.13</v>
      </c>
      <c r="S195" s="206"/>
      <c r="T195" s="208">
        <f>SUM(T196:T197)</f>
        <v>0</v>
      </c>
      <c r="AR195" s="209" t="s">
        <v>168</v>
      </c>
      <c r="AT195" s="210" t="s">
        <v>76</v>
      </c>
      <c r="AU195" s="210" t="s">
        <v>85</v>
      </c>
      <c r="AY195" s="209" t="s">
        <v>223</v>
      </c>
      <c r="BK195" s="211">
        <f>SUM(BK196:BK197)</f>
        <v>0</v>
      </c>
    </row>
    <row r="196" spans="1:65" s="2" customFormat="1" ht="14.4" customHeight="1">
      <c r="A196" s="34"/>
      <c r="B196" s="35"/>
      <c r="C196" s="214" t="s">
        <v>401</v>
      </c>
      <c r="D196" s="214" t="s">
        <v>225</v>
      </c>
      <c r="E196" s="215" t="s">
        <v>1659</v>
      </c>
      <c r="F196" s="216" t="s">
        <v>1660</v>
      </c>
      <c r="G196" s="217" t="s">
        <v>228</v>
      </c>
      <c r="H196" s="218">
        <v>9.08</v>
      </c>
      <c r="I196" s="219"/>
      <c r="J196" s="218">
        <f>ROUND(I196*H196,2)</f>
        <v>0</v>
      </c>
      <c r="K196" s="220"/>
      <c r="L196" s="39"/>
      <c r="M196" s="221" t="s">
        <v>1</v>
      </c>
      <c r="N196" s="222" t="s">
        <v>43</v>
      </c>
      <c r="O196" s="7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788</v>
      </c>
      <c r="AT196" s="225" t="s">
        <v>225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788</v>
      </c>
      <c r="BM196" s="225" t="s">
        <v>1661</v>
      </c>
    </row>
    <row r="197" spans="1:65" s="2" customFormat="1" ht="22.2" customHeight="1">
      <c r="A197" s="34"/>
      <c r="B197" s="35"/>
      <c r="C197" s="250" t="s">
        <v>405</v>
      </c>
      <c r="D197" s="250" t="s">
        <v>322</v>
      </c>
      <c r="E197" s="251" t="s">
        <v>1662</v>
      </c>
      <c r="F197" s="252" t="s">
        <v>1663</v>
      </c>
      <c r="G197" s="253" t="s">
        <v>303</v>
      </c>
      <c r="H197" s="254">
        <v>0.13</v>
      </c>
      <c r="I197" s="255"/>
      <c r="J197" s="254">
        <f>ROUND(I197*H197,2)</f>
        <v>0</v>
      </c>
      <c r="K197" s="256"/>
      <c r="L197" s="257"/>
      <c r="M197" s="275" t="s">
        <v>1</v>
      </c>
      <c r="N197" s="276" t="s">
        <v>43</v>
      </c>
      <c r="O197" s="262"/>
      <c r="P197" s="263">
        <f>O197*H197</f>
        <v>0</v>
      </c>
      <c r="Q197" s="263">
        <v>1</v>
      </c>
      <c r="R197" s="263">
        <f>Q197*H197</f>
        <v>0.13</v>
      </c>
      <c r="S197" s="263">
        <v>0</v>
      </c>
      <c r="T197" s="26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1664</v>
      </c>
      <c r="AT197" s="225" t="s">
        <v>322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1664</v>
      </c>
      <c r="BM197" s="225" t="s">
        <v>1665</v>
      </c>
    </row>
    <row r="198" spans="1:65" s="2" customFormat="1" ht="6.9" customHeight="1">
      <c r="A198" s="34"/>
      <c r="B198" s="58"/>
      <c r="C198" s="59"/>
      <c r="D198" s="59"/>
      <c r="E198" s="59"/>
      <c r="F198" s="59"/>
      <c r="G198" s="59"/>
      <c r="H198" s="59"/>
      <c r="I198" s="59"/>
      <c r="J198" s="59"/>
      <c r="K198" s="59"/>
      <c r="L198" s="39"/>
      <c r="M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</sheetData>
  <sheetProtection password="CC35" sheet="1" objects="1" scenarios="1" formatColumns="0" formatRows="0" autoFilter="0"/>
  <autoFilter ref="C142:K197"/>
  <mergeCells count="17">
    <mergeCell ref="E29:H29"/>
    <mergeCell ref="E135:H135"/>
    <mergeCell ref="L2:V2"/>
    <mergeCell ref="D117:F117"/>
    <mergeCell ref="D118:F118"/>
    <mergeCell ref="D119:F119"/>
    <mergeCell ref="E131:H131"/>
    <mergeCell ref="E133:H133"/>
    <mergeCell ref="E85:H85"/>
    <mergeCell ref="E87:H87"/>
    <mergeCell ref="E89:H89"/>
    <mergeCell ref="D115:F115"/>
    <mergeCell ref="D116:F116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topLeftCell="A114" workbookViewId="0">
      <selection activeCell="I136" sqref="I136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162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1666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1667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J103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ROUND((SUM(BE103:BE110) + SUM(BE132:BE135)),  2)</f>
        <v>0</v>
      </c>
      <c r="G37" s="137"/>
      <c r="H37" s="137"/>
      <c r="I37" s="138">
        <v>0.2</v>
      </c>
      <c r="J37" s="136">
        <f>ROUND(((SUM(BE103:BE110) + SUM(BE132:BE135))*I37),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ROUND((SUM(BF103:BF110) + SUM(BF132:BF135)),  2)</f>
        <v>0</v>
      </c>
      <c r="G38" s="137"/>
      <c r="H38" s="137"/>
      <c r="I38" s="138">
        <v>0.2</v>
      </c>
      <c r="J38" s="136">
        <f>ROUND(((SUM(BF103:BF110) + SUM(BF132:BF135))*I38),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ROUND((SUM(BG103:BG110) + SUM(BG132:BG135)),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ROUND((SUM(BH103:BH110) + SUM(BH132:BH135)),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ROUND((SUM(BI103:BI110) + SUM(BI132:BI135)),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1666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999-9-8-10.1 - SO 12.1 Verejné osvetlenie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J132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1534</v>
      </c>
      <c r="E99" s="166"/>
      <c r="F99" s="166"/>
      <c r="G99" s="166"/>
      <c r="H99" s="166"/>
      <c r="I99" s="166"/>
      <c r="J99" s="167">
        <f>J133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1535</v>
      </c>
      <c r="E100" s="171"/>
      <c r="F100" s="171"/>
      <c r="G100" s="171"/>
      <c r="H100" s="171"/>
      <c r="I100" s="171"/>
      <c r="J100" s="172">
        <f>J134</f>
        <v>0</v>
      </c>
      <c r="K100" s="108"/>
      <c r="L100" s="173"/>
    </row>
    <row r="101" spans="1:65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5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65" s="2" customFormat="1" ht="6.9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5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65" s="2" customFormat="1" ht="29.25" customHeight="1">
      <c r="A103" s="34"/>
      <c r="B103" s="35"/>
      <c r="C103" s="162" t="s">
        <v>199</v>
      </c>
      <c r="D103" s="36"/>
      <c r="E103" s="36"/>
      <c r="F103" s="36"/>
      <c r="G103" s="36"/>
      <c r="H103" s="36"/>
      <c r="I103" s="36"/>
      <c r="J103" s="174">
        <f>ROUND(J104 + J105 + J106 + J107 + J108 + J109,2)</f>
        <v>0</v>
      </c>
      <c r="K103" s="36"/>
      <c r="L103" s="55"/>
      <c r="N103" s="175" t="s">
        <v>41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18" customHeight="1">
      <c r="A104" s="34"/>
      <c r="B104" s="35"/>
      <c r="C104" s="36"/>
      <c r="D104" s="455" t="s">
        <v>200</v>
      </c>
      <c r="E104" s="456"/>
      <c r="F104" s="456"/>
      <c r="G104" s="36"/>
      <c r="H104" s="36"/>
      <c r="I104" s="36"/>
      <c r="J104" s="177">
        <v>0</v>
      </c>
      <c r="K104" s="36"/>
      <c r="L104" s="178"/>
      <c r="M104" s="179"/>
      <c r="N104" s="180" t="s">
        <v>43</v>
      </c>
      <c r="O104" s="179"/>
      <c r="P104" s="179"/>
      <c r="Q104" s="179"/>
      <c r="R104" s="179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82" t="s">
        <v>201</v>
      </c>
      <c r="AZ104" s="179"/>
      <c r="BA104" s="179"/>
      <c r="BB104" s="179"/>
      <c r="BC104" s="179"/>
      <c r="BD104" s="179"/>
      <c r="BE104" s="183">
        <f t="shared" ref="BE104:BE109" si="0">IF(N104="základná",J104,0)</f>
        <v>0</v>
      </c>
      <c r="BF104" s="183">
        <f t="shared" ref="BF104:BF109" si="1">IF(N104="znížená",J104,0)</f>
        <v>0</v>
      </c>
      <c r="BG104" s="183">
        <f t="shared" ref="BG104:BG109" si="2">IF(N104="zákl. prenesená",J104,0)</f>
        <v>0</v>
      </c>
      <c r="BH104" s="183">
        <f t="shared" ref="BH104:BH109" si="3">IF(N104="zníž. prenesená",J104,0)</f>
        <v>0</v>
      </c>
      <c r="BI104" s="183">
        <f t="shared" ref="BI104:BI109" si="4">IF(N104="nulová",J104,0)</f>
        <v>0</v>
      </c>
      <c r="BJ104" s="182" t="s">
        <v>100</v>
      </c>
      <c r="BK104" s="179"/>
      <c r="BL104" s="179"/>
      <c r="BM104" s="179"/>
    </row>
    <row r="105" spans="1:65" s="2" customFormat="1" ht="18" customHeight="1">
      <c r="A105" s="34"/>
      <c r="B105" s="35"/>
      <c r="C105" s="36"/>
      <c r="D105" s="455" t="s">
        <v>202</v>
      </c>
      <c r="E105" s="456"/>
      <c r="F105" s="456"/>
      <c r="G105" s="36"/>
      <c r="H105" s="36"/>
      <c r="I105" s="36"/>
      <c r="J105" s="177">
        <v>0</v>
      </c>
      <c r="K105" s="36"/>
      <c r="L105" s="178"/>
      <c r="M105" s="179"/>
      <c r="N105" s="180" t="s">
        <v>43</v>
      </c>
      <c r="O105" s="179"/>
      <c r="P105" s="179"/>
      <c r="Q105" s="179"/>
      <c r="R105" s="179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82" t="s">
        <v>201</v>
      </c>
      <c r="AZ105" s="179"/>
      <c r="BA105" s="179"/>
      <c r="BB105" s="179"/>
      <c r="BC105" s="179"/>
      <c r="BD105" s="179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100</v>
      </c>
      <c r="BK105" s="179"/>
      <c r="BL105" s="179"/>
      <c r="BM105" s="179"/>
    </row>
    <row r="106" spans="1:65" s="2" customFormat="1" ht="18" customHeight="1">
      <c r="A106" s="34"/>
      <c r="B106" s="35"/>
      <c r="C106" s="36"/>
      <c r="D106" s="455" t="s">
        <v>203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204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205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176" t="s">
        <v>206</v>
      </c>
      <c r="E109" s="36"/>
      <c r="F109" s="36"/>
      <c r="G109" s="36"/>
      <c r="H109" s="36"/>
      <c r="I109" s="36"/>
      <c r="J109" s="177">
        <f>ROUND(J32*T109,2)</f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207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65" s="2" customFormat="1" ht="29.25" customHeight="1">
      <c r="A111" s="34"/>
      <c r="B111" s="35"/>
      <c r="C111" s="184" t="s">
        <v>208</v>
      </c>
      <c r="D111" s="160"/>
      <c r="E111" s="160"/>
      <c r="F111" s="160"/>
      <c r="G111" s="160"/>
      <c r="H111" s="160"/>
      <c r="I111" s="160"/>
      <c r="J111" s="185">
        <f>ROUND(J98+J103,2)</f>
        <v>0</v>
      </c>
      <c r="K111" s="160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65" s="2" customFormat="1" ht="6.9" customHeight="1">
      <c r="A112" s="34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209</v>
      </c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14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7" customHeight="1">
      <c r="A120" s="34"/>
      <c r="B120" s="35"/>
      <c r="C120" s="36"/>
      <c r="D120" s="36"/>
      <c r="E120" s="457" t="str">
        <f>E7</f>
        <v>Cyklotrasa Partizánska - Cesta mládeže, Malacky - časť 1 - oprávnené náklady</v>
      </c>
      <c r="F120" s="458"/>
      <c r="G120" s="458"/>
      <c r="H120" s="458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" customFormat="1" ht="12" customHeight="1">
      <c r="B121" s="21"/>
      <c r="C121" s="29" t="s">
        <v>183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4.4" customHeight="1">
      <c r="A122" s="34"/>
      <c r="B122" s="35"/>
      <c r="C122" s="36"/>
      <c r="D122" s="36"/>
      <c r="E122" s="457" t="s">
        <v>1666</v>
      </c>
      <c r="F122" s="459"/>
      <c r="G122" s="459"/>
      <c r="H122" s="459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722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36"/>
      <c r="D124" s="36"/>
      <c r="E124" s="414" t="str">
        <f>E11</f>
        <v>999-9-8-10.1 - SO 12.1 Verejné osvetlenie</v>
      </c>
      <c r="F124" s="459"/>
      <c r="G124" s="459"/>
      <c r="H124" s="459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18</v>
      </c>
      <c r="D126" s="36"/>
      <c r="E126" s="36"/>
      <c r="F126" s="27" t="str">
        <f>F14</f>
        <v>Malacky</v>
      </c>
      <c r="G126" s="36"/>
      <c r="H126" s="36"/>
      <c r="I126" s="29" t="s">
        <v>20</v>
      </c>
      <c r="J126" s="70" t="str">
        <f>IF(J14="","",J14)</f>
        <v>23. 1. 2023</v>
      </c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40.799999999999997" customHeight="1">
      <c r="A128" s="34"/>
      <c r="B128" s="35"/>
      <c r="C128" s="29" t="s">
        <v>22</v>
      </c>
      <c r="D128" s="36"/>
      <c r="E128" s="36"/>
      <c r="F128" s="27" t="str">
        <f>E17</f>
        <v>Mesto Malacky, Bernolákova 5188/1A, 901 01 Malacky</v>
      </c>
      <c r="G128" s="36"/>
      <c r="H128" s="36"/>
      <c r="I128" s="29" t="s">
        <v>29</v>
      </c>
      <c r="J128" s="32" t="str">
        <f>E23</f>
        <v>Cykloprojekt s.r.o., Laurinská 18, 81101 Bratislav</v>
      </c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29" t="s">
        <v>27</v>
      </c>
      <c r="D129" s="36"/>
      <c r="E129" s="36"/>
      <c r="F129" s="27" t="str">
        <f>IF(E20="","",E20)</f>
        <v>Vyplň údaj</v>
      </c>
      <c r="G129" s="36"/>
      <c r="H129" s="36"/>
      <c r="I129" s="29" t="s">
        <v>34</v>
      </c>
      <c r="J129" s="32" t="str">
        <f>E26</f>
        <v xml:space="preserve"> </v>
      </c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11" customFormat="1" ht="29.25" customHeight="1">
      <c r="A131" s="186"/>
      <c r="B131" s="187"/>
      <c r="C131" s="188" t="s">
        <v>210</v>
      </c>
      <c r="D131" s="189" t="s">
        <v>62</v>
      </c>
      <c r="E131" s="189" t="s">
        <v>58</v>
      </c>
      <c r="F131" s="189" t="s">
        <v>59</v>
      </c>
      <c r="G131" s="189" t="s">
        <v>211</v>
      </c>
      <c r="H131" s="189" t="s">
        <v>212</v>
      </c>
      <c r="I131" s="189" t="s">
        <v>213</v>
      </c>
      <c r="J131" s="190" t="s">
        <v>189</v>
      </c>
      <c r="K131" s="191" t="s">
        <v>214</v>
      </c>
      <c r="L131" s="192"/>
      <c r="M131" s="79" t="s">
        <v>1</v>
      </c>
      <c r="N131" s="80" t="s">
        <v>41</v>
      </c>
      <c r="O131" s="80" t="s">
        <v>215</v>
      </c>
      <c r="P131" s="80" t="s">
        <v>216</v>
      </c>
      <c r="Q131" s="80" t="s">
        <v>217</v>
      </c>
      <c r="R131" s="80" t="s">
        <v>218</v>
      </c>
      <c r="S131" s="80" t="s">
        <v>219</v>
      </c>
      <c r="T131" s="81" t="s">
        <v>220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</row>
    <row r="132" spans="1:65" s="2" customFormat="1" ht="22.8" customHeight="1">
      <c r="A132" s="34"/>
      <c r="B132" s="35"/>
      <c r="C132" s="86" t="s">
        <v>185</v>
      </c>
      <c r="D132" s="36"/>
      <c r="E132" s="36"/>
      <c r="F132" s="36"/>
      <c r="G132" s="36"/>
      <c r="H132" s="36"/>
      <c r="I132" s="36"/>
      <c r="J132" s="193">
        <f>BK132</f>
        <v>0</v>
      </c>
      <c r="K132" s="36"/>
      <c r="L132" s="39"/>
      <c r="M132" s="82"/>
      <c r="N132" s="194"/>
      <c r="O132" s="83"/>
      <c r="P132" s="195">
        <f>P133</f>
        <v>0</v>
      </c>
      <c r="Q132" s="83"/>
      <c r="R132" s="195">
        <f>R133</f>
        <v>0</v>
      </c>
      <c r="S132" s="83"/>
      <c r="T132" s="196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76</v>
      </c>
      <c r="AU132" s="17" t="s">
        <v>191</v>
      </c>
      <c r="BK132" s="197">
        <f>BK133</f>
        <v>0</v>
      </c>
    </row>
    <row r="133" spans="1:65" s="12" customFormat="1" ht="25.95" customHeight="1">
      <c r="B133" s="198"/>
      <c r="C133" s="199"/>
      <c r="D133" s="200" t="s">
        <v>76</v>
      </c>
      <c r="E133" s="201" t="s">
        <v>322</v>
      </c>
      <c r="F133" s="201" t="s">
        <v>1621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P134</f>
        <v>0</v>
      </c>
      <c r="Q133" s="206"/>
      <c r="R133" s="207">
        <f>R134</f>
        <v>0</v>
      </c>
      <c r="S133" s="206"/>
      <c r="T133" s="208">
        <f>T134</f>
        <v>0</v>
      </c>
      <c r="AR133" s="209" t="s">
        <v>168</v>
      </c>
      <c r="AT133" s="210" t="s">
        <v>76</v>
      </c>
      <c r="AU133" s="210" t="s">
        <v>77</v>
      </c>
      <c r="AY133" s="209" t="s">
        <v>223</v>
      </c>
      <c r="BK133" s="211">
        <f>BK134</f>
        <v>0</v>
      </c>
    </row>
    <row r="134" spans="1:65" s="12" customFormat="1" ht="22.8" customHeight="1">
      <c r="B134" s="198"/>
      <c r="C134" s="199"/>
      <c r="D134" s="200" t="s">
        <v>76</v>
      </c>
      <c r="E134" s="212" t="s">
        <v>1622</v>
      </c>
      <c r="F134" s="212" t="s">
        <v>1623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P135</f>
        <v>0</v>
      </c>
      <c r="Q134" s="206"/>
      <c r="R134" s="207">
        <f>R135</f>
        <v>0</v>
      </c>
      <c r="S134" s="206"/>
      <c r="T134" s="208">
        <f>T135</f>
        <v>0</v>
      </c>
      <c r="AR134" s="209" t="s">
        <v>168</v>
      </c>
      <c r="AT134" s="210" t="s">
        <v>76</v>
      </c>
      <c r="AU134" s="210" t="s">
        <v>85</v>
      </c>
      <c r="AY134" s="209" t="s">
        <v>223</v>
      </c>
      <c r="BK134" s="211">
        <f>BK135</f>
        <v>0</v>
      </c>
    </row>
    <row r="135" spans="1:65" s="2" customFormat="1" ht="14.4" customHeight="1">
      <c r="A135" s="34"/>
      <c r="B135" s="35"/>
      <c r="C135" s="214" t="s">
        <v>85</v>
      </c>
      <c r="D135" s="214" t="s">
        <v>225</v>
      </c>
      <c r="E135" s="215" t="s">
        <v>85</v>
      </c>
      <c r="F135" s="216" t="s">
        <v>1668</v>
      </c>
      <c r="G135" s="217" t="s">
        <v>1669</v>
      </c>
      <c r="H135" s="218">
        <v>1</v>
      </c>
      <c r="I135" s="219">
        <f>'Verejné osvetlenie'!G100</f>
        <v>0</v>
      </c>
      <c r="J135" s="218">
        <f>ROUND(I135*H135,2)</f>
        <v>0</v>
      </c>
      <c r="K135" s="220"/>
      <c r="L135" s="39"/>
      <c r="M135" s="260" t="s">
        <v>1</v>
      </c>
      <c r="N135" s="261" t="s">
        <v>43</v>
      </c>
      <c r="O135" s="262"/>
      <c r="P135" s="263">
        <f>O135*H135</f>
        <v>0</v>
      </c>
      <c r="Q135" s="263">
        <v>0</v>
      </c>
      <c r="R135" s="263">
        <f>Q135*H135</f>
        <v>0</v>
      </c>
      <c r="S135" s="263">
        <v>0</v>
      </c>
      <c r="T135" s="26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5" t="s">
        <v>788</v>
      </c>
      <c r="AT135" s="225" t="s">
        <v>225</v>
      </c>
      <c r="AU135" s="225" t="s">
        <v>100</v>
      </c>
      <c r="AY135" s="17" t="s">
        <v>223</v>
      </c>
      <c r="BE135" s="226">
        <f>IF(N135="základná",J135,0)</f>
        <v>0</v>
      </c>
      <c r="BF135" s="226">
        <f>IF(N135="znížená",J135,0)</f>
        <v>0</v>
      </c>
      <c r="BG135" s="226">
        <f>IF(N135="zákl. prenesená",J135,0)</f>
        <v>0</v>
      </c>
      <c r="BH135" s="226">
        <f>IF(N135="zníž. prenesená",J135,0)</f>
        <v>0</v>
      </c>
      <c r="BI135" s="226">
        <f>IF(N135="nulová",J135,0)</f>
        <v>0</v>
      </c>
      <c r="BJ135" s="17" t="s">
        <v>100</v>
      </c>
      <c r="BK135" s="226">
        <f>ROUND(I135*H135,2)</f>
        <v>0</v>
      </c>
      <c r="BL135" s="17" t="s">
        <v>788</v>
      </c>
      <c r="BM135" s="225" t="s">
        <v>1670</v>
      </c>
    </row>
    <row r="136" spans="1:65" s="2" customFormat="1" ht="6.9" customHeight="1">
      <c r="A136" s="34"/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39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sheetProtection password="CC35" sheet="1" objects="1" scenarios="1" formatColumns="0" formatRows="0" autoFilter="0"/>
  <autoFilter ref="C131:K135"/>
  <mergeCells count="17">
    <mergeCell ref="E29:H29"/>
    <mergeCell ref="E124:H124"/>
    <mergeCell ref="L2:V2"/>
    <mergeCell ref="D106:F106"/>
    <mergeCell ref="D107:F107"/>
    <mergeCell ref="D108:F108"/>
    <mergeCell ref="E120:H120"/>
    <mergeCell ref="E122:H122"/>
    <mergeCell ref="E85:H85"/>
    <mergeCell ref="E87:H87"/>
    <mergeCell ref="E89:H89"/>
    <mergeCell ref="D104:F104"/>
    <mergeCell ref="D105:F105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opLeftCell="A70" workbookViewId="0">
      <selection activeCell="F100" sqref="F100"/>
    </sheetView>
  </sheetViews>
  <sheetFormatPr defaultRowHeight="13.8"/>
  <cols>
    <col min="1" max="1" width="9.85546875" style="277" customWidth="1"/>
    <col min="2" max="2" width="34.42578125" style="277" bestFit="1" customWidth="1"/>
    <col min="3" max="3" width="103" style="277" customWidth="1"/>
    <col min="4" max="4" width="5.5703125" style="277" customWidth="1"/>
    <col min="5" max="5" width="11.7109375" style="277" bestFit="1" customWidth="1"/>
    <col min="6" max="6" width="21.7109375" style="277" customWidth="1"/>
    <col min="7" max="7" width="19.28515625" style="277" customWidth="1"/>
    <col min="8" max="8" width="6.5703125" style="277" customWidth="1"/>
    <col min="9" max="16384" width="9.140625" style="277"/>
  </cols>
  <sheetData>
    <row r="1" spans="1:7" ht="17.399999999999999">
      <c r="A1" s="467" t="s">
        <v>1809</v>
      </c>
      <c r="B1" s="468"/>
      <c r="C1" s="468"/>
      <c r="D1" s="468"/>
      <c r="E1" s="468"/>
      <c r="F1" s="468"/>
      <c r="G1" s="468"/>
    </row>
    <row r="2" spans="1:7" ht="22.5" customHeight="1">
      <c r="A2" s="278" t="s">
        <v>1810</v>
      </c>
      <c r="B2" s="279"/>
      <c r="C2" s="279"/>
      <c r="D2" s="279"/>
      <c r="E2" s="279"/>
      <c r="F2" s="279"/>
      <c r="G2" s="279"/>
    </row>
    <row r="3" spans="1:7">
      <c r="A3" s="279"/>
      <c r="B3" s="279"/>
      <c r="C3" s="279"/>
      <c r="D3" s="279"/>
      <c r="E3" s="279"/>
      <c r="F3" s="279"/>
      <c r="G3" s="279"/>
    </row>
    <row r="4" spans="1:7">
      <c r="A4" s="280" t="s">
        <v>1688</v>
      </c>
      <c r="B4" s="280"/>
      <c r="C4" s="280"/>
      <c r="D4" s="280"/>
      <c r="E4" s="280"/>
      <c r="F4" s="280"/>
      <c r="G4" s="280"/>
    </row>
    <row r="5" spans="1:7">
      <c r="A5" s="469" t="s">
        <v>1689</v>
      </c>
      <c r="B5" s="469"/>
      <c r="C5" s="280"/>
      <c r="D5" s="280" t="s">
        <v>55</v>
      </c>
      <c r="E5" s="280"/>
      <c r="F5" s="280"/>
      <c r="G5" s="280"/>
    </row>
    <row r="6" spans="1:7">
      <c r="A6" s="280" t="s">
        <v>1690</v>
      </c>
      <c r="B6" s="280"/>
      <c r="C6" s="280"/>
      <c r="D6" s="280" t="s">
        <v>1691</v>
      </c>
      <c r="E6" s="280"/>
      <c r="F6" s="280"/>
      <c r="G6" s="280"/>
    </row>
    <row r="7" spans="1:7" ht="14.25" customHeight="1">
      <c r="A7" s="470" t="s">
        <v>1692</v>
      </c>
      <c r="B7" s="470" t="s">
        <v>1693</v>
      </c>
      <c r="C7" s="470" t="s">
        <v>1694</v>
      </c>
      <c r="D7" s="470" t="s">
        <v>211</v>
      </c>
      <c r="E7" s="471" t="s">
        <v>1695</v>
      </c>
      <c r="F7" s="471" t="s">
        <v>1696</v>
      </c>
      <c r="G7" s="471" t="s">
        <v>1697</v>
      </c>
    </row>
    <row r="8" spans="1:7" ht="14.25" customHeight="1">
      <c r="A8" s="470"/>
      <c r="B8" s="470"/>
      <c r="C8" s="470"/>
      <c r="D8" s="470"/>
      <c r="E8" s="471"/>
      <c r="F8" s="471"/>
      <c r="G8" s="471"/>
    </row>
    <row r="9" spans="1:7">
      <c r="A9" s="285">
        <v>1</v>
      </c>
      <c r="B9" s="287" t="s">
        <v>1742</v>
      </c>
      <c r="C9" s="287" t="s">
        <v>1743</v>
      </c>
      <c r="D9" s="288" t="s">
        <v>376</v>
      </c>
      <c r="E9" s="289">
        <v>27</v>
      </c>
      <c r="F9" s="313">
        <v>0</v>
      </c>
      <c r="G9" s="290">
        <f>E9*F9</f>
        <v>0</v>
      </c>
    </row>
    <row r="10" spans="1:7" ht="27.75" customHeight="1">
      <c r="A10" s="285">
        <v>2</v>
      </c>
      <c r="B10" s="287" t="s">
        <v>1742</v>
      </c>
      <c r="C10" s="287" t="s">
        <v>1744</v>
      </c>
      <c r="D10" s="288" t="s">
        <v>376</v>
      </c>
      <c r="E10" s="289">
        <v>13</v>
      </c>
      <c r="F10" s="313">
        <v>0</v>
      </c>
      <c r="G10" s="290">
        <f t="shared" ref="G10:G73" si="0">E10*F10</f>
        <v>0</v>
      </c>
    </row>
    <row r="11" spans="1:7">
      <c r="A11" s="285">
        <v>3</v>
      </c>
      <c r="B11" s="287" t="s">
        <v>1742</v>
      </c>
      <c r="C11" s="287" t="s">
        <v>1745</v>
      </c>
      <c r="D11" s="288" t="s">
        <v>376</v>
      </c>
      <c r="E11" s="289">
        <v>21</v>
      </c>
      <c r="F11" s="313">
        <v>0</v>
      </c>
      <c r="G11" s="290">
        <f t="shared" si="0"/>
        <v>0</v>
      </c>
    </row>
    <row r="12" spans="1:7">
      <c r="A12" s="285">
        <v>4</v>
      </c>
      <c r="B12" s="287" t="s">
        <v>1742</v>
      </c>
      <c r="C12" s="287" t="s">
        <v>1746</v>
      </c>
      <c r="D12" s="288" t="s">
        <v>376</v>
      </c>
      <c r="E12" s="289">
        <v>21</v>
      </c>
      <c r="F12" s="313">
        <v>0</v>
      </c>
      <c r="G12" s="290">
        <f t="shared" si="0"/>
        <v>0</v>
      </c>
    </row>
    <row r="13" spans="1:7">
      <c r="A13" s="285">
        <v>5</v>
      </c>
      <c r="B13" s="287" t="s">
        <v>1742</v>
      </c>
      <c r="C13" s="287" t="s">
        <v>1747</v>
      </c>
      <c r="D13" s="288" t="s">
        <v>376</v>
      </c>
      <c r="E13" s="289">
        <v>21</v>
      </c>
      <c r="F13" s="313">
        <v>0</v>
      </c>
      <c r="G13" s="290">
        <f t="shared" si="0"/>
        <v>0</v>
      </c>
    </row>
    <row r="14" spans="1:7">
      <c r="A14" s="285">
        <v>6</v>
      </c>
      <c r="B14" s="287" t="s">
        <v>1742</v>
      </c>
      <c r="C14" s="287" t="s">
        <v>1748</v>
      </c>
      <c r="D14" s="288" t="s">
        <v>376</v>
      </c>
      <c r="E14" s="289">
        <v>15</v>
      </c>
      <c r="F14" s="313">
        <v>0</v>
      </c>
      <c r="G14" s="290">
        <f t="shared" si="0"/>
        <v>0</v>
      </c>
    </row>
    <row r="15" spans="1:7" ht="20.399999999999999">
      <c r="A15" s="285">
        <v>7</v>
      </c>
      <c r="B15" s="286" t="s">
        <v>1698</v>
      </c>
      <c r="C15" s="287" t="s">
        <v>1811</v>
      </c>
      <c r="D15" s="288" t="s">
        <v>248</v>
      </c>
      <c r="E15" s="289">
        <v>20</v>
      </c>
      <c r="F15" s="313">
        <v>0</v>
      </c>
      <c r="G15" s="290">
        <f t="shared" si="0"/>
        <v>0</v>
      </c>
    </row>
    <row r="16" spans="1:7" ht="20.399999999999999">
      <c r="A16" s="285">
        <v>8</v>
      </c>
      <c r="B16" s="286" t="s">
        <v>1698</v>
      </c>
      <c r="C16" s="287" t="s">
        <v>1749</v>
      </c>
      <c r="D16" s="288" t="s">
        <v>248</v>
      </c>
      <c r="E16" s="289">
        <v>1425</v>
      </c>
      <c r="F16" s="313">
        <v>0</v>
      </c>
      <c r="G16" s="290">
        <f t="shared" si="0"/>
        <v>0</v>
      </c>
    </row>
    <row r="17" spans="1:7" ht="20.399999999999999">
      <c r="A17" s="285">
        <v>9</v>
      </c>
      <c r="B17" s="286" t="s">
        <v>1698</v>
      </c>
      <c r="C17" s="287" t="s">
        <v>1812</v>
      </c>
      <c r="D17" s="288" t="s">
        <v>248</v>
      </c>
      <c r="E17" s="289">
        <v>25</v>
      </c>
      <c r="F17" s="313">
        <v>0</v>
      </c>
      <c r="G17" s="290">
        <f t="shared" si="0"/>
        <v>0</v>
      </c>
    </row>
    <row r="18" spans="1:7" ht="20.399999999999999">
      <c r="A18" s="285">
        <v>10</v>
      </c>
      <c r="B18" s="286" t="s">
        <v>1698</v>
      </c>
      <c r="C18" s="287" t="s">
        <v>1699</v>
      </c>
      <c r="D18" s="288" t="s">
        <v>248</v>
      </c>
      <c r="E18" s="289">
        <v>1620</v>
      </c>
      <c r="F18" s="313">
        <v>0</v>
      </c>
      <c r="G18" s="290">
        <f t="shared" si="0"/>
        <v>0</v>
      </c>
    </row>
    <row r="19" spans="1:7">
      <c r="A19" s="285">
        <v>11</v>
      </c>
      <c r="B19" s="286" t="s">
        <v>1698</v>
      </c>
      <c r="C19" s="287" t="s">
        <v>1700</v>
      </c>
      <c r="D19" s="288" t="s">
        <v>376</v>
      </c>
      <c r="E19" s="289">
        <v>51</v>
      </c>
      <c r="F19" s="313">
        <v>0</v>
      </c>
      <c r="G19" s="290">
        <f t="shared" si="0"/>
        <v>0</v>
      </c>
    </row>
    <row r="20" spans="1:7">
      <c r="A20" s="285">
        <v>12</v>
      </c>
      <c r="B20" s="286" t="s">
        <v>1698</v>
      </c>
      <c r="C20" s="287" t="s">
        <v>1701</v>
      </c>
      <c r="D20" s="288" t="s">
        <v>376</v>
      </c>
      <c r="E20" s="289">
        <v>51</v>
      </c>
      <c r="F20" s="313">
        <v>0</v>
      </c>
      <c r="G20" s="290">
        <f t="shared" si="0"/>
        <v>0</v>
      </c>
    </row>
    <row r="21" spans="1:7" ht="20.399999999999999">
      <c r="A21" s="285">
        <v>13</v>
      </c>
      <c r="B21" s="286" t="s">
        <v>1698</v>
      </c>
      <c r="C21" s="287" t="s">
        <v>1702</v>
      </c>
      <c r="D21" s="288" t="s">
        <v>376</v>
      </c>
      <c r="E21" s="289">
        <v>51</v>
      </c>
      <c r="F21" s="313">
        <v>0</v>
      </c>
      <c r="G21" s="290">
        <f t="shared" si="0"/>
        <v>0</v>
      </c>
    </row>
    <row r="22" spans="1:7" ht="20.399999999999999">
      <c r="A22" s="285">
        <v>14</v>
      </c>
      <c r="B22" s="286" t="s">
        <v>1703</v>
      </c>
      <c r="C22" s="287" t="s">
        <v>1813</v>
      </c>
      <c r="D22" s="288" t="s">
        <v>376</v>
      </c>
      <c r="E22" s="289">
        <v>18</v>
      </c>
      <c r="F22" s="314">
        <v>0</v>
      </c>
      <c r="G22" s="290">
        <f t="shared" si="0"/>
        <v>0</v>
      </c>
    </row>
    <row r="23" spans="1:7" ht="20.399999999999999">
      <c r="A23" s="285">
        <v>15</v>
      </c>
      <c r="B23" s="286" t="s">
        <v>1703</v>
      </c>
      <c r="C23" s="287" t="s">
        <v>1704</v>
      </c>
      <c r="D23" s="288" t="s">
        <v>376</v>
      </c>
      <c r="E23" s="289">
        <v>30</v>
      </c>
      <c r="F23" s="314">
        <v>0</v>
      </c>
      <c r="G23" s="290">
        <f t="shared" si="0"/>
        <v>0</v>
      </c>
    </row>
    <row r="24" spans="1:7" ht="20.399999999999999">
      <c r="A24" s="285">
        <v>16</v>
      </c>
      <c r="B24" s="286" t="s">
        <v>1703</v>
      </c>
      <c r="C24" s="287" t="s">
        <v>1814</v>
      </c>
      <c r="D24" s="288" t="s">
        <v>376</v>
      </c>
      <c r="E24" s="289">
        <v>3</v>
      </c>
      <c r="F24" s="314">
        <v>0</v>
      </c>
      <c r="G24" s="290">
        <f t="shared" si="0"/>
        <v>0</v>
      </c>
    </row>
    <row r="25" spans="1:7" ht="20.399999999999999">
      <c r="A25" s="285">
        <v>17</v>
      </c>
      <c r="B25" s="286" t="s">
        <v>1705</v>
      </c>
      <c r="C25" s="287" t="s">
        <v>1706</v>
      </c>
      <c r="D25" s="288" t="s">
        <v>376</v>
      </c>
      <c r="E25" s="289">
        <v>51</v>
      </c>
      <c r="F25" s="313">
        <v>0</v>
      </c>
      <c r="G25" s="290">
        <f t="shared" si="0"/>
        <v>0</v>
      </c>
    </row>
    <row r="26" spans="1:7">
      <c r="A26" s="285">
        <v>18</v>
      </c>
      <c r="B26" s="286" t="s">
        <v>1705</v>
      </c>
      <c r="C26" s="287" t="s">
        <v>1707</v>
      </c>
      <c r="D26" s="288" t="s">
        <v>376</v>
      </c>
      <c r="E26" s="289">
        <v>51</v>
      </c>
      <c r="F26" s="313">
        <v>0</v>
      </c>
      <c r="G26" s="290">
        <f t="shared" si="0"/>
        <v>0</v>
      </c>
    </row>
    <row r="27" spans="1:7">
      <c r="A27" s="285">
        <v>19</v>
      </c>
      <c r="B27" s="286" t="s">
        <v>1705</v>
      </c>
      <c r="C27" s="287" t="s">
        <v>1708</v>
      </c>
      <c r="D27" s="288" t="s">
        <v>376</v>
      </c>
      <c r="E27" s="289">
        <v>51</v>
      </c>
      <c r="F27" s="313">
        <v>0</v>
      </c>
      <c r="G27" s="290">
        <f t="shared" si="0"/>
        <v>0</v>
      </c>
    </row>
    <row r="28" spans="1:7">
      <c r="A28" s="285">
        <v>20</v>
      </c>
      <c r="B28" s="286" t="s">
        <v>1705</v>
      </c>
      <c r="C28" s="287" t="s">
        <v>1709</v>
      </c>
      <c r="D28" s="288" t="s">
        <v>376</v>
      </c>
      <c r="E28" s="289">
        <v>51</v>
      </c>
      <c r="F28" s="313">
        <v>0</v>
      </c>
      <c r="G28" s="290">
        <f t="shared" si="0"/>
        <v>0</v>
      </c>
    </row>
    <row r="29" spans="1:7" ht="20.399999999999999">
      <c r="A29" s="285">
        <v>21</v>
      </c>
      <c r="B29" s="286" t="s">
        <v>1705</v>
      </c>
      <c r="C29" s="287" t="s">
        <v>1710</v>
      </c>
      <c r="D29" s="288" t="s">
        <v>376</v>
      </c>
      <c r="E29" s="289">
        <v>51</v>
      </c>
      <c r="F29" s="314">
        <v>0</v>
      </c>
      <c r="G29" s="290">
        <f t="shared" si="0"/>
        <v>0</v>
      </c>
    </row>
    <row r="30" spans="1:7" ht="20.399999999999999">
      <c r="A30" s="285">
        <v>22</v>
      </c>
      <c r="B30" s="286" t="s">
        <v>1705</v>
      </c>
      <c r="C30" s="287" t="s">
        <v>1711</v>
      </c>
      <c r="D30" s="288" t="s">
        <v>376</v>
      </c>
      <c r="E30" s="289">
        <v>51</v>
      </c>
      <c r="F30" s="313">
        <v>0</v>
      </c>
      <c r="G30" s="290">
        <f t="shared" si="0"/>
        <v>0</v>
      </c>
    </row>
    <row r="31" spans="1:7" ht="20.399999999999999">
      <c r="A31" s="285">
        <v>23</v>
      </c>
      <c r="B31" s="286" t="s">
        <v>1705</v>
      </c>
      <c r="C31" s="287" t="s">
        <v>1712</v>
      </c>
      <c r="D31" s="288" t="s">
        <v>376</v>
      </c>
      <c r="E31" s="289">
        <v>51</v>
      </c>
      <c r="F31" s="313">
        <v>0</v>
      </c>
      <c r="G31" s="290">
        <f t="shared" si="0"/>
        <v>0</v>
      </c>
    </row>
    <row r="32" spans="1:7">
      <c r="A32" s="285">
        <v>24</v>
      </c>
      <c r="B32" s="286" t="s">
        <v>1705</v>
      </c>
      <c r="C32" s="287" t="s">
        <v>1815</v>
      </c>
      <c r="D32" s="288" t="s">
        <v>376</v>
      </c>
      <c r="E32" s="289">
        <v>18</v>
      </c>
      <c r="F32" s="314">
        <v>0</v>
      </c>
      <c r="G32" s="290">
        <f t="shared" si="0"/>
        <v>0</v>
      </c>
    </row>
    <row r="33" spans="1:7">
      <c r="A33" s="285">
        <v>25</v>
      </c>
      <c r="B33" s="286" t="s">
        <v>1705</v>
      </c>
      <c r="C33" s="287" t="s">
        <v>1713</v>
      </c>
      <c r="D33" s="288" t="s">
        <v>376</v>
      </c>
      <c r="E33" s="289">
        <v>30</v>
      </c>
      <c r="F33" s="314">
        <v>0</v>
      </c>
      <c r="G33" s="290">
        <f t="shared" si="0"/>
        <v>0</v>
      </c>
    </row>
    <row r="34" spans="1:7">
      <c r="A34" s="285">
        <v>26</v>
      </c>
      <c r="B34" s="286" t="s">
        <v>1705</v>
      </c>
      <c r="C34" s="287" t="s">
        <v>1816</v>
      </c>
      <c r="D34" s="288" t="s">
        <v>376</v>
      </c>
      <c r="E34" s="289">
        <v>3</v>
      </c>
      <c r="F34" s="314">
        <v>0</v>
      </c>
      <c r="G34" s="290">
        <f t="shared" si="0"/>
        <v>0</v>
      </c>
    </row>
    <row r="35" spans="1:7">
      <c r="A35" s="285">
        <v>27</v>
      </c>
      <c r="B35" s="286" t="s">
        <v>1750</v>
      </c>
      <c r="C35" s="287" t="s">
        <v>1751</v>
      </c>
      <c r="D35" s="288" t="s">
        <v>376</v>
      </c>
      <c r="E35" s="289">
        <v>9</v>
      </c>
      <c r="F35" s="314">
        <v>0</v>
      </c>
      <c r="G35" s="290">
        <f t="shared" si="0"/>
        <v>0</v>
      </c>
    </row>
    <row r="36" spans="1:7">
      <c r="A36" s="285">
        <v>28</v>
      </c>
      <c r="B36" s="286" t="s">
        <v>1750</v>
      </c>
      <c r="C36" s="287" t="s">
        <v>1817</v>
      </c>
      <c r="D36" s="288" t="s">
        <v>376</v>
      </c>
      <c r="E36" s="289">
        <v>3</v>
      </c>
      <c r="F36" s="314">
        <v>0</v>
      </c>
      <c r="G36" s="290">
        <f t="shared" si="0"/>
        <v>0</v>
      </c>
    </row>
    <row r="37" spans="1:7">
      <c r="A37" s="285">
        <v>29</v>
      </c>
      <c r="B37" s="286" t="s">
        <v>1714</v>
      </c>
      <c r="C37" s="287" t="s">
        <v>1715</v>
      </c>
      <c r="D37" s="288" t="s">
        <v>248</v>
      </c>
      <c r="E37" s="289">
        <v>342</v>
      </c>
      <c r="F37" s="313">
        <v>0</v>
      </c>
      <c r="G37" s="290">
        <f t="shared" si="0"/>
        <v>0</v>
      </c>
    </row>
    <row r="38" spans="1:7" ht="20.399999999999999">
      <c r="A38" s="285">
        <v>30</v>
      </c>
      <c r="B38" s="286" t="s">
        <v>1714</v>
      </c>
      <c r="C38" s="287" t="s">
        <v>1716</v>
      </c>
      <c r="D38" s="288" t="s">
        <v>376</v>
      </c>
      <c r="E38" s="289">
        <v>342</v>
      </c>
      <c r="F38" s="313">
        <v>0</v>
      </c>
      <c r="G38" s="290">
        <f t="shared" si="0"/>
        <v>0</v>
      </c>
    </row>
    <row r="39" spans="1:7">
      <c r="A39" s="285">
        <v>31</v>
      </c>
      <c r="B39" s="286" t="s">
        <v>1714</v>
      </c>
      <c r="C39" s="287" t="s">
        <v>1818</v>
      </c>
      <c r="D39" s="288" t="s">
        <v>248</v>
      </c>
      <c r="E39" s="289">
        <v>350</v>
      </c>
      <c r="F39" s="313">
        <v>0</v>
      </c>
      <c r="G39" s="290">
        <f t="shared" si="0"/>
        <v>0</v>
      </c>
    </row>
    <row r="40" spans="1:7">
      <c r="A40" s="285">
        <v>32</v>
      </c>
      <c r="B40" s="286" t="s">
        <v>1714</v>
      </c>
      <c r="C40" s="287" t="s">
        <v>1752</v>
      </c>
      <c r="D40" s="288" t="s">
        <v>376</v>
      </c>
      <c r="E40" s="289">
        <v>17</v>
      </c>
      <c r="F40" s="313">
        <v>0</v>
      </c>
      <c r="G40" s="290">
        <f t="shared" si="0"/>
        <v>0</v>
      </c>
    </row>
    <row r="41" spans="1:7">
      <c r="A41" s="285">
        <v>33</v>
      </c>
      <c r="B41" s="286" t="s">
        <v>1714</v>
      </c>
      <c r="C41" s="287" t="s">
        <v>1753</v>
      </c>
      <c r="D41" s="288" t="s">
        <v>376</v>
      </c>
      <c r="E41" s="289">
        <v>17</v>
      </c>
      <c r="F41" s="313">
        <v>0</v>
      </c>
      <c r="G41" s="290">
        <f t="shared" si="0"/>
        <v>0</v>
      </c>
    </row>
    <row r="42" spans="1:7">
      <c r="A42" s="285">
        <v>34</v>
      </c>
      <c r="B42" s="286" t="s">
        <v>1714</v>
      </c>
      <c r="C42" s="287" t="s">
        <v>1819</v>
      </c>
      <c r="D42" s="288" t="s">
        <v>248</v>
      </c>
      <c r="E42" s="289">
        <v>350</v>
      </c>
      <c r="F42" s="313">
        <v>0</v>
      </c>
      <c r="G42" s="290">
        <f t="shared" si="0"/>
        <v>0</v>
      </c>
    </row>
    <row r="43" spans="1:7">
      <c r="A43" s="285">
        <v>35</v>
      </c>
      <c r="B43" s="286"/>
      <c r="C43" s="287" t="s">
        <v>1717</v>
      </c>
      <c r="D43" s="288" t="s">
        <v>248</v>
      </c>
      <c r="E43" s="289">
        <v>1470</v>
      </c>
      <c r="F43" s="313">
        <v>0</v>
      </c>
      <c r="G43" s="290">
        <f t="shared" si="0"/>
        <v>0</v>
      </c>
    </row>
    <row r="44" spans="1:7" ht="20.399999999999999">
      <c r="A44" s="285">
        <v>36</v>
      </c>
      <c r="B44" s="286" t="s">
        <v>1714</v>
      </c>
      <c r="C44" s="287" t="s">
        <v>1718</v>
      </c>
      <c r="D44" s="288" t="s">
        <v>248</v>
      </c>
      <c r="E44" s="289">
        <v>2083</v>
      </c>
      <c r="F44" s="313">
        <v>0</v>
      </c>
      <c r="G44" s="290">
        <f t="shared" si="0"/>
        <v>0</v>
      </c>
    </row>
    <row r="45" spans="1:7">
      <c r="A45" s="285">
        <v>37</v>
      </c>
      <c r="B45" s="286" t="s">
        <v>1714</v>
      </c>
      <c r="C45" s="287" t="s">
        <v>1719</v>
      </c>
      <c r="D45" s="288" t="s">
        <v>248</v>
      </c>
      <c r="E45" s="289">
        <v>1890</v>
      </c>
      <c r="F45" s="313">
        <v>0</v>
      </c>
      <c r="G45" s="290">
        <f t="shared" si="0"/>
        <v>0</v>
      </c>
    </row>
    <row r="46" spans="1:7">
      <c r="A46" s="285">
        <v>38</v>
      </c>
      <c r="B46" s="286" t="s">
        <v>1714</v>
      </c>
      <c r="C46" s="287" t="s">
        <v>1820</v>
      </c>
      <c r="D46" s="288" t="s">
        <v>248</v>
      </c>
      <c r="E46" s="289">
        <v>308</v>
      </c>
      <c r="F46" s="313">
        <v>0</v>
      </c>
      <c r="G46" s="290">
        <f t="shared" si="0"/>
        <v>0</v>
      </c>
    </row>
    <row r="47" spans="1:7">
      <c r="A47" s="285">
        <v>39</v>
      </c>
      <c r="B47" s="286" t="s">
        <v>1821</v>
      </c>
      <c r="C47" s="287" t="s">
        <v>1822</v>
      </c>
      <c r="D47" s="288" t="s">
        <v>376</v>
      </c>
      <c r="E47" s="289">
        <v>24</v>
      </c>
      <c r="F47" s="314">
        <v>0</v>
      </c>
      <c r="G47" s="290">
        <f t="shared" si="0"/>
        <v>0</v>
      </c>
    </row>
    <row r="48" spans="1:7">
      <c r="A48" s="285">
        <v>40</v>
      </c>
      <c r="B48" s="286" t="s">
        <v>1821</v>
      </c>
      <c r="C48" s="287" t="s">
        <v>1823</v>
      </c>
      <c r="D48" s="288" t="s">
        <v>376</v>
      </c>
      <c r="E48" s="289">
        <v>5</v>
      </c>
      <c r="F48" s="314">
        <v>0</v>
      </c>
      <c r="G48" s="290">
        <f t="shared" si="0"/>
        <v>0</v>
      </c>
    </row>
    <row r="49" spans="1:7">
      <c r="A49" s="285">
        <v>41</v>
      </c>
      <c r="B49" s="286" t="s">
        <v>1821</v>
      </c>
      <c r="C49" s="287" t="s">
        <v>1824</v>
      </c>
      <c r="D49" s="288" t="s">
        <v>376</v>
      </c>
      <c r="E49" s="289">
        <v>6</v>
      </c>
      <c r="F49" s="314">
        <v>0</v>
      </c>
      <c r="G49" s="290">
        <f t="shared" si="0"/>
        <v>0</v>
      </c>
    </row>
    <row r="50" spans="1:7">
      <c r="A50" s="285">
        <v>42</v>
      </c>
      <c r="B50" s="286" t="s">
        <v>1821</v>
      </c>
      <c r="C50" s="287" t="s">
        <v>1825</v>
      </c>
      <c r="D50" s="288" t="s">
        <v>376</v>
      </c>
      <c r="E50" s="289">
        <v>12</v>
      </c>
      <c r="F50" s="314">
        <v>0</v>
      </c>
      <c r="G50" s="290">
        <f t="shared" si="0"/>
        <v>0</v>
      </c>
    </row>
    <row r="51" spans="1:7">
      <c r="A51" s="285">
        <v>43</v>
      </c>
      <c r="B51" s="286" t="s">
        <v>1821</v>
      </c>
      <c r="C51" s="287" t="s">
        <v>1826</v>
      </c>
      <c r="D51" s="288" t="s">
        <v>376</v>
      </c>
      <c r="E51" s="289">
        <v>8</v>
      </c>
      <c r="F51" s="314">
        <v>0</v>
      </c>
      <c r="G51" s="290">
        <f t="shared" si="0"/>
        <v>0</v>
      </c>
    </row>
    <row r="52" spans="1:7">
      <c r="A52" s="285">
        <v>44</v>
      </c>
      <c r="B52" s="286" t="s">
        <v>1821</v>
      </c>
      <c r="C52" s="287" t="s">
        <v>1827</v>
      </c>
      <c r="D52" s="288" t="s">
        <v>376</v>
      </c>
      <c r="E52" s="289">
        <v>8</v>
      </c>
      <c r="F52" s="314">
        <v>0</v>
      </c>
      <c r="G52" s="290">
        <f t="shared" si="0"/>
        <v>0</v>
      </c>
    </row>
    <row r="53" spans="1:7">
      <c r="A53" s="285">
        <v>45</v>
      </c>
      <c r="B53" s="286" t="s">
        <v>1821</v>
      </c>
      <c r="C53" s="287" t="s">
        <v>1828</v>
      </c>
      <c r="D53" s="288" t="s">
        <v>376</v>
      </c>
      <c r="E53" s="289">
        <v>12</v>
      </c>
      <c r="F53" s="314">
        <v>0</v>
      </c>
      <c r="G53" s="290">
        <f t="shared" si="0"/>
        <v>0</v>
      </c>
    </row>
    <row r="54" spans="1:7">
      <c r="A54" s="285">
        <v>46</v>
      </c>
      <c r="B54" s="286" t="s">
        <v>1821</v>
      </c>
      <c r="C54" s="287" t="s">
        <v>1829</v>
      </c>
      <c r="D54" s="288" t="s">
        <v>376</v>
      </c>
      <c r="E54" s="289">
        <v>6</v>
      </c>
      <c r="F54" s="314">
        <v>0</v>
      </c>
      <c r="G54" s="290">
        <f t="shared" si="0"/>
        <v>0</v>
      </c>
    </row>
    <row r="55" spans="1:7">
      <c r="A55" s="285">
        <v>47</v>
      </c>
      <c r="B55" s="286" t="s">
        <v>1821</v>
      </c>
      <c r="C55" s="287" t="s">
        <v>1830</v>
      </c>
      <c r="D55" s="288" t="s">
        <v>376</v>
      </c>
      <c r="E55" s="289">
        <v>6</v>
      </c>
      <c r="F55" s="314">
        <v>0</v>
      </c>
      <c r="G55" s="290">
        <f t="shared" si="0"/>
        <v>0</v>
      </c>
    </row>
    <row r="56" spans="1:7">
      <c r="A56" s="285">
        <v>48</v>
      </c>
      <c r="B56" s="286" t="s">
        <v>1821</v>
      </c>
      <c r="C56" s="287" t="s">
        <v>1831</v>
      </c>
      <c r="D56" s="288" t="s">
        <v>376</v>
      </c>
      <c r="E56" s="289">
        <v>8</v>
      </c>
      <c r="F56" s="314">
        <v>0</v>
      </c>
      <c r="G56" s="290">
        <f t="shared" si="0"/>
        <v>0</v>
      </c>
    </row>
    <row r="57" spans="1:7">
      <c r="A57" s="285">
        <v>49</v>
      </c>
      <c r="B57" s="286" t="s">
        <v>1821</v>
      </c>
      <c r="C57" s="287" t="s">
        <v>1832</v>
      </c>
      <c r="D57" s="288" t="s">
        <v>376</v>
      </c>
      <c r="E57" s="289">
        <v>5</v>
      </c>
      <c r="F57" s="314">
        <v>0</v>
      </c>
      <c r="G57" s="290">
        <f t="shared" si="0"/>
        <v>0</v>
      </c>
    </row>
    <row r="58" spans="1:7">
      <c r="A58" s="285">
        <v>50</v>
      </c>
      <c r="B58" s="286" t="s">
        <v>1720</v>
      </c>
      <c r="C58" s="287" t="s">
        <v>1721</v>
      </c>
      <c r="D58" s="288" t="s">
        <v>376</v>
      </c>
      <c r="E58" s="289">
        <v>51</v>
      </c>
      <c r="F58" s="314">
        <v>0</v>
      </c>
      <c r="G58" s="290">
        <f t="shared" si="0"/>
        <v>0</v>
      </c>
    </row>
    <row r="59" spans="1:7">
      <c r="A59" s="285">
        <v>51</v>
      </c>
      <c r="B59" s="286" t="s">
        <v>1720</v>
      </c>
      <c r="C59" s="287" t="s">
        <v>1722</v>
      </c>
      <c r="D59" s="288" t="s">
        <v>376</v>
      </c>
      <c r="E59" s="289">
        <v>51</v>
      </c>
      <c r="F59" s="314">
        <v>0</v>
      </c>
      <c r="G59" s="290">
        <f t="shared" si="0"/>
        <v>0</v>
      </c>
    </row>
    <row r="60" spans="1:7">
      <c r="A60" s="285">
        <v>52</v>
      </c>
      <c r="B60" s="286" t="s">
        <v>1720</v>
      </c>
      <c r="C60" s="287" t="s">
        <v>1833</v>
      </c>
      <c r="D60" s="288" t="s">
        <v>376</v>
      </c>
      <c r="E60" s="289">
        <v>6</v>
      </c>
      <c r="F60" s="314">
        <v>0</v>
      </c>
      <c r="G60" s="290">
        <f t="shared" si="0"/>
        <v>0</v>
      </c>
    </row>
    <row r="61" spans="1:7">
      <c r="A61" s="285">
        <v>53</v>
      </c>
      <c r="B61" s="286" t="s">
        <v>1720</v>
      </c>
      <c r="C61" s="287" t="s">
        <v>1834</v>
      </c>
      <c r="D61" s="288" t="s">
        <v>376</v>
      </c>
      <c r="E61" s="289">
        <v>14</v>
      </c>
      <c r="F61" s="314">
        <v>0</v>
      </c>
      <c r="G61" s="290">
        <f t="shared" si="0"/>
        <v>0</v>
      </c>
    </row>
    <row r="62" spans="1:7">
      <c r="A62" s="285">
        <v>54</v>
      </c>
      <c r="B62" s="286" t="s">
        <v>1720</v>
      </c>
      <c r="C62" s="287" t="s">
        <v>1723</v>
      </c>
      <c r="D62" s="288" t="s">
        <v>376</v>
      </c>
      <c r="E62" s="289">
        <v>19</v>
      </c>
      <c r="F62" s="314">
        <v>0</v>
      </c>
      <c r="G62" s="290">
        <f t="shared" si="0"/>
        <v>0</v>
      </c>
    </row>
    <row r="63" spans="1:7">
      <c r="A63" s="285">
        <v>55</v>
      </c>
      <c r="B63" s="286" t="s">
        <v>1720</v>
      </c>
      <c r="C63" s="287" t="s">
        <v>1754</v>
      </c>
      <c r="D63" s="288" t="s">
        <v>376</v>
      </c>
      <c r="E63" s="289">
        <v>14</v>
      </c>
      <c r="F63" s="314">
        <v>0</v>
      </c>
      <c r="G63" s="290">
        <f t="shared" si="0"/>
        <v>0</v>
      </c>
    </row>
    <row r="64" spans="1:7">
      <c r="A64" s="285">
        <v>56</v>
      </c>
      <c r="B64" s="286" t="s">
        <v>1724</v>
      </c>
      <c r="C64" s="287" t="s">
        <v>1725</v>
      </c>
      <c r="D64" s="288" t="s">
        <v>376</v>
      </c>
      <c r="E64" s="289">
        <v>47</v>
      </c>
      <c r="F64" s="314">
        <v>0</v>
      </c>
      <c r="G64" s="290">
        <f t="shared" si="0"/>
        <v>0</v>
      </c>
    </row>
    <row r="65" spans="1:7">
      <c r="A65" s="285">
        <v>57</v>
      </c>
      <c r="B65" s="286" t="s">
        <v>1724</v>
      </c>
      <c r="C65" s="287" t="s">
        <v>1726</v>
      </c>
      <c r="D65" s="288" t="s">
        <v>1727</v>
      </c>
      <c r="E65" s="289">
        <v>257</v>
      </c>
      <c r="F65" s="314">
        <v>0</v>
      </c>
      <c r="G65" s="290">
        <f t="shared" si="0"/>
        <v>0</v>
      </c>
    </row>
    <row r="66" spans="1:7">
      <c r="A66" s="285">
        <v>58</v>
      </c>
      <c r="B66" s="286" t="s">
        <v>1724</v>
      </c>
      <c r="C66" s="287" t="s">
        <v>1728</v>
      </c>
      <c r="D66" s="288" t="s">
        <v>376</v>
      </c>
      <c r="E66" s="289">
        <v>1</v>
      </c>
      <c r="F66" s="314">
        <v>0</v>
      </c>
      <c r="G66" s="290">
        <f t="shared" si="0"/>
        <v>0</v>
      </c>
    </row>
    <row r="67" spans="1:7">
      <c r="A67" s="285">
        <v>59</v>
      </c>
      <c r="B67" s="286" t="s">
        <v>1724</v>
      </c>
      <c r="C67" s="287" t="s">
        <v>1729</v>
      </c>
      <c r="D67" s="288" t="s">
        <v>376</v>
      </c>
      <c r="E67" s="289">
        <v>1</v>
      </c>
      <c r="F67" s="314">
        <v>0</v>
      </c>
      <c r="G67" s="290">
        <f t="shared" si="0"/>
        <v>0</v>
      </c>
    </row>
    <row r="68" spans="1:7">
      <c r="A68" s="285">
        <v>60</v>
      </c>
      <c r="B68" s="286" t="s">
        <v>1724</v>
      </c>
      <c r="C68" s="287" t="s">
        <v>1730</v>
      </c>
      <c r="D68" s="288" t="s">
        <v>376</v>
      </c>
      <c r="E68" s="289">
        <v>1</v>
      </c>
      <c r="F68" s="314">
        <v>0</v>
      </c>
      <c r="G68" s="290">
        <f t="shared" si="0"/>
        <v>0</v>
      </c>
    </row>
    <row r="69" spans="1:7">
      <c r="A69" s="285">
        <v>61</v>
      </c>
      <c r="B69" s="287" t="s">
        <v>1724</v>
      </c>
      <c r="C69" s="291" t="s">
        <v>1731</v>
      </c>
      <c r="D69" s="288" t="s">
        <v>376</v>
      </c>
      <c r="E69" s="289">
        <v>1</v>
      </c>
      <c r="F69" s="314">
        <v>0</v>
      </c>
      <c r="G69" s="290">
        <f t="shared" si="0"/>
        <v>0</v>
      </c>
    </row>
    <row r="70" spans="1:7">
      <c r="A70" s="285">
        <v>62</v>
      </c>
      <c r="B70" s="287" t="s">
        <v>1724</v>
      </c>
      <c r="C70" s="287" t="s">
        <v>1732</v>
      </c>
      <c r="D70" s="288" t="s">
        <v>376</v>
      </c>
      <c r="E70" s="289">
        <v>1</v>
      </c>
      <c r="F70" s="314">
        <v>0</v>
      </c>
      <c r="G70" s="290">
        <f t="shared" si="0"/>
        <v>0</v>
      </c>
    </row>
    <row r="71" spans="1:7">
      <c r="A71" s="285">
        <v>63</v>
      </c>
      <c r="B71" s="287" t="s">
        <v>1724</v>
      </c>
      <c r="C71" s="287" t="s">
        <v>1733</v>
      </c>
      <c r="D71" s="288" t="s">
        <v>376</v>
      </c>
      <c r="E71" s="289">
        <v>51</v>
      </c>
      <c r="F71" s="314">
        <v>0</v>
      </c>
      <c r="G71" s="290">
        <f t="shared" si="0"/>
        <v>0</v>
      </c>
    </row>
    <row r="72" spans="1:7">
      <c r="A72" s="285">
        <v>64</v>
      </c>
      <c r="B72" s="287" t="s">
        <v>1724</v>
      </c>
      <c r="C72" s="287" t="s">
        <v>1734</v>
      </c>
      <c r="D72" s="288" t="s">
        <v>376</v>
      </c>
      <c r="E72" s="289">
        <v>51</v>
      </c>
      <c r="F72" s="314">
        <v>0</v>
      </c>
      <c r="G72" s="290">
        <f t="shared" si="0"/>
        <v>0</v>
      </c>
    </row>
    <row r="73" spans="1:7">
      <c r="A73" s="285">
        <v>65</v>
      </c>
      <c r="B73" s="287" t="s">
        <v>1724</v>
      </c>
      <c r="C73" s="287" t="s">
        <v>1735</v>
      </c>
      <c r="D73" s="288" t="s">
        <v>376</v>
      </c>
      <c r="E73" s="289">
        <v>20</v>
      </c>
      <c r="F73" s="314">
        <v>0</v>
      </c>
      <c r="G73" s="290">
        <f t="shared" si="0"/>
        <v>0</v>
      </c>
    </row>
    <row r="74" spans="1:7">
      <c r="A74" s="285">
        <v>66</v>
      </c>
      <c r="B74" s="287" t="s">
        <v>1724</v>
      </c>
      <c r="C74" s="287" t="s">
        <v>1736</v>
      </c>
      <c r="D74" s="288" t="s">
        <v>376</v>
      </c>
      <c r="E74" s="289">
        <v>1</v>
      </c>
      <c r="F74" s="314">
        <v>0</v>
      </c>
      <c r="G74" s="290">
        <f t="shared" ref="G74:G99" si="1">E74*F74</f>
        <v>0</v>
      </c>
    </row>
    <row r="75" spans="1:7">
      <c r="A75" s="285">
        <v>67</v>
      </c>
      <c r="B75" s="292" t="s">
        <v>1737</v>
      </c>
      <c r="C75" s="292" t="s">
        <v>1738</v>
      </c>
      <c r="D75" s="288" t="s">
        <v>376</v>
      </c>
      <c r="E75" s="289">
        <v>47</v>
      </c>
      <c r="F75" s="315">
        <v>0</v>
      </c>
      <c r="G75" s="290">
        <f t="shared" si="1"/>
        <v>0</v>
      </c>
    </row>
    <row r="76" spans="1:7">
      <c r="A76" s="285">
        <v>68</v>
      </c>
      <c r="B76" s="292" t="s">
        <v>1737</v>
      </c>
      <c r="C76" s="292" t="s">
        <v>1739</v>
      </c>
      <c r="D76" s="288" t="s">
        <v>376</v>
      </c>
      <c r="E76" s="289">
        <v>47</v>
      </c>
      <c r="F76" s="316">
        <v>0</v>
      </c>
      <c r="G76" s="290">
        <f t="shared" si="1"/>
        <v>0</v>
      </c>
    </row>
    <row r="77" spans="1:7">
      <c r="A77" s="285">
        <v>69</v>
      </c>
      <c r="B77" s="292" t="s">
        <v>1737</v>
      </c>
      <c r="C77" s="292" t="s">
        <v>1740</v>
      </c>
      <c r="D77" s="288" t="s">
        <v>376</v>
      </c>
      <c r="E77" s="289">
        <v>47</v>
      </c>
      <c r="F77" s="316">
        <v>0</v>
      </c>
      <c r="G77" s="290">
        <f t="shared" si="1"/>
        <v>0</v>
      </c>
    </row>
    <row r="78" spans="1:7">
      <c r="A78" s="285">
        <v>70</v>
      </c>
      <c r="B78" s="292" t="s">
        <v>1724</v>
      </c>
      <c r="C78" s="292" t="s">
        <v>1741</v>
      </c>
      <c r="D78" s="288" t="s">
        <v>376</v>
      </c>
      <c r="E78" s="289">
        <v>1</v>
      </c>
      <c r="F78" s="316">
        <v>0</v>
      </c>
      <c r="G78" s="290">
        <f t="shared" si="1"/>
        <v>0</v>
      </c>
    </row>
    <row r="79" spans="1:7" ht="14.25" customHeight="1">
      <c r="A79" s="317" t="s">
        <v>1835</v>
      </c>
      <c r="B79" s="281"/>
      <c r="C79" s="281"/>
      <c r="D79" s="282"/>
      <c r="E79" s="283"/>
      <c r="F79" s="318"/>
      <c r="G79" s="284"/>
    </row>
    <row r="80" spans="1:7" ht="20.399999999999999">
      <c r="A80" s="285">
        <v>71</v>
      </c>
      <c r="B80" s="292" t="s">
        <v>1698</v>
      </c>
      <c r="C80" s="319" t="s">
        <v>1836</v>
      </c>
      <c r="D80" s="288" t="s">
        <v>376</v>
      </c>
      <c r="E80" s="289">
        <v>5</v>
      </c>
      <c r="F80" s="316">
        <v>0</v>
      </c>
      <c r="G80" s="290">
        <f t="shared" si="1"/>
        <v>0</v>
      </c>
    </row>
    <row r="81" spans="1:7">
      <c r="A81" s="285">
        <v>72</v>
      </c>
      <c r="B81" s="292" t="s">
        <v>1714</v>
      </c>
      <c r="C81" s="319" t="s">
        <v>1837</v>
      </c>
      <c r="D81" s="288" t="s">
        <v>376</v>
      </c>
      <c r="E81" s="289">
        <v>5</v>
      </c>
      <c r="F81" s="315">
        <v>0</v>
      </c>
      <c r="G81" s="290">
        <f t="shared" si="1"/>
        <v>0</v>
      </c>
    </row>
    <row r="82" spans="1:7">
      <c r="A82" s="285">
        <v>73</v>
      </c>
      <c r="B82" s="292" t="s">
        <v>1714</v>
      </c>
      <c r="C82" s="319" t="s">
        <v>1838</v>
      </c>
      <c r="D82" s="288" t="s">
        <v>376</v>
      </c>
      <c r="E82" s="289">
        <v>5</v>
      </c>
      <c r="F82" s="315">
        <v>0</v>
      </c>
      <c r="G82" s="290">
        <f t="shared" si="1"/>
        <v>0</v>
      </c>
    </row>
    <row r="83" spans="1:7">
      <c r="A83" s="285">
        <v>74</v>
      </c>
      <c r="B83" s="292" t="s">
        <v>1714</v>
      </c>
      <c r="C83" s="319" t="s">
        <v>1839</v>
      </c>
      <c r="D83" s="288" t="s">
        <v>376</v>
      </c>
      <c r="E83" s="289">
        <v>1</v>
      </c>
      <c r="F83" s="315">
        <v>0</v>
      </c>
      <c r="G83" s="290">
        <f t="shared" si="1"/>
        <v>0</v>
      </c>
    </row>
    <row r="84" spans="1:7">
      <c r="A84" s="285">
        <v>75</v>
      </c>
      <c r="B84" s="292" t="s">
        <v>1714</v>
      </c>
      <c r="C84" s="319" t="s">
        <v>1840</v>
      </c>
      <c r="D84" s="288" t="s">
        <v>376</v>
      </c>
      <c r="E84" s="289">
        <v>1</v>
      </c>
      <c r="F84" s="315">
        <v>0</v>
      </c>
      <c r="G84" s="290">
        <f t="shared" si="1"/>
        <v>0</v>
      </c>
    </row>
    <row r="85" spans="1:7" ht="20.399999999999999">
      <c r="A85" s="285">
        <v>76</v>
      </c>
      <c r="B85" s="292" t="s">
        <v>1714</v>
      </c>
      <c r="C85" s="319" t="s">
        <v>1718</v>
      </c>
      <c r="D85" s="288" t="s">
        <v>376</v>
      </c>
      <c r="E85" s="289">
        <v>10</v>
      </c>
      <c r="F85" s="316">
        <v>0</v>
      </c>
      <c r="G85" s="290">
        <f t="shared" si="1"/>
        <v>0</v>
      </c>
    </row>
    <row r="86" spans="1:7">
      <c r="A86" s="285">
        <v>77</v>
      </c>
      <c r="B86" s="292" t="s">
        <v>1714</v>
      </c>
      <c r="C86" s="319" t="s">
        <v>1841</v>
      </c>
      <c r="D86" s="288" t="s">
        <v>376</v>
      </c>
      <c r="E86" s="289">
        <v>1</v>
      </c>
      <c r="F86" s="316">
        <v>0</v>
      </c>
      <c r="G86" s="290">
        <f t="shared" si="1"/>
        <v>0</v>
      </c>
    </row>
    <row r="87" spans="1:7">
      <c r="A87" s="285">
        <v>78</v>
      </c>
      <c r="B87" s="292" t="s">
        <v>1714</v>
      </c>
      <c r="C87" s="319" t="s">
        <v>1842</v>
      </c>
      <c r="D87" s="288" t="s">
        <v>376</v>
      </c>
      <c r="E87" s="289">
        <v>4</v>
      </c>
      <c r="F87" s="315">
        <v>0</v>
      </c>
      <c r="G87" s="290">
        <f t="shared" si="1"/>
        <v>0</v>
      </c>
    </row>
    <row r="88" spans="1:7">
      <c r="A88" s="285">
        <v>79</v>
      </c>
      <c r="B88" s="292" t="s">
        <v>1714</v>
      </c>
      <c r="C88" s="319" t="s">
        <v>1843</v>
      </c>
      <c r="D88" s="288" t="s">
        <v>376</v>
      </c>
      <c r="E88" s="289">
        <v>4</v>
      </c>
      <c r="F88" s="315">
        <v>0</v>
      </c>
      <c r="G88" s="290">
        <f t="shared" si="1"/>
        <v>0</v>
      </c>
    </row>
    <row r="89" spans="1:7">
      <c r="A89" s="285">
        <v>80</v>
      </c>
      <c r="B89" s="292" t="s">
        <v>1714</v>
      </c>
      <c r="C89" s="319" t="s">
        <v>1844</v>
      </c>
      <c r="D89" s="288" t="s">
        <v>376</v>
      </c>
      <c r="E89" s="289">
        <v>6</v>
      </c>
      <c r="F89" s="315">
        <v>0</v>
      </c>
      <c r="G89" s="290">
        <f t="shared" si="1"/>
        <v>0</v>
      </c>
    </row>
    <row r="90" spans="1:7">
      <c r="A90" s="285">
        <v>81</v>
      </c>
      <c r="B90" s="292" t="s">
        <v>1724</v>
      </c>
      <c r="C90" s="319" t="s">
        <v>1845</v>
      </c>
      <c r="D90" s="288" t="s">
        <v>376</v>
      </c>
      <c r="E90" s="289">
        <v>1</v>
      </c>
      <c r="F90" s="315">
        <v>0</v>
      </c>
      <c r="G90" s="290">
        <f t="shared" si="1"/>
        <v>0</v>
      </c>
    </row>
    <row r="91" spans="1:7">
      <c r="A91" s="285">
        <v>82</v>
      </c>
      <c r="B91" s="292" t="s">
        <v>1737</v>
      </c>
      <c r="C91" s="292" t="s">
        <v>1846</v>
      </c>
      <c r="D91" s="288" t="s">
        <v>376</v>
      </c>
      <c r="E91" s="289">
        <v>1</v>
      </c>
      <c r="F91" s="315">
        <v>0</v>
      </c>
      <c r="G91" s="290">
        <f t="shared" si="1"/>
        <v>0</v>
      </c>
    </row>
    <row r="92" spans="1:7">
      <c r="A92" s="285">
        <v>83</v>
      </c>
      <c r="B92" s="292" t="s">
        <v>1737</v>
      </c>
      <c r="C92" s="292" t="s">
        <v>1847</v>
      </c>
      <c r="D92" s="288" t="s">
        <v>376</v>
      </c>
      <c r="E92" s="289">
        <v>1</v>
      </c>
      <c r="F92" s="315">
        <v>0</v>
      </c>
      <c r="G92" s="290">
        <f t="shared" si="1"/>
        <v>0</v>
      </c>
    </row>
    <row r="93" spans="1:7">
      <c r="A93" s="285">
        <v>84</v>
      </c>
      <c r="B93" s="292" t="s">
        <v>1737</v>
      </c>
      <c r="C93" s="292" t="s">
        <v>1848</v>
      </c>
      <c r="D93" s="288" t="s">
        <v>376</v>
      </c>
      <c r="E93" s="289">
        <v>1</v>
      </c>
      <c r="F93" s="315">
        <v>0</v>
      </c>
      <c r="G93" s="290">
        <f t="shared" si="1"/>
        <v>0</v>
      </c>
    </row>
    <row r="94" spans="1:7">
      <c r="A94" s="285">
        <v>85</v>
      </c>
      <c r="B94" s="292" t="s">
        <v>1737</v>
      </c>
      <c r="C94" s="292" t="s">
        <v>1849</v>
      </c>
      <c r="D94" s="288" t="s">
        <v>376</v>
      </c>
      <c r="E94" s="289">
        <v>1</v>
      </c>
      <c r="F94" s="315">
        <v>0</v>
      </c>
      <c r="G94" s="290">
        <f t="shared" si="1"/>
        <v>0</v>
      </c>
    </row>
    <row r="95" spans="1:7">
      <c r="A95" s="285">
        <v>86</v>
      </c>
      <c r="B95" s="292" t="s">
        <v>1737</v>
      </c>
      <c r="C95" s="292" t="s">
        <v>1850</v>
      </c>
      <c r="D95" s="288" t="s">
        <v>376</v>
      </c>
      <c r="E95" s="289">
        <v>1</v>
      </c>
      <c r="F95" s="315">
        <v>0</v>
      </c>
      <c r="G95" s="290">
        <f t="shared" si="1"/>
        <v>0</v>
      </c>
    </row>
    <row r="96" spans="1:7">
      <c r="A96" s="285">
        <v>87</v>
      </c>
      <c r="B96" s="292" t="s">
        <v>1737</v>
      </c>
      <c r="C96" s="320" t="s">
        <v>1851</v>
      </c>
      <c r="D96" s="321" t="s">
        <v>376</v>
      </c>
      <c r="E96" s="289">
        <v>1</v>
      </c>
      <c r="F96" s="322">
        <v>0</v>
      </c>
      <c r="G96" s="290">
        <f t="shared" si="1"/>
        <v>0</v>
      </c>
    </row>
    <row r="97" spans="1:7">
      <c r="A97" s="285">
        <v>88</v>
      </c>
      <c r="B97" s="292" t="s">
        <v>1724</v>
      </c>
      <c r="C97" s="320" t="s">
        <v>1852</v>
      </c>
      <c r="D97" s="321" t="s">
        <v>376</v>
      </c>
      <c r="E97" s="289">
        <v>1</v>
      </c>
      <c r="F97" s="322">
        <v>0</v>
      </c>
      <c r="G97" s="290">
        <f t="shared" si="1"/>
        <v>0</v>
      </c>
    </row>
    <row r="98" spans="1:7">
      <c r="A98" s="285">
        <v>89</v>
      </c>
      <c r="B98" s="292" t="s">
        <v>1737</v>
      </c>
      <c r="C98" s="320" t="s">
        <v>1853</v>
      </c>
      <c r="D98" s="321" t="s">
        <v>376</v>
      </c>
      <c r="E98" s="289">
        <v>1</v>
      </c>
      <c r="F98" s="322">
        <v>0</v>
      </c>
      <c r="G98" s="290">
        <f t="shared" si="1"/>
        <v>0</v>
      </c>
    </row>
    <row r="99" spans="1:7" ht="14.4" thickBot="1">
      <c r="A99" s="285">
        <v>90</v>
      </c>
      <c r="B99" s="320" t="s">
        <v>1737</v>
      </c>
      <c r="C99" s="320" t="s">
        <v>1854</v>
      </c>
      <c r="D99" s="321" t="s">
        <v>376</v>
      </c>
      <c r="E99" s="289">
        <v>1</v>
      </c>
      <c r="F99" s="322">
        <v>0</v>
      </c>
      <c r="G99" s="290">
        <f t="shared" si="1"/>
        <v>0</v>
      </c>
    </row>
    <row r="100" spans="1:7" ht="15.75" customHeight="1" thickBot="1">
      <c r="A100" s="293" t="s">
        <v>1755</v>
      </c>
      <c r="B100" s="294"/>
      <c r="C100" s="294"/>
      <c r="D100" s="295"/>
      <c r="E100" s="296"/>
      <c r="F100" s="297"/>
      <c r="G100" s="298">
        <f>SUM(G9:G99)</f>
        <v>0</v>
      </c>
    </row>
    <row r="101" spans="1:7" ht="15" customHeight="1">
      <c r="A101" s="299"/>
      <c r="B101" s="299"/>
      <c r="C101" s="299"/>
      <c r="D101" s="299"/>
      <c r="E101" s="299"/>
      <c r="F101" s="300"/>
      <c r="G101" s="299"/>
    </row>
  </sheetData>
  <mergeCells count="9">
    <mergeCell ref="A1:G1"/>
    <mergeCell ref="A5:B5"/>
    <mergeCell ref="A7:A8"/>
    <mergeCell ref="B7:B8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scale="7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topLeftCell="A122" workbookViewId="0">
      <selection activeCell="I140" sqref="I140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169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ht="13.2">
      <c r="B8" s="20"/>
      <c r="D8" s="123" t="s">
        <v>183</v>
      </c>
      <c r="L8" s="20"/>
    </row>
    <row r="9" spans="1:46" s="1" customFormat="1" ht="14.4" customHeight="1">
      <c r="B9" s="20"/>
      <c r="E9" s="460" t="s">
        <v>1666</v>
      </c>
      <c r="F9" s="428"/>
      <c r="G9" s="428"/>
      <c r="H9" s="428"/>
      <c r="L9" s="20"/>
    </row>
    <row r="10" spans="1:46" s="1" customFormat="1" ht="12" customHeight="1">
      <c r="B10" s="20"/>
      <c r="D10" s="123" t="s">
        <v>722</v>
      </c>
      <c r="L10" s="20"/>
    </row>
    <row r="11" spans="1:46" s="2" customFormat="1" ht="14.4" customHeight="1">
      <c r="A11" s="34"/>
      <c r="B11" s="39"/>
      <c r="C11" s="34"/>
      <c r="D11" s="34"/>
      <c r="E11" s="473" t="s">
        <v>1671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1672</v>
      </c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5.6" customHeight="1">
      <c r="A13" s="34"/>
      <c r="B13" s="39"/>
      <c r="C13" s="34"/>
      <c r="D13" s="34"/>
      <c r="E13" s="462" t="s">
        <v>1673</v>
      </c>
      <c r="F13" s="463"/>
      <c r="G13" s="463"/>
      <c r="H13" s="463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23" t="s">
        <v>16</v>
      </c>
      <c r="E15" s="34"/>
      <c r="F15" s="114" t="s">
        <v>1</v>
      </c>
      <c r="G15" s="34"/>
      <c r="H15" s="34"/>
      <c r="I15" s="123" t="s">
        <v>17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18</v>
      </c>
      <c r="E16" s="34"/>
      <c r="F16" s="114" t="s">
        <v>19</v>
      </c>
      <c r="G16" s="34"/>
      <c r="H16" s="34"/>
      <c r="I16" s="123" t="s">
        <v>20</v>
      </c>
      <c r="J16" s="124" t="str">
        <f>'Rekapitulácia stavby'!AN8</f>
        <v>23. 1. 2023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23" t="s">
        <v>22</v>
      </c>
      <c r="E18" s="34"/>
      <c r="F18" s="34"/>
      <c r="G18" s="34"/>
      <c r="H18" s="34"/>
      <c r="I18" s="123" t="s">
        <v>23</v>
      </c>
      <c r="J18" s="114" t="s">
        <v>24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4" t="s">
        <v>25</v>
      </c>
      <c r="F19" s="34"/>
      <c r="G19" s="34"/>
      <c r="H19" s="34"/>
      <c r="I19" s="123" t="s">
        <v>26</v>
      </c>
      <c r="J19" s="114" t="s">
        <v>1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23" t="s">
        <v>27</v>
      </c>
      <c r="E21" s="34"/>
      <c r="F21" s="34"/>
      <c r="G21" s="34"/>
      <c r="H21" s="34"/>
      <c r="I21" s="123" t="s">
        <v>23</v>
      </c>
      <c r="J21" s="30" t="str">
        <f>'Rekapitulácia stavby'!AN13</f>
        <v>Vyplň údaj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464" t="str">
        <f>'Rekapitulácia stavby'!E14</f>
        <v>Vyplň údaj</v>
      </c>
      <c r="F22" s="465"/>
      <c r="G22" s="465"/>
      <c r="H22" s="465"/>
      <c r="I22" s="123" t="s">
        <v>26</v>
      </c>
      <c r="J22" s="30" t="str">
        <f>'Rekapitulácia stavby'!AN14</f>
        <v>Vyplň údaj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23" t="s">
        <v>29</v>
      </c>
      <c r="E24" s="34"/>
      <c r="F24" s="34"/>
      <c r="G24" s="34"/>
      <c r="H24" s="34"/>
      <c r="I24" s="123" t="s">
        <v>23</v>
      </c>
      <c r="J24" s="114" t="s">
        <v>30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4" t="s">
        <v>31</v>
      </c>
      <c r="F25" s="34"/>
      <c r="G25" s="34"/>
      <c r="H25" s="34"/>
      <c r="I25" s="123" t="s">
        <v>26</v>
      </c>
      <c r="J25" s="114" t="s">
        <v>32</v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23" t="s">
        <v>34</v>
      </c>
      <c r="E27" s="34"/>
      <c r="F27" s="34"/>
      <c r="G27" s="34"/>
      <c r="H27" s="34"/>
      <c r="I27" s="123" t="s">
        <v>23</v>
      </c>
      <c r="J27" s="114" t="str">
        <f>IF('Rekapitulácia stavby'!AN19="","",'Rekapitulácia stavby'!AN19)</f>
        <v/>
      </c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4" t="str">
        <f>IF('Rekapitulácia stavby'!E20="","",'Rekapitulácia stavby'!E20)</f>
        <v xml:space="preserve"> </v>
      </c>
      <c r="F28" s="34"/>
      <c r="G28" s="34"/>
      <c r="H28" s="34"/>
      <c r="I28" s="123" t="s">
        <v>26</v>
      </c>
      <c r="J28" s="114" t="str">
        <f>IF('Rekapitulácia stavby'!AN20="","",'Rekapitulácia stavby'!AN20)</f>
        <v/>
      </c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23" t="s">
        <v>36</v>
      </c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5"/>
      <c r="B31" s="126"/>
      <c r="C31" s="125"/>
      <c r="D31" s="125"/>
      <c r="E31" s="466" t="s">
        <v>1</v>
      </c>
      <c r="F31" s="466"/>
      <c r="G31" s="466"/>
      <c r="H31" s="466"/>
      <c r="I31" s="125"/>
      <c r="J31" s="125"/>
      <c r="K31" s="125"/>
      <c r="L31" s="127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114" t="s">
        <v>185</v>
      </c>
      <c r="E34" s="34"/>
      <c r="F34" s="34"/>
      <c r="G34" s="34"/>
      <c r="H34" s="34"/>
      <c r="I34" s="34"/>
      <c r="J34" s="129">
        <f>J100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186</v>
      </c>
      <c r="E35" s="34"/>
      <c r="F35" s="34"/>
      <c r="G35" s="34"/>
      <c r="H35" s="34"/>
      <c r="I35" s="34"/>
      <c r="J35" s="129">
        <f>J105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25.35" customHeight="1">
      <c r="A36" s="34"/>
      <c r="B36" s="39"/>
      <c r="C36" s="34"/>
      <c r="D36" s="131" t="s">
        <v>37</v>
      </c>
      <c r="E36" s="34"/>
      <c r="F36" s="34"/>
      <c r="G36" s="34"/>
      <c r="H36" s="34"/>
      <c r="I36" s="34"/>
      <c r="J36" s="132">
        <f>ROUND(J34 + J35,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6.9" customHeight="1">
      <c r="A37" s="34"/>
      <c r="B37" s="39"/>
      <c r="C37" s="34"/>
      <c r="D37" s="128"/>
      <c r="E37" s="128"/>
      <c r="F37" s="128"/>
      <c r="G37" s="128"/>
      <c r="H37" s="128"/>
      <c r="I37" s="128"/>
      <c r="J37" s="128"/>
      <c r="K37" s="128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34"/>
      <c r="F38" s="133" t="s">
        <v>39</v>
      </c>
      <c r="G38" s="34"/>
      <c r="H38" s="34"/>
      <c r="I38" s="133" t="s">
        <v>38</v>
      </c>
      <c r="J38" s="133" t="s">
        <v>40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>
      <c r="A39" s="34"/>
      <c r="B39" s="39"/>
      <c r="C39" s="34"/>
      <c r="D39" s="134" t="s">
        <v>41</v>
      </c>
      <c r="E39" s="135" t="s">
        <v>42</v>
      </c>
      <c r="F39" s="136">
        <f>ROUND((SUM(BE105:BE112) + SUM(BE136:BE139)),  2)</f>
        <v>0</v>
      </c>
      <c r="G39" s="137"/>
      <c r="H39" s="137"/>
      <c r="I39" s="138">
        <v>0.2</v>
      </c>
      <c r="J39" s="136">
        <f>ROUND(((SUM(BE105:BE112) + SUM(BE136:BE139))*I39),  2)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135" t="s">
        <v>43</v>
      </c>
      <c r="F40" s="136">
        <f>ROUND((SUM(BF105:BF112) + SUM(BF136:BF139)),  2)</f>
        <v>0</v>
      </c>
      <c r="G40" s="137"/>
      <c r="H40" s="137"/>
      <c r="I40" s="138">
        <v>0.2</v>
      </c>
      <c r="J40" s="136">
        <f>ROUND(((SUM(BF105:BF112) + SUM(BF136:BF139))*I40),  2)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23" t="s">
        <v>44</v>
      </c>
      <c r="F41" s="139">
        <f>ROUND((SUM(BG105:BG112) + SUM(BG136:BG139)),  2)</f>
        <v>0</v>
      </c>
      <c r="G41" s="34"/>
      <c r="H41" s="34"/>
      <c r="I41" s="140">
        <v>0.2</v>
      </c>
      <c r="J41" s="139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hidden="1" customHeight="1">
      <c r="A42" s="34"/>
      <c r="B42" s="39"/>
      <c r="C42" s="34"/>
      <c r="D42" s="34"/>
      <c r="E42" s="123" t="s">
        <v>45</v>
      </c>
      <c r="F42" s="139">
        <f>ROUND((SUM(BH105:BH112) + SUM(BH136:BH139)),  2)</f>
        <v>0</v>
      </c>
      <c r="G42" s="34"/>
      <c r="H42" s="34"/>
      <c r="I42" s="140">
        <v>0.2</v>
      </c>
      <c r="J42" s="139">
        <f>0</f>
        <v>0</v>
      </c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14.4" hidden="1" customHeight="1">
      <c r="A43" s="34"/>
      <c r="B43" s="39"/>
      <c r="C43" s="34"/>
      <c r="D43" s="34"/>
      <c r="E43" s="135" t="s">
        <v>46</v>
      </c>
      <c r="F43" s="136">
        <f>ROUND((SUM(BI105:BI112) + SUM(BI136:BI139)),  2)</f>
        <v>0</v>
      </c>
      <c r="G43" s="137"/>
      <c r="H43" s="137"/>
      <c r="I43" s="138">
        <v>0</v>
      </c>
      <c r="J43" s="136">
        <f>0</f>
        <v>0</v>
      </c>
      <c r="K43" s="34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.35" customHeight="1">
      <c r="A45" s="34"/>
      <c r="B45" s="39"/>
      <c r="C45" s="141"/>
      <c r="D45" s="142" t="s">
        <v>47</v>
      </c>
      <c r="E45" s="143"/>
      <c r="F45" s="143"/>
      <c r="G45" s="144" t="s">
        <v>48</v>
      </c>
      <c r="H45" s="145" t="s">
        <v>49</v>
      </c>
      <c r="I45" s="143"/>
      <c r="J45" s="146">
        <f>SUM(J36:J43)</f>
        <v>0</v>
      </c>
      <c r="K45" s="147"/>
      <c r="L45" s="5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4.4" customHeight="1">
      <c r="A46" s="34"/>
      <c r="B46" s="39"/>
      <c r="C46" s="34"/>
      <c r="D46" s="34"/>
      <c r="E46" s="34"/>
      <c r="F46" s="34"/>
      <c r="G46" s="34"/>
      <c r="H46" s="34"/>
      <c r="I46" s="34"/>
      <c r="J46" s="34"/>
      <c r="K46" s="34"/>
      <c r="L46" s="5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4.4" customHeight="1">
      <c r="B87" s="21"/>
      <c r="C87" s="22"/>
      <c r="D87" s="22"/>
      <c r="E87" s="457" t="s">
        <v>1666</v>
      </c>
      <c r="F87" s="441"/>
      <c r="G87" s="441"/>
      <c r="H87" s="441"/>
      <c r="I87" s="22"/>
      <c r="J87" s="22"/>
      <c r="K87" s="22"/>
      <c r="L87" s="20"/>
    </row>
    <row r="88" spans="1:31" s="1" customFormat="1" ht="12" customHeight="1">
      <c r="B88" s="21"/>
      <c r="C88" s="29" t="s">
        <v>722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472" t="s">
        <v>1671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1672</v>
      </c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414" t="str">
        <f>E13</f>
        <v>999-9-8-10.21 - SO 12.2.1 Prekládka skrine Partizánska</v>
      </c>
      <c r="F91" s="459"/>
      <c r="G91" s="459"/>
      <c r="H91" s="459"/>
      <c r="I91" s="36"/>
      <c r="J91" s="36"/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18</v>
      </c>
      <c r="D93" s="36"/>
      <c r="E93" s="36"/>
      <c r="F93" s="27" t="str">
        <f>F16</f>
        <v>Malacky</v>
      </c>
      <c r="G93" s="36"/>
      <c r="H93" s="36"/>
      <c r="I93" s="29" t="s">
        <v>20</v>
      </c>
      <c r="J93" s="70" t="str">
        <f>IF(J16="","",J16)</f>
        <v>23. 1. 2023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40.799999999999997" customHeight="1">
      <c r="A95" s="34"/>
      <c r="B95" s="35"/>
      <c r="C95" s="29" t="s">
        <v>22</v>
      </c>
      <c r="D95" s="36"/>
      <c r="E95" s="36"/>
      <c r="F95" s="27" t="str">
        <f>E19</f>
        <v>Mesto Malacky, Bernolákova 5188/1A, 901 01 Malacky</v>
      </c>
      <c r="G95" s="36"/>
      <c r="H95" s="36"/>
      <c r="I95" s="29" t="s">
        <v>29</v>
      </c>
      <c r="J95" s="32" t="str">
        <f>E25</f>
        <v>Cykloprojekt s.r.o., Laurinská 18, 81101 Bratislav</v>
      </c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34</v>
      </c>
      <c r="J96" s="32" t="str">
        <f>E28</f>
        <v xml:space="preserve"> 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9.25" customHeight="1">
      <c r="A98" s="34"/>
      <c r="B98" s="35"/>
      <c r="C98" s="159" t="s">
        <v>188</v>
      </c>
      <c r="D98" s="160"/>
      <c r="E98" s="160"/>
      <c r="F98" s="160"/>
      <c r="G98" s="160"/>
      <c r="H98" s="160"/>
      <c r="I98" s="160"/>
      <c r="J98" s="161" t="s">
        <v>189</v>
      </c>
      <c r="K98" s="160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65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22.8" customHeight="1">
      <c r="A100" s="34"/>
      <c r="B100" s="35"/>
      <c r="C100" s="162" t="s">
        <v>190</v>
      </c>
      <c r="D100" s="36"/>
      <c r="E100" s="36"/>
      <c r="F100" s="36"/>
      <c r="G100" s="36"/>
      <c r="H100" s="36"/>
      <c r="I100" s="36"/>
      <c r="J100" s="88">
        <f>J136</f>
        <v>0</v>
      </c>
      <c r="K100" s="36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191</v>
      </c>
    </row>
    <row r="101" spans="1:65" s="9" customFormat="1" ht="24.9" customHeight="1">
      <c r="B101" s="163"/>
      <c r="C101" s="164"/>
      <c r="D101" s="165" t="s">
        <v>1534</v>
      </c>
      <c r="E101" s="166"/>
      <c r="F101" s="166"/>
      <c r="G101" s="166"/>
      <c r="H101" s="166"/>
      <c r="I101" s="166"/>
      <c r="J101" s="167">
        <f>J137</f>
        <v>0</v>
      </c>
      <c r="K101" s="164"/>
      <c r="L101" s="168"/>
    </row>
    <row r="102" spans="1:65" s="10" customFormat="1" ht="19.95" customHeight="1">
      <c r="B102" s="169"/>
      <c r="C102" s="108"/>
      <c r="D102" s="170" t="s">
        <v>1535</v>
      </c>
      <c r="E102" s="171"/>
      <c r="F102" s="171"/>
      <c r="G102" s="171"/>
      <c r="H102" s="171"/>
      <c r="I102" s="171"/>
      <c r="J102" s="172">
        <f>J138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ROUND(J34*T111,2)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ROUND(J100+J105,2)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12" customHeight="1">
      <c r="B123" s="21"/>
      <c r="C123" s="29" t="s">
        <v>183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1" customFormat="1" ht="14.4" customHeight="1">
      <c r="B124" s="21"/>
      <c r="C124" s="22"/>
      <c r="D124" s="22"/>
      <c r="E124" s="457" t="s">
        <v>1666</v>
      </c>
      <c r="F124" s="441"/>
      <c r="G124" s="441"/>
      <c r="H124" s="441"/>
      <c r="I124" s="22"/>
      <c r="J124" s="22"/>
      <c r="K124" s="22"/>
      <c r="L124" s="20"/>
    </row>
    <row r="125" spans="1:31" s="1" customFormat="1" ht="12" customHeight="1">
      <c r="B125" s="21"/>
      <c r="C125" s="29" t="s">
        <v>722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4.4" customHeight="1">
      <c r="A126" s="34"/>
      <c r="B126" s="35"/>
      <c r="C126" s="36"/>
      <c r="D126" s="36"/>
      <c r="E126" s="472" t="s">
        <v>1671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1672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36"/>
      <c r="D128" s="36"/>
      <c r="E128" s="414" t="str">
        <f>E13</f>
        <v>999-9-8-10.21 - SO 12.2.1 Prekládka skrine Partizánska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F16</f>
        <v>Malacky</v>
      </c>
      <c r="G130" s="36"/>
      <c r="H130" s="36"/>
      <c r="I130" s="29" t="s">
        <v>20</v>
      </c>
      <c r="J130" s="70" t="str">
        <f>IF(J16="","",J16)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E19</f>
        <v>Mesto Malacky, Bernolákova 5188/1A, 901 01 Malacky</v>
      </c>
      <c r="G132" s="36"/>
      <c r="H132" s="36"/>
      <c r="I132" s="29" t="s">
        <v>29</v>
      </c>
      <c r="J132" s="32" t="str">
        <f>E25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IF(E22="","",E22)</f>
        <v>Vyplň údaj</v>
      </c>
      <c r="G133" s="36"/>
      <c r="H133" s="36"/>
      <c r="I133" s="29" t="s">
        <v>34</v>
      </c>
      <c r="J133" s="32" t="str">
        <f>E28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0</v>
      </c>
      <c r="S136" s="83"/>
      <c r="T136" s="196">
        <f>T137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322</v>
      </c>
      <c r="F137" s="201" t="s">
        <v>1621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</f>
        <v>0</v>
      </c>
      <c r="Q137" s="206"/>
      <c r="R137" s="207">
        <f>R138</f>
        <v>0</v>
      </c>
      <c r="S137" s="206"/>
      <c r="T137" s="208">
        <f>T138</f>
        <v>0</v>
      </c>
      <c r="AR137" s="209" t="s">
        <v>168</v>
      </c>
      <c r="AT137" s="210" t="s">
        <v>76</v>
      </c>
      <c r="AU137" s="210" t="s">
        <v>77</v>
      </c>
      <c r="AY137" s="209" t="s">
        <v>223</v>
      </c>
      <c r="BK137" s="211">
        <f>BK138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1622</v>
      </c>
      <c r="F138" s="212" t="s">
        <v>1623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P139</f>
        <v>0</v>
      </c>
      <c r="Q138" s="206"/>
      <c r="R138" s="207">
        <f>R139</f>
        <v>0</v>
      </c>
      <c r="S138" s="206"/>
      <c r="T138" s="208">
        <f>T139</f>
        <v>0</v>
      </c>
      <c r="AR138" s="209" t="s">
        <v>168</v>
      </c>
      <c r="AT138" s="210" t="s">
        <v>76</v>
      </c>
      <c r="AU138" s="210" t="s">
        <v>85</v>
      </c>
      <c r="AY138" s="209" t="s">
        <v>223</v>
      </c>
      <c r="BK138" s="211">
        <f>BK139</f>
        <v>0</v>
      </c>
    </row>
    <row r="139" spans="1:65" s="2" customFormat="1" ht="14.4" customHeight="1">
      <c r="A139" s="34"/>
      <c r="B139" s="35"/>
      <c r="C139" s="214" t="s">
        <v>85</v>
      </c>
      <c r="D139" s="214" t="s">
        <v>225</v>
      </c>
      <c r="E139" s="215" t="s">
        <v>85</v>
      </c>
      <c r="F139" s="216" t="s">
        <v>1674</v>
      </c>
      <c r="G139" s="217" t="s">
        <v>1669</v>
      </c>
      <c r="H139" s="218">
        <v>1</v>
      </c>
      <c r="I139" s="219">
        <f>'Prekládka skrine Partizánska'!G74</f>
        <v>0</v>
      </c>
      <c r="J139" s="218">
        <f>ROUND(I139*H139,2)</f>
        <v>0</v>
      </c>
      <c r="K139" s="220"/>
      <c r="L139" s="39"/>
      <c r="M139" s="260" t="s">
        <v>1</v>
      </c>
      <c r="N139" s="261" t="s">
        <v>43</v>
      </c>
      <c r="O139" s="262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788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788</v>
      </c>
      <c r="BM139" s="225" t="s">
        <v>1675</v>
      </c>
    </row>
    <row r="140" spans="1:65" s="2" customFormat="1" ht="6.9" customHeight="1">
      <c r="A140" s="34"/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password="CC35" sheet="1" objects="1" scenarios="1" formatColumns="0" formatRows="0" autoFilter="0"/>
  <autoFilter ref="C135:K139"/>
  <mergeCells count="20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D106:F106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74"/>
  <sheetViews>
    <sheetView topLeftCell="A49" workbookViewId="0">
      <selection activeCell="F74" sqref="F74"/>
    </sheetView>
  </sheetViews>
  <sheetFormatPr defaultColWidth="11.7109375" defaultRowHeight="13.2"/>
  <cols>
    <col min="1" max="1" width="13" style="301" bestFit="1" customWidth="1"/>
    <col min="2" max="2" width="6" style="301" bestFit="1" customWidth="1"/>
    <col min="3" max="3" width="92.5703125" style="301" bestFit="1" customWidth="1"/>
    <col min="4" max="5" width="11.7109375" style="301"/>
    <col min="6" max="6" width="14.5703125" style="303" customWidth="1"/>
    <col min="7" max="7" width="13.42578125" style="303" bestFit="1" customWidth="1"/>
    <col min="8" max="16384" width="11.7109375" style="301"/>
  </cols>
  <sheetData>
    <row r="1" spans="1:7">
      <c r="C1" s="301" t="s">
        <v>1756</v>
      </c>
    </row>
    <row r="3" spans="1:7">
      <c r="A3" s="301" t="s">
        <v>14</v>
      </c>
      <c r="C3" s="301" t="s">
        <v>1855</v>
      </c>
    </row>
    <row r="4" spans="1:7">
      <c r="A4" s="301" t="s">
        <v>1757</v>
      </c>
      <c r="C4" s="301" t="s">
        <v>1758</v>
      </c>
    </row>
    <row r="5" spans="1:7">
      <c r="A5" s="301" t="s">
        <v>20</v>
      </c>
      <c r="C5" s="304">
        <v>44942</v>
      </c>
    </row>
    <row r="7" spans="1:7" ht="26.4">
      <c r="A7" s="305" t="s">
        <v>1759</v>
      </c>
      <c r="B7" s="305" t="s">
        <v>1760</v>
      </c>
      <c r="C7" s="305" t="s">
        <v>1856</v>
      </c>
      <c r="D7" s="305" t="s">
        <v>1762</v>
      </c>
      <c r="E7" s="306" t="s">
        <v>1763</v>
      </c>
      <c r="F7" s="307" t="s">
        <v>1764</v>
      </c>
      <c r="G7" s="307" t="s">
        <v>1765</v>
      </c>
    </row>
    <row r="8" spans="1:7">
      <c r="A8" s="309" t="s">
        <v>85</v>
      </c>
      <c r="B8" s="309" t="s">
        <v>322</v>
      </c>
      <c r="C8" s="310" t="s">
        <v>1766</v>
      </c>
      <c r="D8" s="309" t="s">
        <v>322</v>
      </c>
      <c r="E8" s="311">
        <v>10</v>
      </c>
      <c r="F8" s="312">
        <v>0</v>
      </c>
      <c r="G8" s="312">
        <f>E8*F8</f>
        <v>0</v>
      </c>
    </row>
    <row r="9" spans="1:7">
      <c r="A9" s="309" t="s">
        <v>100</v>
      </c>
      <c r="B9" s="309" t="s">
        <v>322</v>
      </c>
      <c r="C9" s="310" t="s">
        <v>1767</v>
      </c>
      <c r="D9" s="309" t="s">
        <v>322</v>
      </c>
      <c r="E9" s="311">
        <v>30</v>
      </c>
      <c r="F9" s="312">
        <v>0</v>
      </c>
      <c r="G9" s="312">
        <f t="shared" ref="G9:G24" si="0">E9*F9</f>
        <v>0</v>
      </c>
    </row>
    <row r="10" spans="1:7">
      <c r="A10" s="309" t="s">
        <v>168</v>
      </c>
      <c r="B10" s="309" t="s">
        <v>322</v>
      </c>
      <c r="C10" s="310" t="s">
        <v>1779</v>
      </c>
      <c r="D10" s="309" t="s">
        <v>1769</v>
      </c>
      <c r="E10" s="311">
        <v>1</v>
      </c>
      <c r="F10" s="312">
        <v>0</v>
      </c>
      <c r="G10" s="312">
        <f t="shared" si="0"/>
        <v>0</v>
      </c>
    </row>
    <row r="11" spans="1:7">
      <c r="A11" s="309" t="s">
        <v>229</v>
      </c>
      <c r="B11" s="309" t="s">
        <v>322</v>
      </c>
      <c r="C11" s="310" t="s">
        <v>1768</v>
      </c>
      <c r="D11" s="309" t="s">
        <v>1769</v>
      </c>
      <c r="E11" s="311">
        <v>3</v>
      </c>
      <c r="F11" s="312">
        <v>0</v>
      </c>
      <c r="G11" s="312">
        <f t="shared" si="0"/>
        <v>0</v>
      </c>
    </row>
    <row r="12" spans="1:7">
      <c r="A12" s="309" t="s">
        <v>245</v>
      </c>
      <c r="B12" s="309" t="s">
        <v>322</v>
      </c>
      <c r="C12" s="310" t="s">
        <v>1857</v>
      </c>
      <c r="D12" s="309" t="s">
        <v>1769</v>
      </c>
      <c r="E12" s="311">
        <v>1</v>
      </c>
      <c r="F12" s="312">
        <v>0</v>
      </c>
      <c r="G12" s="312">
        <f t="shared" si="0"/>
        <v>0</v>
      </c>
    </row>
    <row r="13" spans="1:7">
      <c r="A13" s="309" t="s">
        <v>250</v>
      </c>
      <c r="B13" s="309" t="s">
        <v>322</v>
      </c>
      <c r="C13" s="310" t="s">
        <v>1770</v>
      </c>
      <c r="D13" s="309" t="s">
        <v>1769</v>
      </c>
      <c r="E13" s="311">
        <v>3</v>
      </c>
      <c r="F13" s="312">
        <v>0</v>
      </c>
      <c r="G13" s="312">
        <f t="shared" si="0"/>
        <v>0</v>
      </c>
    </row>
    <row r="14" spans="1:7">
      <c r="A14" s="309" t="s">
        <v>255</v>
      </c>
      <c r="B14" s="309" t="s">
        <v>322</v>
      </c>
      <c r="C14" s="310" t="s">
        <v>1858</v>
      </c>
      <c r="D14" s="309" t="s">
        <v>1769</v>
      </c>
      <c r="E14" s="311">
        <v>1</v>
      </c>
      <c r="F14" s="312">
        <v>0</v>
      </c>
      <c r="G14" s="312">
        <f t="shared" si="0"/>
        <v>0</v>
      </c>
    </row>
    <row r="15" spans="1:7">
      <c r="A15" s="309" t="s">
        <v>262</v>
      </c>
      <c r="B15" s="309" t="s">
        <v>322</v>
      </c>
      <c r="C15" s="310" t="s">
        <v>1772</v>
      </c>
      <c r="D15" s="309" t="s">
        <v>1769</v>
      </c>
      <c r="E15" s="311">
        <v>9</v>
      </c>
      <c r="F15" s="312">
        <v>0</v>
      </c>
      <c r="G15" s="312">
        <f t="shared" si="0"/>
        <v>0</v>
      </c>
    </row>
    <row r="16" spans="1:7">
      <c r="A16" s="309" t="s">
        <v>268</v>
      </c>
      <c r="B16" s="309" t="s">
        <v>322</v>
      </c>
      <c r="C16" s="310" t="s">
        <v>1771</v>
      </c>
      <c r="D16" s="309" t="s">
        <v>1769</v>
      </c>
      <c r="E16" s="311">
        <v>3</v>
      </c>
      <c r="F16" s="312">
        <v>0</v>
      </c>
      <c r="G16" s="312">
        <f t="shared" si="0"/>
        <v>0</v>
      </c>
    </row>
    <row r="17" spans="1:7">
      <c r="A17" s="309" t="s">
        <v>274</v>
      </c>
      <c r="B17" s="309" t="s">
        <v>322</v>
      </c>
      <c r="C17" s="310" t="s">
        <v>1773</v>
      </c>
      <c r="D17" s="309" t="s">
        <v>322</v>
      </c>
      <c r="E17" s="311">
        <v>5</v>
      </c>
      <c r="F17" s="312">
        <v>0</v>
      </c>
      <c r="G17" s="312">
        <f t="shared" si="0"/>
        <v>0</v>
      </c>
    </row>
    <row r="18" spans="1:7">
      <c r="A18" s="309" t="s">
        <v>279</v>
      </c>
      <c r="B18" s="309" t="s">
        <v>322</v>
      </c>
      <c r="C18" s="310" t="s">
        <v>1774</v>
      </c>
      <c r="D18" s="309" t="s">
        <v>322</v>
      </c>
      <c r="E18" s="311">
        <v>25</v>
      </c>
      <c r="F18" s="312">
        <v>0</v>
      </c>
      <c r="G18" s="312">
        <f t="shared" si="0"/>
        <v>0</v>
      </c>
    </row>
    <row r="19" spans="1:7">
      <c r="A19" s="309" t="s">
        <v>284</v>
      </c>
      <c r="B19" s="309" t="s">
        <v>322</v>
      </c>
      <c r="C19" s="310" t="s">
        <v>1859</v>
      </c>
      <c r="D19" s="309" t="s">
        <v>1769</v>
      </c>
      <c r="E19" s="311">
        <v>1</v>
      </c>
      <c r="F19" s="312">
        <v>0</v>
      </c>
      <c r="G19" s="312">
        <f t="shared" si="0"/>
        <v>0</v>
      </c>
    </row>
    <row r="20" spans="1:7">
      <c r="A20" s="309" t="s">
        <v>290</v>
      </c>
      <c r="B20" s="309" t="s">
        <v>322</v>
      </c>
      <c r="C20" s="310" t="s">
        <v>1775</v>
      </c>
      <c r="D20" s="309" t="s">
        <v>1769</v>
      </c>
      <c r="E20" s="311">
        <v>1</v>
      </c>
      <c r="F20" s="312">
        <v>0</v>
      </c>
      <c r="G20" s="312">
        <f t="shared" si="0"/>
        <v>0</v>
      </c>
    </row>
    <row r="21" spans="1:7">
      <c r="A21" s="309" t="s">
        <v>295</v>
      </c>
      <c r="B21" s="309" t="s">
        <v>322</v>
      </c>
      <c r="C21" s="310" t="s">
        <v>1860</v>
      </c>
      <c r="D21" s="309" t="s">
        <v>1769</v>
      </c>
      <c r="E21" s="311">
        <v>1</v>
      </c>
      <c r="F21" s="312">
        <v>0</v>
      </c>
      <c r="G21" s="312">
        <f t="shared" si="0"/>
        <v>0</v>
      </c>
    </row>
    <row r="22" spans="1:7">
      <c r="A22" s="309" t="s">
        <v>300</v>
      </c>
      <c r="B22" s="309" t="s">
        <v>322</v>
      </c>
      <c r="C22" s="310" t="s">
        <v>1776</v>
      </c>
      <c r="D22" s="309" t="s">
        <v>322</v>
      </c>
      <c r="E22" s="311">
        <v>20</v>
      </c>
      <c r="F22" s="312">
        <v>0</v>
      </c>
      <c r="G22" s="312">
        <f t="shared" si="0"/>
        <v>0</v>
      </c>
    </row>
    <row r="23" spans="1:7">
      <c r="A23" s="309" t="s">
        <v>306</v>
      </c>
      <c r="B23" s="309" t="s">
        <v>322</v>
      </c>
      <c r="C23" s="310" t="s">
        <v>1777</v>
      </c>
      <c r="D23" s="309" t="s">
        <v>322</v>
      </c>
      <c r="E23" s="311">
        <v>20</v>
      </c>
      <c r="F23" s="312">
        <v>0</v>
      </c>
      <c r="G23" s="312">
        <f t="shared" si="0"/>
        <v>0</v>
      </c>
    </row>
    <row r="24" spans="1:7">
      <c r="A24" s="309" t="s">
        <v>313</v>
      </c>
      <c r="B24" s="309" t="s">
        <v>322</v>
      </c>
      <c r="C24" s="310" t="s">
        <v>1778</v>
      </c>
      <c r="D24" s="309" t="s">
        <v>1769</v>
      </c>
      <c r="E24" s="311">
        <v>4</v>
      </c>
      <c r="F24" s="312">
        <v>0</v>
      </c>
      <c r="G24" s="312">
        <f t="shared" si="0"/>
        <v>0</v>
      </c>
    </row>
    <row r="25" spans="1:7">
      <c r="C25" s="310" t="s">
        <v>1780</v>
      </c>
      <c r="G25" s="303">
        <f>SUM(G8:G24)</f>
        <v>0</v>
      </c>
    </row>
    <row r="27" spans="1:7" ht="26.4">
      <c r="A27" s="305" t="s">
        <v>1759</v>
      </c>
      <c r="B27" s="305" t="s">
        <v>1760</v>
      </c>
      <c r="C27" s="305" t="s">
        <v>1781</v>
      </c>
      <c r="D27" s="305" t="s">
        <v>1762</v>
      </c>
      <c r="E27" s="306" t="s">
        <v>1763</v>
      </c>
      <c r="F27" s="307" t="s">
        <v>1764</v>
      </c>
      <c r="G27" s="307" t="s">
        <v>1765</v>
      </c>
    </row>
    <row r="28" spans="1:7">
      <c r="A28" s="309" t="s">
        <v>85</v>
      </c>
      <c r="B28" s="309" t="s">
        <v>1</v>
      </c>
      <c r="C28" s="310" t="s">
        <v>1782</v>
      </c>
      <c r="D28" s="309" t="s">
        <v>322</v>
      </c>
      <c r="E28" s="311">
        <v>10.5</v>
      </c>
      <c r="F28" s="312">
        <v>0</v>
      </c>
      <c r="G28" s="312">
        <f>E28*F28</f>
        <v>0</v>
      </c>
    </row>
    <row r="29" spans="1:7">
      <c r="A29" s="309" t="s">
        <v>100</v>
      </c>
      <c r="B29" s="309" t="s">
        <v>1</v>
      </c>
      <c r="C29" s="310" t="s">
        <v>1783</v>
      </c>
      <c r="D29" s="309" t="s">
        <v>322</v>
      </c>
      <c r="E29" s="311">
        <v>31.5</v>
      </c>
      <c r="F29" s="312">
        <v>0</v>
      </c>
      <c r="G29" s="312">
        <f t="shared" ref="G29:G47" si="1">E29*F29</f>
        <v>0</v>
      </c>
    </row>
    <row r="30" spans="1:7">
      <c r="A30" s="309" t="s">
        <v>168</v>
      </c>
      <c r="B30" s="309" t="s">
        <v>1</v>
      </c>
      <c r="C30" s="310" t="s">
        <v>1793</v>
      </c>
      <c r="D30" s="309" t="s">
        <v>1769</v>
      </c>
      <c r="E30" s="311">
        <v>1</v>
      </c>
      <c r="F30" s="312">
        <v>0</v>
      </c>
      <c r="G30" s="312">
        <f t="shared" si="1"/>
        <v>0</v>
      </c>
    </row>
    <row r="31" spans="1:7">
      <c r="A31" s="309" t="s">
        <v>229</v>
      </c>
      <c r="B31" s="309" t="s">
        <v>1</v>
      </c>
      <c r="C31" s="310" t="s">
        <v>1794</v>
      </c>
      <c r="D31" s="309" t="s">
        <v>1784</v>
      </c>
      <c r="E31" s="311">
        <v>0.01</v>
      </c>
      <c r="F31" s="312">
        <v>0</v>
      </c>
      <c r="G31" s="312">
        <f t="shared" si="1"/>
        <v>0</v>
      </c>
    </row>
    <row r="32" spans="1:7">
      <c r="A32" s="309" t="s">
        <v>245</v>
      </c>
      <c r="B32" s="309" t="s">
        <v>1</v>
      </c>
      <c r="C32" s="310" t="s">
        <v>1793</v>
      </c>
      <c r="D32" s="309" t="s">
        <v>1769</v>
      </c>
      <c r="E32" s="311">
        <v>3</v>
      </c>
      <c r="F32" s="312">
        <v>0</v>
      </c>
      <c r="G32" s="312">
        <f t="shared" si="1"/>
        <v>0</v>
      </c>
    </row>
    <row r="33" spans="1:7">
      <c r="A33" s="309" t="s">
        <v>250</v>
      </c>
      <c r="B33" s="309" t="s">
        <v>1</v>
      </c>
      <c r="C33" s="310" t="s">
        <v>1794</v>
      </c>
      <c r="D33" s="309" t="s">
        <v>1784</v>
      </c>
      <c r="E33" s="311">
        <v>0.03</v>
      </c>
      <c r="F33" s="312">
        <v>0</v>
      </c>
      <c r="G33" s="312">
        <f t="shared" si="1"/>
        <v>0</v>
      </c>
    </row>
    <row r="34" spans="1:7">
      <c r="A34" s="309" t="s">
        <v>255</v>
      </c>
      <c r="B34" s="309" t="s">
        <v>1</v>
      </c>
      <c r="C34" s="310" t="s">
        <v>1861</v>
      </c>
      <c r="D34" s="309" t="s">
        <v>1769</v>
      </c>
      <c r="E34" s="311">
        <v>1</v>
      </c>
      <c r="F34" s="312">
        <v>0</v>
      </c>
      <c r="G34" s="312">
        <f t="shared" si="1"/>
        <v>0</v>
      </c>
    </row>
    <row r="35" spans="1:7">
      <c r="A35" s="309" t="s">
        <v>262</v>
      </c>
      <c r="B35" s="309" t="s">
        <v>1</v>
      </c>
      <c r="C35" s="310" t="s">
        <v>1785</v>
      </c>
      <c r="D35" s="309" t="s">
        <v>1769</v>
      </c>
      <c r="E35" s="311">
        <v>3</v>
      </c>
      <c r="F35" s="312">
        <v>0</v>
      </c>
      <c r="G35" s="312">
        <f t="shared" si="1"/>
        <v>0</v>
      </c>
    </row>
    <row r="36" spans="1:7">
      <c r="A36" s="309" t="s">
        <v>268</v>
      </c>
      <c r="B36" s="309" t="s">
        <v>1</v>
      </c>
      <c r="C36" s="310" t="s">
        <v>1862</v>
      </c>
      <c r="D36" s="309" t="s">
        <v>1769</v>
      </c>
      <c r="E36" s="311">
        <v>1</v>
      </c>
      <c r="F36" s="312">
        <v>0</v>
      </c>
      <c r="G36" s="312">
        <f t="shared" si="1"/>
        <v>0</v>
      </c>
    </row>
    <row r="37" spans="1:7">
      <c r="A37" s="309" t="s">
        <v>274</v>
      </c>
      <c r="B37" s="309" t="s">
        <v>1</v>
      </c>
      <c r="C37" s="310" t="s">
        <v>1863</v>
      </c>
      <c r="D37" s="309" t="s">
        <v>1769</v>
      </c>
      <c r="E37" s="311">
        <v>6</v>
      </c>
      <c r="F37" s="312">
        <v>0</v>
      </c>
      <c r="G37" s="312">
        <f t="shared" si="1"/>
        <v>0</v>
      </c>
    </row>
    <row r="38" spans="1:7">
      <c r="A38" s="309" t="s">
        <v>279</v>
      </c>
      <c r="B38" s="309" t="s">
        <v>1</v>
      </c>
      <c r="C38" s="310" t="s">
        <v>1864</v>
      </c>
      <c r="D38" s="309" t="s">
        <v>1769</v>
      </c>
      <c r="E38" s="311">
        <v>3</v>
      </c>
      <c r="F38" s="312">
        <v>0</v>
      </c>
      <c r="G38" s="312">
        <f t="shared" si="1"/>
        <v>0</v>
      </c>
    </row>
    <row r="39" spans="1:7">
      <c r="A39" s="309" t="s">
        <v>284</v>
      </c>
      <c r="B39" s="309" t="s">
        <v>1</v>
      </c>
      <c r="C39" s="310" t="s">
        <v>1865</v>
      </c>
      <c r="D39" s="309" t="s">
        <v>1769</v>
      </c>
      <c r="E39" s="311">
        <v>3</v>
      </c>
      <c r="F39" s="312">
        <v>0</v>
      </c>
      <c r="G39" s="312">
        <f t="shared" si="1"/>
        <v>0</v>
      </c>
    </row>
    <row r="40" spans="1:7">
      <c r="A40" s="309" t="s">
        <v>290</v>
      </c>
      <c r="B40" s="309" t="s">
        <v>1</v>
      </c>
      <c r="C40" s="310" t="s">
        <v>1866</v>
      </c>
      <c r="D40" s="309" t="s">
        <v>1787</v>
      </c>
      <c r="E40" s="311">
        <v>2.4950000000000001</v>
      </c>
      <c r="F40" s="312">
        <v>0</v>
      </c>
      <c r="G40" s="312">
        <f t="shared" si="1"/>
        <v>0</v>
      </c>
    </row>
    <row r="41" spans="1:7">
      <c r="A41" s="309" t="s">
        <v>295</v>
      </c>
      <c r="B41" s="309" t="s">
        <v>1</v>
      </c>
      <c r="C41" s="310" t="s">
        <v>1786</v>
      </c>
      <c r="D41" s="309" t="s">
        <v>1787</v>
      </c>
      <c r="E41" s="311">
        <v>23.55</v>
      </c>
      <c r="F41" s="312">
        <v>0</v>
      </c>
      <c r="G41" s="312">
        <f t="shared" si="1"/>
        <v>0</v>
      </c>
    </row>
    <row r="42" spans="1:7">
      <c r="A42" s="309" t="s">
        <v>300</v>
      </c>
      <c r="B42" s="309" t="s">
        <v>1</v>
      </c>
      <c r="C42" s="310" t="s">
        <v>1867</v>
      </c>
      <c r="D42" s="309" t="s">
        <v>1769</v>
      </c>
      <c r="E42" s="311">
        <v>1</v>
      </c>
      <c r="F42" s="312">
        <v>0</v>
      </c>
      <c r="G42" s="312">
        <f t="shared" si="1"/>
        <v>0</v>
      </c>
    </row>
    <row r="43" spans="1:7">
      <c r="A43" s="309" t="s">
        <v>306</v>
      </c>
      <c r="B43" s="309" t="s">
        <v>1</v>
      </c>
      <c r="C43" s="310" t="s">
        <v>1788</v>
      </c>
      <c r="D43" s="309" t="s">
        <v>1769</v>
      </c>
      <c r="E43" s="311">
        <v>1</v>
      </c>
      <c r="F43" s="312">
        <v>0</v>
      </c>
      <c r="G43" s="312">
        <f t="shared" si="1"/>
        <v>0</v>
      </c>
    </row>
    <row r="44" spans="1:7">
      <c r="A44" s="309" t="s">
        <v>313</v>
      </c>
      <c r="B44" s="309" t="s">
        <v>1</v>
      </c>
      <c r="C44" s="310" t="s">
        <v>1868</v>
      </c>
      <c r="D44" s="309" t="s">
        <v>1769</v>
      </c>
      <c r="E44" s="311">
        <v>1</v>
      </c>
      <c r="F44" s="312">
        <v>0</v>
      </c>
      <c r="G44" s="312">
        <f t="shared" si="1"/>
        <v>0</v>
      </c>
    </row>
    <row r="45" spans="1:7">
      <c r="A45" s="309" t="s">
        <v>321</v>
      </c>
      <c r="B45" s="309" t="s">
        <v>1</v>
      </c>
      <c r="C45" s="310" t="s">
        <v>1789</v>
      </c>
      <c r="D45" s="309" t="s">
        <v>322</v>
      </c>
      <c r="E45" s="311">
        <v>20</v>
      </c>
      <c r="F45" s="312">
        <v>0</v>
      </c>
      <c r="G45" s="312">
        <f t="shared" si="1"/>
        <v>0</v>
      </c>
    </row>
    <row r="46" spans="1:7">
      <c r="A46" s="309" t="s">
        <v>328</v>
      </c>
      <c r="B46" s="309" t="s">
        <v>1</v>
      </c>
      <c r="C46" s="310" t="s">
        <v>1790</v>
      </c>
      <c r="D46" s="309" t="s">
        <v>1769</v>
      </c>
      <c r="E46" s="311">
        <v>20</v>
      </c>
      <c r="F46" s="312">
        <v>0</v>
      </c>
      <c r="G46" s="312">
        <f t="shared" si="1"/>
        <v>0</v>
      </c>
    </row>
    <row r="47" spans="1:7">
      <c r="A47" s="309" t="s">
        <v>7</v>
      </c>
      <c r="B47" s="309" t="s">
        <v>1</v>
      </c>
      <c r="C47" s="310" t="s">
        <v>1791</v>
      </c>
      <c r="D47" s="309" t="s">
        <v>1792</v>
      </c>
      <c r="E47" s="311">
        <v>2.4</v>
      </c>
      <c r="F47" s="312">
        <v>0</v>
      </c>
      <c r="G47" s="312">
        <f t="shared" si="1"/>
        <v>0</v>
      </c>
    </row>
    <row r="48" spans="1:7">
      <c r="C48" s="310" t="s">
        <v>1780</v>
      </c>
      <c r="G48" s="303">
        <f>SUM(G28:G47)</f>
        <v>0</v>
      </c>
    </row>
    <row r="50" spans="1:7" ht="26.4">
      <c r="A50" s="305" t="s">
        <v>1759</v>
      </c>
      <c r="B50" s="305" t="s">
        <v>1760</v>
      </c>
      <c r="C50" s="305" t="s">
        <v>1795</v>
      </c>
      <c r="D50" s="305" t="s">
        <v>1762</v>
      </c>
      <c r="E50" s="306" t="s">
        <v>1763</v>
      </c>
      <c r="F50" s="307" t="s">
        <v>1764</v>
      </c>
      <c r="G50" s="307" t="s">
        <v>1765</v>
      </c>
    </row>
    <row r="51" spans="1:7">
      <c r="A51" s="309" t="s">
        <v>85</v>
      </c>
      <c r="B51" s="310"/>
      <c r="C51" s="310" t="s">
        <v>1796</v>
      </c>
      <c r="D51" s="309" t="s">
        <v>248</v>
      </c>
      <c r="E51" s="311">
        <v>10</v>
      </c>
      <c r="F51" s="312">
        <v>0</v>
      </c>
      <c r="G51" s="312">
        <f>E51*F51</f>
        <v>0</v>
      </c>
    </row>
    <row r="52" spans="1:7">
      <c r="A52" s="309" t="s">
        <v>100</v>
      </c>
      <c r="B52" s="310"/>
      <c r="C52" s="310" t="s">
        <v>1797</v>
      </c>
      <c r="D52" s="309" t="s">
        <v>228</v>
      </c>
      <c r="E52" s="311">
        <v>10</v>
      </c>
      <c r="F52" s="312">
        <v>0</v>
      </c>
      <c r="G52" s="312">
        <f t="shared" ref="G52:G57" si="2">E52*F52</f>
        <v>0</v>
      </c>
    </row>
    <row r="53" spans="1:7">
      <c r="A53" s="309" t="s">
        <v>168</v>
      </c>
      <c r="B53" s="310"/>
      <c r="C53" s="310" t="s">
        <v>1798</v>
      </c>
      <c r="D53" s="309" t="s">
        <v>228</v>
      </c>
      <c r="E53" s="311">
        <v>10</v>
      </c>
      <c r="F53" s="312">
        <v>0</v>
      </c>
      <c r="G53" s="312">
        <f t="shared" si="2"/>
        <v>0</v>
      </c>
    </row>
    <row r="54" spans="1:7">
      <c r="A54" s="309" t="s">
        <v>229</v>
      </c>
      <c r="B54" s="310"/>
      <c r="C54" s="310" t="s">
        <v>1799</v>
      </c>
      <c r="D54" s="309" t="s">
        <v>258</v>
      </c>
      <c r="E54" s="311">
        <v>4</v>
      </c>
      <c r="F54" s="312">
        <v>0</v>
      </c>
      <c r="G54" s="312">
        <f t="shared" si="2"/>
        <v>0</v>
      </c>
    </row>
    <row r="55" spans="1:7">
      <c r="A55" s="309" t="s">
        <v>245</v>
      </c>
      <c r="B55" s="310"/>
      <c r="C55" s="310" t="s">
        <v>1800</v>
      </c>
      <c r="D55" s="309" t="s">
        <v>258</v>
      </c>
      <c r="E55" s="311">
        <v>4</v>
      </c>
      <c r="F55" s="312">
        <v>0</v>
      </c>
      <c r="G55" s="312">
        <f t="shared" si="2"/>
        <v>0</v>
      </c>
    </row>
    <row r="56" spans="1:7">
      <c r="A56" s="309" t="s">
        <v>250</v>
      </c>
      <c r="B56" s="310"/>
      <c r="C56" s="310" t="s">
        <v>1801</v>
      </c>
      <c r="D56" s="309" t="s">
        <v>258</v>
      </c>
      <c r="E56" s="311">
        <v>4</v>
      </c>
      <c r="F56" s="312">
        <v>0</v>
      </c>
      <c r="G56" s="312">
        <f t="shared" si="2"/>
        <v>0</v>
      </c>
    </row>
    <row r="57" spans="1:7">
      <c r="A57" s="309" t="s">
        <v>255</v>
      </c>
      <c r="B57" s="310"/>
      <c r="C57" s="310" t="s">
        <v>1803</v>
      </c>
      <c r="D57" s="309" t="s">
        <v>258</v>
      </c>
      <c r="E57" s="311">
        <v>4</v>
      </c>
      <c r="F57" s="312">
        <v>0</v>
      </c>
      <c r="G57" s="312">
        <f t="shared" si="2"/>
        <v>0</v>
      </c>
    </row>
    <row r="58" spans="1:7">
      <c r="A58" s="309"/>
      <c r="B58" s="310"/>
      <c r="C58" s="310" t="s">
        <v>1780</v>
      </c>
      <c r="D58" s="309"/>
      <c r="E58" s="311"/>
      <c r="F58" s="312"/>
      <c r="G58" s="312">
        <f>SUM(G51:G57)</f>
        <v>0</v>
      </c>
    </row>
    <row r="60" spans="1:7" ht="26.4">
      <c r="A60" s="305" t="s">
        <v>1759</v>
      </c>
      <c r="B60" s="305" t="s">
        <v>1760</v>
      </c>
      <c r="C60" s="305" t="s">
        <v>1804</v>
      </c>
      <c r="D60" s="305" t="s">
        <v>1762</v>
      </c>
      <c r="E60" s="306" t="s">
        <v>1763</v>
      </c>
      <c r="F60" s="307" t="s">
        <v>1764</v>
      </c>
      <c r="G60" s="307" t="s">
        <v>1765</v>
      </c>
    </row>
    <row r="61" spans="1:7">
      <c r="A61" s="308">
        <v>1</v>
      </c>
      <c r="C61" s="310" t="s">
        <v>1805</v>
      </c>
      <c r="E61" s="302">
        <v>3</v>
      </c>
      <c r="F61" s="303">
        <v>0</v>
      </c>
      <c r="G61" s="303">
        <f>E61*F61</f>
        <v>0</v>
      </c>
    </row>
    <row r="62" spans="1:7">
      <c r="A62" s="308">
        <v>2</v>
      </c>
      <c r="C62" s="310" t="s">
        <v>1806</v>
      </c>
      <c r="E62" s="302">
        <v>1</v>
      </c>
      <c r="F62" s="303">
        <v>0</v>
      </c>
      <c r="G62" s="303">
        <f>E62*F62</f>
        <v>0</v>
      </c>
    </row>
    <row r="63" spans="1:7">
      <c r="C63" s="310" t="s">
        <v>1780</v>
      </c>
      <c r="E63" s="302"/>
      <c r="G63" s="303">
        <f>SUM(G61:G62)</f>
        <v>0</v>
      </c>
    </row>
    <row r="68" spans="3:7">
      <c r="C68" s="301" t="s">
        <v>1807</v>
      </c>
      <c r="E68" s="302"/>
    </row>
    <row r="69" spans="3:7">
      <c r="E69" s="302"/>
    </row>
    <row r="70" spans="3:7">
      <c r="C70" s="301" t="s">
        <v>1761</v>
      </c>
      <c r="E70" s="302"/>
      <c r="G70" s="303">
        <f>G25</f>
        <v>0</v>
      </c>
    </row>
    <row r="71" spans="3:7">
      <c r="C71" s="301" t="s">
        <v>1781</v>
      </c>
      <c r="E71" s="302"/>
      <c r="G71" s="303">
        <f>G48</f>
        <v>0</v>
      </c>
    </row>
    <row r="72" spans="3:7">
      <c r="C72" s="301" t="s">
        <v>1795</v>
      </c>
      <c r="E72" s="302"/>
      <c r="G72" s="303">
        <f>G58</f>
        <v>0</v>
      </c>
    </row>
    <row r="73" spans="3:7">
      <c r="C73" s="301" t="s">
        <v>1804</v>
      </c>
      <c r="E73" s="302"/>
      <c r="G73" s="303">
        <f>G63</f>
        <v>0</v>
      </c>
    </row>
    <row r="74" spans="3:7">
      <c r="C74" s="301" t="s">
        <v>1808</v>
      </c>
      <c r="G74" s="303">
        <f>SUM(G70:G73)</f>
        <v>0</v>
      </c>
    </row>
  </sheetData>
  <pageMargins left="0.7" right="0.7" top="0.7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topLeftCell="A122" workbookViewId="0">
      <selection activeCell="I140" sqref="I140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172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ht="13.2">
      <c r="B8" s="20"/>
      <c r="D8" s="123" t="s">
        <v>183</v>
      </c>
      <c r="L8" s="20"/>
    </row>
    <row r="9" spans="1:46" s="1" customFormat="1" ht="14.4" customHeight="1">
      <c r="B9" s="20"/>
      <c r="E9" s="460" t="s">
        <v>1666</v>
      </c>
      <c r="F9" s="428"/>
      <c r="G9" s="428"/>
      <c r="H9" s="428"/>
      <c r="L9" s="20"/>
    </row>
    <row r="10" spans="1:46" s="1" customFormat="1" ht="12" customHeight="1">
      <c r="B10" s="20"/>
      <c r="D10" s="123" t="s">
        <v>722</v>
      </c>
      <c r="L10" s="20"/>
    </row>
    <row r="11" spans="1:46" s="2" customFormat="1" ht="14.4" customHeight="1">
      <c r="A11" s="34"/>
      <c r="B11" s="39"/>
      <c r="C11" s="34"/>
      <c r="D11" s="34"/>
      <c r="E11" s="473" t="s">
        <v>1671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1672</v>
      </c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5.6" customHeight="1">
      <c r="A13" s="34"/>
      <c r="B13" s="39"/>
      <c r="C13" s="34"/>
      <c r="D13" s="34"/>
      <c r="E13" s="462" t="s">
        <v>1676</v>
      </c>
      <c r="F13" s="463"/>
      <c r="G13" s="463"/>
      <c r="H13" s="463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23" t="s">
        <v>16</v>
      </c>
      <c r="E15" s="34"/>
      <c r="F15" s="114" t="s">
        <v>1</v>
      </c>
      <c r="G15" s="34"/>
      <c r="H15" s="34"/>
      <c r="I15" s="123" t="s">
        <v>17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18</v>
      </c>
      <c r="E16" s="34"/>
      <c r="F16" s="114" t="s">
        <v>19</v>
      </c>
      <c r="G16" s="34"/>
      <c r="H16" s="34"/>
      <c r="I16" s="123" t="s">
        <v>20</v>
      </c>
      <c r="J16" s="124" t="str">
        <f>'Rekapitulácia stavby'!AN8</f>
        <v>23. 1. 2023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23" t="s">
        <v>22</v>
      </c>
      <c r="E18" s="34"/>
      <c r="F18" s="34"/>
      <c r="G18" s="34"/>
      <c r="H18" s="34"/>
      <c r="I18" s="123" t="s">
        <v>23</v>
      </c>
      <c r="J18" s="114" t="s">
        <v>24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4" t="s">
        <v>25</v>
      </c>
      <c r="F19" s="34"/>
      <c r="G19" s="34"/>
      <c r="H19" s="34"/>
      <c r="I19" s="123" t="s">
        <v>26</v>
      </c>
      <c r="J19" s="114" t="s">
        <v>1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23" t="s">
        <v>27</v>
      </c>
      <c r="E21" s="34"/>
      <c r="F21" s="34"/>
      <c r="G21" s="34"/>
      <c r="H21" s="34"/>
      <c r="I21" s="123" t="s">
        <v>23</v>
      </c>
      <c r="J21" s="30" t="str">
        <f>'Rekapitulácia stavby'!AN13</f>
        <v>Vyplň údaj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464" t="str">
        <f>'Rekapitulácia stavby'!E14</f>
        <v>Vyplň údaj</v>
      </c>
      <c r="F22" s="465"/>
      <c r="G22" s="465"/>
      <c r="H22" s="465"/>
      <c r="I22" s="123" t="s">
        <v>26</v>
      </c>
      <c r="J22" s="30" t="str">
        <f>'Rekapitulácia stavby'!AN14</f>
        <v>Vyplň údaj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23" t="s">
        <v>29</v>
      </c>
      <c r="E24" s="34"/>
      <c r="F24" s="34"/>
      <c r="G24" s="34"/>
      <c r="H24" s="34"/>
      <c r="I24" s="123" t="s">
        <v>23</v>
      </c>
      <c r="J24" s="114" t="s">
        <v>30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4" t="s">
        <v>31</v>
      </c>
      <c r="F25" s="34"/>
      <c r="G25" s="34"/>
      <c r="H25" s="34"/>
      <c r="I25" s="123" t="s">
        <v>26</v>
      </c>
      <c r="J25" s="114" t="s">
        <v>32</v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23" t="s">
        <v>34</v>
      </c>
      <c r="E27" s="34"/>
      <c r="F27" s="34"/>
      <c r="G27" s="34"/>
      <c r="H27" s="34"/>
      <c r="I27" s="123" t="s">
        <v>23</v>
      </c>
      <c r="J27" s="114" t="str">
        <f>IF('Rekapitulácia stavby'!AN19="","",'Rekapitulácia stavby'!AN19)</f>
        <v/>
      </c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4" t="str">
        <f>IF('Rekapitulácia stavby'!E20="","",'Rekapitulácia stavby'!E20)</f>
        <v xml:space="preserve"> </v>
      </c>
      <c r="F28" s="34"/>
      <c r="G28" s="34"/>
      <c r="H28" s="34"/>
      <c r="I28" s="123" t="s">
        <v>26</v>
      </c>
      <c r="J28" s="114" t="str">
        <f>IF('Rekapitulácia stavby'!AN20="","",'Rekapitulácia stavby'!AN20)</f>
        <v/>
      </c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23" t="s">
        <v>36</v>
      </c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5"/>
      <c r="B31" s="126"/>
      <c r="C31" s="125"/>
      <c r="D31" s="125"/>
      <c r="E31" s="466" t="s">
        <v>1</v>
      </c>
      <c r="F31" s="466"/>
      <c r="G31" s="466"/>
      <c r="H31" s="466"/>
      <c r="I31" s="125"/>
      <c r="J31" s="125"/>
      <c r="K31" s="125"/>
      <c r="L31" s="127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114" t="s">
        <v>185</v>
      </c>
      <c r="E34" s="34"/>
      <c r="F34" s="34"/>
      <c r="G34" s="34"/>
      <c r="H34" s="34"/>
      <c r="I34" s="34"/>
      <c r="J34" s="129">
        <f>J100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186</v>
      </c>
      <c r="E35" s="34"/>
      <c r="F35" s="34"/>
      <c r="G35" s="34"/>
      <c r="H35" s="34"/>
      <c r="I35" s="34"/>
      <c r="J35" s="129">
        <f>J105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25.35" customHeight="1">
      <c r="A36" s="34"/>
      <c r="B36" s="39"/>
      <c r="C36" s="34"/>
      <c r="D36" s="131" t="s">
        <v>37</v>
      </c>
      <c r="E36" s="34"/>
      <c r="F36" s="34"/>
      <c r="G36" s="34"/>
      <c r="H36" s="34"/>
      <c r="I36" s="34"/>
      <c r="J36" s="132">
        <f>ROUND(J34 + J35,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6.9" customHeight="1">
      <c r="A37" s="34"/>
      <c r="B37" s="39"/>
      <c r="C37" s="34"/>
      <c r="D37" s="128"/>
      <c r="E37" s="128"/>
      <c r="F37" s="128"/>
      <c r="G37" s="128"/>
      <c r="H37" s="128"/>
      <c r="I37" s="128"/>
      <c r="J37" s="128"/>
      <c r="K37" s="128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34"/>
      <c r="F38" s="133" t="s">
        <v>39</v>
      </c>
      <c r="G38" s="34"/>
      <c r="H38" s="34"/>
      <c r="I38" s="133" t="s">
        <v>38</v>
      </c>
      <c r="J38" s="133" t="s">
        <v>40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>
      <c r="A39" s="34"/>
      <c r="B39" s="39"/>
      <c r="C39" s="34"/>
      <c r="D39" s="134" t="s">
        <v>41</v>
      </c>
      <c r="E39" s="135" t="s">
        <v>42</v>
      </c>
      <c r="F39" s="136">
        <f>ROUND((SUM(BE105:BE112) + SUM(BE136:BE139)),  2)</f>
        <v>0</v>
      </c>
      <c r="G39" s="137"/>
      <c r="H39" s="137"/>
      <c r="I39" s="138">
        <v>0.2</v>
      </c>
      <c r="J39" s="136">
        <f>ROUND(((SUM(BE105:BE112) + SUM(BE136:BE139))*I39),  2)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135" t="s">
        <v>43</v>
      </c>
      <c r="F40" s="136">
        <f>ROUND((SUM(BF105:BF112) + SUM(BF136:BF139)),  2)</f>
        <v>0</v>
      </c>
      <c r="G40" s="137"/>
      <c r="H40" s="137"/>
      <c r="I40" s="138">
        <v>0.2</v>
      </c>
      <c r="J40" s="136">
        <f>ROUND(((SUM(BF105:BF112) + SUM(BF136:BF139))*I40),  2)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23" t="s">
        <v>44</v>
      </c>
      <c r="F41" s="139">
        <f>ROUND((SUM(BG105:BG112) + SUM(BG136:BG139)),  2)</f>
        <v>0</v>
      </c>
      <c r="G41" s="34"/>
      <c r="H41" s="34"/>
      <c r="I41" s="140">
        <v>0.2</v>
      </c>
      <c r="J41" s="139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hidden="1" customHeight="1">
      <c r="A42" s="34"/>
      <c r="B42" s="39"/>
      <c r="C42" s="34"/>
      <c r="D42" s="34"/>
      <c r="E42" s="123" t="s">
        <v>45</v>
      </c>
      <c r="F42" s="139">
        <f>ROUND((SUM(BH105:BH112) + SUM(BH136:BH139)),  2)</f>
        <v>0</v>
      </c>
      <c r="G42" s="34"/>
      <c r="H42" s="34"/>
      <c r="I42" s="140">
        <v>0.2</v>
      </c>
      <c r="J42" s="139">
        <f>0</f>
        <v>0</v>
      </c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14.4" hidden="1" customHeight="1">
      <c r="A43" s="34"/>
      <c r="B43" s="39"/>
      <c r="C43" s="34"/>
      <c r="D43" s="34"/>
      <c r="E43" s="135" t="s">
        <v>46</v>
      </c>
      <c r="F43" s="136">
        <f>ROUND((SUM(BI105:BI112) + SUM(BI136:BI139)),  2)</f>
        <v>0</v>
      </c>
      <c r="G43" s="137"/>
      <c r="H43" s="137"/>
      <c r="I43" s="138">
        <v>0</v>
      </c>
      <c r="J43" s="136">
        <f>0</f>
        <v>0</v>
      </c>
      <c r="K43" s="34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.35" customHeight="1">
      <c r="A45" s="34"/>
      <c r="B45" s="39"/>
      <c r="C45" s="141"/>
      <c r="D45" s="142" t="s">
        <v>47</v>
      </c>
      <c r="E45" s="143"/>
      <c r="F45" s="143"/>
      <c r="G45" s="144" t="s">
        <v>48</v>
      </c>
      <c r="H45" s="145" t="s">
        <v>49</v>
      </c>
      <c r="I45" s="143"/>
      <c r="J45" s="146">
        <f>SUM(J36:J43)</f>
        <v>0</v>
      </c>
      <c r="K45" s="147"/>
      <c r="L45" s="5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4.4" customHeight="1">
      <c r="A46" s="34"/>
      <c r="B46" s="39"/>
      <c r="C46" s="34"/>
      <c r="D46" s="34"/>
      <c r="E46" s="34"/>
      <c r="F46" s="34"/>
      <c r="G46" s="34"/>
      <c r="H46" s="34"/>
      <c r="I46" s="34"/>
      <c r="J46" s="34"/>
      <c r="K46" s="34"/>
      <c r="L46" s="5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4.4" customHeight="1">
      <c r="B87" s="21"/>
      <c r="C87" s="22"/>
      <c r="D87" s="22"/>
      <c r="E87" s="457" t="s">
        <v>1666</v>
      </c>
      <c r="F87" s="441"/>
      <c r="G87" s="441"/>
      <c r="H87" s="441"/>
      <c r="I87" s="22"/>
      <c r="J87" s="22"/>
      <c r="K87" s="22"/>
      <c r="L87" s="20"/>
    </row>
    <row r="88" spans="1:31" s="1" customFormat="1" ht="12" customHeight="1">
      <c r="B88" s="21"/>
      <c r="C88" s="29" t="s">
        <v>722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472" t="s">
        <v>1671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1672</v>
      </c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414" t="str">
        <f>E13</f>
        <v>999-9-8-10.22 - SO 12.2.1 Ľ.Zúbka prekládka</v>
      </c>
      <c r="F91" s="459"/>
      <c r="G91" s="459"/>
      <c r="H91" s="459"/>
      <c r="I91" s="36"/>
      <c r="J91" s="36"/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18</v>
      </c>
      <c r="D93" s="36"/>
      <c r="E93" s="36"/>
      <c r="F93" s="27" t="str">
        <f>F16</f>
        <v>Malacky</v>
      </c>
      <c r="G93" s="36"/>
      <c r="H93" s="36"/>
      <c r="I93" s="29" t="s">
        <v>20</v>
      </c>
      <c r="J93" s="70" t="str">
        <f>IF(J16="","",J16)</f>
        <v>23. 1. 2023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40.799999999999997" customHeight="1">
      <c r="A95" s="34"/>
      <c r="B95" s="35"/>
      <c r="C95" s="29" t="s">
        <v>22</v>
      </c>
      <c r="D95" s="36"/>
      <c r="E95" s="36"/>
      <c r="F95" s="27" t="str">
        <f>E19</f>
        <v>Mesto Malacky, Bernolákova 5188/1A, 901 01 Malacky</v>
      </c>
      <c r="G95" s="36"/>
      <c r="H95" s="36"/>
      <c r="I95" s="29" t="s">
        <v>29</v>
      </c>
      <c r="J95" s="32" t="str">
        <f>E25</f>
        <v>Cykloprojekt s.r.o., Laurinská 18, 81101 Bratislav</v>
      </c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34</v>
      </c>
      <c r="J96" s="32" t="str">
        <f>E28</f>
        <v xml:space="preserve"> 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9.25" customHeight="1">
      <c r="A98" s="34"/>
      <c r="B98" s="35"/>
      <c r="C98" s="159" t="s">
        <v>188</v>
      </c>
      <c r="D98" s="160"/>
      <c r="E98" s="160"/>
      <c r="F98" s="160"/>
      <c r="G98" s="160"/>
      <c r="H98" s="160"/>
      <c r="I98" s="160"/>
      <c r="J98" s="161" t="s">
        <v>189</v>
      </c>
      <c r="K98" s="160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65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22.8" customHeight="1">
      <c r="A100" s="34"/>
      <c r="B100" s="35"/>
      <c r="C100" s="162" t="s">
        <v>190</v>
      </c>
      <c r="D100" s="36"/>
      <c r="E100" s="36"/>
      <c r="F100" s="36"/>
      <c r="G100" s="36"/>
      <c r="H100" s="36"/>
      <c r="I100" s="36"/>
      <c r="J100" s="88">
        <f>J136</f>
        <v>0</v>
      </c>
      <c r="K100" s="36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191</v>
      </c>
    </row>
    <row r="101" spans="1:65" s="9" customFormat="1" ht="24.9" customHeight="1">
      <c r="B101" s="163"/>
      <c r="C101" s="164"/>
      <c r="D101" s="165" t="s">
        <v>1534</v>
      </c>
      <c r="E101" s="166"/>
      <c r="F101" s="166"/>
      <c r="G101" s="166"/>
      <c r="H101" s="166"/>
      <c r="I101" s="166"/>
      <c r="J101" s="167">
        <f>J137</f>
        <v>0</v>
      </c>
      <c r="K101" s="164"/>
      <c r="L101" s="168"/>
    </row>
    <row r="102" spans="1:65" s="10" customFormat="1" ht="19.95" customHeight="1">
      <c r="B102" s="169"/>
      <c r="C102" s="108"/>
      <c r="D102" s="170" t="s">
        <v>1535</v>
      </c>
      <c r="E102" s="171"/>
      <c r="F102" s="171"/>
      <c r="G102" s="171"/>
      <c r="H102" s="171"/>
      <c r="I102" s="171"/>
      <c r="J102" s="172">
        <f>J138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ROUND(J34*T111,2)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ROUND(J100+J105,2)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12" customHeight="1">
      <c r="B123" s="21"/>
      <c r="C123" s="29" t="s">
        <v>183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1" customFormat="1" ht="14.4" customHeight="1">
      <c r="B124" s="21"/>
      <c r="C124" s="22"/>
      <c r="D124" s="22"/>
      <c r="E124" s="457" t="s">
        <v>1666</v>
      </c>
      <c r="F124" s="441"/>
      <c r="G124" s="441"/>
      <c r="H124" s="441"/>
      <c r="I124" s="22"/>
      <c r="J124" s="22"/>
      <c r="K124" s="22"/>
      <c r="L124" s="20"/>
    </row>
    <row r="125" spans="1:31" s="1" customFormat="1" ht="12" customHeight="1">
      <c r="B125" s="21"/>
      <c r="C125" s="29" t="s">
        <v>722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4.4" customHeight="1">
      <c r="A126" s="34"/>
      <c r="B126" s="35"/>
      <c r="C126" s="36"/>
      <c r="D126" s="36"/>
      <c r="E126" s="472" t="s">
        <v>1671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1672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36"/>
      <c r="D128" s="36"/>
      <c r="E128" s="414" t="str">
        <f>E13</f>
        <v>999-9-8-10.22 - SO 12.2.1 Ľ.Zúbka prekládka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F16</f>
        <v>Malacky</v>
      </c>
      <c r="G130" s="36"/>
      <c r="H130" s="36"/>
      <c r="I130" s="29" t="s">
        <v>20</v>
      </c>
      <c r="J130" s="70" t="str">
        <f>IF(J16="","",J16)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E19</f>
        <v>Mesto Malacky, Bernolákova 5188/1A, 901 01 Malacky</v>
      </c>
      <c r="G132" s="36"/>
      <c r="H132" s="36"/>
      <c r="I132" s="29" t="s">
        <v>29</v>
      </c>
      <c r="J132" s="32" t="str">
        <f>E25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IF(E22="","",E22)</f>
        <v>Vyplň údaj</v>
      </c>
      <c r="G133" s="36"/>
      <c r="H133" s="36"/>
      <c r="I133" s="29" t="s">
        <v>34</v>
      </c>
      <c r="J133" s="32" t="str">
        <f>E28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0</v>
      </c>
      <c r="S136" s="83"/>
      <c r="T136" s="196">
        <f>T137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322</v>
      </c>
      <c r="F137" s="201" t="s">
        <v>1621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</f>
        <v>0</v>
      </c>
      <c r="Q137" s="206"/>
      <c r="R137" s="207">
        <f>R138</f>
        <v>0</v>
      </c>
      <c r="S137" s="206"/>
      <c r="T137" s="208">
        <f>T138</f>
        <v>0</v>
      </c>
      <c r="AR137" s="209" t="s">
        <v>168</v>
      </c>
      <c r="AT137" s="210" t="s">
        <v>76</v>
      </c>
      <c r="AU137" s="210" t="s">
        <v>77</v>
      </c>
      <c r="AY137" s="209" t="s">
        <v>223</v>
      </c>
      <c r="BK137" s="211">
        <f>BK138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1622</v>
      </c>
      <c r="F138" s="212" t="s">
        <v>1623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P139</f>
        <v>0</v>
      </c>
      <c r="Q138" s="206"/>
      <c r="R138" s="207">
        <f>R139</f>
        <v>0</v>
      </c>
      <c r="S138" s="206"/>
      <c r="T138" s="208">
        <f>T139</f>
        <v>0</v>
      </c>
      <c r="AR138" s="209" t="s">
        <v>168</v>
      </c>
      <c r="AT138" s="210" t="s">
        <v>76</v>
      </c>
      <c r="AU138" s="210" t="s">
        <v>85</v>
      </c>
      <c r="AY138" s="209" t="s">
        <v>223</v>
      </c>
      <c r="BK138" s="211">
        <f>BK139</f>
        <v>0</v>
      </c>
    </row>
    <row r="139" spans="1:65" s="2" customFormat="1" ht="14.4" customHeight="1">
      <c r="A139" s="34"/>
      <c r="B139" s="35"/>
      <c r="C139" s="214" t="s">
        <v>85</v>
      </c>
      <c r="D139" s="214" t="s">
        <v>225</v>
      </c>
      <c r="E139" s="215" t="s">
        <v>85</v>
      </c>
      <c r="F139" s="216" t="s">
        <v>1677</v>
      </c>
      <c r="G139" s="217" t="s">
        <v>1669</v>
      </c>
      <c r="H139" s="218">
        <v>1</v>
      </c>
      <c r="I139" s="219">
        <f>'Prekládka Ľ.Zúbka'!G126</f>
        <v>0</v>
      </c>
      <c r="J139" s="218">
        <f>ROUND(I139*H139,2)</f>
        <v>0</v>
      </c>
      <c r="K139" s="220"/>
      <c r="L139" s="39"/>
      <c r="M139" s="260" t="s">
        <v>1</v>
      </c>
      <c r="N139" s="261" t="s">
        <v>43</v>
      </c>
      <c r="O139" s="262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788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788</v>
      </c>
      <c r="BM139" s="225" t="s">
        <v>1678</v>
      </c>
    </row>
    <row r="140" spans="1:65" s="2" customFormat="1" ht="6.9" customHeight="1">
      <c r="A140" s="34"/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password="CC35" sheet="1" objects="1" scenarios="1" formatColumns="0" formatRows="0" autoFilter="0"/>
  <autoFilter ref="C135:K139"/>
  <mergeCells count="20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D106:F106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26"/>
  <sheetViews>
    <sheetView topLeftCell="A100" workbookViewId="0">
      <selection activeCell="C127" sqref="C127:G128"/>
    </sheetView>
  </sheetViews>
  <sheetFormatPr defaultColWidth="11.7109375" defaultRowHeight="13.2"/>
  <cols>
    <col min="1" max="1" width="13" style="301" bestFit="1" customWidth="1"/>
    <col min="2" max="2" width="6.5703125" style="301" bestFit="1" customWidth="1"/>
    <col min="3" max="3" width="93.140625" style="301" bestFit="1" customWidth="1"/>
    <col min="4" max="4" width="6" style="301" bestFit="1" customWidth="1"/>
    <col min="5" max="5" width="11.5703125" style="302" bestFit="1" customWidth="1"/>
    <col min="6" max="6" width="14.85546875" style="303" bestFit="1" customWidth="1"/>
    <col min="7" max="7" width="15.5703125" style="303" bestFit="1" customWidth="1"/>
    <col min="8" max="16384" width="11.7109375" style="301"/>
  </cols>
  <sheetData>
    <row r="1" spans="1:7">
      <c r="C1" s="301" t="s">
        <v>1756</v>
      </c>
    </row>
    <row r="3" spans="1:7">
      <c r="A3" s="301" t="s">
        <v>14</v>
      </c>
      <c r="C3" s="301" t="s">
        <v>1869</v>
      </c>
    </row>
    <row r="4" spans="1:7">
      <c r="A4" s="301" t="s">
        <v>1757</v>
      </c>
      <c r="C4" s="301" t="s">
        <v>1758</v>
      </c>
    </row>
    <row r="5" spans="1:7">
      <c r="A5" s="301" t="s">
        <v>20</v>
      </c>
      <c r="C5" s="304">
        <v>44942</v>
      </c>
    </row>
    <row r="7" spans="1:7" ht="26.4">
      <c r="A7" s="305" t="s">
        <v>1759</v>
      </c>
      <c r="B7" s="305" t="s">
        <v>1760</v>
      </c>
      <c r="C7" s="305" t="s">
        <v>1761</v>
      </c>
      <c r="D7" s="305" t="s">
        <v>1762</v>
      </c>
      <c r="E7" s="306" t="s">
        <v>1763</v>
      </c>
      <c r="F7" s="307" t="s">
        <v>1764</v>
      </c>
      <c r="G7" s="307" t="s">
        <v>1765</v>
      </c>
    </row>
    <row r="8" spans="1:7">
      <c r="A8" s="308">
        <v>1</v>
      </c>
      <c r="B8" s="309" t="s">
        <v>322</v>
      </c>
      <c r="C8" s="310" t="s">
        <v>1870</v>
      </c>
      <c r="D8" s="309" t="s">
        <v>1769</v>
      </c>
      <c r="E8" s="311">
        <v>1</v>
      </c>
      <c r="F8" s="312">
        <v>0</v>
      </c>
      <c r="G8" s="312">
        <f t="shared" ref="G8:G41" si="0">E8*F8</f>
        <v>0</v>
      </c>
    </row>
    <row r="9" spans="1:7">
      <c r="A9" s="308">
        <v>2</v>
      </c>
      <c r="B9" s="309" t="s">
        <v>322</v>
      </c>
      <c r="C9" s="310" t="s">
        <v>1871</v>
      </c>
      <c r="D9" s="309" t="s">
        <v>1769</v>
      </c>
      <c r="E9" s="311">
        <v>1</v>
      </c>
      <c r="F9" s="312">
        <v>0</v>
      </c>
      <c r="G9" s="312">
        <f t="shared" si="0"/>
        <v>0</v>
      </c>
    </row>
    <row r="10" spans="1:7">
      <c r="A10" s="308">
        <v>3</v>
      </c>
      <c r="B10" s="309" t="s">
        <v>76</v>
      </c>
      <c r="C10" s="310" t="s">
        <v>1870</v>
      </c>
      <c r="D10" s="309" t="s">
        <v>1769</v>
      </c>
      <c r="E10" s="311">
        <v>1</v>
      </c>
      <c r="F10" s="312">
        <v>0</v>
      </c>
      <c r="G10" s="312">
        <f t="shared" si="0"/>
        <v>0</v>
      </c>
    </row>
    <row r="11" spans="1:7">
      <c r="A11" s="308">
        <v>4</v>
      </c>
      <c r="B11" s="309" t="s">
        <v>76</v>
      </c>
      <c r="C11" s="310" t="s">
        <v>1871</v>
      </c>
      <c r="D11" s="309" t="s">
        <v>1769</v>
      </c>
      <c r="E11" s="311">
        <v>1</v>
      </c>
      <c r="F11" s="312">
        <v>0</v>
      </c>
      <c r="G11" s="312">
        <f t="shared" si="0"/>
        <v>0</v>
      </c>
    </row>
    <row r="12" spans="1:7">
      <c r="A12" s="308">
        <v>5</v>
      </c>
      <c r="B12" s="309" t="s">
        <v>322</v>
      </c>
      <c r="C12" s="310" t="s">
        <v>1767</v>
      </c>
      <c r="D12" s="309" t="s">
        <v>322</v>
      </c>
      <c r="E12" s="311">
        <v>215</v>
      </c>
      <c r="F12" s="312">
        <v>0</v>
      </c>
      <c r="G12" s="312">
        <f t="shared" si="0"/>
        <v>0</v>
      </c>
    </row>
    <row r="13" spans="1:7">
      <c r="A13" s="308">
        <v>6</v>
      </c>
      <c r="B13" s="309" t="s">
        <v>322</v>
      </c>
      <c r="C13" s="310" t="s">
        <v>1872</v>
      </c>
      <c r="D13" s="309" t="s">
        <v>1769</v>
      </c>
      <c r="E13" s="311">
        <v>1</v>
      </c>
      <c r="F13" s="312">
        <v>0</v>
      </c>
      <c r="G13" s="312">
        <f t="shared" si="0"/>
        <v>0</v>
      </c>
    </row>
    <row r="14" spans="1:7">
      <c r="A14" s="308">
        <v>7</v>
      </c>
      <c r="B14" s="309" t="s">
        <v>322</v>
      </c>
      <c r="C14" s="310" t="s">
        <v>1873</v>
      </c>
      <c r="D14" s="309" t="s">
        <v>1769</v>
      </c>
      <c r="E14" s="311">
        <v>1</v>
      </c>
      <c r="F14" s="312">
        <v>0</v>
      </c>
      <c r="G14" s="312">
        <f t="shared" si="0"/>
        <v>0</v>
      </c>
    </row>
    <row r="15" spans="1:7">
      <c r="A15" s="308">
        <v>8</v>
      </c>
      <c r="B15" s="309" t="s">
        <v>76</v>
      </c>
      <c r="C15" s="310" t="s">
        <v>1872</v>
      </c>
      <c r="D15" s="309" t="s">
        <v>1769</v>
      </c>
      <c r="E15" s="311">
        <v>1</v>
      </c>
      <c r="F15" s="312">
        <v>0</v>
      </c>
      <c r="G15" s="312">
        <f t="shared" si="0"/>
        <v>0</v>
      </c>
    </row>
    <row r="16" spans="1:7">
      <c r="A16" s="308">
        <v>9</v>
      </c>
      <c r="B16" s="309" t="s">
        <v>322</v>
      </c>
      <c r="C16" s="310" t="s">
        <v>1874</v>
      </c>
      <c r="D16" s="309" t="s">
        <v>1769</v>
      </c>
      <c r="E16" s="311">
        <v>1</v>
      </c>
      <c r="F16" s="312">
        <v>0</v>
      </c>
      <c r="G16" s="312">
        <f t="shared" si="0"/>
        <v>0</v>
      </c>
    </row>
    <row r="17" spans="1:7">
      <c r="A17" s="308">
        <v>10</v>
      </c>
      <c r="B17" s="309" t="s">
        <v>76</v>
      </c>
      <c r="C17" s="310" t="s">
        <v>1875</v>
      </c>
      <c r="D17" s="309" t="s">
        <v>1769</v>
      </c>
      <c r="E17" s="311">
        <v>3</v>
      </c>
      <c r="F17" s="312">
        <v>0</v>
      </c>
      <c r="G17" s="312">
        <f t="shared" si="0"/>
        <v>0</v>
      </c>
    </row>
    <row r="18" spans="1:7">
      <c r="A18" s="308">
        <v>11</v>
      </c>
      <c r="B18" s="309" t="s">
        <v>322</v>
      </c>
      <c r="C18" s="310" t="s">
        <v>1876</v>
      </c>
      <c r="D18" s="309" t="s">
        <v>1769</v>
      </c>
      <c r="E18" s="311">
        <v>3</v>
      </c>
      <c r="F18" s="312">
        <v>0</v>
      </c>
      <c r="G18" s="312">
        <f t="shared" si="0"/>
        <v>0</v>
      </c>
    </row>
    <row r="19" spans="1:7">
      <c r="A19" s="308">
        <v>12</v>
      </c>
      <c r="B19" s="309" t="s">
        <v>76</v>
      </c>
      <c r="C19" s="310" t="s">
        <v>1877</v>
      </c>
      <c r="D19" s="309" t="s">
        <v>1769</v>
      </c>
      <c r="E19" s="311">
        <v>1</v>
      </c>
      <c r="F19" s="312">
        <v>0</v>
      </c>
      <c r="G19" s="312">
        <f t="shared" si="0"/>
        <v>0</v>
      </c>
    </row>
    <row r="20" spans="1:7">
      <c r="A20" s="308">
        <v>13</v>
      </c>
      <c r="B20" s="309" t="s">
        <v>322</v>
      </c>
      <c r="C20" s="310" t="s">
        <v>1878</v>
      </c>
      <c r="D20" s="309" t="s">
        <v>1769</v>
      </c>
      <c r="E20" s="311">
        <v>1</v>
      </c>
      <c r="F20" s="312">
        <v>0</v>
      </c>
      <c r="G20" s="312">
        <f t="shared" si="0"/>
        <v>0</v>
      </c>
    </row>
    <row r="21" spans="1:7">
      <c r="A21" s="308">
        <v>14</v>
      </c>
      <c r="B21" s="309" t="s">
        <v>322</v>
      </c>
      <c r="C21" s="310" t="s">
        <v>1879</v>
      </c>
      <c r="D21" s="309" t="s">
        <v>1769</v>
      </c>
      <c r="E21" s="311">
        <v>1</v>
      </c>
      <c r="F21" s="312">
        <v>0</v>
      </c>
      <c r="G21" s="312">
        <f t="shared" si="0"/>
        <v>0</v>
      </c>
    </row>
    <row r="22" spans="1:7">
      <c r="A22" s="308">
        <v>15</v>
      </c>
      <c r="B22" s="309" t="s">
        <v>322</v>
      </c>
      <c r="C22" s="310" t="s">
        <v>1880</v>
      </c>
      <c r="D22" s="309" t="s">
        <v>1769</v>
      </c>
      <c r="E22" s="311">
        <v>4</v>
      </c>
      <c r="F22" s="312">
        <v>0</v>
      </c>
      <c r="G22" s="312">
        <f t="shared" si="0"/>
        <v>0</v>
      </c>
    </row>
    <row r="23" spans="1:7">
      <c r="A23" s="308">
        <v>16</v>
      </c>
      <c r="B23" s="309" t="s">
        <v>76</v>
      </c>
      <c r="C23" s="310" t="s">
        <v>1881</v>
      </c>
      <c r="D23" s="309" t="s">
        <v>1769</v>
      </c>
      <c r="E23" s="311">
        <v>4</v>
      </c>
      <c r="F23" s="312">
        <v>0</v>
      </c>
      <c r="G23" s="312">
        <f t="shared" si="0"/>
        <v>0</v>
      </c>
    </row>
    <row r="24" spans="1:7">
      <c r="A24" s="308">
        <v>17</v>
      </c>
      <c r="B24" s="309" t="s">
        <v>322</v>
      </c>
      <c r="C24" s="310" t="s">
        <v>1882</v>
      </c>
      <c r="D24" s="309" t="s">
        <v>1769</v>
      </c>
      <c r="E24" s="311">
        <v>4</v>
      </c>
      <c r="F24" s="312">
        <v>0</v>
      </c>
      <c r="G24" s="312">
        <f t="shared" si="0"/>
        <v>0</v>
      </c>
    </row>
    <row r="25" spans="1:7">
      <c r="A25" s="308">
        <v>18</v>
      </c>
      <c r="B25" s="309" t="s">
        <v>322</v>
      </c>
      <c r="C25" s="310" t="s">
        <v>1768</v>
      </c>
      <c r="D25" s="309" t="s">
        <v>1769</v>
      </c>
      <c r="E25" s="311">
        <v>10</v>
      </c>
      <c r="F25" s="312">
        <v>0</v>
      </c>
      <c r="G25" s="312">
        <f t="shared" si="0"/>
        <v>0</v>
      </c>
    </row>
    <row r="26" spans="1:7">
      <c r="A26" s="308">
        <v>19</v>
      </c>
      <c r="B26" s="309" t="s">
        <v>322</v>
      </c>
      <c r="C26" s="310" t="s">
        <v>1770</v>
      </c>
      <c r="D26" s="309" t="s">
        <v>1769</v>
      </c>
      <c r="E26" s="311">
        <v>2</v>
      </c>
      <c r="F26" s="312">
        <v>0</v>
      </c>
      <c r="G26" s="312">
        <f t="shared" si="0"/>
        <v>0</v>
      </c>
    </row>
    <row r="27" spans="1:7">
      <c r="A27" s="308">
        <v>20</v>
      </c>
      <c r="B27" s="309" t="s">
        <v>322</v>
      </c>
      <c r="C27" s="310" t="s">
        <v>1883</v>
      </c>
      <c r="D27" s="309" t="s">
        <v>1769</v>
      </c>
      <c r="E27" s="311">
        <v>2</v>
      </c>
      <c r="F27" s="312">
        <v>0</v>
      </c>
      <c r="G27" s="312">
        <f t="shared" si="0"/>
        <v>0</v>
      </c>
    </row>
    <row r="28" spans="1:7">
      <c r="A28" s="308">
        <v>21</v>
      </c>
      <c r="B28" s="309" t="s">
        <v>322</v>
      </c>
      <c r="C28" s="310" t="s">
        <v>1884</v>
      </c>
      <c r="D28" s="309" t="s">
        <v>1769</v>
      </c>
      <c r="E28" s="311">
        <v>1</v>
      </c>
      <c r="F28" s="312">
        <v>0</v>
      </c>
      <c r="G28" s="312">
        <f t="shared" si="0"/>
        <v>0</v>
      </c>
    </row>
    <row r="29" spans="1:7">
      <c r="A29" s="308">
        <v>22</v>
      </c>
      <c r="B29" s="309" t="s">
        <v>322</v>
      </c>
      <c r="C29" s="310" t="s">
        <v>1885</v>
      </c>
      <c r="D29" s="309" t="s">
        <v>1769</v>
      </c>
      <c r="E29" s="311">
        <v>3</v>
      </c>
      <c r="F29" s="312">
        <v>0</v>
      </c>
      <c r="G29" s="312">
        <f t="shared" si="0"/>
        <v>0</v>
      </c>
    </row>
    <row r="30" spans="1:7">
      <c r="A30" s="308">
        <v>23</v>
      </c>
      <c r="B30" s="309" t="s">
        <v>322</v>
      </c>
      <c r="C30" s="310" t="s">
        <v>1772</v>
      </c>
      <c r="D30" s="309" t="s">
        <v>1769</v>
      </c>
      <c r="E30" s="311">
        <v>30</v>
      </c>
      <c r="F30" s="312">
        <v>0</v>
      </c>
      <c r="G30" s="312">
        <f t="shared" si="0"/>
        <v>0</v>
      </c>
    </row>
    <row r="31" spans="1:7">
      <c r="A31" s="308">
        <v>24</v>
      </c>
      <c r="B31" s="309" t="s">
        <v>322</v>
      </c>
      <c r="C31" s="310" t="s">
        <v>1773</v>
      </c>
      <c r="D31" s="309" t="s">
        <v>322</v>
      </c>
      <c r="E31" s="311">
        <v>20</v>
      </c>
      <c r="F31" s="312">
        <v>0</v>
      </c>
      <c r="G31" s="312">
        <f t="shared" si="0"/>
        <v>0</v>
      </c>
    </row>
    <row r="32" spans="1:7">
      <c r="A32" s="308">
        <v>25</v>
      </c>
      <c r="B32" s="309" t="s">
        <v>322</v>
      </c>
      <c r="C32" s="310" t="s">
        <v>1774</v>
      </c>
      <c r="D32" s="309" t="s">
        <v>322</v>
      </c>
      <c r="E32" s="311">
        <v>225</v>
      </c>
      <c r="F32" s="312">
        <v>0</v>
      </c>
      <c r="G32" s="312">
        <f t="shared" si="0"/>
        <v>0</v>
      </c>
    </row>
    <row r="33" spans="1:7">
      <c r="A33" s="308">
        <v>26</v>
      </c>
      <c r="B33" s="309" t="s">
        <v>322</v>
      </c>
      <c r="C33" s="310" t="s">
        <v>1859</v>
      </c>
      <c r="D33" s="309" t="s">
        <v>1769</v>
      </c>
      <c r="E33" s="311">
        <v>8</v>
      </c>
      <c r="F33" s="312">
        <v>0</v>
      </c>
      <c r="G33" s="312">
        <f t="shared" si="0"/>
        <v>0</v>
      </c>
    </row>
    <row r="34" spans="1:7">
      <c r="A34" s="308">
        <v>27</v>
      </c>
      <c r="B34" s="309" t="s">
        <v>322</v>
      </c>
      <c r="C34" s="310" t="s">
        <v>1775</v>
      </c>
      <c r="D34" s="309" t="s">
        <v>1769</v>
      </c>
      <c r="E34" s="311">
        <v>9</v>
      </c>
      <c r="F34" s="312">
        <v>0</v>
      </c>
      <c r="G34" s="312">
        <f t="shared" si="0"/>
        <v>0</v>
      </c>
    </row>
    <row r="35" spans="1:7">
      <c r="A35" s="308">
        <v>28</v>
      </c>
      <c r="B35" s="309" t="s">
        <v>322</v>
      </c>
      <c r="C35" s="310" t="s">
        <v>1860</v>
      </c>
      <c r="D35" s="309" t="s">
        <v>1769</v>
      </c>
      <c r="E35" s="311">
        <v>4</v>
      </c>
      <c r="F35" s="312">
        <v>0</v>
      </c>
      <c r="G35" s="312">
        <f t="shared" si="0"/>
        <v>0</v>
      </c>
    </row>
    <row r="36" spans="1:7">
      <c r="A36" s="308">
        <v>29</v>
      </c>
      <c r="B36" s="309" t="s">
        <v>322</v>
      </c>
      <c r="C36" s="310" t="s">
        <v>1776</v>
      </c>
      <c r="D36" s="309" t="s">
        <v>322</v>
      </c>
      <c r="E36" s="311">
        <v>250</v>
      </c>
      <c r="F36" s="312">
        <v>0</v>
      </c>
      <c r="G36" s="312">
        <f t="shared" si="0"/>
        <v>0</v>
      </c>
    </row>
    <row r="37" spans="1:7">
      <c r="A37" s="308">
        <v>30</v>
      </c>
      <c r="B37" s="309" t="s">
        <v>322</v>
      </c>
      <c r="C37" s="310" t="s">
        <v>1886</v>
      </c>
      <c r="D37" s="309" t="s">
        <v>322</v>
      </c>
      <c r="E37" s="311">
        <v>8</v>
      </c>
      <c r="F37" s="312">
        <v>0</v>
      </c>
      <c r="G37" s="312">
        <f t="shared" si="0"/>
        <v>0</v>
      </c>
    </row>
    <row r="38" spans="1:7">
      <c r="A38" s="308">
        <v>31</v>
      </c>
      <c r="B38" s="309" t="s">
        <v>322</v>
      </c>
      <c r="C38" s="310" t="s">
        <v>1777</v>
      </c>
      <c r="D38" s="309" t="s">
        <v>322</v>
      </c>
      <c r="E38" s="311">
        <f>215-54</f>
        <v>161</v>
      </c>
      <c r="F38" s="312">
        <v>0</v>
      </c>
      <c r="G38" s="312">
        <f t="shared" si="0"/>
        <v>0</v>
      </c>
    </row>
    <row r="39" spans="1:7">
      <c r="A39" s="308">
        <v>32</v>
      </c>
      <c r="B39" s="309" t="s">
        <v>322</v>
      </c>
      <c r="C39" s="310" t="s">
        <v>1887</v>
      </c>
      <c r="D39" s="309" t="s">
        <v>1769</v>
      </c>
      <c r="E39" s="311">
        <v>9</v>
      </c>
      <c r="F39" s="312">
        <v>0</v>
      </c>
      <c r="G39" s="312">
        <f t="shared" si="0"/>
        <v>0</v>
      </c>
    </row>
    <row r="40" spans="1:7">
      <c r="A40" s="308">
        <v>33</v>
      </c>
      <c r="B40" s="309" t="s">
        <v>322</v>
      </c>
      <c r="C40" s="310" t="s">
        <v>1888</v>
      </c>
      <c r="D40" s="309" t="s">
        <v>322</v>
      </c>
      <c r="E40" s="311">
        <v>54</v>
      </c>
      <c r="F40" s="312">
        <v>0</v>
      </c>
      <c r="G40" s="312">
        <f t="shared" si="0"/>
        <v>0</v>
      </c>
    </row>
    <row r="41" spans="1:7">
      <c r="A41" s="308">
        <v>34</v>
      </c>
      <c r="B41" s="309" t="s">
        <v>322</v>
      </c>
      <c r="C41" s="310" t="s">
        <v>1778</v>
      </c>
      <c r="D41" s="309" t="s">
        <v>1769</v>
      </c>
      <c r="E41" s="311">
        <v>10</v>
      </c>
      <c r="F41" s="312">
        <v>0</v>
      </c>
      <c r="G41" s="312">
        <f t="shared" si="0"/>
        <v>0</v>
      </c>
    </row>
    <row r="42" spans="1:7">
      <c r="C42" s="310" t="s">
        <v>1780</v>
      </c>
      <c r="G42" s="303">
        <f>SUM(G8:G41)</f>
        <v>0</v>
      </c>
    </row>
    <row r="44" spans="1:7" ht="26.4">
      <c r="A44" s="305" t="s">
        <v>1759</v>
      </c>
      <c r="B44" s="305" t="s">
        <v>1760</v>
      </c>
      <c r="C44" s="305" t="s">
        <v>1781</v>
      </c>
      <c r="D44" s="305" t="s">
        <v>1762</v>
      </c>
      <c r="E44" s="306" t="s">
        <v>1763</v>
      </c>
      <c r="F44" s="307" t="s">
        <v>1764</v>
      </c>
      <c r="G44" s="307" t="s">
        <v>1765</v>
      </c>
    </row>
    <row r="45" spans="1:7">
      <c r="A45" s="308">
        <v>1</v>
      </c>
      <c r="B45" s="309" t="s">
        <v>1</v>
      </c>
      <c r="C45" s="310" t="s">
        <v>1889</v>
      </c>
      <c r="D45" s="309" t="s">
        <v>1769</v>
      </c>
      <c r="E45" s="311">
        <v>1</v>
      </c>
      <c r="F45" s="312">
        <v>0</v>
      </c>
      <c r="G45" s="312">
        <f>E45*F45</f>
        <v>0</v>
      </c>
    </row>
    <row r="46" spans="1:7">
      <c r="A46" s="308">
        <v>2</v>
      </c>
      <c r="B46" s="309" t="s">
        <v>1</v>
      </c>
      <c r="C46" s="310" t="s">
        <v>1890</v>
      </c>
      <c r="D46" s="309" t="s">
        <v>1769</v>
      </c>
      <c r="E46" s="311">
        <v>1</v>
      </c>
      <c r="F46" s="312">
        <v>0</v>
      </c>
      <c r="G46" s="312">
        <f t="shared" ref="G46:G90" si="1">E46*F46</f>
        <v>0</v>
      </c>
    </row>
    <row r="47" spans="1:7">
      <c r="A47" s="308">
        <v>3</v>
      </c>
      <c r="B47" s="309" t="s">
        <v>1</v>
      </c>
      <c r="C47" s="310" t="s">
        <v>1891</v>
      </c>
      <c r="D47" s="309" t="s">
        <v>1892</v>
      </c>
      <c r="E47" s="311">
        <v>0.01</v>
      </c>
      <c r="F47" s="312">
        <v>0</v>
      </c>
      <c r="G47" s="312">
        <f t="shared" si="1"/>
        <v>0</v>
      </c>
    </row>
    <row r="48" spans="1:7">
      <c r="A48" s="308">
        <v>4</v>
      </c>
      <c r="B48" s="309" t="s">
        <v>1</v>
      </c>
      <c r="C48" s="310" t="s">
        <v>1893</v>
      </c>
      <c r="D48" s="309" t="s">
        <v>1892</v>
      </c>
      <c r="E48" s="311">
        <v>0.04</v>
      </c>
      <c r="F48" s="312">
        <v>0</v>
      </c>
      <c r="G48" s="312">
        <f t="shared" si="1"/>
        <v>0</v>
      </c>
    </row>
    <row r="49" spans="1:7">
      <c r="A49" s="308">
        <v>5</v>
      </c>
      <c r="B49" s="309" t="s">
        <v>1</v>
      </c>
      <c r="C49" s="310" t="s">
        <v>1894</v>
      </c>
      <c r="D49" s="309" t="s">
        <v>1892</v>
      </c>
      <c r="E49" s="311">
        <v>5.0000000000000001E-3</v>
      </c>
      <c r="F49" s="312">
        <v>0</v>
      </c>
      <c r="G49" s="312">
        <f t="shared" si="1"/>
        <v>0</v>
      </c>
    </row>
    <row r="50" spans="1:7">
      <c r="A50" s="308">
        <v>6</v>
      </c>
      <c r="B50" s="309" t="s">
        <v>1</v>
      </c>
      <c r="C50" s="310" t="s">
        <v>1895</v>
      </c>
      <c r="D50" s="309" t="s">
        <v>1769</v>
      </c>
      <c r="E50" s="311">
        <v>0.1</v>
      </c>
      <c r="F50" s="312">
        <v>0</v>
      </c>
      <c r="G50" s="312">
        <f t="shared" si="1"/>
        <v>0</v>
      </c>
    </row>
    <row r="51" spans="1:7">
      <c r="A51" s="308">
        <v>7</v>
      </c>
      <c r="B51" s="309" t="s">
        <v>1</v>
      </c>
      <c r="C51" s="310" t="s">
        <v>1783</v>
      </c>
      <c r="D51" s="309" t="s">
        <v>322</v>
      </c>
      <c r="E51" s="311">
        <v>225.75</v>
      </c>
      <c r="F51" s="312">
        <v>0</v>
      </c>
      <c r="G51" s="312">
        <f t="shared" si="1"/>
        <v>0</v>
      </c>
    </row>
    <row r="52" spans="1:7">
      <c r="A52" s="308">
        <v>8</v>
      </c>
      <c r="B52" s="309" t="s">
        <v>1</v>
      </c>
      <c r="C52" s="310" t="s">
        <v>1896</v>
      </c>
      <c r="D52" s="309" t="s">
        <v>1769</v>
      </c>
      <c r="E52" s="311">
        <v>2</v>
      </c>
      <c r="F52" s="312">
        <v>0</v>
      </c>
      <c r="G52" s="312">
        <f t="shared" si="1"/>
        <v>0</v>
      </c>
    </row>
    <row r="53" spans="1:7">
      <c r="A53" s="308">
        <v>9</v>
      </c>
      <c r="B53" s="309" t="s">
        <v>1</v>
      </c>
      <c r="C53" s="310" t="s">
        <v>1897</v>
      </c>
      <c r="D53" s="309" t="s">
        <v>1769</v>
      </c>
      <c r="E53" s="311">
        <v>1</v>
      </c>
      <c r="F53" s="312">
        <v>0</v>
      </c>
      <c r="G53" s="312">
        <f t="shared" si="1"/>
        <v>0</v>
      </c>
    </row>
    <row r="54" spans="1:7">
      <c r="A54" s="308">
        <v>10</v>
      </c>
      <c r="B54" s="309" t="s">
        <v>1</v>
      </c>
      <c r="C54" s="310" t="s">
        <v>1898</v>
      </c>
      <c r="D54" s="309" t="s">
        <v>1769</v>
      </c>
      <c r="E54" s="311">
        <v>1</v>
      </c>
      <c r="F54" s="312">
        <v>0</v>
      </c>
      <c r="G54" s="312">
        <f t="shared" si="1"/>
        <v>0</v>
      </c>
    </row>
    <row r="55" spans="1:7">
      <c r="A55" s="308">
        <v>11</v>
      </c>
      <c r="B55" s="309" t="s">
        <v>1</v>
      </c>
      <c r="C55" s="310" t="s">
        <v>1899</v>
      </c>
      <c r="D55" s="309" t="s">
        <v>1769</v>
      </c>
      <c r="E55" s="311">
        <v>2</v>
      </c>
      <c r="F55" s="312">
        <v>0</v>
      </c>
      <c r="G55" s="312">
        <f t="shared" si="1"/>
        <v>0</v>
      </c>
    </row>
    <row r="56" spans="1:7">
      <c r="A56" s="308">
        <v>12</v>
      </c>
      <c r="B56" s="309" t="s">
        <v>1</v>
      </c>
      <c r="C56" s="310" t="s">
        <v>1900</v>
      </c>
      <c r="D56" s="309" t="s">
        <v>1769</v>
      </c>
      <c r="E56" s="311">
        <v>3</v>
      </c>
      <c r="F56" s="312">
        <v>0</v>
      </c>
      <c r="G56" s="312">
        <f t="shared" si="1"/>
        <v>0</v>
      </c>
    </row>
    <row r="57" spans="1:7">
      <c r="A57" s="308">
        <v>13</v>
      </c>
      <c r="B57" s="309" t="s">
        <v>1</v>
      </c>
      <c r="C57" s="310" t="s">
        <v>1901</v>
      </c>
      <c r="D57" s="309" t="s">
        <v>1769</v>
      </c>
      <c r="E57" s="311">
        <v>3</v>
      </c>
      <c r="F57" s="312">
        <v>0</v>
      </c>
      <c r="G57" s="312">
        <f t="shared" si="1"/>
        <v>0</v>
      </c>
    </row>
    <row r="58" spans="1:7">
      <c r="A58" s="308">
        <v>14</v>
      </c>
      <c r="B58" s="309" t="s">
        <v>1</v>
      </c>
      <c r="C58" s="310" t="s">
        <v>1902</v>
      </c>
      <c r="D58" s="309" t="s">
        <v>1769</v>
      </c>
      <c r="E58" s="311">
        <v>3</v>
      </c>
      <c r="F58" s="312">
        <v>0</v>
      </c>
      <c r="G58" s="312">
        <f t="shared" si="1"/>
        <v>0</v>
      </c>
    </row>
    <row r="59" spans="1:7">
      <c r="A59" s="308">
        <v>15</v>
      </c>
      <c r="B59" s="309" t="s">
        <v>1</v>
      </c>
      <c r="C59" s="310" t="s">
        <v>1900</v>
      </c>
      <c r="D59" s="309" t="s">
        <v>1769</v>
      </c>
      <c r="E59" s="311">
        <v>1</v>
      </c>
      <c r="F59" s="312">
        <v>0</v>
      </c>
      <c r="G59" s="312">
        <f t="shared" si="1"/>
        <v>0</v>
      </c>
    </row>
    <row r="60" spans="1:7">
      <c r="A60" s="308">
        <v>16</v>
      </c>
      <c r="B60" s="309" t="s">
        <v>1</v>
      </c>
      <c r="C60" s="310" t="s">
        <v>1903</v>
      </c>
      <c r="D60" s="309" t="s">
        <v>1769</v>
      </c>
      <c r="E60" s="311">
        <v>1</v>
      </c>
      <c r="F60" s="312">
        <v>0</v>
      </c>
      <c r="G60" s="312">
        <f t="shared" si="1"/>
        <v>0</v>
      </c>
    </row>
    <row r="61" spans="1:7">
      <c r="A61" s="308">
        <v>17</v>
      </c>
      <c r="B61" s="309" t="s">
        <v>1</v>
      </c>
      <c r="C61" s="310" t="s">
        <v>1902</v>
      </c>
      <c r="D61" s="309" t="s">
        <v>1769</v>
      </c>
      <c r="E61" s="311">
        <v>1</v>
      </c>
      <c r="F61" s="312">
        <v>0</v>
      </c>
      <c r="G61" s="312">
        <f t="shared" si="1"/>
        <v>0</v>
      </c>
    </row>
    <row r="62" spans="1:7">
      <c r="A62" s="308">
        <v>18</v>
      </c>
      <c r="B62" s="309" t="s">
        <v>1</v>
      </c>
      <c r="C62" s="310" t="s">
        <v>1904</v>
      </c>
      <c r="D62" s="309" t="s">
        <v>1769</v>
      </c>
      <c r="E62" s="311">
        <v>2</v>
      </c>
      <c r="F62" s="312">
        <v>0</v>
      </c>
      <c r="G62" s="312">
        <f t="shared" si="1"/>
        <v>0</v>
      </c>
    </row>
    <row r="63" spans="1:7">
      <c r="A63" s="308">
        <v>19</v>
      </c>
      <c r="B63" s="309" t="s">
        <v>1</v>
      </c>
      <c r="C63" s="310" t="s">
        <v>1905</v>
      </c>
      <c r="D63" s="309" t="s">
        <v>1769</v>
      </c>
      <c r="E63" s="311">
        <v>1</v>
      </c>
      <c r="F63" s="312">
        <v>0</v>
      </c>
      <c r="G63" s="312">
        <f t="shared" si="1"/>
        <v>0</v>
      </c>
    </row>
    <row r="64" spans="1:7">
      <c r="A64" s="308">
        <v>20</v>
      </c>
      <c r="B64" s="309" t="s">
        <v>1</v>
      </c>
      <c r="C64" s="310" t="s">
        <v>1906</v>
      </c>
      <c r="D64" s="309" t="s">
        <v>1769</v>
      </c>
      <c r="E64" s="311">
        <v>1</v>
      </c>
      <c r="F64" s="312">
        <v>0</v>
      </c>
      <c r="G64" s="312">
        <f t="shared" si="1"/>
        <v>0</v>
      </c>
    </row>
    <row r="65" spans="1:7">
      <c r="A65" s="308">
        <v>21</v>
      </c>
      <c r="B65" s="309" t="s">
        <v>1</v>
      </c>
      <c r="C65" s="310" t="s">
        <v>1907</v>
      </c>
      <c r="D65" s="309" t="s">
        <v>1769</v>
      </c>
      <c r="E65" s="311">
        <v>2</v>
      </c>
      <c r="F65" s="312">
        <v>0</v>
      </c>
      <c r="G65" s="312">
        <f t="shared" si="1"/>
        <v>0</v>
      </c>
    </row>
    <row r="66" spans="1:7">
      <c r="A66" s="308">
        <v>22</v>
      </c>
      <c r="B66" s="309" t="s">
        <v>1</v>
      </c>
      <c r="C66" s="310" t="s">
        <v>1908</v>
      </c>
      <c r="D66" s="309" t="s">
        <v>1769</v>
      </c>
      <c r="E66" s="311">
        <v>4</v>
      </c>
      <c r="F66" s="312">
        <v>0</v>
      </c>
      <c r="G66" s="312">
        <f t="shared" si="1"/>
        <v>0</v>
      </c>
    </row>
    <row r="67" spans="1:7">
      <c r="A67" s="308">
        <v>23</v>
      </c>
      <c r="B67" s="309" t="s">
        <v>1</v>
      </c>
      <c r="C67" s="310" t="s">
        <v>1909</v>
      </c>
      <c r="D67" s="309" t="s">
        <v>1787</v>
      </c>
      <c r="E67" s="311">
        <v>4.0000000000000001E-3</v>
      </c>
      <c r="F67" s="312">
        <v>0</v>
      </c>
      <c r="G67" s="312">
        <f t="shared" si="1"/>
        <v>0</v>
      </c>
    </row>
    <row r="68" spans="1:7">
      <c r="A68" s="308">
        <v>24</v>
      </c>
      <c r="B68" s="309" t="s">
        <v>1</v>
      </c>
      <c r="C68" s="310" t="s">
        <v>1910</v>
      </c>
      <c r="D68" s="309" t="s">
        <v>1787</v>
      </c>
      <c r="E68" s="311">
        <v>8.7999999999999995E-2</v>
      </c>
      <c r="F68" s="312">
        <v>0</v>
      </c>
      <c r="G68" s="312">
        <f t="shared" si="1"/>
        <v>0</v>
      </c>
    </row>
    <row r="69" spans="1:7">
      <c r="A69" s="308">
        <v>25</v>
      </c>
      <c r="B69" s="309" t="s">
        <v>1</v>
      </c>
      <c r="C69" s="310" t="s">
        <v>1911</v>
      </c>
      <c r="D69" s="309" t="s">
        <v>1769</v>
      </c>
      <c r="E69" s="311">
        <v>4</v>
      </c>
      <c r="F69" s="312">
        <v>0</v>
      </c>
      <c r="G69" s="312">
        <f t="shared" si="1"/>
        <v>0</v>
      </c>
    </row>
    <row r="70" spans="1:7">
      <c r="A70" s="308">
        <v>26</v>
      </c>
      <c r="B70" s="309" t="s">
        <v>1</v>
      </c>
      <c r="C70" s="310" t="s">
        <v>1912</v>
      </c>
      <c r="D70" s="309" t="s">
        <v>1787</v>
      </c>
      <c r="E70" s="311">
        <v>0.14000000000000001</v>
      </c>
      <c r="F70" s="312">
        <v>0</v>
      </c>
      <c r="G70" s="312">
        <f t="shared" si="1"/>
        <v>0</v>
      </c>
    </row>
    <row r="71" spans="1:7">
      <c r="A71" s="308">
        <v>27</v>
      </c>
      <c r="B71" s="309" t="s">
        <v>1</v>
      </c>
      <c r="C71" s="310" t="s">
        <v>1911</v>
      </c>
      <c r="D71" s="309" t="s">
        <v>1769</v>
      </c>
      <c r="E71" s="311">
        <v>4</v>
      </c>
      <c r="F71" s="312">
        <v>0</v>
      </c>
      <c r="G71" s="312">
        <f t="shared" si="1"/>
        <v>0</v>
      </c>
    </row>
    <row r="72" spans="1:7">
      <c r="A72" s="308">
        <v>28</v>
      </c>
      <c r="B72" s="309" t="s">
        <v>1</v>
      </c>
      <c r="C72" s="310" t="s">
        <v>1793</v>
      </c>
      <c r="D72" s="309" t="s">
        <v>1769</v>
      </c>
      <c r="E72" s="311">
        <v>10</v>
      </c>
      <c r="F72" s="312">
        <v>0</v>
      </c>
      <c r="G72" s="312">
        <f t="shared" si="1"/>
        <v>0</v>
      </c>
    </row>
    <row r="73" spans="1:7">
      <c r="A73" s="308">
        <v>29</v>
      </c>
      <c r="B73" s="309" t="s">
        <v>1</v>
      </c>
      <c r="C73" s="310" t="s">
        <v>1794</v>
      </c>
      <c r="D73" s="309" t="s">
        <v>1784</v>
      </c>
      <c r="E73" s="311">
        <v>0.1</v>
      </c>
      <c r="F73" s="312">
        <v>0</v>
      </c>
      <c r="G73" s="312">
        <f t="shared" si="1"/>
        <v>0</v>
      </c>
    </row>
    <row r="74" spans="1:7">
      <c r="A74" s="308">
        <v>30</v>
      </c>
      <c r="B74" s="309" t="s">
        <v>1</v>
      </c>
      <c r="C74" s="310" t="s">
        <v>1785</v>
      </c>
      <c r="D74" s="309" t="s">
        <v>1769</v>
      </c>
      <c r="E74" s="311">
        <v>2</v>
      </c>
      <c r="F74" s="312">
        <v>0</v>
      </c>
      <c r="G74" s="312">
        <f t="shared" si="1"/>
        <v>0</v>
      </c>
    </row>
    <row r="75" spans="1:7">
      <c r="A75" s="308">
        <v>31</v>
      </c>
      <c r="B75" s="309" t="s">
        <v>1</v>
      </c>
      <c r="C75" s="310" t="s">
        <v>1913</v>
      </c>
      <c r="D75" s="309" t="s">
        <v>1769</v>
      </c>
      <c r="E75" s="311">
        <v>2</v>
      </c>
      <c r="F75" s="312">
        <v>0</v>
      </c>
      <c r="G75" s="312">
        <f t="shared" si="1"/>
        <v>0</v>
      </c>
    </row>
    <row r="76" spans="1:7">
      <c r="A76" s="308">
        <v>32</v>
      </c>
      <c r="B76" s="309" t="s">
        <v>1</v>
      </c>
      <c r="C76" s="310" t="s">
        <v>1914</v>
      </c>
      <c r="D76" s="309" t="s">
        <v>1769</v>
      </c>
      <c r="E76" s="311">
        <v>1</v>
      </c>
      <c r="F76" s="312">
        <v>0</v>
      </c>
      <c r="G76" s="312">
        <f t="shared" si="1"/>
        <v>0</v>
      </c>
    </row>
    <row r="77" spans="1:7">
      <c r="A77" s="308">
        <v>33</v>
      </c>
      <c r="B77" s="309" t="s">
        <v>1</v>
      </c>
      <c r="C77" s="310" t="s">
        <v>1915</v>
      </c>
      <c r="D77" s="309" t="s">
        <v>1769</v>
      </c>
      <c r="E77" s="311">
        <v>3</v>
      </c>
      <c r="F77" s="312">
        <v>0</v>
      </c>
      <c r="G77" s="312">
        <f t="shared" si="1"/>
        <v>0</v>
      </c>
    </row>
    <row r="78" spans="1:7">
      <c r="A78" s="308">
        <v>34</v>
      </c>
      <c r="B78" s="309" t="s">
        <v>1</v>
      </c>
      <c r="C78" s="310" t="s">
        <v>1916</v>
      </c>
      <c r="D78" s="309" t="s">
        <v>1769</v>
      </c>
      <c r="E78" s="311">
        <v>21</v>
      </c>
      <c r="F78" s="312">
        <v>0</v>
      </c>
      <c r="G78" s="312">
        <f t="shared" si="1"/>
        <v>0</v>
      </c>
    </row>
    <row r="79" spans="1:7">
      <c r="A79" s="308">
        <v>35</v>
      </c>
      <c r="B79" s="309" t="s">
        <v>1</v>
      </c>
      <c r="C79" s="310" t="s">
        <v>1917</v>
      </c>
      <c r="D79" s="309" t="s">
        <v>1769</v>
      </c>
      <c r="E79" s="311">
        <v>3</v>
      </c>
      <c r="F79" s="312">
        <v>0</v>
      </c>
      <c r="G79" s="312">
        <f t="shared" si="1"/>
        <v>0</v>
      </c>
    </row>
    <row r="80" spans="1:7">
      <c r="A80" s="308">
        <v>36</v>
      </c>
      <c r="B80" s="309" t="s">
        <v>1</v>
      </c>
      <c r="C80" s="310" t="s">
        <v>1918</v>
      </c>
      <c r="D80" s="309" t="s">
        <v>1769</v>
      </c>
      <c r="E80" s="311">
        <v>6</v>
      </c>
      <c r="F80" s="312">
        <v>0</v>
      </c>
      <c r="G80" s="312">
        <f t="shared" si="1"/>
        <v>0</v>
      </c>
    </row>
    <row r="81" spans="1:7">
      <c r="A81" s="308">
        <v>37</v>
      </c>
      <c r="B81" s="309" t="s">
        <v>1</v>
      </c>
      <c r="C81" s="310" t="s">
        <v>1866</v>
      </c>
      <c r="D81" s="309" t="s">
        <v>1787</v>
      </c>
      <c r="E81" s="311">
        <v>9.98</v>
      </c>
      <c r="F81" s="312">
        <v>0</v>
      </c>
      <c r="G81" s="312">
        <f t="shared" si="1"/>
        <v>0</v>
      </c>
    </row>
    <row r="82" spans="1:7">
      <c r="A82" s="308">
        <v>38</v>
      </c>
      <c r="B82" s="309" t="s">
        <v>1</v>
      </c>
      <c r="C82" s="310" t="s">
        <v>1786</v>
      </c>
      <c r="D82" s="309" t="s">
        <v>1787</v>
      </c>
      <c r="E82" s="311">
        <v>211.95</v>
      </c>
      <c r="F82" s="312">
        <v>0</v>
      </c>
      <c r="G82" s="312">
        <f t="shared" si="1"/>
        <v>0</v>
      </c>
    </row>
    <row r="83" spans="1:7">
      <c r="A83" s="308">
        <v>39</v>
      </c>
      <c r="B83" s="309" t="s">
        <v>1</v>
      </c>
      <c r="C83" s="310" t="s">
        <v>1867</v>
      </c>
      <c r="D83" s="309" t="s">
        <v>1769</v>
      </c>
      <c r="E83" s="311">
        <v>8</v>
      </c>
      <c r="F83" s="312">
        <v>0</v>
      </c>
      <c r="G83" s="312">
        <f t="shared" si="1"/>
        <v>0</v>
      </c>
    </row>
    <row r="84" spans="1:7">
      <c r="A84" s="308">
        <v>40</v>
      </c>
      <c r="B84" s="309" t="s">
        <v>1</v>
      </c>
      <c r="C84" s="310" t="s">
        <v>1788</v>
      </c>
      <c r="D84" s="309" t="s">
        <v>1769</v>
      </c>
      <c r="E84" s="311">
        <v>9</v>
      </c>
      <c r="F84" s="312">
        <v>0</v>
      </c>
      <c r="G84" s="312">
        <f t="shared" si="1"/>
        <v>0</v>
      </c>
    </row>
    <row r="85" spans="1:7">
      <c r="A85" s="308">
        <v>41</v>
      </c>
      <c r="B85" s="309" t="s">
        <v>1</v>
      </c>
      <c r="C85" s="310" t="s">
        <v>1868</v>
      </c>
      <c r="D85" s="309" t="s">
        <v>1769</v>
      </c>
      <c r="E85" s="311">
        <v>4</v>
      </c>
      <c r="F85" s="312">
        <v>0</v>
      </c>
      <c r="G85" s="312">
        <f t="shared" si="1"/>
        <v>0</v>
      </c>
    </row>
    <row r="86" spans="1:7">
      <c r="A86" s="308">
        <v>42</v>
      </c>
      <c r="B86" s="309" t="s">
        <v>1</v>
      </c>
      <c r="C86" s="310" t="s">
        <v>1789</v>
      </c>
      <c r="D86" s="309" t="s">
        <v>322</v>
      </c>
      <c r="E86" s="311">
        <v>250</v>
      </c>
      <c r="F86" s="312">
        <v>0</v>
      </c>
      <c r="G86" s="312">
        <f t="shared" si="1"/>
        <v>0</v>
      </c>
    </row>
    <row r="87" spans="1:7">
      <c r="A87" s="308">
        <v>43</v>
      </c>
      <c r="B87" s="309" t="s">
        <v>1</v>
      </c>
      <c r="C87" s="310" t="s">
        <v>1919</v>
      </c>
      <c r="D87" s="309" t="s">
        <v>1769</v>
      </c>
      <c r="E87" s="311">
        <v>8</v>
      </c>
      <c r="F87" s="312">
        <v>0</v>
      </c>
      <c r="G87" s="312">
        <f t="shared" si="1"/>
        <v>0</v>
      </c>
    </row>
    <row r="88" spans="1:7">
      <c r="A88" s="308">
        <v>44</v>
      </c>
      <c r="B88" s="309" t="s">
        <v>1</v>
      </c>
      <c r="C88" s="310" t="s">
        <v>1790</v>
      </c>
      <c r="D88" s="309" t="s">
        <v>1769</v>
      </c>
      <c r="E88" s="311">
        <v>161</v>
      </c>
      <c r="F88" s="312">
        <v>0</v>
      </c>
      <c r="G88" s="312">
        <f t="shared" si="1"/>
        <v>0</v>
      </c>
    </row>
    <row r="89" spans="1:7">
      <c r="A89" s="308">
        <v>45</v>
      </c>
      <c r="B89" s="309" t="s">
        <v>1</v>
      </c>
      <c r="C89" s="310" t="s">
        <v>1791</v>
      </c>
      <c r="D89" s="309" t="s">
        <v>1792</v>
      </c>
      <c r="E89" s="311">
        <v>19.32</v>
      </c>
      <c r="F89" s="312">
        <v>0</v>
      </c>
      <c r="G89" s="312">
        <f t="shared" si="1"/>
        <v>0</v>
      </c>
    </row>
    <row r="90" spans="1:7">
      <c r="A90" s="308">
        <v>46</v>
      </c>
      <c r="B90" s="309" t="s">
        <v>1</v>
      </c>
      <c r="C90" s="310" t="s">
        <v>1920</v>
      </c>
      <c r="D90" s="309" t="s">
        <v>322</v>
      </c>
      <c r="E90" s="311">
        <v>54</v>
      </c>
      <c r="F90" s="312">
        <v>0</v>
      </c>
      <c r="G90" s="312">
        <f t="shared" si="1"/>
        <v>0</v>
      </c>
    </row>
    <row r="91" spans="1:7">
      <c r="C91" s="310" t="s">
        <v>1780</v>
      </c>
      <c r="G91" s="303">
        <f>SUM(G45:G90)</f>
        <v>0</v>
      </c>
    </row>
    <row r="94" spans="1:7" ht="26.4">
      <c r="A94" s="305" t="s">
        <v>1759</v>
      </c>
      <c r="B94" s="305" t="s">
        <v>1760</v>
      </c>
      <c r="C94" s="305" t="s">
        <v>1795</v>
      </c>
      <c r="D94" s="305" t="s">
        <v>1762</v>
      </c>
      <c r="E94" s="306" t="s">
        <v>1763</v>
      </c>
      <c r="F94" s="307" t="s">
        <v>1764</v>
      </c>
      <c r="G94" s="307" t="s">
        <v>1765</v>
      </c>
    </row>
    <row r="95" spans="1:7">
      <c r="A95" s="309" t="s">
        <v>85</v>
      </c>
      <c r="B95" s="310"/>
      <c r="C95" s="310" t="s">
        <v>1796</v>
      </c>
      <c r="D95" s="309" t="s">
        <v>248</v>
      </c>
      <c r="E95" s="311">
        <v>161</v>
      </c>
      <c r="F95" s="312">
        <v>0</v>
      </c>
      <c r="G95" s="312">
        <f>E95*F95</f>
        <v>0</v>
      </c>
    </row>
    <row r="96" spans="1:7">
      <c r="A96" s="309" t="s">
        <v>100</v>
      </c>
      <c r="B96" s="310"/>
      <c r="C96" s="310" t="s">
        <v>1921</v>
      </c>
      <c r="D96" s="309" t="s">
        <v>248</v>
      </c>
      <c r="E96" s="311">
        <v>54</v>
      </c>
      <c r="F96" s="312">
        <v>0</v>
      </c>
      <c r="G96" s="312">
        <f t="shared" ref="G96:G109" si="2">E96*F96</f>
        <v>0</v>
      </c>
    </row>
    <row r="97" spans="1:7">
      <c r="A97" s="309" t="s">
        <v>168</v>
      </c>
      <c r="B97" s="310"/>
      <c r="C97" s="310" t="s">
        <v>1922</v>
      </c>
      <c r="D97" s="309" t="s">
        <v>248</v>
      </c>
      <c r="E97" s="311">
        <v>8</v>
      </c>
      <c r="F97" s="312">
        <v>0</v>
      </c>
      <c r="G97" s="312">
        <f t="shared" si="2"/>
        <v>0</v>
      </c>
    </row>
    <row r="98" spans="1:7">
      <c r="A98" s="309" t="s">
        <v>229</v>
      </c>
      <c r="B98" s="310"/>
      <c r="C98" s="310" t="s">
        <v>1797</v>
      </c>
      <c r="D98" s="309" t="s">
        <v>228</v>
      </c>
      <c r="E98" s="311">
        <v>199</v>
      </c>
      <c r="F98" s="312">
        <v>0</v>
      </c>
      <c r="G98" s="312">
        <f t="shared" si="2"/>
        <v>0</v>
      </c>
    </row>
    <row r="99" spans="1:7">
      <c r="A99" s="309" t="s">
        <v>245</v>
      </c>
      <c r="B99" s="310"/>
      <c r="C99" s="310" t="s">
        <v>1923</v>
      </c>
      <c r="D99" s="309" t="s">
        <v>228</v>
      </c>
      <c r="E99" s="311">
        <v>54</v>
      </c>
      <c r="F99" s="312">
        <v>0</v>
      </c>
      <c r="G99" s="312">
        <f t="shared" si="2"/>
        <v>0</v>
      </c>
    </row>
    <row r="100" spans="1:7">
      <c r="A100" s="309" t="s">
        <v>250</v>
      </c>
      <c r="B100" s="310"/>
      <c r="C100" s="310" t="s">
        <v>1798</v>
      </c>
      <c r="D100" s="309" t="s">
        <v>228</v>
      </c>
      <c r="E100" s="311">
        <v>253</v>
      </c>
      <c r="F100" s="312">
        <v>0</v>
      </c>
      <c r="G100" s="312">
        <f t="shared" si="2"/>
        <v>0</v>
      </c>
    </row>
    <row r="101" spans="1:7">
      <c r="A101" s="309" t="s">
        <v>255</v>
      </c>
      <c r="B101" s="310"/>
      <c r="C101" s="310" t="s">
        <v>1799</v>
      </c>
      <c r="D101" s="309" t="s">
        <v>258</v>
      </c>
      <c r="E101" s="311">
        <v>4</v>
      </c>
      <c r="F101" s="312">
        <v>0</v>
      </c>
      <c r="G101" s="312">
        <f t="shared" si="2"/>
        <v>0</v>
      </c>
    </row>
    <row r="102" spans="1:7">
      <c r="A102" s="309" t="s">
        <v>262</v>
      </c>
      <c r="B102" s="310"/>
      <c r="C102" s="310" t="s">
        <v>1800</v>
      </c>
      <c r="D102" s="309" t="s">
        <v>258</v>
      </c>
      <c r="E102" s="311">
        <v>4</v>
      </c>
      <c r="F102" s="312">
        <v>0</v>
      </c>
      <c r="G102" s="312">
        <f t="shared" si="2"/>
        <v>0</v>
      </c>
    </row>
    <row r="103" spans="1:7">
      <c r="A103" s="309" t="s">
        <v>268</v>
      </c>
      <c r="B103" s="310"/>
      <c r="C103" s="310" t="s">
        <v>1801</v>
      </c>
      <c r="D103" s="309" t="s">
        <v>258</v>
      </c>
      <c r="E103" s="311">
        <v>4</v>
      </c>
      <c r="F103" s="312">
        <v>0</v>
      </c>
      <c r="G103" s="312">
        <f t="shared" si="2"/>
        <v>0</v>
      </c>
    </row>
    <row r="104" spans="1:7">
      <c r="A104" s="309" t="s">
        <v>274</v>
      </c>
      <c r="B104" s="310"/>
      <c r="C104" s="310" t="s">
        <v>1802</v>
      </c>
      <c r="D104" s="309" t="s">
        <v>258</v>
      </c>
      <c r="E104" s="311">
        <v>0.67</v>
      </c>
      <c r="F104" s="312">
        <v>0</v>
      </c>
      <c r="G104" s="312">
        <f t="shared" si="2"/>
        <v>0</v>
      </c>
    </row>
    <row r="105" spans="1:7">
      <c r="A105" s="309" t="s">
        <v>279</v>
      </c>
      <c r="B105" s="310"/>
      <c r="C105" s="310" t="s">
        <v>1803</v>
      </c>
      <c r="D105" s="309" t="s">
        <v>258</v>
      </c>
      <c r="E105" s="311">
        <v>4</v>
      </c>
      <c r="F105" s="312">
        <v>0</v>
      </c>
      <c r="G105" s="312">
        <f t="shared" si="2"/>
        <v>0</v>
      </c>
    </row>
    <row r="106" spans="1:7">
      <c r="A106" s="309" t="s">
        <v>284</v>
      </c>
      <c r="B106" s="310"/>
      <c r="C106" s="310" t="s">
        <v>1924</v>
      </c>
      <c r="D106" s="309" t="s">
        <v>258</v>
      </c>
      <c r="E106" s="311">
        <v>1.55</v>
      </c>
      <c r="F106" s="312">
        <v>0</v>
      </c>
      <c r="G106" s="312">
        <f t="shared" si="2"/>
        <v>0</v>
      </c>
    </row>
    <row r="107" spans="1:7">
      <c r="A107" s="309" t="s">
        <v>290</v>
      </c>
      <c r="B107" s="310"/>
      <c r="C107" s="310" t="s">
        <v>1925</v>
      </c>
      <c r="D107" s="309" t="s">
        <v>376</v>
      </c>
      <c r="E107" s="311">
        <v>6</v>
      </c>
      <c r="F107" s="312">
        <v>0</v>
      </c>
      <c r="G107" s="312">
        <f t="shared" si="2"/>
        <v>0</v>
      </c>
    </row>
    <row r="108" spans="1:7">
      <c r="A108" s="309" t="s">
        <v>295</v>
      </c>
      <c r="B108" s="310"/>
      <c r="C108" s="310" t="s">
        <v>1926</v>
      </c>
      <c r="D108" s="309" t="s">
        <v>258</v>
      </c>
      <c r="E108" s="311">
        <v>0.88</v>
      </c>
      <c r="F108" s="312">
        <v>0</v>
      </c>
      <c r="G108" s="312">
        <f t="shared" si="2"/>
        <v>0</v>
      </c>
    </row>
    <row r="109" spans="1:7">
      <c r="A109" s="309" t="s">
        <v>300</v>
      </c>
      <c r="B109" s="310"/>
      <c r="C109" s="310" t="s">
        <v>1927</v>
      </c>
      <c r="D109" s="309" t="s">
        <v>258</v>
      </c>
      <c r="E109" s="311">
        <v>0.77</v>
      </c>
      <c r="F109" s="312">
        <v>0</v>
      </c>
      <c r="G109" s="312">
        <f t="shared" si="2"/>
        <v>0</v>
      </c>
    </row>
    <row r="110" spans="1:7">
      <c r="A110" s="309"/>
      <c r="B110" s="310"/>
      <c r="C110" s="310" t="s">
        <v>1780</v>
      </c>
      <c r="D110" s="309"/>
      <c r="E110" s="311"/>
      <c r="F110" s="312"/>
      <c r="G110" s="312">
        <f>SUM(G95:G109)</f>
        <v>0</v>
      </c>
    </row>
    <row r="112" spans="1:7" ht="26.4">
      <c r="A112" s="305" t="s">
        <v>1759</v>
      </c>
      <c r="B112" s="305" t="s">
        <v>1760</v>
      </c>
      <c r="C112" s="305" t="s">
        <v>1804</v>
      </c>
      <c r="D112" s="305" t="s">
        <v>1762</v>
      </c>
      <c r="E112" s="306" t="s">
        <v>1763</v>
      </c>
      <c r="F112" s="307" t="s">
        <v>1764</v>
      </c>
      <c r="G112" s="307" t="s">
        <v>1765</v>
      </c>
    </row>
    <row r="113" spans="1:7">
      <c r="A113" s="308">
        <v>1</v>
      </c>
      <c r="C113" s="310" t="s">
        <v>1805</v>
      </c>
      <c r="E113" s="302">
        <v>4</v>
      </c>
      <c r="F113" s="303">
        <v>0</v>
      </c>
      <c r="G113" s="303">
        <f>E113*F113</f>
        <v>0</v>
      </c>
    </row>
    <row r="114" spans="1:7">
      <c r="A114" s="308">
        <v>2</v>
      </c>
      <c r="C114" s="310" t="s">
        <v>1806</v>
      </c>
      <c r="E114" s="302">
        <v>1</v>
      </c>
      <c r="F114" s="303">
        <v>0</v>
      </c>
      <c r="G114" s="303">
        <f>E114*F114</f>
        <v>0</v>
      </c>
    </row>
    <row r="115" spans="1:7">
      <c r="C115" s="310" t="s">
        <v>1780</v>
      </c>
      <c r="G115" s="303">
        <f>SUM(G113:G114)</f>
        <v>0</v>
      </c>
    </row>
    <row r="120" spans="1:7">
      <c r="C120" s="301" t="s">
        <v>1807</v>
      </c>
    </row>
    <row r="122" spans="1:7">
      <c r="C122" s="301" t="s">
        <v>1761</v>
      </c>
      <c r="G122" s="303">
        <f>G42</f>
        <v>0</v>
      </c>
    </row>
    <row r="123" spans="1:7">
      <c r="C123" s="301" t="s">
        <v>1781</v>
      </c>
      <c r="G123" s="303">
        <f>G91</f>
        <v>0</v>
      </c>
    </row>
    <row r="124" spans="1:7">
      <c r="C124" s="301" t="s">
        <v>1795</v>
      </c>
      <c r="G124" s="303">
        <f>G110</f>
        <v>0</v>
      </c>
    </row>
    <row r="125" spans="1:7">
      <c r="C125" s="301" t="s">
        <v>1804</v>
      </c>
      <c r="G125" s="303">
        <f>G115</f>
        <v>0</v>
      </c>
    </row>
    <row r="126" spans="1:7">
      <c r="C126" s="301" t="s">
        <v>1808</v>
      </c>
      <c r="G126" s="303">
        <f>SUM(G122:G125)</f>
        <v>0</v>
      </c>
    </row>
  </sheetData>
  <pageMargins left="0.7" right="0.7" top="0.75" bottom="0.75" header="0.3" footer="0.3"/>
  <pageSetup paperSize="9" scale="69" orientation="portrait" r:id="rId1"/>
  <rowBreaks count="1" manualBreakCount="1">
    <brk id="5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topLeftCell="A128" workbookViewId="0">
      <selection activeCell="I140" sqref="I140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175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ht="13.2">
      <c r="B8" s="20"/>
      <c r="D8" s="123" t="s">
        <v>183</v>
      </c>
      <c r="L8" s="20"/>
    </row>
    <row r="9" spans="1:46" s="1" customFormat="1" ht="14.4" customHeight="1">
      <c r="B9" s="20"/>
      <c r="E9" s="460" t="s">
        <v>1666</v>
      </c>
      <c r="F9" s="428"/>
      <c r="G9" s="428"/>
      <c r="H9" s="428"/>
      <c r="L9" s="20"/>
    </row>
    <row r="10" spans="1:46" s="1" customFormat="1" ht="12" customHeight="1">
      <c r="B10" s="20"/>
      <c r="D10" s="123" t="s">
        <v>722</v>
      </c>
      <c r="L10" s="20"/>
    </row>
    <row r="11" spans="1:46" s="2" customFormat="1" ht="14.4" customHeight="1">
      <c r="A11" s="34"/>
      <c r="B11" s="39"/>
      <c r="C11" s="34"/>
      <c r="D11" s="34"/>
      <c r="E11" s="473" t="s">
        <v>1671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1672</v>
      </c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5.6" customHeight="1">
      <c r="A13" s="34"/>
      <c r="B13" s="39"/>
      <c r="C13" s="34"/>
      <c r="D13" s="34"/>
      <c r="E13" s="462" t="s">
        <v>1679</v>
      </c>
      <c r="F13" s="463"/>
      <c r="G13" s="463"/>
      <c r="H13" s="463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23" t="s">
        <v>16</v>
      </c>
      <c r="E15" s="34"/>
      <c r="F15" s="114" t="s">
        <v>1</v>
      </c>
      <c r="G15" s="34"/>
      <c r="H15" s="34"/>
      <c r="I15" s="123" t="s">
        <v>17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18</v>
      </c>
      <c r="E16" s="34"/>
      <c r="F16" s="114" t="s">
        <v>19</v>
      </c>
      <c r="G16" s="34"/>
      <c r="H16" s="34"/>
      <c r="I16" s="123" t="s">
        <v>20</v>
      </c>
      <c r="J16" s="124" t="str">
        <f>'Rekapitulácia stavby'!AN8</f>
        <v>23. 1. 2023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23" t="s">
        <v>22</v>
      </c>
      <c r="E18" s="34"/>
      <c r="F18" s="34"/>
      <c r="G18" s="34"/>
      <c r="H18" s="34"/>
      <c r="I18" s="123" t="s">
        <v>23</v>
      </c>
      <c r="J18" s="114" t="s">
        <v>24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4" t="s">
        <v>25</v>
      </c>
      <c r="F19" s="34"/>
      <c r="G19" s="34"/>
      <c r="H19" s="34"/>
      <c r="I19" s="123" t="s">
        <v>26</v>
      </c>
      <c r="J19" s="114" t="s">
        <v>1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23" t="s">
        <v>27</v>
      </c>
      <c r="E21" s="34"/>
      <c r="F21" s="34"/>
      <c r="G21" s="34"/>
      <c r="H21" s="34"/>
      <c r="I21" s="123" t="s">
        <v>23</v>
      </c>
      <c r="J21" s="30" t="str">
        <f>'Rekapitulácia stavby'!AN13</f>
        <v>Vyplň údaj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464" t="str">
        <f>'Rekapitulácia stavby'!E14</f>
        <v>Vyplň údaj</v>
      </c>
      <c r="F22" s="465"/>
      <c r="G22" s="465"/>
      <c r="H22" s="465"/>
      <c r="I22" s="123" t="s">
        <v>26</v>
      </c>
      <c r="J22" s="30" t="str">
        <f>'Rekapitulácia stavby'!AN14</f>
        <v>Vyplň údaj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23" t="s">
        <v>29</v>
      </c>
      <c r="E24" s="34"/>
      <c r="F24" s="34"/>
      <c r="G24" s="34"/>
      <c r="H24" s="34"/>
      <c r="I24" s="123" t="s">
        <v>23</v>
      </c>
      <c r="J24" s="114" t="s">
        <v>30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4" t="s">
        <v>31</v>
      </c>
      <c r="F25" s="34"/>
      <c r="G25" s="34"/>
      <c r="H25" s="34"/>
      <c r="I25" s="123" t="s">
        <v>26</v>
      </c>
      <c r="J25" s="114" t="s">
        <v>32</v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23" t="s">
        <v>34</v>
      </c>
      <c r="E27" s="34"/>
      <c r="F27" s="34"/>
      <c r="G27" s="34"/>
      <c r="H27" s="34"/>
      <c r="I27" s="123" t="s">
        <v>23</v>
      </c>
      <c r="J27" s="114" t="str">
        <f>IF('Rekapitulácia stavby'!AN19="","",'Rekapitulácia stavby'!AN19)</f>
        <v/>
      </c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4" t="str">
        <f>IF('Rekapitulácia stavby'!E20="","",'Rekapitulácia stavby'!E20)</f>
        <v xml:space="preserve"> </v>
      </c>
      <c r="F28" s="34"/>
      <c r="G28" s="34"/>
      <c r="H28" s="34"/>
      <c r="I28" s="123" t="s">
        <v>26</v>
      </c>
      <c r="J28" s="114" t="str">
        <f>IF('Rekapitulácia stavby'!AN20="","",'Rekapitulácia stavby'!AN20)</f>
        <v/>
      </c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23" t="s">
        <v>36</v>
      </c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5"/>
      <c r="B31" s="126"/>
      <c r="C31" s="125"/>
      <c r="D31" s="125"/>
      <c r="E31" s="466" t="s">
        <v>1</v>
      </c>
      <c r="F31" s="466"/>
      <c r="G31" s="466"/>
      <c r="H31" s="466"/>
      <c r="I31" s="125"/>
      <c r="J31" s="125"/>
      <c r="K31" s="125"/>
      <c r="L31" s="127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114" t="s">
        <v>185</v>
      </c>
      <c r="E34" s="34"/>
      <c r="F34" s="34"/>
      <c r="G34" s="34"/>
      <c r="H34" s="34"/>
      <c r="I34" s="34"/>
      <c r="J34" s="129">
        <f>J100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186</v>
      </c>
      <c r="E35" s="34"/>
      <c r="F35" s="34"/>
      <c r="G35" s="34"/>
      <c r="H35" s="34"/>
      <c r="I35" s="34"/>
      <c r="J35" s="129">
        <f>J105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25.35" customHeight="1">
      <c r="A36" s="34"/>
      <c r="B36" s="39"/>
      <c r="C36" s="34"/>
      <c r="D36" s="131" t="s">
        <v>37</v>
      </c>
      <c r="E36" s="34"/>
      <c r="F36" s="34"/>
      <c r="G36" s="34"/>
      <c r="H36" s="34"/>
      <c r="I36" s="34"/>
      <c r="J36" s="132">
        <f>ROUND(J34 + J35,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6.9" customHeight="1">
      <c r="A37" s="34"/>
      <c r="B37" s="39"/>
      <c r="C37" s="34"/>
      <c r="D37" s="128"/>
      <c r="E37" s="128"/>
      <c r="F37" s="128"/>
      <c r="G37" s="128"/>
      <c r="H37" s="128"/>
      <c r="I37" s="128"/>
      <c r="J37" s="128"/>
      <c r="K37" s="128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34"/>
      <c r="F38" s="133" t="s">
        <v>39</v>
      </c>
      <c r="G38" s="34"/>
      <c r="H38" s="34"/>
      <c r="I38" s="133" t="s">
        <v>38</v>
      </c>
      <c r="J38" s="133" t="s">
        <v>40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>
      <c r="A39" s="34"/>
      <c r="B39" s="39"/>
      <c r="C39" s="34"/>
      <c r="D39" s="134" t="s">
        <v>41</v>
      </c>
      <c r="E39" s="135" t="s">
        <v>42</v>
      </c>
      <c r="F39" s="136">
        <f>ROUND((SUM(BE105:BE112) + SUM(BE136:BE139)),  2)</f>
        <v>0</v>
      </c>
      <c r="G39" s="137"/>
      <c r="H39" s="137"/>
      <c r="I39" s="138">
        <v>0.2</v>
      </c>
      <c r="J39" s="136">
        <f>ROUND(((SUM(BE105:BE112) + SUM(BE136:BE139))*I39),  2)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135" t="s">
        <v>43</v>
      </c>
      <c r="F40" s="136">
        <f>ROUND((SUM(BF105:BF112) + SUM(BF136:BF139)),  2)</f>
        <v>0</v>
      </c>
      <c r="G40" s="137"/>
      <c r="H40" s="137"/>
      <c r="I40" s="138">
        <v>0.2</v>
      </c>
      <c r="J40" s="136">
        <f>ROUND(((SUM(BF105:BF112) + SUM(BF136:BF139))*I40),  2)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23" t="s">
        <v>44</v>
      </c>
      <c r="F41" s="139">
        <f>ROUND((SUM(BG105:BG112) + SUM(BG136:BG139)),  2)</f>
        <v>0</v>
      </c>
      <c r="G41" s="34"/>
      <c r="H41" s="34"/>
      <c r="I41" s="140">
        <v>0.2</v>
      </c>
      <c r="J41" s="139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hidden="1" customHeight="1">
      <c r="A42" s="34"/>
      <c r="B42" s="39"/>
      <c r="C42" s="34"/>
      <c r="D42" s="34"/>
      <c r="E42" s="123" t="s">
        <v>45</v>
      </c>
      <c r="F42" s="139">
        <f>ROUND((SUM(BH105:BH112) + SUM(BH136:BH139)),  2)</f>
        <v>0</v>
      </c>
      <c r="G42" s="34"/>
      <c r="H42" s="34"/>
      <c r="I42" s="140">
        <v>0.2</v>
      </c>
      <c r="J42" s="139">
        <f>0</f>
        <v>0</v>
      </c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14.4" hidden="1" customHeight="1">
      <c r="A43" s="34"/>
      <c r="B43" s="39"/>
      <c r="C43" s="34"/>
      <c r="D43" s="34"/>
      <c r="E43" s="135" t="s">
        <v>46</v>
      </c>
      <c r="F43" s="136">
        <f>ROUND((SUM(BI105:BI112) + SUM(BI136:BI139)),  2)</f>
        <v>0</v>
      </c>
      <c r="G43" s="137"/>
      <c r="H43" s="137"/>
      <c r="I43" s="138">
        <v>0</v>
      </c>
      <c r="J43" s="136">
        <f>0</f>
        <v>0</v>
      </c>
      <c r="K43" s="34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.35" customHeight="1">
      <c r="A45" s="34"/>
      <c r="B45" s="39"/>
      <c r="C45" s="141"/>
      <c r="D45" s="142" t="s">
        <v>47</v>
      </c>
      <c r="E45" s="143"/>
      <c r="F45" s="143"/>
      <c r="G45" s="144" t="s">
        <v>48</v>
      </c>
      <c r="H45" s="145" t="s">
        <v>49</v>
      </c>
      <c r="I45" s="143"/>
      <c r="J45" s="146">
        <f>SUM(J36:J43)</f>
        <v>0</v>
      </c>
      <c r="K45" s="147"/>
      <c r="L45" s="5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4.4" customHeight="1">
      <c r="A46" s="34"/>
      <c r="B46" s="39"/>
      <c r="C46" s="34"/>
      <c r="D46" s="34"/>
      <c r="E46" s="34"/>
      <c r="F46" s="34"/>
      <c r="G46" s="34"/>
      <c r="H46" s="34"/>
      <c r="I46" s="34"/>
      <c r="J46" s="34"/>
      <c r="K46" s="34"/>
      <c r="L46" s="5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4.4" customHeight="1">
      <c r="B87" s="21"/>
      <c r="C87" s="22"/>
      <c r="D87" s="22"/>
      <c r="E87" s="457" t="s">
        <v>1666</v>
      </c>
      <c r="F87" s="441"/>
      <c r="G87" s="441"/>
      <c r="H87" s="441"/>
      <c r="I87" s="22"/>
      <c r="J87" s="22"/>
      <c r="K87" s="22"/>
      <c r="L87" s="20"/>
    </row>
    <row r="88" spans="1:31" s="1" customFormat="1" ht="12" customHeight="1">
      <c r="B88" s="21"/>
      <c r="C88" s="29" t="s">
        <v>722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472" t="s">
        <v>1671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1672</v>
      </c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414" t="str">
        <f>E13</f>
        <v>999-9-8-10.23 - SO 12.2.1 Veľkomoravská</v>
      </c>
      <c r="F91" s="459"/>
      <c r="G91" s="459"/>
      <c r="H91" s="459"/>
      <c r="I91" s="36"/>
      <c r="J91" s="36"/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18</v>
      </c>
      <c r="D93" s="36"/>
      <c r="E93" s="36"/>
      <c r="F93" s="27" t="str">
        <f>F16</f>
        <v>Malacky</v>
      </c>
      <c r="G93" s="36"/>
      <c r="H93" s="36"/>
      <c r="I93" s="29" t="s">
        <v>20</v>
      </c>
      <c r="J93" s="70" t="str">
        <f>IF(J16="","",J16)</f>
        <v>23. 1. 2023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40.799999999999997" customHeight="1">
      <c r="A95" s="34"/>
      <c r="B95" s="35"/>
      <c r="C95" s="29" t="s">
        <v>22</v>
      </c>
      <c r="D95" s="36"/>
      <c r="E95" s="36"/>
      <c r="F95" s="27" t="str">
        <f>E19</f>
        <v>Mesto Malacky, Bernolákova 5188/1A, 901 01 Malacky</v>
      </c>
      <c r="G95" s="36"/>
      <c r="H95" s="36"/>
      <c r="I95" s="29" t="s">
        <v>29</v>
      </c>
      <c r="J95" s="32" t="str">
        <f>E25</f>
        <v>Cykloprojekt s.r.o., Laurinská 18, 81101 Bratislav</v>
      </c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34</v>
      </c>
      <c r="J96" s="32" t="str">
        <f>E28</f>
        <v xml:space="preserve"> 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9.25" customHeight="1">
      <c r="A98" s="34"/>
      <c r="B98" s="35"/>
      <c r="C98" s="159" t="s">
        <v>188</v>
      </c>
      <c r="D98" s="160"/>
      <c r="E98" s="160"/>
      <c r="F98" s="160"/>
      <c r="G98" s="160"/>
      <c r="H98" s="160"/>
      <c r="I98" s="160"/>
      <c r="J98" s="161" t="s">
        <v>189</v>
      </c>
      <c r="K98" s="160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65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22.8" customHeight="1">
      <c r="A100" s="34"/>
      <c r="B100" s="35"/>
      <c r="C100" s="162" t="s">
        <v>190</v>
      </c>
      <c r="D100" s="36"/>
      <c r="E100" s="36"/>
      <c r="F100" s="36"/>
      <c r="G100" s="36"/>
      <c r="H100" s="36"/>
      <c r="I100" s="36"/>
      <c r="J100" s="88">
        <f>J136</f>
        <v>0</v>
      </c>
      <c r="K100" s="36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191</v>
      </c>
    </row>
    <row r="101" spans="1:65" s="9" customFormat="1" ht="24.9" customHeight="1">
      <c r="B101" s="163"/>
      <c r="C101" s="164"/>
      <c r="D101" s="165" t="s">
        <v>1534</v>
      </c>
      <c r="E101" s="166"/>
      <c r="F101" s="166"/>
      <c r="G101" s="166"/>
      <c r="H101" s="166"/>
      <c r="I101" s="166"/>
      <c r="J101" s="167">
        <f>J137</f>
        <v>0</v>
      </c>
      <c r="K101" s="164"/>
      <c r="L101" s="168"/>
    </row>
    <row r="102" spans="1:65" s="10" customFormat="1" ht="19.95" customHeight="1">
      <c r="B102" s="169"/>
      <c r="C102" s="108"/>
      <c r="D102" s="170" t="s">
        <v>1535</v>
      </c>
      <c r="E102" s="171"/>
      <c r="F102" s="171"/>
      <c r="G102" s="171"/>
      <c r="H102" s="171"/>
      <c r="I102" s="171"/>
      <c r="J102" s="172">
        <f>J138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ROUND(J34*T111,2)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ROUND(J100+J105,2)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12" customHeight="1">
      <c r="B123" s="21"/>
      <c r="C123" s="29" t="s">
        <v>183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1" customFormat="1" ht="14.4" customHeight="1">
      <c r="B124" s="21"/>
      <c r="C124" s="22"/>
      <c r="D124" s="22"/>
      <c r="E124" s="457" t="s">
        <v>1666</v>
      </c>
      <c r="F124" s="441"/>
      <c r="G124" s="441"/>
      <c r="H124" s="441"/>
      <c r="I124" s="22"/>
      <c r="J124" s="22"/>
      <c r="K124" s="22"/>
      <c r="L124" s="20"/>
    </row>
    <row r="125" spans="1:31" s="1" customFormat="1" ht="12" customHeight="1">
      <c r="B125" s="21"/>
      <c r="C125" s="29" t="s">
        <v>722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4.4" customHeight="1">
      <c r="A126" s="34"/>
      <c r="B126" s="35"/>
      <c r="C126" s="36"/>
      <c r="D126" s="36"/>
      <c r="E126" s="472" t="s">
        <v>1671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1672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36"/>
      <c r="D128" s="36"/>
      <c r="E128" s="414" t="str">
        <f>E13</f>
        <v>999-9-8-10.23 - SO 12.2.1 Veľkomoravská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F16</f>
        <v>Malacky</v>
      </c>
      <c r="G130" s="36"/>
      <c r="H130" s="36"/>
      <c r="I130" s="29" t="s">
        <v>20</v>
      </c>
      <c r="J130" s="70" t="str">
        <f>IF(J16="","",J16)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E19</f>
        <v>Mesto Malacky, Bernolákova 5188/1A, 901 01 Malacky</v>
      </c>
      <c r="G132" s="36"/>
      <c r="H132" s="36"/>
      <c r="I132" s="29" t="s">
        <v>29</v>
      </c>
      <c r="J132" s="32" t="str">
        <f>E25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IF(E22="","",E22)</f>
        <v>Vyplň údaj</v>
      </c>
      <c r="G133" s="36"/>
      <c r="H133" s="36"/>
      <c r="I133" s="29" t="s">
        <v>34</v>
      </c>
      <c r="J133" s="32" t="str">
        <f>E28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0</v>
      </c>
      <c r="S136" s="83"/>
      <c r="T136" s="196">
        <f>T137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322</v>
      </c>
      <c r="F137" s="201" t="s">
        <v>1621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</f>
        <v>0</v>
      </c>
      <c r="Q137" s="206"/>
      <c r="R137" s="207">
        <f>R138</f>
        <v>0</v>
      </c>
      <c r="S137" s="206"/>
      <c r="T137" s="208">
        <f>T138</f>
        <v>0</v>
      </c>
      <c r="AR137" s="209" t="s">
        <v>168</v>
      </c>
      <c r="AT137" s="210" t="s">
        <v>76</v>
      </c>
      <c r="AU137" s="210" t="s">
        <v>77</v>
      </c>
      <c r="AY137" s="209" t="s">
        <v>223</v>
      </c>
      <c r="BK137" s="211">
        <f>BK138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1622</v>
      </c>
      <c r="F138" s="212" t="s">
        <v>1623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P139</f>
        <v>0</v>
      </c>
      <c r="Q138" s="206"/>
      <c r="R138" s="207">
        <f>R139</f>
        <v>0</v>
      </c>
      <c r="S138" s="206"/>
      <c r="T138" s="208">
        <f>T139</f>
        <v>0</v>
      </c>
      <c r="AR138" s="209" t="s">
        <v>168</v>
      </c>
      <c r="AT138" s="210" t="s">
        <v>76</v>
      </c>
      <c r="AU138" s="210" t="s">
        <v>85</v>
      </c>
      <c r="AY138" s="209" t="s">
        <v>223</v>
      </c>
      <c r="BK138" s="211">
        <f>BK139</f>
        <v>0</v>
      </c>
    </row>
    <row r="139" spans="1:65" s="2" customFormat="1" ht="14.4" customHeight="1">
      <c r="A139" s="34"/>
      <c r="B139" s="35"/>
      <c r="C139" s="214" t="s">
        <v>85</v>
      </c>
      <c r="D139" s="214" t="s">
        <v>225</v>
      </c>
      <c r="E139" s="215" t="s">
        <v>85</v>
      </c>
      <c r="F139" s="216" t="s">
        <v>1680</v>
      </c>
      <c r="G139" s="217" t="s">
        <v>1669</v>
      </c>
      <c r="H139" s="218">
        <v>1</v>
      </c>
      <c r="I139" s="219">
        <f>Veľkomoravská!G38</f>
        <v>0</v>
      </c>
      <c r="J139" s="218">
        <f>ROUND(I139*H139,2)</f>
        <v>0</v>
      </c>
      <c r="K139" s="220"/>
      <c r="L139" s="39"/>
      <c r="M139" s="260" t="s">
        <v>1</v>
      </c>
      <c r="N139" s="261" t="s">
        <v>43</v>
      </c>
      <c r="O139" s="262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788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788</v>
      </c>
      <c r="BM139" s="225" t="s">
        <v>1681</v>
      </c>
    </row>
    <row r="140" spans="1:65" s="2" customFormat="1" ht="6.9" customHeight="1">
      <c r="A140" s="34"/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password="CC35" sheet="1" objects="1" scenarios="1" formatColumns="0" formatRows="0" autoFilter="0"/>
  <autoFilter ref="C135:K139"/>
  <mergeCells count="20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D106:F106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topLeftCell="A20" workbookViewId="0">
      <selection activeCell="C39" sqref="C39:G40"/>
    </sheetView>
  </sheetViews>
  <sheetFormatPr defaultColWidth="11.7109375" defaultRowHeight="13.2"/>
  <cols>
    <col min="1" max="1" width="13" style="301" bestFit="1" customWidth="1"/>
    <col min="2" max="2" width="6" style="301" bestFit="1" customWidth="1"/>
    <col min="3" max="3" width="92.5703125" style="301" bestFit="1" customWidth="1"/>
    <col min="4" max="4" width="5.5703125" style="301" bestFit="1" customWidth="1"/>
    <col min="5" max="5" width="13.7109375" style="302" customWidth="1"/>
    <col min="6" max="6" width="14.5703125" style="303" customWidth="1"/>
    <col min="7" max="7" width="13.7109375" style="303" customWidth="1"/>
    <col min="8" max="16384" width="11.7109375" style="301"/>
  </cols>
  <sheetData>
    <row r="1" spans="1:7">
      <c r="C1" s="301" t="s">
        <v>1756</v>
      </c>
    </row>
    <row r="3" spans="1:7">
      <c r="A3" s="301" t="s">
        <v>14</v>
      </c>
      <c r="C3" s="301" t="s">
        <v>1928</v>
      </c>
    </row>
    <row r="4" spans="1:7">
      <c r="A4" s="301" t="s">
        <v>1757</v>
      </c>
      <c r="C4" s="301" t="s">
        <v>1758</v>
      </c>
    </row>
    <row r="5" spans="1:7">
      <c r="A5" s="301" t="s">
        <v>20</v>
      </c>
      <c r="C5" s="304">
        <v>44942</v>
      </c>
    </row>
    <row r="7" spans="1:7" ht="26.4">
      <c r="A7" s="305" t="s">
        <v>1759</v>
      </c>
      <c r="B7" s="305" t="s">
        <v>1760</v>
      </c>
      <c r="C7" s="305" t="s">
        <v>1761</v>
      </c>
      <c r="D7" s="305" t="s">
        <v>1762</v>
      </c>
      <c r="E7" s="306" t="s">
        <v>1763</v>
      </c>
      <c r="F7" s="307" t="s">
        <v>1764</v>
      </c>
      <c r="G7" s="307" t="s">
        <v>1765</v>
      </c>
    </row>
    <row r="8" spans="1:7">
      <c r="A8" s="308">
        <v>1</v>
      </c>
      <c r="B8" s="309" t="s">
        <v>322</v>
      </c>
      <c r="C8" s="310" t="s">
        <v>1776</v>
      </c>
      <c r="D8" s="309" t="s">
        <v>322</v>
      </c>
      <c r="E8" s="311">
        <v>12</v>
      </c>
      <c r="F8" s="312">
        <v>0</v>
      </c>
      <c r="G8" s="312">
        <f t="shared" ref="G8:G9" si="0">E8*F8</f>
        <v>0</v>
      </c>
    </row>
    <row r="9" spans="1:7">
      <c r="A9" s="308">
        <v>2</v>
      </c>
      <c r="B9" s="309" t="s">
        <v>322</v>
      </c>
      <c r="C9" s="310" t="s">
        <v>1886</v>
      </c>
      <c r="D9" s="309" t="s">
        <v>322</v>
      </c>
      <c r="E9" s="311">
        <v>12</v>
      </c>
      <c r="F9" s="312">
        <v>0</v>
      </c>
      <c r="G9" s="312">
        <f t="shared" si="0"/>
        <v>0</v>
      </c>
    </row>
    <row r="10" spans="1:7">
      <c r="C10" s="310" t="s">
        <v>1780</v>
      </c>
      <c r="G10" s="303">
        <f>SUM(G8:G9)</f>
        <v>0</v>
      </c>
    </row>
    <row r="12" spans="1:7" ht="26.4">
      <c r="A12" s="305" t="s">
        <v>1759</v>
      </c>
      <c r="B12" s="305" t="s">
        <v>1760</v>
      </c>
      <c r="C12" s="305" t="s">
        <v>1781</v>
      </c>
      <c r="D12" s="305" t="s">
        <v>1762</v>
      </c>
      <c r="E12" s="306" t="s">
        <v>1763</v>
      </c>
      <c r="F12" s="307" t="s">
        <v>1764</v>
      </c>
      <c r="G12" s="307" t="s">
        <v>1765</v>
      </c>
    </row>
    <row r="13" spans="1:7">
      <c r="A13" s="308">
        <v>1</v>
      </c>
      <c r="B13" s="309" t="s">
        <v>1</v>
      </c>
      <c r="C13" s="310" t="s">
        <v>1789</v>
      </c>
      <c r="D13" s="309" t="s">
        <v>322</v>
      </c>
      <c r="E13" s="311">
        <v>12</v>
      </c>
      <c r="F13" s="312">
        <v>0</v>
      </c>
      <c r="G13" s="312">
        <f t="shared" ref="G13:G14" si="1">E13*F13</f>
        <v>0</v>
      </c>
    </row>
    <row r="14" spans="1:7">
      <c r="A14" s="308">
        <v>2</v>
      </c>
      <c r="B14" s="309" t="s">
        <v>1</v>
      </c>
      <c r="C14" s="310" t="s">
        <v>1919</v>
      </c>
      <c r="D14" s="309" t="s">
        <v>1769</v>
      </c>
      <c r="E14" s="311">
        <v>12</v>
      </c>
      <c r="F14" s="312">
        <v>0</v>
      </c>
      <c r="G14" s="312">
        <f t="shared" si="1"/>
        <v>0</v>
      </c>
    </row>
    <row r="15" spans="1:7">
      <c r="C15" s="310" t="s">
        <v>1780</v>
      </c>
      <c r="G15" s="303">
        <f>SUM(G13:G14)</f>
        <v>0</v>
      </c>
    </row>
    <row r="18" spans="1:7" ht="26.4">
      <c r="A18" s="305" t="s">
        <v>1759</v>
      </c>
      <c r="B18" s="305" t="s">
        <v>1760</v>
      </c>
      <c r="C18" s="305" t="s">
        <v>1795</v>
      </c>
      <c r="D18" s="305" t="s">
        <v>1762</v>
      </c>
      <c r="E18" s="306" t="s">
        <v>1763</v>
      </c>
      <c r="F18" s="307" t="s">
        <v>1764</v>
      </c>
      <c r="G18" s="307" t="s">
        <v>1765</v>
      </c>
    </row>
    <row r="19" spans="1:7">
      <c r="A19" s="309" t="s">
        <v>85</v>
      </c>
      <c r="B19" s="310"/>
      <c r="C19" s="310" t="s">
        <v>1929</v>
      </c>
      <c r="D19" s="309" t="s">
        <v>248</v>
      </c>
      <c r="E19" s="311">
        <v>6</v>
      </c>
      <c r="F19" s="312">
        <v>0</v>
      </c>
      <c r="G19" s="312">
        <f t="shared" ref="G19:G21" si="2">E19*F19</f>
        <v>0</v>
      </c>
    </row>
    <row r="20" spans="1:7">
      <c r="A20" s="309" t="s">
        <v>100</v>
      </c>
      <c r="B20" s="310"/>
      <c r="C20" s="310" t="s">
        <v>1797</v>
      </c>
      <c r="D20" s="309" t="s">
        <v>228</v>
      </c>
      <c r="E20" s="311">
        <v>6</v>
      </c>
      <c r="F20" s="312">
        <v>0</v>
      </c>
      <c r="G20" s="312">
        <f t="shared" si="2"/>
        <v>0</v>
      </c>
    </row>
    <row r="21" spans="1:7">
      <c r="A21" s="309" t="s">
        <v>168</v>
      </c>
      <c r="B21" s="310"/>
      <c r="C21" s="310" t="s">
        <v>1798</v>
      </c>
      <c r="D21" s="309" t="s">
        <v>228</v>
      </c>
      <c r="E21" s="311">
        <v>6</v>
      </c>
      <c r="F21" s="312">
        <v>0</v>
      </c>
      <c r="G21" s="312">
        <f t="shared" si="2"/>
        <v>0</v>
      </c>
    </row>
    <row r="22" spans="1:7">
      <c r="A22" s="309"/>
      <c r="B22" s="310"/>
      <c r="C22" s="310" t="s">
        <v>1780</v>
      </c>
      <c r="D22" s="309"/>
      <c r="E22" s="311"/>
      <c r="F22" s="312"/>
      <c r="G22" s="312">
        <f>SUM(G19:G21)</f>
        <v>0</v>
      </c>
    </row>
    <row r="24" spans="1:7" ht="26.4">
      <c r="A24" s="305" t="s">
        <v>1759</v>
      </c>
      <c r="B24" s="305" t="s">
        <v>1760</v>
      </c>
      <c r="C24" s="305" t="s">
        <v>1804</v>
      </c>
      <c r="D24" s="305" t="s">
        <v>1762</v>
      </c>
      <c r="E24" s="306" t="s">
        <v>1763</v>
      </c>
      <c r="F24" s="307" t="s">
        <v>1764</v>
      </c>
      <c r="G24" s="307" t="s">
        <v>1765</v>
      </c>
    </row>
    <row r="25" spans="1:7">
      <c r="A25" s="308">
        <v>1</v>
      </c>
      <c r="C25" s="310" t="s">
        <v>1805</v>
      </c>
      <c r="E25" s="302">
        <v>3</v>
      </c>
      <c r="F25" s="303">
        <v>0</v>
      </c>
      <c r="G25" s="303">
        <f>E25*F25</f>
        <v>0</v>
      </c>
    </row>
    <row r="26" spans="1:7">
      <c r="A26" s="308">
        <v>2</v>
      </c>
      <c r="C26" s="310" t="s">
        <v>1806</v>
      </c>
      <c r="E26" s="302">
        <v>1</v>
      </c>
      <c r="F26" s="303">
        <v>0</v>
      </c>
      <c r="G26" s="303">
        <f>E26*F26</f>
        <v>0</v>
      </c>
    </row>
    <row r="27" spans="1:7">
      <c r="C27" s="310" t="s">
        <v>1780</v>
      </c>
      <c r="G27" s="303">
        <f>SUM(G25:G26)</f>
        <v>0</v>
      </c>
    </row>
    <row r="32" spans="1:7">
      <c r="C32" s="301" t="s">
        <v>1807</v>
      </c>
    </row>
    <row r="34" spans="3:7">
      <c r="C34" s="301" t="s">
        <v>1761</v>
      </c>
      <c r="G34" s="303">
        <f>G10</f>
        <v>0</v>
      </c>
    </row>
    <row r="35" spans="3:7">
      <c r="C35" s="301" t="s">
        <v>1781</v>
      </c>
      <c r="G35" s="303">
        <f>G15</f>
        <v>0</v>
      </c>
    </row>
    <row r="36" spans="3:7">
      <c r="C36" s="301" t="s">
        <v>1795</v>
      </c>
      <c r="G36" s="303">
        <f>G22</f>
        <v>0</v>
      </c>
    </row>
    <row r="37" spans="3:7">
      <c r="C37" s="301" t="s">
        <v>1804</v>
      </c>
      <c r="G37" s="303">
        <f>G27</f>
        <v>0</v>
      </c>
    </row>
    <row r="38" spans="3:7">
      <c r="C38" s="301" t="s">
        <v>1808</v>
      </c>
      <c r="G38" s="303">
        <f>SUM(G34:G37)</f>
        <v>0</v>
      </c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89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2" customFormat="1" ht="12" customHeight="1">
      <c r="A8" s="34"/>
      <c r="B8" s="39"/>
      <c r="C8" s="34"/>
      <c r="D8" s="123" t="s">
        <v>183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462" t="s">
        <v>528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23" t="s">
        <v>16</v>
      </c>
      <c r="E11" s="34"/>
      <c r="F11" s="114" t="s">
        <v>1</v>
      </c>
      <c r="G11" s="34"/>
      <c r="H11" s="34"/>
      <c r="I11" s="12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18</v>
      </c>
      <c r="E12" s="34"/>
      <c r="F12" s="114" t="s">
        <v>19</v>
      </c>
      <c r="G12" s="34"/>
      <c r="H12" s="34"/>
      <c r="I12" s="123" t="s">
        <v>20</v>
      </c>
      <c r="J12" s="124" t="str">
        <f>'Rekapitulácia stavby'!AN8</f>
        <v>23. 1. 2023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22</v>
      </c>
      <c r="E14" s="34"/>
      <c r="F14" s="34"/>
      <c r="G14" s="34"/>
      <c r="H14" s="34"/>
      <c r="I14" s="123" t="s">
        <v>23</v>
      </c>
      <c r="J14" s="114" t="s">
        <v>24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23" t="s">
        <v>26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3" t="s">
        <v>27</v>
      </c>
      <c r="E17" s="34"/>
      <c r="F17" s="34"/>
      <c r="G17" s="34"/>
      <c r="H17" s="34"/>
      <c r="I17" s="123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464" t="str">
        <f>'Rekapitulácia stavby'!E14</f>
        <v>Vyplň údaj</v>
      </c>
      <c r="F18" s="465"/>
      <c r="G18" s="465"/>
      <c r="H18" s="465"/>
      <c r="I18" s="123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3" t="s">
        <v>29</v>
      </c>
      <c r="E20" s="34"/>
      <c r="F20" s="34"/>
      <c r="G20" s="34"/>
      <c r="H20" s="34"/>
      <c r="I20" s="123" t="s">
        <v>23</v>
      </c>
      <c r="J20" s="114" t="s">
        <v>30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23" t="s">
        <v>26</v>
      </c>
      <c r="J21" s="114" t="s">
        <v>32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3" t="s">
        <v>34</v>
      </c>
      <c r="E23" s="34"/>
      <c r="F23" s="34"/>
      <c r="G23" s="34"/>
      <c r="H23" s="34"/>
      <c r="I23" s="123" t="s">
        <v>23</v>
      </c>
      <c r="J23" s="114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IF('Rekapitulácia stavby'!E20="","",'Rekapitulácia stavby'!E20)</f>
        <v xml:space="preserve"> </v>
      </c>
      <c r="F24" s="34"/>
      <c r="G24" s="34"/>
      <c r="H24" s="34"/>
      <c r="I24" s="123" t="s">
        <v>26</v>
      </c>
      <c r="J24" s="114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3" t="s">
        <v>36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5"/>
      <c r="B27" s="126"/>
      <c r="C27" s="125"/>
      <c r="D27" s="125"/>
      <c r="E27" s="466" t="s">
        <v>1</v>
      </c>
      <c r="F27" s="466"/>
      <c r="G27" s="466"/>
      <c r="H27" s="46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8"/>
      <c r="E29" s="128"/>
      <c r="F29" s="128"/>
      <c r="G29" s="128"/>
      <c r="H29" s="128"/>
      <c r="I29" s="128"/>
      <c r="J29" s="128"/>
      <c r="K29" s="128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4" t="s">
        <v>185</v>
      </c>
      <c r="E30" s="34"/>
      <c r="F30" s="34"/>
      <c r="G30" s="34"/>
      <c r="H30" s="34"/>
      <c r="I30" s="34"/>
      <c r="J30" s="129">
        <f>J96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30" t="s">
        <v>186</v>
      </c>
      <c r="E31" s="34"/>
      <c r="F31" s="34"/>
      <c r="G31" s="34"/>
      <c r="H31" s="34"/>
      <c r="I31" s="34"/>
      <c r="J31" s="129">
        <f>J105</f>
        <v>0</v>
      </c>
      <c r="K31" s="34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34"/>
      <c r="J32" s="132">
        <f>ROUND(J30 + J31, 2)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3" t="s">
        <v>38</v>
      </c>
      <c r="J34" s="133" t="s">
        <v>40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4" t="s">
        <v>41</v>
      </c>
      <c r="E35" s="135" t="s">
        <v>42</v>
      </c>
      <c r="F35" s="136">
        <f>ROUND((SUM(BE105:BE112) + SUM(BE132:BE252)),  2)</f>
        <v>0</v>
      </c>
      <c r="G35" s="137"/>
      <c r="H35" s="137"/>
      <c r="I35" s="138">
        <v>0.2</v>
      </c>
      <c r="J35" s="136">
        <f>ROUND(((SUM(BE105:BE112) + SUM(BE132:BE252))*I35),  2)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35" t="s">
        <v>43</v>
      </c>
      <c r="F36" s="136">
        <f>ROUND((SUM(BF105:BF112) + SUM(BF132:BF252)),  2)</f>
        <v>0</v>
      </c>
      <c r="G36" s="137"/>
      <c r="H36" s="137"/>
      <c r="I36" s="138">
        <v>0.2</v>
      </c>
      <c r="J36" s="136">
        <f>ROUND(((SUM(BF105:BF112) + SUM(BF132:BF252))*I36), 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3" t="s">
        <v>44</v>
      </c>
      <c r="F37" s="139">
        <f>ROUND((SUM(BG105:BG112) + SUM(BG132:BG252)),  2)</f>
        <v>0</v>
      </c>
      <c r="G37" s="34"/>
      <c r="H37" s="34"/>
      <c r="I37" s="140">
        <v>0.2</v>
      </c>
      <c r="J37" s="139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9"/>
      <c r="C38" s="34"/>
      <c r="D38" s="34"/>
      <c r="E38" s="123" t="s">
        <v>45</v>
      </c>
      <c r="F38" s="139">
        <f>ROUND((SUM(BH105:BH112) + SUM(BH132:BH252)),  2)</f>
        <v>0</v>
      </c>
      <c r="G38" s="34"/>
      <c r="H38" s="34"/>
      <c r="I38" s="140">
        <v>0.2</v>
      </c>
      <c r="J38" s="139">
        <f>0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35" t="s">
        <v>46</v>
      </c>
      <c r="F39" s="136">
        <f>ROUND((SUM(BI105:BI112) + SUM(BI132:BI252)),  2)</f>
        <v>0</v>
      </c>
      <c r="G39" s="137"/>
      <c r="H39" s="137"/>
      <c r="I39" s="138">
        <v>0</v>
      </c>
      <c r="J39" s="136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41"/>
      <c r="D41" s="142" t="s">
        <v>47</v>
      </c>
      <c r="E41" s="143"/>
      <c r="F41" s="143"/>
      <c r="G41" s="144" t="s">
        <v>48</v>
      </c>
      <c r="H41" s="145" t="s">
        <v>49</v>
      </c>
      <c r="I41" s="143"/>
      <c r="J41" s="146">
        <f>SUM(J32:J39)</f>
        <v>0</v>
      </c>
      <c r="K41" s="147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183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414" t="str">
        <f>E9</f>
        <v>999-9-8-2 - SO 04 Ľ. Zúbka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Malacky</v>
      </c>
      <c r="G89" s="36"/>
      <c r="H89" s="36"/>
      <c r="I89" s="29" t="s">
        <v>20</v>
      </c>
      <c r="J89" s="70" t="str">
        <f>IF(J12="","",J12)</f>
        <v>23. 1. 2023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799999999999997" customHeight="1">
      <c r="A91" s="34"/>
      <c r="B91" s="35"/>
      <c r="C91" s="29" t="s">
        <v>22</v>
      </c>
      <c r="D91" s="36"/>
      <c r="E91" s="36"/>
      <c r="F91" s="27" t="str">
        <f>E15</f>
        <v>Mesto Malacky, Bernolákova 5188/1A, 901 01 Malacky</v>
      </c>
      <c r="G91" s="36"/>
      <c r="H91" s="36"/>
      <c r="I91" s="29" t="s">
        <v>29</v>
      </c>
      <c r="J91" s="32" t="str">
        <f>E21</f>
        <v>Cykloprojekt s.r.o., Laurinská 18, 81101 Bratislav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9" t="s">
        <v>188</v>
      </c>
      <c r="D94" s="160"/>
      <c r="E94" s="160"/>
      <c r="F94" s="160"/>
      <c r="G94" s="160"/>
      <c r="H94" s="160"/>
      <c r="I94" s="160"/>
      <c r="J94" s="161" t="s">
        <v>189</v>
      </c>
      <c r="K94" s="160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2" t="s">
        <v>190</v>
      </c>
      <c r="D96" s="36"/>
      <c r="E96" s="36"/>
      <c r="F96" s="36"/>
      <c r="G96" s="36"/>
      <c r="H96" s="36"/>
      <c r="I96" s="36"/>
      <c r="J96" s="88">
        <f>J132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191</v>
      </c>
    </row>
    <row r="97" spans="1:65" s="9" customFormat="1" ht="24.9" customHeight="1">
      <c r="B97" s="163"/>
      <c r="C97" s="164"/>
      <c r="D97" s="165" t="s">
        <v>192</v>
      </c>
      <c r="E97" s="166"/>
      <c r="F97" s="166"/>
      <c r="G97" s="166"/>
      <c r="H97" s="166"/>
      <c r="I97" s="166"/>
      <c r="J97" s="167">
        <f>J133</f>
        <v>0</v>
      </c>
      <c r="K97" s="164"/>
      <c r="L97" s="168"/>
    </row>
    <row r="98" spans="1:65" s="10" customFormat="1" ht="19.95" customHeight="1">
      <c r="B98" s="169"/>
      <c r="C98" s="108"/>
      <c r="D98" s="170" t="s">
        <v>193</v>
      </c>
      <c r="E98" s="171"/>
      <c r="F98" s="171"/>
      <c r="G98" s="171"/>
      <c r="H98" s="171"/>
      <c r="I98" s="171"/>
      <c r="J98" s="172">
        <f>J134</f>
        <v>0</v>
      </c>
      <c r="K98" s="108"/>
      <c r="L98" s="173"/>
    </row>
    <row r="99" spans="1:65" s="10" customFormat="1" ht="19.95" customHeight="1">
      <c r="B99" s="169"/>
      <c r="C99" s="108"/>
      <c r="D99" s="170" t="s">
        <v>194</v>
      </c>
      <c r="E99" s="171"/>
      <c r="F99" s="171"/>
      <c r="G99" s="171"/>
      <c r="H99" s="171"/>
      <c r="I99" s="171"/>
      <c r="J99" s="172">
        <f>J161</f>
        <v>0</v>
      </c>
      <c r="K99" s="108"/>
      <c r="L99" s="173"/>
    </row>
    <row r="100" spans="1:65" s="10" customFormat="1" ht="19.95" customHeight="1">
      <c r="B100" s="169"/>
      <c r="C100" s="108"/>
      <c r="D100" s="170" t="s">
        <v>195</v>
      </c>
      <c r="E100" s="171"/>
      <c r="F100" s="171"/>
      <c r="G100" s="171"/>
      <c r="H100" s="171"/>
      <c r="I100" s="171"/>
      <c r="J100" s="172">
        <f>J170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197</v>
      </c>
      <c r="E101" s="171"/>
      <c r="F101" s="171"/>
      <c r="G101" s="171"/>
      <c r="H101" s="171"/>
      <c r="I101" s="171"/>
      <c r="J101" s="172">
        <f>J200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198</v>
      </c>
      <c r="E102" s="171"/>
      <c r="F102" s="171"/>
      <c r="G102" s="171"/>
      <c r="H102" s="171"/>
      <c r="I102" s="171"/>
      <c r="J102" s="172">
        <f>J251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ROUND(J30*T111,2)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ROUND(J96+J105,2)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183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36"/>
      <c r="D124" s="36"/>
      <c r="E124" s="414" t="str">
        <f>E9</f>
        <v>999-9-8-2 - SO 04 Ľ. Zúbka</v>
      </c>
      <c r="F124" s="459"/>
      <c r="G124" s="459"/>
      <c r="H124" s="459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18</v>
      </c>
      <c r="D126" s="36"/>
      <c r="E126" s="36"/>
      <c r="F126" s="27" t="str">
        <f>F12</f>
        <v>Malacky</v>
      </c>
      <c r="G126" s="36"/>
      <c r="H126" s="36"/>
      <c r="I126" s="29" t="s">
        <v>20</v>
      </c>
      <c r="J126" s="70" t="str">
        <f>IF(J12="","",J12)</f>
        <v>23. 1. 2023</v>
      </c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40.799999999999997" customHeight="1">
      <c r="A128" s="34"/>
      <c r="B128" s="35"/>
      <c r="C128" s="29" t="s">
        <v>22</v>
      </c>
      <c r="D128" s="36"/>
      <c r="E128" s="36"/>
      <c r="F128" s="27" t="str">
        <f>E15</f>
        <v>Mesto Malacky, Bernolákova 5188/1A, 901 01 Malacky</v>
      </c>
      <c r="G128" s="36"/>
      <c r="H128" s="36"/>
      <c r="I128" s="29" t="s">
        <v>29</v>
      </c>
      <c r="J128" s="32" t="str">
        <f>E21</f>
        <v>Cykloprojekt s.r.o., Laurinská 18, 81101 Bratislav</v>
      </c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29" t="s">
        <v>27</v>
      </c>
      <c r="D129" s="36"/>
      <c r="E129" s="36"/>
      <c r="F129" s="27" t="str">
        <f>IF(E18="","",E18)</f>
        <v>Vyplň údaj</v>
      </c>
      <c r="G129" s="36"/>
      <c r="H129" s="36"/>
      <c r="I129" s="29" t="s">
        <v>34</v>
      </c>
      <c r="J129" s="32" t="str">
        <f>E24</f>
        <v xml:space="preserve"> </v>
      </c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11" customFormat="1" ht="29.25" customHeight="1">
      <c r="A131" s="186"/>
      <c r="B131" s="187"/>
      <c r="C131" s="188" t="s">
        <v>210</v>
      </c>
      <c r="D131" s="189" t="s">
        <v>62</v>
      </c>
      <c r="E131" s="189" t="s">
        <v>58</v>
      </c>
      <c r="F131" s="189" t="s">
        <v>59</v>
      </c>
      <c r="G131" s="189" t="s">
        <v>211</v>
      </c>
      <c r="H131" s="189" t="s">
        <v>212</v>
      </c>
      <c r="I131" s="189" t="s">
        <v>213</v>
      </c>
      <c r="J131" s="190" t="s">
        <v>189</v>
      </c>
      <c r="K131" s="191" t="s">
        <v>214</v>
      </c>
      <c r="L131" s="192"/>
      <c r="M131" s="79" t="s">
        <v>1</v>
      </c>
      <c r="N131" s="80" t="s">
        <v>41</v>
      </c>
      <c r="O131" s="80" t="s">
        <v>215</v>
      </c>
      <c r="P131" s="80" t="s">
        <v>216</v>
      </c>
      <c r="Q131" s="80" t="s">
        <v>217</v>
      </c>
      <c r="R131" s="80" t="s">
        <v>218</v>
      </c>
      <c r="S131" s="80" t="s">
        <v>219</v>
      </c>
      <c r="T131" s="81" t="s">
        <v>220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</row>
    <row r="132" spans="1:65" s="2" customFormat="1" ht="22.8" customHeight="1">
      <c r="A132" s="34"/>
      <c r="B132" s="35"/>
      <c r="C132" s="86" t="s">
        <v>185</v>
      </c>
      <c r="D132" s="36"/>
      <c r="E132" s="36"/>
      <c r="F132" s="36"/>
      <c r="G132" s="36"/>
      <c r="H132" s="36"/>
      <c r="I132" s="36"/>
      <c r="J132" s="193">
        <f>BK132</f>
        <v>0</v>
      </c>
      <c r="K132" s="36"/>
      <c r="L132" s="39"/>
      <c r="M132" s="82"/>
      <c r="N132" s="194"/>
      <c r="O132" s="83"/>
      <c r="P132" s="195">
        <f>P133</f>
        <v>0</v>
      </c>
      <c r="Q132" s="83"/>
      <c r="R132" s="195">
        <f>R133</f>
        <v>576.16245630000003</v>
      </c>
      <c r="S132" s="83"/>
      <c r="T132" s="196">
        <f>T133</f>
        <v>325.62375000000003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76</v>
      </c>
      <c r="AU132" s="17" t="s">
        <v>191</v>
      </c>
      <c r="BK132" s="197">
        <f>BK133</f>
        <v>0</v>
      </c>
    </row>
    <row r="133" spans="1:65" s="12" customFormat="1" ht="25.95" customHeight="1">
      <c r="B133" s="198"/>
      <c r="C133" s="199"/>
      <c r="D133" s="200" t="s">
        <v>76</v>
      </c>
      <c r="E133" s="201" t="s">
        <v>221</v>
      </c>
      <c r="F133" s="201" t="s">
        <v>222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P134+P161+P170+P200+P251</f>
        <v>0</v>
      </c>
      <c r="Q133" s="206"/>
      <c r="R133" s="207">
        <f>R134+R161+R170+R200+R251</f>
        <v>576.16245630000003</v>
      </c>
      <c r="S133" s="206"/>
      <c r="T133" s="208">
        <f>T134+T161+T170+T200+T251</f>
        <v>325.62375000000003</v>
      </c>
      <c r="AR133" s="209" t="s">
        <v>85</v>
      </c>
      <c r="AT133" s="210" t="s">
        <v>76</v>
      </c>
      <c r="AU133" s="210" t="s">
        <v>77</v>
      </c>
      <c r="AY133" s="209" t="s">
        <v>223</v>
      </c>
      <c r="BK133" s="211">
        <f>BK134+BK161+BK170+BK200+BK251</f>
        <v>0</v>
      </c>
    </row>
    <row r="134" spans="1:65" s="12" customFormat="1" ht="22.8" customHeight="1">
      <c r="B134" s="198"/>
      <c r="C134" s="199"/>
      <c r="D134" s="200" t="s">
        <v>76</v>
      </c>
      <c r="E134" s="212" t="s">
        <v>85</v>
      </c>
      <c r="F134" s="212" t="s">
        <v>224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SUM(P135:P160)</f>
        <v>0</v>
      </c>
      <c r="Q134" s="206"/>
      <c r="R134" s="207">
        <f>SUM(R135:R160)</f>
        <v>1.8983700000000003E-2</v>
      </c>
      <c r="S134" s="206"/>
      <c r="T134" s="208">
        <f>SUM(T135:T160)</f>
        <v>325.59975000000003</v>
      </c>
      <c r="AR134" s="209" t="s">
        <v>85</v>
      </c>
      <c r="AT134" s="210" t="s">
        <v>76</v>
      </c>
      <c r="AU134" s="210" t="s">
        <v>85</v>
      </c>
      <c r="AY134" s="209" t="s">
        <v>223</v>
      </c>
      <c r="BK134" s="211">
        <f>SUM(BK135:BK160)</f>
        <v>0</v>
      </c>
    </row>
    <row r="135" spans="1:65" s="2" customFormat="1" ht="22.2" customHeight="1">
      <c r="A135" s="34"/>
      <c r="B135" s="35"/>
      <c r="C135" s="214" t="s">
        <v>85</v>
      </c>
      <c r="D135" s="214" t="s">
        <v>225</v>
      </c>
      <c r="E135" s="215" t="s">
        <v>226</v>
      </c>
      <c r="F135" s="216" t="s">
        <v>227</v>
      </c>
      <c r="G135" s="217" t="s">
        <v>228</v>
      </c>
      <c r="H135" s="218">
        <v>33.61</v>
      </c>
      <c r="I135" s="219"/>
      <c r="J135" s="218">
        <f>ROUND(I135*H135,2)</f>
        <v>0</v>
      </c>
      <c r="K135" s="220"/>
      <c r="L135" s="39"/>
      <c r="M135" s="221" t="s">
        <v>1</v>
      </c>
      <c r="N135" s="222" t="s">
        <v>43</v>
      </c>
      <c r="O135" s="75"/>
      <c r="P135" s="223">
        <f>O135*H135</f>
        <v>0</v>
      </c>
      <c r="Q135" s="223">
        <v>0</v>
      </c>
      <c r="R135" s="223">
        <f>Q135*H135</f>
        <v>0</v>
      </c>
      <c r="S135" s="223">
        <v>0.13800000000000001</v>
      </c>
      <c r="T135" s="224">
        <f>S135*H135</f>
        <v>4.6381800000000002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5" t="s">
        <v>229</v>
      </c>
      <c r="AT135" s="225" t="s">
        <v>225</v>
      </c>
      <c r="AU135" s="225" t="s">
        <v>100</v>
      </c>
      <c r="AY135" s="17" t="s">
        <v>223</v>
      </c>
      <c r="BE135" s="226">
        <f>IF(N135="základná",J135,0)</f>
        <v>0</v>
      </c>
      <c r="BF135" s="226">
        <f>IF(N135="znížená",J135,0)</f>
        <v>0</v>
      </c>
      <c r="BG135" s="226">
        <f>IF(N135="zákl. prenesená",J135,0)</f>
        <v>0</v>
      </c>
      <c r="BH135" s="226">
        <f>IF(N135="zníž. prenesená",J135,0)</f>
        <v>0</v>
      </c>
      <c r="BI135" s="226">
        <f>IF(N135="nulová",J135,0)</f>
        <v>0</v>
      </c>
      <c r="BJ135" s="17" t="s">
        <v>100</v>
      </c>
      <c r="BK135" s="226">
        <f>ROUND(I135*H135,2)</f>
        <v>0</v>
      </c>
      <c r="BL135" s="17" t="s">
        <v>229</v>
      </c>
      <c r="BM135" s="225" t="s">
        <v>529</v>
      </c>
    </row>
    <row r="136" spans="1:65" s="2" customFormat="1" ht="22.2" customHeight="1">
      <c r="A136" s="34"/>
      <c r="B136" s="35"/>
      <c r="C136" s="214" t="s">
        <v>100</v>
      </c>
      <c r="D136" s="214" t="s">
        <v>225</v>
      </c>
      <c r="E136" s="215" t="s">
        <v>236</v>
      </c>
      <c r="F136" s="216" t="s">
        <v>237</v>
      </c>
      <c r="G136" s="217" t="s">
        <v>228</v>
      </c>
      <c r="H136" s="218">
        <v>366.81</v>
      </c>
      <c r="I136" s="219"/>
      <c r="J136" s="218">
        <f>ROUND(I136*H136,2)</f>
        <v>0</v>
      </c>
      <c r="K136" s="220"/>
      <c r="L136" s="39"/>
      <c r="M136" s="221" t="s">
        <v>1</v>
      </c>
      <c r="N136" s="222" t="s">
        <v>43</v>
      </c>
      <c r="O136" s="75"/>
      <c r="P136" s="223">
        <f>O136*H136</f>
        <v>0</v>
      </c>
      <c r="Q136" s="223">
        <v>0</v>
      </c>
      <c r="R136" s="223">
        <f>Q136*H136</f>
        <v>0</v>
      </c>
      <c r="S136" s="223">
        <v>0.316</v>
      </c>
      <c r="T136" s="224">
        <f>S136*H136</f>
        <v>115.91196000000001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5" t="s">
        <v>229</v>
      </c>
      <c r="AT136" s="225" t="s">
        <v>225</v>
      </c>
      <c r="AU136" s="225" t="s">
        <v>100</v>
      </c>
      <c r="AY136" s="17" t="s">
        <v>223</v>
      </c>
      <c r="BE136" s="226">
        <f>IF(N136="základná",J136,0)</f>
        <v>0</v>
      </c>
      <c r="BF136" s="226">
        <f>IF(N136="znížená",J136,0)</f>
        <v>0</v>
      </c>
      <c r="BG136" s="226">
        <f>IF(N136="zákl. prenesená",J136,0)</f>
        <v>0</v>
      </c>
      <c r="BH136" s="226">
        <f>IF(N136="zníž. prenesená",J136,0)</f>
        <v>0</v>
      </c>
      <c r="BI136" s="226">
        <f>IF(N136="nulová",J136,0)</f>
        <v>0</v>
      </c>
      <c r="BJ136" s="17" t="s">
        <v>100</v>
      </c>
      <c r="BK136" s="226">
        <f>ROUND(I136*H136,2)</f>
        <v>0</v>
      </c>
      <c r="BL136" s="17" t="s">
        <v>229</v>
      </c>
      <c r="BM136" s="225" t="s">
        <v>530</v>
      </c>
    </row>
    <row r="137" spans="1:65" s="13" customFormat="1">
      <c r="B137" s="227"/>
      <c r="C137" s="228"/>
      <c r="D137" s="229" t="s">
        <v>234</v>
      </c>
      <c r="E137" s="230" t="s">
        <v>1</v>
      </c>
      <c r="F137" s="231" t="s">
        <v>531</v>
      </c>
      <c r="G137" s="228"/>
      <c r="H137" s="232">
        <v>366.81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234</v>
      </c>
      <c r="AU137" s="238" t="s">
        <v>100</v>
      </c>
      <c r="AV137" s="13" t="s">
        <v>100</v>
      </c>
      <c r="AW137" s="13" t="s">
        <v>33</v>
      </c>
      <c r="AX137" s="13" t="s">
        <v>85</v>
      </c>
      <c r="AY137" s="238" t="s">
        <v>223</v>
      </c>
    </row>
    <row r="138" spans="1:65" s="2" customFormat="1" ht="30" customHeight="1">
      <c r="A138" s="34"/>
      <c r="B138" s="35"/>
      <c r="C138" s="214" t="s">
        <v>168</v>
      </c>
      <c r="D138" s="214" t="s">
        <v>225</v>
      </c>
      <c r="E138" s="215" t="s">
        <v>239</v>
      </c>
      <c r="F138" s="216" t="s">
        <v>240</v>
      </c>
      <c r="G138" s="217" t="s">
        <v>228</v>
      </c>
      <c r="H138" s="218">
        <v>210.93</v>
      </c>
      <c r="I138" s="219"/>
      <c r="J138" s="218">
        <f>ROUND(I138*H138,2)</f>
        <v>0</v>
      </c>
      <c r="K138" s="220"/>
      <c r="L138" s="39"/>
      <c r="M138" s="221" t="s">
        <v>1</v>
      </c>
      <c r="N138" s="222" t="s">
        <v>43</v>
      </c>
      <c r="O138" s="75"/>
      <c r="P138" s="223">
        <f>O138*H138</f>
        <v>0</v>
      </c>
      <c r="Q138" s="223">
        <v>9.0000000000000006E-5</v>
      </c>
      <c r="R138" s="223">
        <f>Q138*H138</f>
        <v>1.8983700000000003E-2</v>
      </c>
      <c r="S138" s="223">
        <v>0.127</v>
      </c>
      <c r="T138" s="224">
        <f>S138*H138</f>
        <v>26.78811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5" t="s">
        <v>229</v>
      </c>
      <c r="AT138" s="225" t="s">
        <v>225</v>
      </c>
      <c r="AU138" s="225" t="s">
        <v>100</v>
      </c>
      <c r="AY138" s="17" t="s">
        <v>223</v>
      </c>
      <c r="BE138" s="226">
        <f>IF(N138="základná",J138,0)</f>
        <v>0</v>
      </c>
      <c r="BF138" s="226">
        <f>IF(N138="znížená",J138,0)</f>
        <v>0</v>
      </c>
      <c r="BG138" s="226">
        <f>IF(N138="zákl. prenesená",J138,0)</f>
        <v>0</v>
      </c>
      <c r="BH138" s="226">
        <f>IF(N138="zníž. prenesená",J138,0)</f>
        <v>0</v>
      </c>
      <c r="BI138" s="226">
        <f>IF(N138="nulová",J138,0)</f>
        <v>0</v>
      </c>
      <c r="BJ138" s="17" t="s">
        <v>100</v>
      </c>
      <c r="BK138" s="226">
        <f>ROUND(I138*H138,2)</f>
        <v>0</v>
      </c>
      <c r="BL138" s="17" t="s">
        <v>229</v>
      </c>
      <c r="BM138" s="225" t="s">
        <v>241</v>
      </c>
    </row>
    <row r="139" spans="1:65" s="13" customFormat="1">
      <c r="B139" s="227"/>
      <c r="C139" s="228"/>
      <c r="D139" s="229" t="s">
        <v>234</v>
      </c>
      <c r="E139" s="230" t="s">
        <v>1</v>
      </c>
      <c r="F139" s="231" t="s">
        <v>532</v>
      </c>
      <c r="G139" s="228"/>
      <c r="H139" s="232">
        <v>171.25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234</v>
      </c>
      <c r="AU139" s="238" t="s">
        <v>100</v>
      </c>
      <c r="AV139" s="13" t="s">
        <v>100</v>
      </c>
      <c r="AW139" s="13" t="s">
        <v>33</v>
      </c>
      <c r="AX139" s="13" t="s">
        <v>77</v>
      </c>
      <c r="AY139" s="238" t="s">
        <v>223</v>
      </c>
    </row>
    <row r="140" spans="1:65" s="13" customFormat="1">
      <c r="B140" s="227"/>
      <c r="C140" s="228"/>
      <c r="D140" s="229" t="s">
        <v>234</v>
      </c>
      <c r="E140" s="230" t="s">
        <v>1</v>
      </c>
      <c r="F140" s="231" t="s">
        <v>533</v>
      </c>
      <c r="G140" s="228"/>
      <c r="H140" s="232">
        <v>39.68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234</v>
      </c>
      <c r="AU140" s="238" t="s">
        <v>100</v>
      </c>
      <c r="AV140" s="13" t="s">
        <v>100</v>
      </c>
      <c r="AW140" s="13" t="s">
        <v>33</v>
      </c>
      <c r="AX140" s="13" t="s">
        <v>77</v>
      </c>
      <c r="AY140" s="238" t="s">
        <v>223</v>
      </c>
    </row>
    <row r="141" spans="1:65" s="14" customFormat="1">
      <c r="B141" s="239"/>
      <c r="C141" s="240"/>
      <c r="D141" s="229" t="s">
        <v>234</v>
      </c>
      <c r="E141" s="241" t="s">
        <v>1</v>
      </c>
      <c r="F141" s="242" t="s">
        <v>244</v>
      </c>
      <c r="G141" s="240"/>
      <c r="H141" s="243">
        <v>210.93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234</v>
      </c>
      <c r="AU141" s="249" t="s">
        <v>100</v>
      </c>
      <c r="AV141" s="14" t="s">
        <v>229</v>
      </c>
      <c r="AW141" s="14" t="s">
        <v>33</v>
      </c>
      <c r="AX141" s="14" t="s">
        <v>85</v>
      </c>
      <c r="AY141" s="249" t="s">
        <v>223</v>
      </c>
    </row>
    <row r="142" spans="1:65" s="2" customFormat="1" ht="22.2" customHeight="1">
      <c r="A142" s="34"/>
      <c r="B142" s="35"/>
      <c r="C142" s="214" t="s">
        <v>229</v>
      </c>
      <c r="D142" s="214" t="s">
        <v>225</v>
      </c>
      <c r="E142" s="215" t="s">
        <v>246</v>
      </c>
      <c r="F142" s="216" t="s">
        <v>247</v>
      </c>
      <c r="G142" s="217" t="s">
        <v>248</v>
      </c>
      <c r="H142" s="218">
        <v>217.5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0.14499999999999999</v>
      </c>
      <c r="T142" s="224">
        <f>S142*H142</f>
        <v>31.537499999999998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249</v>
      </c>
    </row>
    <row r="143" spans="1:65" s="2" customFormat="1" ht="30" customHeight="1">
      <c r="A143" s="34"/>
      <c r="B143" s="35"/>
      <c r="C143" s="214" t="s">
        <v>245</v>
      </c>
      <c r="D143" s="214" t="s">
        <v>225</v>
      </c>
      <c r="E143" s="215" t="s">
        <v>251</v>
      </c>
      <c r="F143" s="216" t="s">
        <v>252</v>
      </c>
      <c r="G143" s="217" t="s">
        <v>228</v>
      </c>
      <c r="H143" s="218">
        <v>366.81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0.4</v>
      </c>
      <c r="T143" s="224">
        <f>S143*H143</f>
        <v>146.72400000000002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534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531</v>
      </c>
      <c r="G144" s="228"/>
      <c r="H144" s="232">
        <v>366.81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85</v>
      </c>
      <c r="AY144" s="238" t="s">
        <v>223</v>
      </c>
    </row>
    <row r="145" spans="1:65" s="2" customFormat="1" ht="30" customHeight="1">
      <c r="A145" s="34"/>
      <c r="B145" s="35"/>
      <c r="C145" s="214" t="s">
        <v>250</v>
      </c>
      <c r="D145" s="214" t="s">
        <v>225</v>
      </c>
      <c r="E145" s="215" t="s">
        <v>256</v>
      </c>
      <c r="F145" s="216" t="s">
        <v>257</v>
      </c>
      <c r="G145" s="217" t="s">
        <v>258</v>
      </c>
      <c r="H145" s="218">
        <v>13.98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259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535</v>
      </c>
      <c r="G146" s="228"/>
      <c r="H146" s="232">
        <v>13.98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22.2" customHeight="1">
      <c r="A147" s="34"/>
      <c r="B147" s="35"/>
      <c r="C147" s="214" t="s">
        <v>255</v>
      </c>
      <c r="D147" s="214" t="s">
        <v>225</v>
      </c>
      <c r="E147" s="215" t="s">
        <v>263</v>
      </c>
      <c r="F147" s="216" t="s">
        <v>264</v>
      </c>
      <c r="G147" s="217" t="s">
        <v>258</v>
      </c>
      <c r="H147" s="218">
        <v>25.16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265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536</v>
      </c>
      <c r="G148" s="228"/>
      <c r="H148" s="232">
        <v>25.16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40.200000000000003" customHeight="1">
      <c r="A149" s="34"/>
      <c r="B149" s="35"/>
      <c r="C149" s="214" t="s">
        <v>262</v>
      </c>
      <c r="D149" s="214" t="s">
        <v>225</v>
      </c>
      <c r="E149" s="215" t="s">
        <v>269</v>
      </c>
      <c r="F149" s="216" t="s">
        <v>270</v>
      </c>
      <c r="G149" s="217" t="s">
        <v>258</v>
      </c>
      <c r="H149" s="218">
        <v>44.01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271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537</v>
      </c>
      <c r="G150" s="228"/>
      <c r="H150" s="232">
        <v>13.98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77</v>
      </c>
      <c r="AY150" s="238" t="s">
        <v>223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538</v>
      </c>
      <c r="G151" s="228"/>
      <c r="H151" s="232">
        <v>30.03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77</v>
      </c>
      <c r="AY151" s="238" t="s">
        <v>223</v>
      </c>
    </row>
    <row r="152" spans="1:65" s="14" customFormat="1">
      <c r="B152" s="239"/>
      <c r="C152" s="240"/>
      <c r="D152" s="229" t="s">
        <v>234</v>
      </c>
      <c r="E152" s="241" t="s">
        <v>1</v>
      </c>
      <c r="F152" s="242" t="s">
        <v>244</v>
      </c>
      <c r="G152" s="240"/>
      <c r="H152" s="243">
        <v>44.01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234</v>
      </c>
      <c r="AU152" s="249" t="s">
        <v>100</v>
      </c>
      <c r="AV152" s="14" t="s">
        <v>229</v>
      </c>
      <c r="AW152" s="14" t="s">
        <v>33</v>
      </c>
      <c r="AX152" s="14" t="s">
        <v>85</v>
      </c>
      <c r="AY152" s="249" t="s">
        <v>223</v>
      </c>
    </row>
    <row r="153" spans="1:65" s="2" customFormat="1" ht="40.200000000000003" customHeight="1">
      <c r="A153" s="34"/>
      <c r="B153" s="35"/>
      <c r="C153" s="214" t="s">
        <v>268</v>
      </c>
      <c r="D153" s="214" t="s">
        <v>225</v>
      </c>
      <c r="E153" s="215" t="s">
        <v>275</v>
      </c>
      <c r="F153" s="216" t="s">
        <v>276</v>
      </c>
      <c r="G153" s="217" t="s">
        <v>258</v>
      </c>
      <c r="H153" s="218">
        <v>82.04</v>
      </c>
      <c r="I153" s="219"/>
      <c r="J153" s="218">
        <f>ROUND(I153*H153,2)</f>
        <v>0</v>
      </c>
      <c r="K153" s="220"/>
      <c r="L153" s="39"/>
      <c r="M153" s="221" t="s">
        <v>1</v>
      </c>
      <c r="N153" s="222" t="s">
        <v>43</v>
      </c>
      <c r="O153" s="7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5" t="s">
        <v>229</v>
      </c>
      <c r="AT153" s="225" t="s">
        <v>225</v>
      </c>
      <c r="AU153" s="225" t="s">
        <v>100</v>
      </c>
      <c r="AY153" s="17" t="s">
        <v>223</v>
      </c>
      <c r="BE153" s="226">
        <f>IF(N153="základná",J153,0)</f>
        <v>0</v>
      </c>
      <c r="BF153" s="226">
        <f>IF(N153="znížená",J153,0)</f>
        <v>0</v>
      </c>
      <c r="BG153" s="226">
        <f>IF(N153="zákl. prenesená",J153,0)</f>
        <v>0</v>
      </c>
      <c r="BH153" s="226">
        <f>IF(N153="zníž. prenesená",J153,0)</f>
        <v>0</v>
      </c>
      <c r="BI153" s="226">
        <f>IF(N153="nulová",J153,0)</f>
        <v>0</v>
      </c>
      <c r="BJ153" s="17" t="s">
        <v>100</v>
      </c>
      <c r="BK153" s="226">
        <f>ROUND(I153*H153,2)</f>
        <v>0</v>
      </c>
      <c r="BL153" s="17" t="s">
        <v>229</v>
      </c>
      <c r="BM153" s="225" t="s">
        <v>277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278</v>
      </c>
      <c r="G154" s="228"/>
      <c r="H154" s="232">
        <v>82.04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85</v>
      </c>
      <c r="AY154" s="238" t="s">
        <v>223</v>
      </c>
    </row>
    <row r="155" spans="1:65" s="2" customFormat="1" ht="22.2" customHeight="1">
      <c r="A155" s="34"/>
      <c r="B155" s="35"/>
      <c r="C155" s="214" t="s">
        <v>274</v>
      </c>
      <c r="D155" s="214" t="s">
        <v>225</v>
      </c>
      <c r="E155" s="215" t="s">
        <v>291</v>
      </c>
      <c r="F155" s="216" t="s">
        <v>292</v>
      </c>
      <c r="G155" s="217" t="s">
        <v>258</v>
      </c>
      <c r="H155" s="218">
        <v>84.09</v>
      </c>
      <c r="I155" s="219"/>
      <c r="J155" s="218">
        <f>ROUND(I155*H155,2)</f>
        <v>0</v>
      </c>
      <c r="K155" s="220"/>
      <c r="L155" s="39"/>
      <c r="M155" s="221" t="s">
        <v>1</v>
      </c>
      <c r="N155" s="222" t="s">
        <v>43</v>
      </c>
      <c r="O155" s="7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5" t="s">
        <v>229</v>
      </c>
      <c r="AT155" s="225" t="s">
        <v>225</v>
      </c>
      <c r="AU155" s="225" t="s">
        <v>100</v>
      </c>
      <c r="AY155" s="17" t="s">
        <v>223</v>
      </c>
      <c r="BE155" s="226">
        <f>IF(N155="základná",J155,0)</f>
        <v>0</v>
      </c>
      <c r="BF155" s="226">
        <f>IF(N155="znížená",J155,0)</f>
        <v>0</v>
      </c>
      <c r="BG155" s="226">
        <f>IF(N155="zákl. prenesená",J155,0)</f>
        <v>0</v>
      </c>
      <c r="BH155" s="226">
        <f>IF(N155="zníž. prenesená",J155,0)</f>
        <v>0</v>
      </c>
      <c r="BI155" s="226">
        <f>IF(N155="nulová",J155,0)</f>
        <v>0</v>
      </c>
      <c r="BJ155" s="17" t="s">
        <v>100</v>
      </c>
      <c r="BK155" s="226">
        <f>ROUND(I155*H155,2)</f>
        <v>0</v>
      </c>
      <c r="BL155" s="17" t="s">
        <v>229</v>
      </c>
      <c r="BM155" s="225" t="s">
        <v>293</v>
      </c>
    </row>
    <row r="156" spans="1:65" s="13" customFormat="1">
      <c r="B156" s="227"/>
      <c r="C156" s="228"/>
      <c r="D156" s="229" t="s">
        <v>234</v>
      </c>
      <c r="E156" s="230" t="s">
        <v>1</v>
      </c>
      <c r="F156" s="231" t="s">
        <v>539</v>
      </c>
      <c r="G156" s="228"/>
      <c r="H156" s="232">
        <v>84.09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234</v>
      </c>
      <c r="AU156" s="238" t="s">
        <v>100</v>
      </c>
      <c r="AV156" s="13" t="s">
        <v>100</v>
      </c>
      <c r="AW156" s="13" t="s">
        <v>33</v>
      </c>
      <c r="AX156" s="13" t="s">
        <v>85</v>
      </c>
      <c r="AY156" s="238" t="s">
        <v>223</v>
      </c>
    </row>
    <row r="157" spans="1:65" s="2" customFormat="1" ht="22.2" customHeight="1">
      <c r="A157" s="34"/>
      <c r="B157" s="35"/>
      <c r="C157" s="214" t="s">
        <v>279</v>
      </c>
      <c r="D157" s="214" t="s">
        <v>225</v>
      </c>
      <c r="E157" s="215" t="s">
        <v>296</v>
      </c>
      <c r="F157" s="216" t="s">
        <v>297</v>
      </c>
      <c r="G157" s="217" t="s">
        <v>258</v>
      </c>
      <c r="H157" s="218">
        <v>54.06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298</v>
      </c>
    </row>
    <row r="158" spans="1:65" s="13" customFormat="1">
      <c r="B158" s="227"/>
      <c r="C158" s="228"/>
      <c r="D158" s="229" t="s">
        <v>234</v>
      </c>
      <c r="E158" s="230" t="s">
        <v>1</v>
      </c>
      <c r="F158" s="231" t="s">
        <v>540</v>
      </c>
      <c r="G158" s="228"/>
      <c r="H158" s="232">
        <v>54.06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85</v>
      </c>
      <c r="AY158" s="238" t="s">
        <v>223</v>
      </c>
    </row>
    <row r="159" spans="1:65" s="2" customFormat="1" ht="22.2" customHeight="1">
      <c r="A159" s="34"/>
      <c r="B159" s="35"/>
      <c r="C159" s="214" t="s">
        <v>284</v>
      </c>
      <c r="D159" s="214" t="s">
        <v>225</v>
      </c>
      <c r="E159" s="215" t="s">
        <v>307</v>
      </c>
      <c r="F159" s="216" t="s">
        <v>308</v>
      </c>
      <c r="G159" s="217" t="s">
        <v>228</v>
      </c>
      <c r="H159" s="218">
        <v>200.22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309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541</v>
      </c>
      <c r="G160" s="228"/>
      <c r="H160" s="232">
        <v>200.22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12" customFormat="1" ht="22.8" customHeight="1">
      <c r="B161" s="198"/>
      <c r="C161" s="199"/>
      <c r="D161" s="200" t="s">
        <v>76</v>
      </c>
      <c r="E161" s="212" t="s">
        <v>229</v>
      </c>
      <c r="F161" s="212" t="s">
        <v>312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SUM(P162:P169)</f>
        <v>0</v>
      </c>
      <c r="Q161" s="206"/>
      <c r="R161" s="207">
        <f>SUM(R162:R169)</f>
        <v>1.1372329999999999</v>
      </c>
      <c r="S161" s="206"/>
      <c r="T161" s="208">
        <f>SUM(T162:T169)</f>
        <v>0</v>
      </c>
      <c r="AR161" s="209" t="s">
        <v>85</v>
      </c>
      <c r="AT161" s="210" t="s">
        <v>76</v>
      </c>
      <c r="AU161" s="210" t="s">
        <v>85</v>
      </c>
      <c r="AY161" s="209" t="s">
        <v>223</v>
      </c>
      <c r="BK161" s="211">
        <f>SUM(BK162:BK169)</f>
        <v>0</v>
      </c>
    </row>
    <row r="162" spans="1:65" s="2" customFormat="1" ht="22.2" customHeight="1">
      <c r="A162" s="34"/>
      <c r="B162" s="35"/>
      <c r="C162" s="214" t="s">
        <v>290</v>
      </c>
      <c r="D162" s="214" t="s">
        <v>225</v>
      </c>
      <c r="E162" s="215" t="s">
        <v>314</v>
      </c>
      <c r="F162" s="216" t="s">
        <v>542</v>
      </c>
      <c r="G162" s="217" t="s">
        <v>228</v>
      </c>
      <c r="H162" s="218">
        <v>463.42</v>
      </c>
      <c r="I162" s="219"/>
      <c r="J162" s="218">
        <f>ROUND(I162*H162,2)</f>
        <v>0</v>
      </c>
      <c r="K162" s="220"/>
      <c r="L162" s="39"/>
      <c r="M162" s="221" t="s">
        <v>1</v>
      </c>
      <c r="N162" s="222" t="s">
        <v>43</v>
      </c>
      <c r="O162" s="75"/>
      <c r="P162" s="223">
        <f>O162*H162</f>
        <v>0</v>
      </c>
      <c r="Q162" s="223">
        <v>2.2499999999999998E-3</v>
      </c>
      <c r="R162" s="223">
        <f>Q162*H162</f>
        <v>1.0426949999999999</v>
      </c>
      <c r="S162" s="223">
        <v>0</v>
      </c>
      <c r="T162" s="22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5" t="s">
        <v>229</v>
      </c>
      <c r="AT162" s="225" t="s">
        <v>225</v>
      </c>
      <c r="AU162" s="225" t="s">
        <v>100</v>
      </c>
      <c r="AY162" s="17" t="s">
        <v>223</v>
      </c>
      <c r="BE162" s="226">
        <f>IF(N162="základná",J162,0)</f>
        <v>0</v>
      </c>
      <c r="BF162" s="226">
        <f>IF(N162="znížená",J162,0)</f>
        <v>0</v>
      </c>
      <c r="BG162" s="226">
        <f>IF(N162="zákl. prenesená",J162,0)</f>
        <v>0</v>
      </c>
      <c r="BH162" s="226">
        <f>IF(N162="zníž. prenesená",J162,0)</f>
        <v>0</v>
      </c>
      <c r="BI162" s="226">
        <f>IF(N162="nulová",J162,0)</f>
        <v>0</v>
      </c>
      <c r="BJ162" s="17" t="s">
        <v>100</v>
      </c>
      <c r="BK162" s="226">
        <f>ROUND(I162*H162,2)</f>
        <v>0</v>
      </c>
      <c r="BL162" s="17" t="s">
        <v>229</v>
      </c>
      <c r="BM162" s="225" t="s">
        <v>316</v>
      </c>
    </row>
    <row r="163" spans="1:65" s="13" customFormat="1">
      <c r="B163" s="227"/>
      <c r="C163" s="228"/>
      <c r="D163" s="229" t="s">
        <v>234</v>
      </c>
      <c r="E163" s="230" t="s">
        <v>1</v>
      </c>
      <c r="F163" s="231" t="s">
        <v>543</v>
      </c>
      <c r="G163" s="228"/>
      <c r="H163" s="232">
        <v>433.12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234</v>
      </c>
      <c r="AU163" s="238" t="s">
        <v>100</v>
      </c>
      <c r="AV163" s="13" t="s">
        <v>100</v>
      </c>
      <c r="AW163" s="13" t="s">
        <v>33</v>
      </c>
      <c r="AX163" s="13" t="s">
        <v>77</v>
      </c>
      <c r="AY163" s="238" t="s">
        <v>223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544</v>
      </c>
      <c r="G164" s="228"/>
      <c r="H164" s="232">
        <v>3.99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77</v>
      </c>
      <c r="AY164" s="238" t="s">
        <v>223</v>
      </c>
    </row>
    <row r="165" spans="1:65" s="13" customFormat="1">
      <c r="B165" s="227"/>
      <c r="C165" s="228"/>
      <c r="D165" s="229" t="s">
        <v>234</v>
      </c>
      <c r="E165" s="230" t="s">
        <v>1</v>
      </c>
      <c r="F165" s="231" t="s">
        <v>545</v>
      </c>
      <c r="G165" s="228"/>
      <c r="H165" s="232">
        <v>10.29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33</v>
      </c>
      <c r="AX165" s="13" t="s">
        <v>77</v>
      </c>
      <c r="AY165" s="238" t="s">
        <v>223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546</v>
      </c>
      <c r="G166" s="228"/>
      <c r="H166" s="232">
        <v>16.02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77</v>
      </c>
      <c r="AY166" s="238" t="s">
        <v>223</v>
      </c>
    </row>
    <row r="167" spans="1:65" s="14" customFormat="1">
      <c r="B167" s="239"/>
      <c r="C167" s="240"/>
      <c r="D167" s="229" t="s">
        <v>234</v>
      </c>
      <c r="E167" s="241" t="s">
        <v>1</v>
      </c>
      <c r="F167" s="242" t="s">
        <v>244</v>
      </c>
      <c r="G167" s="240"/>
      <c r="H167" s="243">
        <v>463.42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234</v>
      </c>
      <c r="AU167" s="249" t="s">
        <v>100</v>
      </c>
      <c r="AV167" s="14" t="s">
        <v>229</v>
      </c>
      <c r="AW167" s="14" t="s">
        <v>33</v>
      </c>
      <c r="AX167" s="14" t="s">
        <v>85</v>
      </c>
      <c r="AY167" s="249" t="s">
        <v>223</v>
      </c>
    </row>
    <row r="168" spans="1:65" s="2" customFormat="1" ht="14.4" customHeight="1">
      <c r="A168" s="34"/>
      <c r="B168" s="35"/>
      <c r="C168" s="250" t="s">
        <v>295</v>
      </c>
      <c r="D168" s="250" t="s">
        <v>322</v>
      </c>
      <c r="E168" s="251" t="s">
        <v>323</v>
      </c>
      <c r="F168" s="252" t="s">
        <v>324</v>
      </c>
      <c r="G168" s="253" t="s">
        <v>228</v>
      </c>
      <c r="H168" s="254">
        <v>472.69</v>
      </c>
      <c r="I168" s="255"/>
      <c r="J168" s="254">
        <f>ROUND(I168*H168,2)</f>
        <v>0</v>
      </c>
      <c r="K168" s="256"/>
      <c r="L168" s="257"/>
      <c r="M168" s="258" t="s">
        <v>1</v>
      </c>
      <c r="N168" s="259" t="s">
        <v>43</v>
      </c>
      <c r="O168" s="75"/>
      <c r="P168" s="223">
        <f>O168*H168</f>
        <v>0</v>
      </c>
      <c r="Q168" s="223">
        <v>2.0000000000000001E-4</v>
      </c>
      <c r="R168" s="223">
        <f>Q168*H168</f>
        <v>9.4538000000000011E-2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262</v>
      </c>
      <c r="AT168" s="225" t="s">
        <v>322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325</v>
      </c>
    </row>
    <row r="169" spans="1:65" s="13" customFormat="1">
      <c r="B169" s="227"/>
      <c r="C169" s="228"/>
      <c r="D169" s="229" t="s">
        <v>234</v>
      </c>
      <c r="E169" s="228"/>
      <c r="F169" s="231" t="s">
        <v>547</v>
      </c>
      <c r="G169" s="228"/>
      <c r="H169" s="232">
        <v>472.69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4</v>
      </c>
      <c r="AX169" s="13" t="s">
        <v>85</v>
      </c>
      <c r="AY169" s="238" t="s">
        <v>223</v>
      </c>
    </row>
    <row r="170" spans="1:65" s="12" customFormat="1" ht="22.8" customHeight="1">
      <c r="B170" s="198"/>
      <c r="C170" s="199"/>
      <c r="D170" s="200" t="s">
        <v>76</v>
      </c>
      <c r="E170" s="212" t="s">
        <v>245</v>
      </c>
      <c r="F170" s="212" t="s">
        <v>327</v>
      </c>
      <c r="G170" s="199"/>
      <c r="H170" s="199"/>
      <c r="I170" s="202"/>
      <c r="J170" s="213">
        <f>BK170</f>
        <v>0</v>
      </c>
      <c r="K170" s="199"/>
      <c r="L170" s="204"/>
      <c r="M170" s="205"/>
      <c r="N170" s="206"/>
      <c r="O170" s="206"/>
      <c r="P170" s="207">
        <f>SUM(P171:P199)</f>
        <v>0</v>
      </c>
      <c r="Q170" s="206"/>
      <c r="R170" s="207">
        <f>SUM(R171:R199)</f>
        <v>440.916876</v>
      </c>
      <c r="S170" s="206"/>
      <c r="T170" s="208">
        <f>SUM(T171:T199)</f>
        <v>0</v>
      </c>
      <c r="AR170" s="209" t="s">
        <v>85</v>
      </c>
      <c r="AT170" s="210" t="s">
        <v>76</v>
      </c>
      <c r="AU170" s="210" t="s">
        <v>85</v>
      </c>
      <c r="AY170" s="209" t="s">
        <v>223</v>
      </c>
      <c r="BK170" s="211">
        <f>SUM(BK171:BK199)</f>
        <v>0</v>
      </c>
    </row>
    <row r="171" spans="1:65" s="2" customFormat="1" ht="30" customHeight="1">
      <c r="A171" s="34"/>
      <c r="B171" s="35"/>
      <c r="C171" s="214" t="s">
        <v>300</v>
      </c>
      <c r="D171" s="214" t="s">
        <v>225</v>
      </c>
      <c r="E171" s="215" t="s">
        <v>329</v>
      </c>
      <c r="F171" s="216" t="s">
        <v>548</v>
      </c>
      <c r="G171" s="217" t="s">
        <v>228</v>
      </c>
      <c r="H171" s="218">
        <v>463.42</v>
      </c>
      <c r="I171" s="219"/>
      <c r="J171" s="218">
        <f>ROUND(I171*H171,2)</f>
        <v>0</v>
      </c>
      <c r="K171" s="220"/>
      <c r="L171" s="39"/>
      <c r="M171" s="221" t="s">
        <v>1</v>
      </c>
      <c r="N171" s="222" t="s">
        <v>43</v>
      </c>
      <c r="O171" s="75"/>
      <c r="P171" s="223">
        <f>O171*H171</f>
        <v>0</v>
      </c>
      <c r="Q171" s="223">
        <v>0.27994000000000002</v>
      </c>
      <c r="R171" s="223">
        <f>Q171*H171</f>
        <v>129.72979480000001</v>
      </c>
      <c r="S171" s="223">
        <v>0</v>
      </c>
      <c r="T171" s="22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5" t="s">
        <v>229</v>
      </c>
      <c r="AT171" s="225" t="s">
        <v>225</v>
      </c>
      <c r="AU171" s="225" t="s">
        <v>100</v>
      </c>
      <c r="AY171" s="17" t="s">
        <v>223</v>
      </c>
      <c r="BE171" s="226">
        <f>IF(N171="základná",J171,0)</f>
        <v>0</v>
      </c>
      <c r="BF171" s="226">
        <f>IF(N171="znížená",J171,0)</f>
        <v>0</v>
      </c>
      <c r="BG171" s="226">
        <f>IF(N171="zákl. prenesená",J171,0)</f>
        <v>0</v>
      </c>
      <c r="BH171" s="226">
        <f>IF(N171="zníž. prenesená",J171,0)</f>
        <v>0</v>
      </c>
      <c r="BI171" s="226">
        <f>IF(N171="nulová",J171,0)</f>
        <v>0</v>
      </c>
      <c r="BJ171" s="17" t="s">
        <v>100</v>
      </c>
      <c r="BK171" s="226">
        <f>ROUND(I171*H171,2)</f>
        <v>0</v>
      </c>
      <c r="BL171" s="17" t="s">
        <v>229</v>
      </c>
      <c r="BM171" s="225" t="s">
        <v>331</v>
      </c>
    </row>
    <row r="172" spans="1:65" s="13" customFormat="1">
      <c r="B172" s="227"/>
      <c r="C172" s="228"/>
      <c r="D172" s="229" t="s">
        <v>234</v>
      </c>
      <c r="E172" s="230" t="s">
        <v>1</v>
      </c>
      <c r="F172" s="231" t="s">
        <v>543</v>
      </c>
      <c r="G172" s="228"/>
      <c r="H172" s="232">
        <v>433.12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234</v>
      </c>
      <c r="AU172" s="238" t="s">
        <v>100</v>
      </c>
      <c r="AV172" s="13" t="s">
        <v>100</v>
      </c>
      <c r="AW172" s="13" t="s">
        <v>33</v>
      </c>
      <c r="AX172" s="13" t="s">
        <v>77</v>
      </c>
      <c r="AY172" s="238" t="s">
        <v>223</v>
      </c>
    </row>
    <row r="173" spans="1:65" s="13" customFormat="1">
      <c r="B173" s="227"/>
      <c r="C173" s="228"/>
      <c r="D173" s="229" t="s">
        <v>234</v>
      </c>
      <c r="E173" s="230" t="s">
        <v>1</v>
      </c>
      <c r="F173" s="231" t="s">
        <v>544</v>
      </c>
      <c r="G173" s="228"/>
      <c r="H173" s="232">
        <v>3.99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33</v>
      </c>
      <c r="AX173" s="13" t="s">
        <v>77</v>
      </c>
      <c r="AY173" s="238" t="s">
        <v>223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545</v>
      </c>
      <c r="G174" s="228"/>
      <c r="H174" s="232">
        <v>10.29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77</v>
      </c>
      <c r="AY174" s="238" t="s">
        <v>223</v>
      </c>
    </row>
    <row r="175" spans="1:65" s="13" customFormat="1">
      <c r="B175" s="227"/>
      <c r="C175" s="228"/>
      <c r="D175" s="229" t="s">
        <v>234</v>
      </c>
      <c r="E175" s="230" t="s">
        <v>1</v>
      </c>
      <c r="F175" s="231" t="s">
        <v>546</v>
      </c>
      <c r="G175" s="228"/>
      <c r="H175" s="232">
        <v>16.02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33</v>
      </c>
      <c r="AX175" s="13" t="s">
        <v>77</v>
      </c>
      <c r="AY175" s="238" t="s">
        <v>223</v>
      </c>
    </row>
    <row r="176" spans="1:65" s="14" customFormat="1">
      <c r="B176" s="239"/>
      <c r="C176" s="240"/>
      <c r="D176" s="229" t="s">
        <v>234</v>
      </c>
      <c r="E176" s="241" t="s">
        <v>1</v>
      </c>
      <c r="F176" s="242" t="s">
        <v>244</v>
      </c>
      <c r="G176" s="240"/>
      <c r="H176" s="243">
        <v>463.42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234</v>
      </c>
      <c r="AU176" s="249" t="s">
        <v>100</v>
      </c>
      <c r="AV176" s="14" t="s">
        <v>229</v>
      </c>
      <c r="AW176" s="14" t="s">
        <v>33</v>
      </c>
      <c r="AX176" s="14" t="s">
        <v>85</v>
      </c>
      <c r="AY176" s="249" t="s">
        <v>223</v>
      </c>
    </row>
    <row r="177" spans="1:65" s="2" customFormat="1" ht="34.799999999999997" customHeight="1">
      <c r="A177" s="34"/>
      <c r="B177" s="35"/>
      <c r="C177" s="214" t="s">
        <v>306</v>
      </c>
      <c r="D177" s="214" t="s">
        <v>225</v>
      </c>
      <c r="E177" s="215" t="s">
        <v>549</v>
      </c>
      <c r="F177" s="216" t="s">
        <v>550</v>
      </c>
      <c r="G177" s="217" t="s">
        <v>228</v>
      </c>
      <c r="H177" s="218">
        <v>30.3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0.30834</v>
      </c>
      <c r="R177" s="223">
        <f>Q177*H177</f>
        <v>9.342702000000001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551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544</v>
      </c>
      <c r="G178" s="228"/>
      <c r="H178" s="232">
        <v>3.99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545</v>
      </c>
      <c r="G179" s="228"/>
      <c r="H179" s="232">
        <v>10.29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3" customFormat="1">
      <c r="B180" s="227"/>
      <c r="C180" s="228"/>
      <c r="D180" s="229" t="s">
        <v>234</v>
      </c>
      <c r="E180" s="230" t="s">
        <v>1</v>
      </c>
      <c r="F180" s="231" t="s">
        <v>546</v>
      </c>
      <c r="G180" s="228"/>
      <c r="H180" s="232">
        <v>16.02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33</v>
      </c>
      <c r="AX180" s="13" t="s">
        <v>77</v>
      </c>
      <c r="AY180" s="238" t="s">
        <v>223</v>
      </c>
    </row>
    <row r="181" spans="1:65" s="14" customFormat="1">
      <c r="B181" s="239"/>
      <c r="C181" s="240"/>
      <c r="D181" s="229" t="s">
        <v>234</v>
      </c>
      <c r="E181" s="241" t="s">
        <v>1</v>
      </c>
      <c r="F181" s="242" t="s">
        <v>244</v>
      </c>
      <c r="G181" s="240"/>
      <c r="H181" s="243">
        <v>30.3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234</v>
      </c>
      <c r="AU181" s="249" t="s">
        <v>100</v>
      </c>
      <c r="AV181" s="14" t="s">
        <v>229</v>
      </c>
      <c r="AW181" s="14" t="s">
        <v>33</v>
      </c>
      <c r="AX181" s="14" t="s">
        <v>85</v>
      </c>
      <c r="AY181" s="249" t="s">
        <v>223</v>
      </c>
    </row>
    <row r="182" spans="1:65" s="2" customFormat="1" ht="30" customHeight="1">
      <c r="A182" s="34"/>
      <c r="B182" s="35"/>
      <c r="C182" s="214" t="s">
        <v>313</v>
      </c>
      <c r="D182" s="214" t="s">
        <v>225</v>
      </c>
      <c r="E182" s="215" t="s">
        <v>552</v>
      </c>
      <c r="F182" s="216" t="s">
        <v>553</v>
      </c>
      <c r="G182" s="217" t="s">
        <v>228</v>
      </c>
      <c r="H182" s="218">
        <v>433.12</v>
      </c>
      <c r="I182" s="219"/>
      <c r="J182" s="218">
        <f>ROUND(I182*H182,2)</f>
        <v>0</v>
      </c>
      <c r="K182" s="220"/>
      <c r="L182" s="39"/>
      <c r="M182" s="221" t="s">
        <v>1</v>
      </c>
      <c r="N182" s="222" t="s">
        <v>43</v>
      </c>
      <c r="O182" s="75"/>
      <c r="P182" s="223">
        <f>O182*H182</f>
        <v>0</v>
      </c>
      <c r="Q182" s="223">
        <v>0.37441000000000002</v>
      </c>
      <c r="R182" s="223">
        <f>Q182*H182</f>
        <v>162.16445920000001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229</v>
      </c>
      <c r="AT182" s="225" t="s">
        <v>225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554</v>
      </c>
    </row>
    <row r="183" spans="1:65" s="2" customFormat="1" ht="22.2" customHeight="1">
      <c r="A183" s="34"/>
      <c r="B183" s="35"/>
      <c r="C183" s="214" t="s">
        <v>321</v>
      </c>
      <c r="D183" s="214" t="s">
        <v>225</v>
      </c>
      <c r="E183" s="215" t="s">
        <v>555</v>
      </c>
      <c r="F183" s="216" t="s">
        <v>556</v>
      </c>
      <c r="G183" s="217" t="s">
        <v>228</v>
      </c>
      <c r="H183" s="218">
        <v>433.12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5.6100000000000004E-3</v>
      </c>
      <c r="R183" s="223">
        <f>Q183*H183</f>
        <v>2.4298032000000003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557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558</v>
      </c>
      <c r="G184" s="228"/>
      <c r="H184" s="232">
        <v>433.12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85</v>
      </c>
      <c r="AY184" s="238" t="s">
        <v>223</v>
      </c>
    </row>
    <row r="185" spans="1:65" s="2" customFormat="1" ht="34.799999999999997" customHeight="1">
      <c r="A185" s="34"/>
      <c r="B185" s="35"/>
      <c r="C185" s="214" t="s">
        <v>328</v>
      </c>
      <c r="D185" s="214" t="s">
        <v>225</v>
      </c>
      <c r="E185" s="215" t="s">
        <v>339</v>
      </c>
      <c r="F185" s="216" t="s">
        <v>559</v>
      </c>
      <c r="G185" s="217" t="s">
        <v>228</v>
      </c>
      <c r="H185" s="218">
        <v>472.8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7.1000000000000002E-4</v>
      </c>
      <c r="R185" s="223">
        <f>Q185*H185</f>
        <v>0.33568800000000004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341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560</v>
      </c>
      <c r="G186" s="228"/>
      <c r="H186" s="232">
        <v>433.12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77</v>
      </c>
      <c r="AY186" s="238" t="s">
        <v>223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561</v>
      </c>
      <c r="G187" s="228"/>
      <c r="H187" s="232">
        <v>39.68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77</v>
      </c>
      <c r="AY187" s="238" t="s">
        <v>223</v>
      </c>
    </row>
    <row r="188" spans="1:65" s="14" customFormat="1">
      <c r="B188" s="239"/>
      <c r="C188" s="240"/>
      <c r="D188" s="229" t="s">
        <v>234</v>
      </c>
      <c r="E188" s="241" t="s">
        <v>1</v>
      </c>
      <c r="F188" s="242" t="s">
        <v>244</v>
      </c>
      <c r="G188" s="240"/>
      <c r="H188" s="243">
        <v>472.8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234</v>
      </c>
      <c r="AU188" s="249" t="s">
        <v>100</v>
      </c>
      <c r="AV188" s="14" t="s">
        <v>229</v>
      </c>
      <c r="AW188" s="14" t="s">
        <v>33</v>
      </c>
      <c r="AX188" s="14" t="s">
        <v>85</v>
      </c>
      <c r="AY188" s="249" t="s">
        <v>223</v>
      </c>
    </row>
    <row r="189" spans="1:65" s="2" customFormat="1" ht="34.799999999999997" customHeight="1">
      <c r="A189" s="34"/>
      <c r="B189" s="35"/>
      <c r="C189" s="214" t="s">
        <v>7</v>
      </c>
      <c r="D189" s="214" t="s">
        <v>225</v>
      </c>
      <c r="E189" s="215" t="s">
        <v>562</v>
      </c>
      <c r="F189" s="216" t="s">
        <v>563</v>
      </c>
      <c r="G189" s="217" t="s">
        <v>228</v>
      </c>
      <c r="H189" s="218">
        <v>433.12</v>
      </c>
      <c r="I189" s="219"/>
      <c r="J189" s="218">
        <f>ROUND(I189*H189,2)</f>
        <v>0</v>
      </c>
      <c r="K189" s="220"/>
      <c r="L189" s="39"/>
      <c r="M189" s="221" t="s">
        <v>1</v>
      </c>
      <c r="N189" s="222" t="s">
        <v>43</v>
      </c>
      <c r="O189" s="75"/>
      <c r="P189" s="223">
        <f>O189*H189</f>
        <v>0</v>
      </c>
      <c r="Q189" s="223">
        <v>0.10373</v>
      </c>
      <c r="R189" s="223">
        <f>Q189*H189</f>
        <v>44.927537600000001</v>
      </c>
      <c r="S189" s="223">
        <v>0</v>
      </c>
      <c r="T189" s="22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229</v>
      </c>
      <c r="AT189" s="225" t="s">
        <v>225</v>
      </c>
      <c r="AU189" s="225" t="s">
        <v>100</v>
      </c>
      <c r="AY189" s="17" t="s">
        <v>223</v>
      </c>
      <c r="BE189" s="226">
        <f>IF(N189="základná",J189,0)</f>
        <v>0</v>
      </c>
      <c r="BF189" s="226">
        <f>IF(N189="znížená",J189,0)</f>
        <v>0</v>
      </c>
      <c r="BG189" s="226">
        <f>IF(N189="zákl. prenesená",J189,0)</f>
        <v>0</v>
      </c>
      <c r="BH189" s="226">
        <f>IF(N189="zníž. prenesená",J189,0)</f>
        <v>0</v>
      </c>
      <c r="BI189" s="226">
        <f>IF(N189="nulová",J189,0)</f>
        <v>0</v>
      </c>
      <c r="BJ189" s="17" t="s">
        <v>100</v>
      </c>
      <c r="BK189" s="226">
        <f>ROUND(I189*H189,2)</f>
        <v>0</v>
      </c>
      <c r="BL189" s="17" t="s">
        <v>229</v>
      </c>
      <c r="BM189" s="225" t="s">
        <v>564</v>
      </c>
    </row>
    <row r="190" spans="1:65" s="2" customFormat="1" ht="34.799999999999997" customHeight="1">
      <c r="A190" s="34"/>
      <c r="B190" s="35"/>
      <c r="C190" s="214" t="s">
        <v>338</v>
      </c>
      <c r="D190" s="214" t="s">
        <v>225</v>
      </c>
      <c r="E190" s="215" t="s">
        <v>565</v>
      </c>
      <c r="F190" s="216" t="s">
        <v>566</v>
      </c>
      <c r="G190" s="217" t="s">
        <v>228</v>
      </c>
      <c r="H190" s="218">
        <v>39.68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0.12966</v>
      </c>
      <c r="R190" s="223">
        <f>Q190*H190</f>
        <v>5.1449087999999996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567</v>
      </c>
    </row>
    <row r="191" spans="1:65" s="2" customFormat="1" ht="34.799999999999997" customHeight="1">
      <c r="A191" s="34"/>
      <c r="B191" s="35"/>
      <c r="C191" s="214" t="s">
        <v>342</v>
      </c>
      <c r="D191" s="214" t="s">
        <v>225</v>
      </c>
      <c r="E191" s="215" t="s">
        <v>568</v>
      </c>
      <c r="F191" s="216" t="s">
        <v>569</v>
      </c>
      <c r="G191" s="217" t="s">
        <v>228</v>
      </c>
      <c r="H191" s="218">
        <v>433.12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0.18151999999999999</v>
      </c>
      <c r="R191" s="223">
        <f>Q191*H191</f>
        <v>78.619942399999999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570</v>
      </c>
    </row>
    <row r="192" spans="1:65" s="2" customFormat="1" ht="30" customHeight="1">
      <c r="A192" s="34"/>
      <c r="B192" s="35"/>
      <c r="C192" s="214" t="s">
        <v>346</v>
      </c>
      <c r="D192" s="214" t="s">
        <v>225</v>
      </c>
      <c r="E192" s="215" t="s">
        <v>356</v>
      </c>
      <c r="F192" s="216" t="s">
        <v>571</v>
      </c>
      <c r="G192" s="217" t="s">
        <v>228</v>
      </c>
      <c r="H192" s="218">
        <v>14.28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0.112</v>
      </c>
      <c r="R192" s="223">
        <f>Q192*H192</f>
        <v>1.5993599999999999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572</v>
      </c>
    </row>
    <row r="193" spans="1:65" s="13" customFormat="1">
      <c r="B193" s="227"/>
      <c r="C193" s="228"/>
      <c r="D193" s="229" t="s">
        <v>234</v>
      </c>
      <c r="E193" s="230" t="s">
        <v>1</v>
      </c>
      <c r="F193" s="231" t="s">
        <v>573</v>
      </c>
      <c r="G193" s="228"/>
      <c r="H193" s="232">
        <v>3.99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234</v>
      </c>
      <c r="AU193" s="238" t="s">
        <v>100</v>
      </c>
      <c r="AV193" s="13" t="s">
        <v>100</v>
      </c>
      <c r="AW193" s="13" t="s">
        <v>33</v>
      </c>
      <c r="AX193" s="13" t="s">
        <v>77</v>
      </c>
      <c r="AY193" s="238" t="s">
        <v>223</v>
      </c>
    </row>
    <row r="194" spans="1:65" s="13" customFormat="1">
      <c r="B194" s="227"/>
      <c r="C194" s="228"/>
      <c r="D194" s="229" t="s">
        <v>234</v>
      </c>
      <c r="E194" s="230" t="s">
        <v>1</v>
      </c>
      <c r="F194" s="231" t="s">
        <v>545</v>
      </c>
      <c r="G194" s="228"/>
      <c r="H194" s="232">
        <v>10.29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234</v>
      </c>
      <c r="AU194" s="238" t="s">
        <v>100</v>
      </c>
      <c r="AV194" s="13" t="s">
        <v>100</v>
      </c>
      <c r="AW194" s="13" t="s">
        <v>33</v>
      </c>
      <c r="AX194" s="13" t="s">
        <v>77</v>
      </c>
      <c r="AY194" s="238" t="s">
        <v>223</v>
      </c>
    </row>
    <row r="195" spans="1:65" s="14" customFormat="1">
      <c r="B195" s="239"/>
      <c r="C195" s="240"/>
      <c r="D195" s="229" t="s">
        <v>234</v>
      </c>
      <c r="E195" s="241" t="s">
        <v>1</v>
      </c>
      <c r="F195" s="242" t="s">
        <v>244</v>
      </c>
      <c r="G195" s="240"/>
      <c r="H195" s="243">
        <v>14.28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234</v>
      </c>
      <c r="AU195" s="249" t="s">
        <v>100</v>
      </c>
      <c r="AV195" s="14" t="s">
        <v>229</v>
      </c>
      <c r="AW195" s="14" t="s">
        <v>33</v>
      </c>
      <c r="AX195" s="14" t="s">
        <v>85</v>
      </c>
      <c r="AY195" s="249" t="s">
        <v>223</v>
      </c>
    </row>
    <row r="196" spans="1:65" s="2" customFormat="1" ht="22.2" customHeight="1">
      <c r="A196" s="34"/>
      <c r="B196" s="35"/>
      <c r="C196" s="250" t="s">
        <v>350</v>
      </c>
      <c r="D196" s="250" t="s">
        <v>322</v>
      </c>
      <c r="E196" s="251" t="s">
        <v>360</v>
      </c>
      <c r="F196" s="252" t="s">
        <v>361</v>
      </c>
      <c r="G196" s="253" t="s">
        <v>228</v>
      </c>
      <c r="H196" s="254">
        <v>14.42</v>
      </c>
      <c r="I196" s="255"/>
      <c r="J196" s="254">
        <f>ROUND(I196*H196,2)</f>
        <v>0</v>
      </c>
      <c r="K196" s="256"/>
      <c r="L196" s="257"/>
      <c r="M196" s="258" t="s">
        <v>1</v>
      </c>
      <c r="N196" s="259" t="s">
        <v>43</v>
      </c>
      <c r="O196" s="75"/>
      <c r="P196" s="223">
        <f>O196*H196</f>
        <v>0</v>
      </c>
      <c r="Q196" s="223">
        <v>0.18</v>
      </c>
      <c r="R196" s="223">
        <f>Q196*H196</f>
        <v>2.5955999999999997</v>
      </c>
      <c r="S196" s="223">
        <v>0</v>
      </c>
      <c r="T196" s="22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262</v>
      </c>
      <c r="AT196" s="225" t="s">
        <v>322</v>
      </c>
      <c r="AU196" s="225" t="s">
        <v>100</v>
      </c>
      <c r="AY196" s="17" t="s">
        <v>223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7" t="s">
        <v>100</v>
      </c>
      <c r="BK196" s="226">
        <f>ROUND(I196*H196,2)</f>
        <v>0</v>
      </c>
      <c r="BL196" s="17" t="s">
        <v>229</v>
      </c>
      <c r="BM196" s="225" t="s">
        <v>574</v>
      </c>
    </row>
    <row r="197" spans="1:65" s="13" customFormat="1">
      <c r="B197" s="227"/>
      <c r="C197" s="228"/>
      <c r="D197" s="229" t="s">
        <v>234</v>
      </c>
      <c r="E197" s="228"/>
      <c r="F197" s="231" t="s">
        <v>575</v>
      </c>
      <c r="G197" s="228"/>
      <c r="H197" s="232">
        <v>14.42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234</v>
      </c>
      <c r="AU197" s="238" t="s">
        <v>100</v>
      </c>
      <c r="AV197" s="13" t="s">
        <v>100</v>
      </c>
      <c r="AW197" s="13" t="s">
        <v>4</v>
      </c>
      <c r="AX197" s="13" t="s">
        <v>85</v>
      </c>
      <c r="AY197" s="238" t="s">
        <v>223</v>
      </c>
    </row>
    <row r="198" spans="1:65" s="2" customFormat="1" ht="22.2" customHeight="1">
      <c r="A198" s="34"/>
      <c r="B198" s="35"/>
      <c r="C198" s="214" t="s">
        <v>355</v>
      </c>
      <c r="D198" s="214" t="s">
        <v>225</v>
      </c>
      <c r="E198" s="215" t="s">
        <v>365</v>
      </c>
      <c r="F198" s="216" t="s">
        <v>366</v>
      </c>
      <c r="G198" s="217" t="s">
        <v>228</v>
      </c>
      <c r="H198" s="218">
        <v>16.02</v>
      </c>
      <c r="I198" s="219"/>
      <c r="J198" s="218">
        <f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>O198*H198</f>
        <v>0</v>
      </c>
      <c r="Q198" s="223">
        <v>0.112</v>
      </c>
      <c r="R198" s="223">
        <f>Q198*H198</f>
        <v>1.7942400000000001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576</v>
      </c>
    </row>
    <row r="199" spans="1:65" s="2" customFormat="1" ht="14.4" customHeight="1">
      <c r="A199" s="34"/>
      <c r="B199" s="35"/>
      <c r="C199" s="250" t="s">
        <v>359</v>
      </c>
      <c r="D199" s="250" t="s">
        <v>322</v>
      </c>
      <c r="E199" s="251" t="s">
        <v>369</v>
      </c>
      <c r="F199" s="252" t="s">
        <v>370</v>
      </c>
      <c r="G199" s="253" t="s">
        <v>228</v>
      </c>
      <c r="H199" s="254">
        <v>16.18</v>
      </c>
      <c r="I199" s="255"/>
      <c r="J199" s="254">
        <f>ROUND(I199*H199,2)</f>
        <v>0</v>
      </c>
      <c r="K199" s="256"/>
      <c r="L199" s="257"/>
      <c r="M199" s="258" t="s">
        <v>1</v>
      </c>
      <c r="N199" s="259" t="s">
        <v>43</v>
      </c>
      <c r="O199" s="75"/>
      <c r="P199" s="223">
        <f>O199*H199</f>
        <v>0</v>
      </c>
      <c r="Q199" s="223">
        <v>0.13800000000000001</v>
      </c>
      <c r="R199" s="223">
        <f>Q199*H199</f>
        <v>2.2328399999999999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262</v>
      </c>
      <c r="AT199" s="225" t="s">
        <v>322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577</v>
      </c>
    </row>
    <row r="200" spans="1:65" s="12" customFormat="1" ht="22.8" customHeight="1">
      <c r="B200" s="198"/>
      <c r="C200" s="199"/>
      <c r="D200" s="200" t="s">
        <v>76</v>
      </c>
      <c r="E200" s="212" t="s">
        <v>268</v>
      </c>
      <c r="F200" s="212" t="s">
        <v>378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SUM(P201:P250)</f>
        <v>0</v>
      </c>
      <c r="Q200" s="206"/>
      <c r="R200" s="207">
        <f>SUM(R201:R250)</f>
        <v>134.08936360000001</v>
      </c>
      <c r="S200" s="206"/>
      <c r="T200" s="208">
        <f>SUM(T201:T250)</f>
        <v>2.4E-2</v>
      </c>
      <c r="AR200" s="209" t="s">
        <v>85</v>
      </c>
      <c r="AT200" s="210" t="s">
        <v>76</v>
      </c>
      <c r="AU200" s="210" t="s">
        <v>85</v>
      </c>
      <c r="AY200" s="209" t="s">
        <v>223</v>
      </c>
      <c r="BK200" s="211">
        <f>SUM(BK201:BK250)</f>
        <v>0</v>
      </c>
    </row>
    <row r="201" spans="1:65" s="2" customFormat="1" ht="22.2" customHeight="1">
      <c r="A201" s="34"/>
      <c r="B201" s="35"/>
      <c r="C201" s="214" t="s">
        <v>364</v>
      </c>
      <c r="D201" s="214" t="s">
        <v>225</v>
      </c>
      <c r="E201" s="215" t="s">
        <v>380</v>
      </c>
      <c r="F201" s="216" t="s">
        <v>381</v>
      </c>
      <c r="G201" s="217" t="s">
        <v>376</v>
      </c>
      <c r="H201" s="218">
        <v>24</v>
      </c>
      <c r="I201" s="219"/>
      <c r="J201" s="218">
        <f>ROUND(I201*H201,2)</f>
        <v>0</v>
      </c>
      <c r="K201" s="220"/>
      <c r="L201" s="39"/>
      <c r="M201" s="221" t="s">
        <v>1</v>
      </c>
      <c r="N201" s="222" t="s">
        <v>43</v>
      </c>
      <c r="O201" s="75"/>
      <c r="P201" s="223">
        <f>O201*H201</f>
        <v>0</v>
      </c>
      <c r="Q201" s="223">
        <v>0.22133</v>
      </c>
      <c r="R201" s="223">
        <f>Q201*H201</f>
        <v>5.3119199999999998</v>
      </c>
      <c r="S201" s="223">
        <v>0</v>
      </c>
      <c r="T201" s="22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>IF(N201="základná",J201,0)</f>
        <v>0</v>
      </c>
      <c r="BF201" s="226">
        <f>IF(N201="znížená",J201,0)</f>
        <v>0</v>
      </c>
      <c r="BG201" s="226">
        <f>IF(N201="zákl. prenesená",J201,0)</f>
        <v>0</v>
      </c>
      <c r="BH201" s="226">
        <f>IF(N201="zníž. prenesená",J201,0)</f>
        <v>0</v>
      </c>
      <c r="BI201" s="226">
        <f>IF(N201="nulová",J201,0)</f>
        <v>0</v>
      </c>
      <c r="BJ201" s="17" t="s">
        <v>100</v>
      </c>
      <c r="BK201" s="226">
        <f>ROUND(I201*H201,2)</f>
        <v>0</v>
      </c>
      <c r="BL201" s="17" t="s">
        <v>229</v>
      </c>
      <c r="BM201" s="225" t="s">
        <v>382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578</v>
      </c>
      <c r="G202" s="228"/>
      <c r="H202" s="232">
        <v>6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77</v>
      </c>
      <c r="AY202" s="238" t="s">
        <v>223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579</v>
      </c>
      <c r="G203" s="228"/>
      <c r="H203" s="232">
        <v>18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77</v>
      </c>
      <c r="AY203" s="238" t="s">
        <v>223</v>
      </c>
    </row>
    <row r="204" spans="1:65" s="14" customFormat="1">
      <c r="B204" s="239"/>
      <c r="C204" s="240"/>
      <c r="D204" s="229" t="s">
        <v>234</v>
      </c>
      <c r="E204" s="241" t="s">
        <v>1</v>
      </c>
      <c r="F204" s="242" t="s">
        <v>244</v>
      </c>
      <c r="G204" s="240"/>
      <c r="H204" s="243">
        <v>24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234</v>
      </c>
      <c r="AU204" s="249" t="s">
        <v>100</v>
      </c>
      <c r="AV204" s="14" t="s">
        <v>229</v>
      </c>
      <c r="AW204" s="14" t="s">
        <v>33</v>
      </c>
      <c r="AX204" s="14" t="s">
        <v>85</v>
      </c>
      <c r="AY204" s="249" t="s">
        <v>223</v>
      </c>
    </row>
    <row r="205" spans="1:65" s="2" customFormat="1" ht="14.4" customHeight="1">
      <c r="A205" s="34"/>
      <c r="B205" s="35"/>
      <c r="C205" s="250" t="s">
        <v>368</v>
      </c>
      <c r="D205" s="250" t="s">
        <v>322</v>
      </c>
      <c r="E205" s="251" t="s">
        <v>386</v>
      </c>
      <c r="F205" s="252" t="s">
        <v>387</v>
      </c>
      <c r="G205" s="253" t="s">
        <v>376</v>
      </c>
      <c r="H205" s="254">
        <v>18</v>
      </c>
      <c r="I205" s="255"/>
      <c r="J205" s="254">
        <f t="shared" ref="J205:J210" si="5">ROUND(I205*H205,2)</f>
        <v>0</v>
      </c>
      <c r="K205" s="256"/>
      <c r="L205" s="257"/>
      <c r="M205" s="258" t="s">
        <v>1</v>
      </c>
      <c r="N205" s="259" t="s">
        <v>43</v>
      </c>
      <c r="O205" s="75"/>
      <c r="P205" s="223">
        <f t="shared" ref="P205:P210" si="6">O205*H205</f>
        <v>0</v>
      </c>
      <c r="Q205" s="223">
        <v>2E-3</v>
      </c>
      <c r="R205" s="223">
        <f t="shared" ref="R205:R210" si="7">Q205*H205</f>
        <v>3.6000000000000004E-2</v>
      </c>
      <c r="S205" s="223">
        <v>0</v>
      </c>
      <c r="T205" s="224">
        <f t="shared" ref="T205:T210" si="8"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 t="shared" ref="BE205:BE210" si="9">IF(N205="základná",J205,0)</f>
        <v>0</v>
      </c>
      <c r="BF205" s="226">
        <f t="shared" ref="BF205:BF210" si="10">IF(N205="znížená",J205,0)</f>
        <v>0</v>
      </c>
      <c r="BG205" s="226">
        <f t="shared" ref="BG205:BG210" si="11">IF(N205="zákl. prenesená",J205,0)</f>
        <v>0</v>
      </c>
      <c r="BH205" s="226">
        <f t="shared" ref="BH205:BH210" si="12">IF(N205="zníž. prenesená",J205,0)</f>
        <v>0</v>
      </c>
      <c r="BI205" s="226">
        <f t="shared" ref="BI205:BI210" si="13">IF(N205="nulová",J205,0)</f>
        <v>0</v>
      </c>
      <c r="BJ205" s="17" t="s">
        <v>100</v>
      </c>
      <c r="BK205" s="226">
        <f t="shared" ref="BK205:BK210" si="14">ROUND(I205*H205,2)</f>
        <v>0</v>
      </c>
      <c r="BL205" s="17" t="s">
        <v>229</v>
      </c>
      <c r="BM205" s="225" t="s">
        <v>388</v>
      </c>
    </row>
    <row r="206" spans="1:65" s="2" customFormat="1" ht="14.4" customHeight="1">
      <c r="A206" s="34"/>
      <c r="B206" s="35"/>
      <c r="C206" s="250" t="s">
        <v>373</v>
      </c>
      <c r="D206" s="250" t="s">
        <v>322</v>
      </c>
      <c r="E206" s="251" t="s">
        <v>394</v>
      </c>
      <c r="F206" s="252" t="s">
        <v>395</v>
      </c>
      <c r="G206" s="253" t="s">
        <v>376</v>
      </c>
      <c r="H206" s="254">
        <v>14</v>
      </c>
      <c r="I206" s="255"/>
      <c r="J206" s="254">
        <f t="shared" si="5"/>
        <v>0</v>
      </c>
      <c r="K206" s="256"/>
      <c r="L206" s="257"/>
      <c r="M206" s="258" t="s">
        <v>1</v>
      </c>
      <c r="N206" s="259" t="s">
        <v>43</v>
      </c>
      <c r="O206" s="75"/>
      <c r="P206" s="223">
        <f t="shared" si="6"/>
        <v>0</v>
      </c>
      <c r="Q206" s="223">
        <v>1.4E-3</v>
      </c>
      <c r="R206" s="223">
        <f t="shared" si="7"/>
        <v>1.9599999999999999E-2</v>
      </c>
      <c r="S206" s="223">
        <v>0</v>
      </c>
      <c r="T206" s="224">
        <f t="shared" si="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262</v>
      </c>
      <c r="AT206" s="225" t="s">
        <v>322</v>
      </c>
      <c r="AU206" s="225" t="s">
        <v>100</v>
      </c>
      <c r="AY206" s="17" t="s">
        <v>223</v>
      </c>
      <c r="BE206" s="226">
        <f t="shared" si="9"/>
        <v>0</v>
      </c>
      <c r="BF206" s="226">
        <f t="shared" si="10"/>
        <v>0</v>
      </c>
      <c r="BG206" s="226">
        <f t="shared" si="11"/>
        <v>0</v>
      </c>
      <c r="BH206" s="226">
        <f t="shared" si="12"/>
        <v>0</v>
      </c>
      <c r="BI206" s="226">
        <f t="shared" si="13"/>
        <v>0</v>
      </c>
      <c r="BJ206" s="17" t="s">
        <v>100</v>
      </c>
      <c r="BK206" s="226">
        <f t="shared" si="14"/>
        <v>0</v>
      </c>
      <c r="BL206" s="17" t="s">
        <v>229</v>
      </c>
      <c r="BM206" s="225" t="s">
        <v>396</v>
      </c>
    </row>
    <row r="207" spans="1:65" s="2" customFormat="1" ht="14.4" customHeight="1">
      <c r="A207" s="34"/>
      <c r="B207" s="35"/>
      <c r="C207" s="250" t="s">
        <v>379</v>
      </c>
      <c r="D207" s="250" t="s">
        <v>322</v>
      </c>
      <c r="E207" s="251" t="s">
        <v>398</v>
      </c>
      <c r="F207" s="252" t="s">
        <v>399</v>
      </c>
      <c r="G207" s="253" t="s">
        <v>376</v>
      </c>
      <c r="H207" s="254">
        <v>20</v>
      </c>
      <c r="I207" s="255"/>
      <c r="J207" s="254">
        <f t="shared" si="5"/>
        <v>0</v>
      </c>
      <c r="K207" s="256"/>
      <c r="L207" s="257"/>
      <c r="M207" s="258" t="s">
        <v>1</v>
      </c>
      <c r="N207" s="259" t="s">
        <v>43</v>
      </c>
      <c r="O207" s="75"/>
      <c r="P207" s="223">
        <f t="shared" si="6"/>
        <v>0</v>
      </c>
      <c r="Q207" s="223">
        <v>2.0000000000000002E-5</v>
      </c>
      <c r="R207" s="223">
        <f t="shared" si="7"/>
        <v>4.0000000000000002E-4</v>
      </c>
      <c r="S207" s="223">
        <v>0</v>
      </c>
      <c r="T207" s="224">
        <f t="shared" si="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262</v>
      </c>
      <c r="AT207" s="225" t="s">
        <v>322</v>
      </c>
      <c r="AU207" s="225" t="s">
        <v>100</v>
      </c>
      <c r="AY207" s="17" t="s">
        <v>223</v>
      </c>
      <c r="BE207" s="226">
        <f t="shared" si="9"/>
        <v>0</v>
      </c>
      <c r="BF207" s="226">
        <f t="shared" si="10"/>
        <v>0</v>
      </c>
      <c r="BG207" s="226">
        <f t="shared" si="11"/>
        <v>0</v>
      </c>
      <c r="BH207" s="226">
        <f t="shared" si="12"/>
        <v>0</v>
      </c>
      <c r="BI207" s="226">
        <f t="shared" si="13"/>
        <v>0</v>
      </c>
      <c r="BJ207" s="17" t="s">
        <v>100</v>
      </c>
      <c r="BK207" s="226">
        <f t="shared" si="14"/>
        <v>0</v>
      </c>
      <c r="BL207" s="17" t="s">
        <v>229</v>
      </c>
      <c r="BM207" s="225" t="s">
        <v>400</v>
      </c>
    </row>
    <row r="208" spans="1:65" s="2" customFormat="1" ht="30" customHeight="1">
      <c r="A208" s="34"/>
      <c r="B208" s="35"/>
      <c r="C208" s="214" t="s">
        <v>385</v>
      </c>
      <c r="D208" s="214" t="s">
        <v>225</v>
      </c>
      <c r="E208" s="215" t="s">
        <v>402</v>
      </c>
      <c r="F208" s="216" t="s">
        <v>403</v>
      </c>
      <c r="G208" s="217" t="s">
        <v>248</v>
      </c>
      <c r="H208" s="218">
        <v>171.21</v>
      </c>
      <c r="I208" s="219"/>
      <c r="J208" s="218">
        <f t="shared" si="5"/>
        <v>0</v>
      </c>
      <c r="K208" s="220"/>
      <c r="L208" s="39"/>
      <c r="M208" s="221" t="s">
        <v>1</v>
      </c>
      <c r="N208" s="222" t="s">
        <v>43</v>
      </c>
      <c r="O208" s="75"/>
      <c r="P208" s="223">
        <f t="shared" si="6"/>
        <v>0</v>
      </c>
      <c r="Q208" s="223">
        <v>6.9999999999999994E-5</v>
      </c>
      <c r="R208" s="223">
        <f t="shared" si="7"/>
        <v>1.1984699999999999E-2</v>
      </c>
      <c r="S208" s="223">
        <v>0</v>
      </c>
      <c r="T208" s="224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 t="shared" si="9"/>
        <v>0</v>
      </c>
      <c r="BF208" s="226">
        <f t="shared" si="10"/>
        <v>0</v>
      </c>
      <c r="BG208" s="226">
        <f t="shared" si="11"/>
        <v>0</v>
      </c>
      <c r="BH208" s="226">
        <f t="shared" si="12"/>
        <v>0</v>
      </c>
      <c r="BI208" s="226">
        <f t="shared" si="13"/>
        <v>0</v>
      </c>
      <c r="BJ208" s="17" t="s">
        <v>100</v>
      </c>
      <c r="BK208" s="226">
        <f t="shared" si="14"/>
        <v>0</v>
      </c>
      <c r="BL208" s="17" t="s">
        <v>229</v>
      </c>
      <c r="BM208" s="225" t="s">
        <v>404</v>
      </c>
    </row>
    <row r="209" spans="1:65" s="2" customFormat="1" ht="22.2" customHeight="1">
      <c r="A209" s="34"/>
      <c r="B209" s="35"/>
      <c r="C209" s="214" t="s">
        <v>389</v>
      </c>
      <c r="D209" s="214" t="s">
        <v>225</v>
      </c>
      <c r="E209" s="215" t="s">
        <v>406</v>
      </c>
      <c r="F209" s="216" t="s">
        <v>407</v>
      </c>
      <c r="G209" s="217" t="s">
        <v>248</v>
      </c>
      <c r="H209" s="218">
        <v>19.28</v>
      </c>
      <c r="I209" s="219"/>
      <c r="J209" s="218">
        <f t="shared" si="5"/>
        <v>0</v>
      </c>
      <c r="K209" s="220"/>
      <c r="L209" s="39"/>
      <c r="M209" s="221" t="s">
        <v>1</v>
      </c>
      <c r="N209" s="222" t="s">
        <v>43</v>
      </c>
      <c r="O209" s="75"/>
      <c r="P209" s="223">
        <f t="shared" si="6"/>
        <v>0</v>
      </c>
      <c r="Q209" s="223">
        <v>1.4999999999999999E-4</v>
      </c>
      <c r="R209" s="223">
        <f t="shared" si="7"/>
        <v>2.892E-3</v>
      </c>
      <c r="S209" s="223">
        <v>0</v>
      </c>
      <c r="T209" s="224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 t="shared" si="9"/>
        <v>0</v>
      </c>
      <c r="BF209" s="226">
        <f t="shared" si="10"/>
        <v>0</v>
      </c>
      <c r="BG209" s="226">
        <f t="shared" si="11"/>
        <v>0</v>
      </c>
      <c r="BH209" s="226">
        <f t="shared" si="12"/>
        <v>0</v>
      </c>
      <c r="BI209" s="226">
        <f t="shared" si="13"/>
        <v>0</v>
      </c>
      <c r="BJ209" s="17" t="s">
        <v>100</v>
      </c>
      <c r="BK209" s="226">
        <f t="shared" si="14"/>
        <v>0</v>
      </c>
      <c r="BL209" s="17" t="s">
        <v>229</v>
      </c>
      <c r="BM209" s="225" t="s">
        <v>408</v>
      </c>
    </row>
    <row r="210" spans="1:65" s="2" customFormat="1" ht="22.2" customHeight="1">
      <c r="A210" s="34"/>
      <c r="B210" s="35"/>
      <c r="C210" s="214" t="s">
        <v>393</v>
      </c>
      <c r="D210" s="214" t="s">
        <v>225</v>
      </c>
      <c r="E210" s="215" t="s">
        <v>410</v>
      </c>
      <c r="F210" s="216" t="s">
        <v>411</v>
      </c>
      <c r="G210" s="217" t="s">
        <v>228</v>
      </c>
      <c r="H210" s="218">
        <v>36.75</v>
      </c>
      <c r="I210" s="219"/>
      <c r="J210" s="218">
        <f t="shared" si="5"/>
        <v>0</v>
      </c>
      <c r="K210" s="220"/>
      <c r="L210" s="39"/>
      <c r="M210" s="221" t="s">
        <v>1</v>
      </c>
      <c r="N210" s="222" t="s">
        <v>43</v>
      </c>
      <c r="O210" s="75"/>
      <c r="P210" s="223">
        <f t="shared" si="6"/>
        <v>0</v>
      </c>
      <c r="Q210" s="223">
        <v>5.9999999999999995E-4</v>
      </c>
      <c r="R210" s="223">
        <f t="shared" si="7"/>
        <v>2.2049999999999997E-2</v>
      </c>
      <c r="S210" s="223">
        <v>0</v>
      </c>
      <c r="T210" s="224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 t="shared" si="9"/>
        <v>0</v>
      </c>
      <c r="BF210" s="226">
        <f t="shared" si="10"/>
        <v>0</v>
      </c>
      <c r="BG210" s="226">
        <f t="shared" si="11"/>
        <v>0</v>
      </c>
      <c r="BH210" s="226">
        <f t="shared" si="12"/>
        <v>0</v>
      </c>
      <c r="BI210" s="226">
        <f t="shared" si="13"/>
        <v>0</v>
      </c>
      <c r="BJ210" s="17" t="s">
        <v>100</v>
      </c>
      <c r="BK210" s="226">
        <f t="shared" si="14"/>
        <v>0</v>
      </c>
      <c r="BL210" s="17" t="s">
        <v>229</v>
      </c>
      <c r="BM210" s="225" t="s">
        <v>412</v>
      </c>
    </row>
    <row r="211" spans="1:65" s="13" customFormat="1">
      <c r="B211" s="227"/>
      <c r="C211" s="228"/>
      <c r="D211" s="229" t="s">
        <v>234</v>
      </c>
      <c r="E211" s="230" t="s">
        <v>1</v>
      </c>
      <c r="F211" s="231" t="s">
        <v>580</v>
      </c>
      <c r="G211" s="228"/>
      <c r="H211" s="232">
        <v>33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234</v>
      </c>
      <c r="AU211" s="238" t="s">
        <v>100</v>
      </c>
      <c r="AV211" s="13" t="s">
        <v>100</v>
      </c>
      <c r="AW211" s="13" t="s">
        <v>33</v>
      </c>
      <c r="AX211" s="13" t="s">
        <v>77</v>
      </c>
      <c r="AY211" s="238" t="s">
        <v>223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581</v>
      </c>
      <c r="G212" s="228"/>
      <c r="H212" s="232">
        <v>3.75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77</v>
      </c>
      <c r="AY212" s="238" t="s">
        <v>223</v>
      </c>
    </row>
    <row r="213" spans="1:65" s="14" customFormat="1">
      <c r="B213" s="239"/>
      <c r="C213" s="240"/>
      <c r="D213" s="229" t="s">
        <v>234</v>
      </c>
      <c r="E213" s="241" t="s">
        <v>1</v>
      </c>
      <c r="F213" s="242" t="s">
        <v>244</v>
      </c>
      <c r="G213" s="240"/>
      <c r="H213" s="243">
        <v>36.75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234</v>
      </c>
      <c r="AU213" s="249" t="s">
        <v>100</v>
      </c>
      <c r="AV213" s="14" t="s">
        <v>229</v>
      </c>
      <c r="AW213" s="14" t="s">
        <v>33</v>
      </c>
      <c r="AX213" s="14" t="s">
        <v>85</v>
      </c>
      <c r="AY213" s="249" t="s">
        <v>223</v>
      </c>
    </row>
    <row r="214" spans="1:65" s="2" customFormat="1" ht="22.2" customHeight="1">
      <c r="A214" s="34"/>
      <c r="B214" s="35"/>
      <c r="C214" s="214" t="s">
        <v>397</v>
      </c>
      <c r="D214" s="214" t="s">
        <v>225</v>
      </c>
      <c r="E214" s="215" t="s">
        <v>416</v>
      </c>
      <c r="F214" s="216" t="s">
        <v>417</v>
      </c>
      <c r="G214" s="217" t="s">
        <v>228</v>
      </c>
      <c r="H214" s="218">
        <v>65.2</v>
      </c>
      <c r="I214" s="219"/>
      <c r="J214" s="218">
        <f>ROUND(I214*H214,2)</f>
        <v>0</v>
      </c>
      <c r="K214" s="220"/>
      <c r="L214" s="39"/>
      <c r="M214" s="221" t="s">
        <v>1</v>
      </c>
      <c r="N214" s="222" t="s">
        <v>43</v>
      </c>
      <c r="O214" s="75"/>
      <c r="P214" s="223">
        <f>O214*H214</f>
        <v>0</v>
      </c>
      <c r="Q214" s="223">
        <v>3.3999999999999998E-3</v>
      </c>
      <c r="R214" s="223">
        <f>Q214*H214</f>
        <v>0.22167999999999999</v>
      </c>
      <c r="S214" s="223">
        <v>0</v>
      </c>
      <c r="T214" s="22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229</v>
      </c>
      <c r="AT214" s="225" t="s">
        <v>225</v>
      </c>
      <c r="AU214" s="225" t="s">
        <v>100</v>
      </c>
      <c r="AY214" s="17" t="s">
        <v>223</v>
      </c>
      <c r="BE214" s="226">
        <f>IF(N214="základná",J214,0)</f>
        <v>0</v>
      </c>
      <c r="BF214" s="226">
        <f>IF(N214="znížená",J214,0)</f>
        <v>0</v>
      </c>
      <c r="BG214" s="226">
        <f>IF(N214="zákl. prenesená",J214,0)</f>
        <v>0</v>
      </c>
      <c r="BH214" s="226">
        <f>IF(N214="zníž. prenesená",J214,0)</f>
        <v>0</v>
      </c>
      <c r="BI214" s="226">
        <f>IF(N214="nulová",J214,0)</f>
        <v>0</v>
      </c>
      <c r="BJ214" s="17" t="s">
        <v>100</v>
      </c>
      <c r="BK214" s="226">
        <f>ROUND(I214*H214,2)</f>
        <v>0</v>
      </c>
      <c r="BL214" s="17" t="s">
        <v>229</v>
      </c>
      <c r="BM214" s="225" t="s">
        <v>418</v>
      </c>
    </row>
    <row r="215" spans="1:65" s="2" customFormat="1" ht="22.2" customHeight="1">
      <c r="A215" s="34"/>
      <c r="B215" s="35"/>
      <c r="C215" s="214" t="s">
        <v>401</v>
      </c>
      <c r="D215" s="214" t="s">
        <v>225</v>
      </c>
      <c r="E215" s="215" t="s">
        <v>424</v>
      </c>
      <c r="F215" s="216" t="s">
        <v>425</v>
      </c>
      <c r="G215" s="217" t="s">
        <v>376</v>
      </c>
      <c r="H215" s="218">
        <v>19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426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582</v>
      </c>
      <c r="G216" s="228"/>
      <c r="H216" s="232">
        <v>19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85</v>
      </c>
      <c r="AY216" s="238" t="s">
        <v>223</v>
      </c>
    </row>
    <row r="217" spans="1:65" s="2" customFormat="1" ht="22.2" customHeight="1">
      <c r="A217" s="34"/>
      <c r="B217" s="35"/>
      <c r="C217" s="214" t="s">
        <v>405</v>
      </c>
      <c r="D217" s="214" t="s">
        <v>225</v>
      </c>
      <c r="E217" s="215" t="s">
        <v>429</v>
      </c>
      <c r="F217" s="216" t="s">
        <v>430</v>
      </c>
      <c r="G217" s="217" t="s">
        <v>248</v>
      </c>
      <c r="H217" s="218">
        <v>171.21</v>
      </c>
      <c r="I217" s="219"/>
      <c r="J217" s="218">
        <f>ROUND(I217*H217,2)</f>
        <v>0</v>
      </c>
      <c r="K217" s="220"/>
      <c r="L217" s="39"/>
      <c r="M217" s="221" t="s">
        <v>1</v>
      </c>
      <c r="N217" s="222" t="s">
        <v>43</v>
      </c>
      <c r="O217" s="7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431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583</v>
      </c>
      <c r="G218" s="228"/>
      <c r="H218" s="232">
        <v>171.21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85</v>
      </c>
      <c r="AY218" s="238" t="s">
        <v>223</v>
      </c>
    </row>
    <row r="219" spans="1:65" s="2" customFormat="1" ht="22.2" customHeight="1">
      <c r="A219" s="34"/>
      <c r="B219" s="35"/>
      <c r="C219" s="214" t="s">
        <v>409</v>
      </c>
      <c r="D219" s="214" t="s">
        <v>225</v>
      </c>
      <c r="E219" s="215" t="s">
        <v>434</v>
      </c>
      <c r="F219" s="216" t="s">
        <v>435</v>
      </c>
      <c r="G219" s="217" t="s">
        <v>228</v>
      </c>
      <c r="H219" s="218">
        <v>36.75</v>
      </c>
      <c r="I219" s="219"/>
      <c r="J219" s="218">
        <f>ROUND(I219*H219,2)</f>
        <v>0</v>
      </c>
      <c r="K219" s="220"/>
      <c r="L219" s="39"/>
      <c r="M219" s="221" t="s">
        <v>1</v>
      </c>
      <c r="N219" s="222" t="s">
        <v>43</v>
      </c>
      <c r="O219" s="75"/>
      <c r="P219" s="223">
        <f>O219*H219</f>
        <v>0</v>
      </c>
      <c r="Q219" s="223">
        <v>1.0000000000000001E-5</v>
      </c>
      <c r="R219" s="223">
        <f>Q219*H219</f>
        <v>3.6750000000000004E-4</v>
      </c>
      <c r="S219" s="223">
        <v>0</v>
      </c>
      <c r="T219" s="22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>IF(N219="základná",J219,0)</f>
        <v>0</v>
      </c>
      <c r="BF219" s="226">
        <f>IF(N219="znížená",J219,0)</f>
        <v>0</v>
      </c>
      <c r="BG219" s="226">
        <f>IF(N219="zákl. prenesená",J219,0)</f>
        <v>0</v>
      </c>
      <c r="BH219" s="226">
        <f>IF(N219="zníž. prenesená",J219,0)</f>
        <v>0</v>
      </c>
      <c r="BI219" s="226">
        <f>IF(N219="nulová",J219,0)</f>
        <v>0</v>
      </c>
      <c r="BJ219" s="17" t="s">
        <v>100</v>
      </c>
      <c r="BK219" s="226">
        <f>ROUND(I219*H219,2)</f>
        <v>0</v>
      </c>
      <c r="BL219" s="17" t="s">
        <v>229</v>
      </c>
      <c r="BM219" s="225" t="s">
        <v>436</v>
      </c>
    </row>
    <row r="220" spans="1:65" s="13" customFormat="1">
      <c r="B220" s="227"/>
      <c r="C220" s="228"/>
      <c r="D220" s="229" t="s">
        <v>234</v>
      </c>
      <c r="E220" s="230" t="s">
        <v>1</v>
      </c>
      <c r="F220" s="231" t="s">
        <v>584</v>
      </c>
      <c r="G220" s="228"/>
      <c r="H220" s="232">
        <v>36.75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33</v>
      </c>
      <c r="AX220" s="13" t="s">
        <v>85</v>
      </c>
      <c r="AY220" s="238" t="s">
        <v>223</v>
      </c>
    </row>
    <row r="221" spans="1:65" s="2" customFormat="1" ht="30" customHeight="1">
      <c r="A221" s="34"/>
      <c r="B221" s="35"/>
      <c r="C221" s="214" t="s">
        <v>415</v>
      </c>
      <c r="D221" s="214" t="s">
        <v>225</v>
      </c>
      <c r="E221" s="215" t="s">
        <v>439</v>
      </c>
      <c r="F221" s="216" t="s">
        <v>440</v>
      </c>
      <c r="G221" s="217" t="s">
        <v>248</v>
      </c>
      <c r="H221" s="218">
        <v>236.24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0.15112999999999999</v>
      </c>
      <c r="R221" s="223">
        <f>Q221*H221</f>
        <v>35.702951200000001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441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585</v>
      </c>
      <c r="G222" s="228"/>
      <c r="H222" s="232">
        <v>44.85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77</v>
      </c>
      <c r="AY222" s="238" t="s">
        <v>223</v>
      </c>
    </row>
    <row r="223" spans="1:65" s="13" customFormat="1">
      <c r="B223" s="227"/>
      <c r="C223" s="228"/>
      <c r="D223" s="229" t="s">
        <v>234</v>
      </c>
      <c r="E223" s="230" t="s">
        <v>1</v>
      </c>
      <c r="F223" s="231" t="s">
        <v>586</v>
      </c>
      <c r="G223" s="228"/>
      <c r="H223" s="232">
        <v>154.27000000000001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33</v>
      </c>
      <c r="AX223" s="13" t="s">
        <v>77</v>
      </c>
      <c r="AY223" s="238" t="s">
        <v>223</v>
      </c>
    </row>
    <row r="224" spans="1:65" s="13" customFormat="1">
      <c r="B224" s="227"/>
      <c r="C224" s="228"/>
      <c r="D224" s="229" t="s">
        <v>234</v>
      </c>
      <c r="E224" s="230" t="s">
        <v>1</v>
      </c>
      <c r="F224" s="231" t="s">
        <v>587</v>
      </c>
      <c r="G224" s="228"/>
      <c r="H224" s="232">
        <v>37.119999999999997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33</v>
      </c>
      <c r="AX224" s="13" t="s">
        <v>77</v>
      </c>
      <c r="AY224" s="238" t="s">
        <v>223</v>
      </c>
    </row>
    <row r="225" spans="1:65" s="14" customFormat="1">
      <c r="B225" s="239"/>
      <c r="C225" s="240"/>
      <c r="D225" s="229" t="s">
        <v>234</v>
      </c>
      <c r="E225" s="241" t="s">
        <v>1</v>
      </c>
      <c r="F225" s="242" t="s">
        <v>244</v>
      </c>
      <c r="G225" s="240"/>
      <c r="H225" s="243">
        <v>236.24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234</v>
      </c>
      <c r="AU225" s="249" t="s">
        <v>100</v>
      </c>
      <c r="AV225" s="14" t="s">
        <v>229</v>
      </c>
      <c r="AW225" s="14" t="s">
        <v>33</v>
      </c>
      <c r="AX225" s="14" t="s">
        <v>85</v>
      </c>
      <c r="AY225" s="249" t="s">
        <v>223</v>
      </c>
    </row>
    <row r="226" spans="1:65" s="2" customFormat="1" ht="22.2" customHeight="1">
      <c r="A226" s="34"/>
      <c r="B226" s="35"/>
      <c r="C226" s="250" t="s">
        <v>419</v>
      </c>
      <c r="D226" s="250" t="s">
        <v>322</v>
      </c>
      <c r="E226" s="251" t="s">
        <v>447</v>
      </c>
      <c r="F226" s="252" t="s">
        <v>448</v>
      </c>
      <c r="G226" s="253" t="s">
        <v>376</v>
      </c>
      <c r="H226" s="254">
        <v>82.79</v>
      </c>
      <c r="I226" s="255"/>
      <c r="J226" s="254">
        <f>ROUND(I226*H226,2)</f>
        <v>0</v>
      </c>
      <c r="K226" s="256"/>
      <c r="L226" s="257"/>
      <c r="M226" s="258" t="s">
        <v>1</v>
      </c>
      <c r="N226" s="259" t="s">
        <v>43</v>
      </c>
      <c r="O226" s="75"/>
      <c r="P226" s="223">
        <f>O226*H226</f>
        <v>0</v>
      </c>
      <c r="Q226" s="223">
        <v>0.09</v>
      </c>
      <c r="R226" s="223">
        <f>Q226*H226</f>
        <v>7.4511000000000003</v>
      </c>
      <c r="S226" s="223">
        <v>0</v>
      </c>
      <c r="T226" s="22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262</v>
      </c>
      <c r="AT226" s="225" t="s">
        <v>322</v>
      </c>
      <c r="AU226" s="225" t="s">
        <v>100</v>
      </c>
      <c r="AY226" s="17" t="s">
        <v>223</v>
      </c>
      <c r="BE226" s="226">
        <f>IF(N226="základná",J226,0)</f>
        <v>0</v>
      </c>
      <c r="BF226" s="226">
        <f>IF(N226="znížená",J226,0)</f>
        <v>0</v>
      </c>
      <c r="BG226" s="226">
        <f>IF(N226="zákl. prenesená",J226,0)</f>
        <v>0</v>
      </c>
      <c r="BH226" s="226">
        <f>IF(N226="zníž. prenesená",J226,0)</f>
        <v>0</v>
      </c>
      <c r="BI226" s="226">
        <f>IF(N226="nulová",J226,0)</f>
        <v>0</v>
      </c>
      <c r="BJ226" s="17" t="s">
        <v>100</v>
      </c>
      <c r="BK226" s="226">
        <f>ROUND(I226*H226,2)</f>
        <v>0</v>
      </c>
      <c r="BL226" s="17" t="s">
        <v>229</v>
      </c>
      <c r="BM226" s="225" t="s">
        <v>449</v>
      </c>
    </row>
    <row r="227" spans="1:65" s="13" customFormat="1">
      <c r="B227" s="227"/>
      <c r="C227" s="228"/>
      <c r="D227" s="229" t="s">
        <v>234</v>
      </c>
      <c r="E227" s="230" t="s">
        <v>1</v>
      </c>
      <c r="F227" s="231" t="s">
        <v>588</v>
      </c>
      <c r="G227" s="228"/>
      <c r="H227" s="232">
        <v>44.85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33</v>
      </c>
      <c r="AX227" s="13" t="s">
        <v>77</v>
      </c>
      <c r="AY227" s="238" t="s">
        <v>223</v>
      </c>
    </row>
    <row r="228" spans="1:65" s="13" customFormat="1">
      <c r="B228" s="227"/>
      <c r="C228" s="228"/>
      <c r="D228" s="229" t="s">
        <v>234</v>
      </c>
      <c r="E228" s="230" t="s">
        <v>1</v>
      </c>
      <c r="F228" s="231" t="s">
        <v>587</v>
      </c>
      <c r="G228" s="228"/>
      <c r="H228" s="232">
        <v>37.119999999999997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234</v>
      </c>
      <c r="AU228" s="238" t="s">
        <v>100</v>
      </c>
      <c r="AV228" s="13" t="s">
        <v>100</v>
      </c>
      <c r="AW228" s="13" t="s">
        <v>33</v>
      </c>
      <c r="AX228" s="13" t="s">
        <v>77</v>
      </c>
      <c r="AY228" s="238" t="s">
        <v>223</v>
      </c>
    </row>
    <row r="229" spans="1:65" s="14" customFormat="1">
      <c r="B229" s="239"/>
      <c r="C229" s="240"/>
      <c r="D229" s="229" t="s">
        <v>234</v>
      </c>
      <c r="E229" s="241" t="s">
        <v>1</v>
      </c>
      <c r="F229" s="242" t="s">
        <v>244</v>
      </c>
      <c r="G229" s="240"/>
      <c r="H229" s="243">
        <v>81.97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234</v>
      </c>
      <c r="AU229" s="249" t="s">
        <v>100</v>
      </c>
      <c r="AV229" s="14" t="s">
        <v>229</v>
      </c>
      <c r="AW229" s="14" t="s">
        <v>33</v>
      </c>
      <c r="AX229" s="14" t="s">
        <v>85</v>
      </c>
      <c r="AY229" s="249" t="s">
        <v>223</v>
      </c>
    </row>
    <row r="230" spans="1:65" s="13" customFormat="1">
      <c r="B230" s="227"/>
      <c r="C230" s="228"/>
      <c r="D230" s="229" t="s">
        <v>234</v>
      </c>
      <c r="E230" s="228"/>
      <c r="F230" s="231" t="s">
        <v>589</v>
      </c>
      <c r="G230" s="228"/>
      <c r="H230" s="232">
        <v>82.79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4</v>
      </c>
      <c r="AX230" s="13" t="s">
        <v>85</v>
      </c>
      <c r="AY230" s="238" t="s">
        <v>223</v>
      </c>
    </row>
    <row r="231" spans="1:65" s="2" customFormat="1" ht="14.4" customHeight="1">
      <c r="A231" s="34"/>
      <c r="B231" s="35"/>
      <c r="C231" s="250" t="s">
        <v>423</v>
      </c>
      <c r="D231" s="250" t="s">
        <v>322</v>
      </c>
      <c r="E231" s="251" t="s">
        <v>452</v>
      </c>
      <c r="F231" s="252" t="s">
        <v>453</v>
      </c>
      <c r="G231" s="253" t="s">
        <v>376</v>
      </c>
      <c r="H231" s="254">
        <v>155.81</v>
      </c>
      <c r="I231" s="255"/>
      <c r="J231" s="254">
        <f>ROUND(I231*H231,2)</f>
        <v>0</v>
      </c>
      <c r="K231" s="256"/>
      <c r="L231" s="257"/>
      <c r="M231" s="258" t="s">
        <v>1</v>
      </c>
      <c r="N231" s="259" t="s">
        <v>43</v>
      </c>
      <c r="O231" s="75"/>
      <c r="P231" s="223">
        <f>O231*H231</f>
        <v>0</v>
      </c>
      <c r="Q231" s="223">
        <v>4.8000000000000001E-2</v>
      </c>
      <c r="R231" s="223">
        <f>Q231*H231</f>
        <v>7.4788800000000002</v>
      </c>
      <c r="S231" s="223">
        <v>0</v>
      </c>
      <c r="T231" s="22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262</v>
      </c>
      <c r="AT231" s="225" t="s">
        <v>322</v>
      </c>
      <c r="AU231" s="225" t="s">
        <v>100</v>
      </c>
      <c r="AY231" s="17" t="s">
        <v>223</v>
      </c>
      <c r="BE231" s="226">
        <f>IF(N231="základná",J231,0)</f>
        <v>0</v>
      </c>
      <c r="BF231" s="226">
        <f>IF(N231="znížená",J231,0)</f>
        <v>0</v>
      </c>
      <c r="BG231" s="226">
        <f>IF(N231="zákl. prenesená",J231,0)</f>
        <v>0</v>
      </c>
      <c r="BH231" s="226">
        <f>IF(N231="zníž. prenesená",J231,0)</f>
        <v>0</v>
      </c>
      <c r="BI231" s="226">
        <f>IF(N231="nulová",J231,0)</f>
        <v>0</v>
      </c>
      <c r="BJ231" s="17" t="s">
        <v>100</v>
      </c>
      <c r="BK231" s="226">
        <f>ROUND(I231*H231,2)</f>
        <v>0</v>
      </c>
      <c r="BL231" s="17" t="s">
        <v>229</v>
      </c>
      <c r="BM231" s="225" t="s">
        <v>454</v>
      </c>
    </row>
    <row r="232" spans="1:65" s="13" customFormat="1">
      <c r="B232" s="227"/>
      <c r="C232" s="228"/>
      <c r="D232" s="229" t="s">
        <v>234</v>
      </c>
      <c r="E232" s="230" t="s">
        <v>1</v>
      </c>
      <c r="F232" s="231" t="s">
        <v>586</v>
      </c>
      <c r="G232" s="228"/>
      <c r="H232" s="232">
        <v>154.27000000000001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234</v>
      </c>
      <c r="AU232" s="238" t="s">
        <v>100</v>
      </c>
      <c r="AV232" s="13" t="s">
        <v>100</v>
      </c>
      <c r="AW232" s="13" t="s">
        <v>33</v>
      </c>
      <c r="AX232" s="13" t="s">
        <v>85</v>
      </c>
      <c r="AY232" s="238" t="s">
        <v>223</v>
      </c>
    </row>
    <row r="233" spans="1:65" s="13" customFormat="1">
      <c r="B233" s="227"/>
      <c r="C233" s="228"/>
      <c r="D233" s="229" t="s">
        <v>234</v>
      </c>
      <c r="E233" s="228"/>
      <c r="F233" s="231" t="s">
        <v>590</v>
      </c>
      <c r="G233" s="228"/>
      <c r="H233" s="232">
        <v>155.81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4</v>
      </c>
      <c r="AX233" s="13" t="s">
        <v>85</v>
      </c>
      <c r="AY233" s="238" t="s">
        <v>223</v>
      </c>
    </row>
    <row r="234" spans="1:65" s="2" customFormat="1" ht="30" customHeight="1">
      <c r="A234" s="34"/>
      <c r="B234" s="35"/>
      <c r="C234" s="214" t="s">
        <v>428</v>
      </c>
      <c r="D234" s="214" t="s">
        <v>225</v>
      </c>
      <c r="E234" s="215" t="s">
        <v>462</v>
      </c>
      <c r="F234" s="216" t="s">
        <v>463</v>
      </c>
      <c r="G234" s="217" t="s">
        <v>248</v>
      </c>
      <c r="H234" s="218">
        <v>237.43</v>
      </c>
      <c r="I234" s="219"/>
      <c r="J234" s="218">
        <f>ROUND(I234*H234,2)</f>
        <v>0</v>
      </c>
      <c r="K234" s="220"/>
      <c r="L234" s="39"/>
      <c r="M234" s="221" t="s">
        <v>1</v>
      </c>
      <c r="N234" s="222" t="s">
        <v>43</v>
      </c>
      <c r="O234" s="75"/>
      <c r="P234" s="223">
        <f>O234*H234</f>
        <v>0</v>
      </c>
      <c r="Q234" s="223">
        <v>9.8530000000000006E-2</v>
      </c>
      <c r="R234" s="223">
        <f>Q234*H234</f>
        <v>23.393977900000003</v>
      </c>
      <c r="S234" s="223">
        <v>0</v>
      </c>
      <c r="T234" s="22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229</v>
      </c>
      <c r="AT234" s="225" t="s">
        <v>225</v>
      </c>
      <c r="AU234" s="225" t="s">
        <v>100</v>
      </c>
      <c r="AY234" s="17" t="s">
        <v>223</v>
      </c>
      <c r="BE234" s="226">
        <f>IF(N234="základná",J234,0)</f>
        <v>0</v>
      </c>
      <c r="BF234" s="226">
        <f>IF(N234="znížená",J234,0)</f>
        <v>0</v>
      </c>
      <c r="BG234" s="226">
        <f>IF(N234="zákl. prenesená",J234,0)</f>
        <v>0</v>
      </c>
      <c r="BH234" s="226">
        <f>IF(N234="zníž. prenesená",J234,0)</f>
        <v>0</v>
      </c>
      <c r="BI234" s="226">
        <f>IF(N234="nulová",J234,0)</f>
        <v>0</v>
      </c>
      <c r="BJ234" s="17" t="s">
        <v>100</v>
      </c>
      <c r="BK234" s="226">
        <f>ROUND(I234*H234,2)</f>
        <v>0</v>
      </c>
      <c r="BL234" s="17" t="s">
        <v>229</v>
      </c>
      <c r="BM234" s="225" t="s">
        <v>464</v>
      </c>
    </row>
    <row r="235" spans="1:65" s="13" customFormat="1">
      <c r="B235" s="227"/>
      <c r="C235" s="228"/>
      <c r="D235" s="229" t="s">
        <v>234</v>
      </c>
      <c r="E235" s="230" t="s">
        <v>1</v>
      </c>
      <c r="F235" s="231" t="s">
        <v>591</v>
      </c>
      <c r="G235" s="228"/>
      <c r="H235" s="232">
        <v>237.43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234</v>
      </c>
      <c r="AU235" s="238" t="s">
        <v>100</v>
      </c>
      <c r="AV235" s="13" t="s">
        <v>100</v>
      </c>
      <c r="AW235" s="13" t="s">
        <v>33</v>
      </c>
      <c r="AX235" s="13" t="s">
        <v>85</v>
      </c>
      <c r="AY235" s="238" t="s">
        <v>223</v>
      </c>
    </row>
    <row r="236" spans="1:65" s="2" customFormat="1" ht="14.4" customHeight="1">
      <c r="A236" s="34"/>
      <c r="B236" s="35"/>
      <c r="C236" s="250" t="s">
        <v>433</v>
      </c>
      <c r="D236" s="250" t="s">
        <v>322</v>
      </c>
      <c r="E236" s="251" t="s">
        <v>467</v>
      </c>
      <c r="F236" s="252" t="s">
        <v>468</v>
      </c>
      <c r="G236" s="253" t="s">
        <v>376</v>
      </c>
      <c r="H236" s="254">
        <v>239.8</v>
      </c>
      <c r="I236" s="255"/>
      <c r="J236" s="254">
        <f>ROUND(I236*H236,2)</f>
        <v>0</v>
      </c>
      <c r="K236" s="256"/>
      <c r="L236" s="257"/>
      <c r="M236" s="258" t="s">
        <v>1</v>
      </c>
      <c r="N236" s="259" t="s">
        <v>43</v>
      </c>
      <c r="O236" s="75"/>
      <c r="P236" s="223">
        <f>O236*H236</f>
        <v>0</v>
      </c>
      <c r="Q236" s="223">
        <v>2.3E-2</v>
      </c>
      <c r="R236" s="223">
        <f>Q236*H236</f>
        <v>5.5154000000000005</v>
      </c>
      <c r="S236" s="223">
        <v>0</v>
      </c>
      <c r="T236" s="22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262</v>
      </c>
      <c r="AT236" s="225" t="s">
        <v>322</v>
      </c>
      <c r="AU236" s="225" t="s">
        <v>100</v>
      </c>
      <c r="AY236" s="17" t="s">
        <v>223</v>
      </c>
      <c r="BE236" s="226">
        <f>IF(N236="základná",J236,0)</f>
        <v>0</v>
      </c>
      <c r="BF236" s="226">
        <f>IF(N236="znížená",J236,0)</f>
        <v>0</v>
      </c>
      <c r="BG236" s="226">
        <f>IF(N236="zákl. prenesená",J236,0)</f>
        <v>0</v>
      </c>
      <c r="BH236" s="226">
        <f>IF(N236="zníž. prenesená",J236,0)</f>
        <v>0</v>
      </c>
      <c r="BI236" s="226">
        <f>IF(N236="nulová",J236,0)</f>
        <v>0</v>
      </c>
      <c r="BJ236" s="17" t="s">
        <v>100</v>
      </c>
      <c r="BK236" s="226">
        <f>ROUND(I236*H236,2)</f>
        <v>0</v>
      </c>
      <c r="BL236" s="17" t="s">
        <v>229</v>
      </c>
      <c r="BM236" s="225" t="s">
        <v>469</v>
      </c>
    </row>
    <row r="237" spans="1:65" s="13" customFormat="1">
      <c r="B237" s="227"/>
      <c r="C237" s="228"/>
      <c r="D237" s="229" t="s">
        <v>234</v>
      </c>
      <c r="E237" s="228"/>
      <c r="F237" s="231" t="s">
        <v>592</v>
      </c>
      <c r="G237" s="228"/>
      <c r="H237" s="232">
        <v>239.8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234</v>
      </c>
      <c r="AU237" s="238" t="s">
        <v>100</v>
      </c>
      <c r="AV237" s="13" t="s">
        <v>100</v>
      </c>
      <c r="AW237" s="13" t="s">
        <v>4</v>
      </c>
      <c r="AX237" s="13" t="s">
        <v>85</v>
      </c>
      <c r="AY237" s="238" t="s">
        <v>223</v>
      </c>
    </row>
    <row r="238" spans="1:65" s="2" customFormat="1" ht="22.2" customHeight="1">
      <c r="A238" s="34"/>
      <c r="B238" s="35"/>
      <c r="C238" s="214" t="s">
        <v>438</v>
      </c>
      <c r="D238" s="214" t="s">
        <v>225</v>
      </c>
      <c r="E238" s="215" t="s">
        <v>472</v>
      </c>
      <c r="F238" s="216" t="s">
        <v>473</v>
      </c>
      <c r="G238" s="217" t="s">
        <v>258</v>
      </c>
      <c r="H238" s="218">
        <v>21.31</v>
      </c>
      <c r="I238" s="219"/>
      <c r="J238" s="218">
        <f>ROUND(I238*H238,2)</f>
        <v>0</v>
      </c>
      <c r="K238" s="220"/>
      <c r="L238" s="39"/>
      <c r="M238" s="221" t="s">
        <v>1</v>
      </c>
      <c r="N238" s="222" t="s">
        <v>43</v>
      </c>
      <c r="O238" s="75"/>
      <c r="P238" s="223">
        <f>O238*H238</f>
        <v>0</v>
      </c>
      <c r="Q238" s="223">
        <v>2.2151299999999998</v>
      </c>
      <c r="R238" s="223">
        <f>Q238*H238</f>
        <v>47.204420299999995</v>
      </c>
      <c r="S238" s="223">
        <v>0</v>
      </c>
      <c r="T238" s="22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>IF(N238="základná",J238,0)</f>
        <v>0</v>
      </c>
      <c r="BF238" s="226">
        <f>IF(N238="znížená",J238,0)</f>
        <v>0</v>
      </c>
      <c r="BG238" s="226">
        <f>IF(N238="zákl. prenesená",J238,0)</f>
        <v>0</v>
      </c>
      <c r="BH238" s="226">
        <f>IF(N238="zníž. prenesená",J238,0)</f>
        <v>0</v>
      </c>
      <c r="BI238" s="226">
        <f>IF(N238="nulová",J238,0)</f>
        <v>0</v>
      </c>
      <c r="BJ238" s="17" t="s">
        <v>100</v>
      </c>
      <c r="BK238" s="226">
        <f>ROUND(I238*H238,2)</f>
        <v>0</v>
      </c>
      <c r="BL238" s="17" t="s">
        <v>229</v>
      </c>
      <c r="BM238" s="225" t="s">
        <v>474</v>
      </c>
    </row>
    <row r="239" spans="1:65" s="13" customFormat="1">
      <c r="B239" s="227"/>
      <c r="C239" s="228"/>
      <c r="D239" s="229" t="s">
        <v>234</v>
      </c>
      <c r="E239" s="230" t="s">
        <v>1</v>
      </c>
      <c r="F239" s="231" t="s">
        <v>593</v>
      </c>
      <c r="G239" s="228"/>
      <c r="H239" s="232">
        <v>21.31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234</v>
      </c>
      <c r="AU239" s="238" t="s">
        <v>100</v>
      </c>
      <c r="AV239" s="13" t="s">
        <v>100</v>
      </c>
      <c r="AW239" s="13" t="s">
        <v>33</v>
      </c>
      <c r="AX239" s="13" t="s">
        <v>85</v>
      </c>
      <c r="AY239" s="238" t="s">
        <v>223</v>
      </c>
    </row>
    <row r="240" spans="1:65" s="2" customFormat="1" ht="22.2" customHeight="1">
      <c r="A240" s="34"/>
      <c r="B240" s="35"/>
      <c r="C240" s="214" t="s">
        <v>446</v>
      </c>
      <c r="D240" s="214" t="s">
        <v>225</v>
      </c>
      <c r="E240" s="215" t="s">
        <v>482</v>
      </c>
      <c r="F240" s="216" t="s">
        <v>483</v>
      </c>
      <c r="G240" s="217" t="s">
        <v>248</v>
      </c>
      <c r="H240" s="218">
        <v>79.37</v>
      </c>
      <c r="I240" s="219"/>
      <c r="J240" s="218">
        <f t="shared" ref="J240:J245" si="15">ROUND(I240*H240,2)</f>
        <v>0</v>
      </c>
      <c r="K240" s="220"/>
      <c r="L240" s="39"/>
      <c r="M240" s="221" t="s">
        <v>1</v>
      </c>
      <c r="N240" s="222" t="s">
        <v>43</v>
      </c>
      <c r="O240" s="75"/>
      <c r="P240" s="223">
        <f t="shared" ref="P240:P245" si="16">O240*H240</f>
        <v>0</v>
      </c>
      <c r="Q240" s="223">
        <v>0</v>
      </c>
      <c r="R240" s="223">
        <f t="shared" ref="R240:R245" si="17">Q240*H240</f>
        <v>0</v>
      </c>
      <c r="S240" s="223">
        <v>0</v>
      </c>
      <c r="T240" s="224">
        <f t="shared" ref="T240:T245" si="18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229</v>
      </c>
      <c r="AT240" s="225" t="s">
        <v>225</v>
      </c>
      <c r="AU240" s="225" t="s">
        <v>100</v>
      </c>
      <c r="AY240" s="17" t="s">
        <v>223</v>
      </c>
      <c r="BE240" s="226">
        <f t="shared" ref="BE240:BE245" si="19">IF(N240="základná",J240,0)</f>
        <v>0</v>
      </c>
      <c r="BF240" s="226">
        <f t="shared" ref="BF240:BF245" si="20">IF(N240="znížená",J240,0)</f>
        <v>0</v>
      </c>
      <c r="BG240" s="226">
        <f t="shared" ref="BG240:BG245" si="21">IF(N240="zákl. prenesená",J240,0)</f>
        <v>0</v>
      </c>
      <c r="BH240" s="226">
        <f t="shared" ref="BH240:BH245" si="22">IF(N240="zníž. prenesená",J240,0)</f>
        <v>0</v>
      </c>
      <c r="BI240" s="226">
        <f t="shared" ref="BI240:BI245" si="23">IF(N240="nulová",J240,0)</f>
        <v>0</v>
      </c>
      <c r="BJ240" s="17" t="s">
        <v>100</v>
      </c>
      <c r="BK240" s="226">
        <f t="shared" ref="BK240:BK245" si="24">ROUND(I240*H240,2)</f>
        <v>0</v>
      </c>
      <c r="BL240" s="17" t="s">
        <v>229</v>
      </c>
      <c r="BM240" s="225" t="s">
        <v>484</v>
      </c>
    </row>
    <row r="241" spans="1:65" s="2" customFormat="1" ht="34.799999999999997" customHeight="1">
      <c r="A241" s="34"/>
      <c r="B241" s="35"/>
      <c r="C241" s="214" t="s">
        <v>451</v>
      </c>
      <c r="D241" s="214" t="s">
        <v>225</v>
      </c>
      <c r="E241" s="215" t="s">
        <v>486</v>
      </c>
      <c r="F241" s="216" t="s">
        <v>487</v>
      </c>
      <c r="G241" s="217" t="s">
        <v>228</v>
      </c>
      <c r="H241" s="218">
        <v>39.68</v>
      </c>
      <c r="I241" s="219"/>
      <c r="J241" s="218">
        <f t="shared" si="15"/>
        <v>0</v>
      </c>
      <c r="K241" s="220"/>
      <c r="L241" s="39"/>
      <c r="M241" s="221" t="s">
        <v>1</v>
      </c>
      <c r="N241" s="222" t="s">
        <v>43</v>
      </c>
      <c r="O241" s="75"/>
      <c r="P241" s="223">
        <f t="shared" si="16"/>
        <v>0</v>
      </c>
      <c r="Q241" s="223">
        <v>0</v>
      </c>
      <c r="R241" s="223">
        <f t="shared" si="17"/>
        <v>0</v>
      </c>
      <c r="S241" s="223">
        <v>0</v>
      </c>
      <c r="T241" s="224">
        <f t="shared" si="18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 t="shared" si="19"/>
        <v>0</v>
      </c>
      <c r="BF241" s="226">
        <f t="shared" si="20"/>
        <v>0</v>
      </c>
      <c r="BG241" s="226">
        <f t="shared" si="21"/>
        <v>0</v>
      </c>
      <c r="BH241" s="226">
        <f t="shared" si="22"/>
        <v>0</v>
      </c>
      <c r="BI241" s="226">
        <f t="shared" si="23"/>
        <v>0</v>
      </c>
      <c r="BJ241" s="17" t="s">
        <v>100</v>
      </c>
      <c r="BK241" s="226">
        <f t="shared" si="24"/>
        <v>0</v>
      </c>
      <c r="BL241" s="17" t="s">
        <v>229</v>
      </c>
      <c r="BM241" s="225" t="s">
        <v>488</v>
      </c>
    </row>
    <row r="242" spans="1:65" s="2" customFormat="1" ht="19.8" customHeight="1">
      <c r="A242" s="34"/>
      <c r="B242" s="35"/>
      <c r="C242" s="214" t="s">
        <v>456</v>
      </c>
      <c r="D242" s="214" t="s">
        <v>225</v>
      </c>
      <c r="E242" s="215" t="s">
        <v>490</v>
      </c>
      <c r="F242" s="216" t="s">
        <v>491</v>
      </c>
      <c r="G242" s="217" t="s">
        <v>376</v>
      </c>
      <c r="H242" s="218">
        <v>1</v>
      </c>
      <c r="I242" s="219"/>
      <c r="J242" s="218">
        <f t="shared" si="15"/>
        <v>0</v>
      </c>
      <c r="K242" s="220"/>
      <c r="L242" s="39"/>
      <c r="M242" s="221" t="s">
        <v>1</v>
      </c>
      <c r="N242" s="222" t="s">
        <v>43</v>
      </c>
      <c r="O242" s="75"/>
      <c r="P242" s="223">
        <f t="shared" si="16"/>
        <v>0</v>
      </c>
      <c r="Q242" s="223">
        <v>4.1619999999999997E-2</v>
      </c>
      <c r="R242" s="223">
        <f t="shared" si="17"/>
        <v>4.1619999999999997E-2</v>
      </c>
      <c r="S242" s="223">
        <v>0</v>
      </c>
      <c r="T242" s="224">
        <f t="shared" si="18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229</v>
      </c>
      <c r="AT242" s="225" t="s">
        <v>225</v>
      </c>
      <c r="AU242" s="225" t="s">
        <v>100</v>
      </c>
      <c r="AY242" s="17" t="s">
        <v>223</v>
      </c>
      <c r="BE242" s="226">
        <f t="shared" si="19"/>
        <v>0</v>
      </c>
      <c r="BF242" s="226">
        <f t="shared" si="20"/>
        <v>0</v>
      </c>
      <c r="BG242" s="226">
        <f t="shared" si="21"/>
        <v>0</v>
      </c>
      <c r="BH242" s="226">
        <f t="shared" si="22"/>
        <v>0</v>
      </c>
      <c r="BI242" s="226">
        <f t="shared" si="23"/>
        <v>0</v>
      </c>
      <c r="BJ242" s="17" t="s">
        <v>100</v>
      </c>
      <c r="BK242" s="226">
        <f t="shared" si="24"/>
        <v>0</v>
      </c>
      <c r="BL242" s="17" t="s">
        <v>229</v>
      </c>
      <c r="BM242" s="225" t="s">
        <v>492</v>
      </c>
    </row>
    <row r="243" spans="1:65" s="2" customFormat="1" ht="22.2" customHeight="1">
      <c r="A243" s="34"/>
      <c r="B243" s="35"/>
      <c r="C243" s="214" t="s">
        <v>461</v>
      </c>
      <c r="D243" s="214" t="s">
        <v>225</v>
      </c>
      <c r="E243" s="215" t="s">
        <v>494</v>
      </c>
      <c r="F243" s="216" t="s">
        <v>495</v>
      </c>
      <c r="G243" s="217" t="s">
        <v>376</v>
      </c>
      <c r="H243" s="218">
        <v>6</v>
      </c>
      <c r="I243" s="219"/>
      <c r="J243" s="218">
        <f t="shared" si="15"/>
        <v>0</v>
      </c>
      <c r="K243" s="220"/>
      <c r="L243" s="39"/>
      <c r="M243" s="221" t="s">
        <v>1</v>
      </c>
      <c r="N243" s="222" t="s">
        <v>43</v>
      </c>
      <c r="O243" s="75"/>
      <c r="P243" s="223">
        <f t="shared" si="16"/>
        <v>0</v>
      </c>
      <c r="Q243" s="223">
        <v>0</v>
      </c>
      <c r="R243" s="223">
        <f t="shared" si="17"/>
        <v>0</v>
      </c>
      <c r="S243" s="223">
        <v>4.0000000000000001E-3</v>
      </c>
      <c r="T243" s="224">
        <f t="shared" si="18"/>
        <v>2.4E-2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229</v>
      </c>
      <c r="AT243" s="225" t="s">
        <v>225</v>
      </c>
      <c r="AU243" s="225" t="s">
        <v>100</v>
      </c>
      <c r="AY243" s="17" t="s">
        <v>223</v>
      </c>
      <c r="BE243" s="226">
        <f t="shared" si="19"/>
        <v>0</v>
      </c>
      <c r="BF243" s="226">
        <f t="shared" si="20"/>
        <v>0</v>
      </c>
      <c r="BG243" s="226">
        <f t="shared" si="21"/>
        <v>0</v>
      </c>
      <c r="BH243" s="226">
        <f t="shared" si="22"/>
        <v>0</v>
      </c>
      <c r="BI243" s="226">
        <f t="shared" si="23"/>
        <v>0</v>
      </c>
      <c r="BJ243" s="17" t="s">
        <v>100</v>
      </c>
      <c r="BK243" s="226">
        <f t="shared" si="24"/>
        <v>0</v>
      </c>
      <c r="BL243" s="17" t="s">
        <v>229</v>
      </c>
      <c r="BM243" s="225" t="s">
        <v>496</v>
      </c>
    </row>
    <row r="244" spans="1:65" s="2" customFormat="1" ht="30" customHeight="1">
      <c r="A244" s="34"/>
      <c r="B244" s="35"/>
      <c r="C244" s="214" t="s">
        <v>466</v>
      </c>
      <c r="D244" s="214" t="s">
        <v>225</v>
      </c>
      <c r="E244" s="215" t="s">
        <v>502</v>
      </c>
      <c r="F244" s="216" t="s">
        <v>503</v>
      </c>
      <c r="G244" s="217" t="s">
        <v>303</v>
      </c>
      <c r="H244" s="218">
        <v>325.62</v>
      </c>
      <c r="I244" s="219"/>
      <c r="J244" s="218">
        <f t="shared" si="15"/>
        <v>0</v>
      </c>
      <c r="K244" s="220"/>
      <c r="L244" s="39"/>
      <c r="M244" s="221" t="s">
        <v>1</v>
      </c>
      <c r="N244" s="222" t="s">
        <v>43</v>
      </c>
      <c r="O244" s="75"/>
      <c r="P244" s="223">
        <f t="shared" si="16"/>
        <v>0</v>
      </c>
      <c r="Q244" s="223">
        <v>0</v>
      </c>
      <c r="R244" s="223">
        <f t="shared" si="17"/>
        <v>0</v>
      </c>
      <c r="S244" s="223">
        <v>0</v>
      </c>
      <c r="T244" s="224">
        <f t="shared" si="18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 t="shared" si="19"/>
        <v>0</v>
      </c>
      <c r="BF244" s="226">
        <f t="shared" si="20"/>
        <v>0</v>
      </c>
      <c r="BG244" s="226">
        <f t="shared" si="21"/>
        <v>0</v>
      </c>
      <c r="BH244" s="226">
        <f t="shared" si="22"/>
        <v>0</v>
      </c>
      <c r="BI244" s="226">
        <f t="shared" si="23"/>
        <v>0</v>
      </c>
      <c r="BJ244" s="17" t="s">
        <v>100</v>
      </c>
      <c r="BK244" s="226">
        <f t="shared" si="24"/>
        <v>0</v>
      </c>
      <c r="BL244" s="17" t="s">
        <v>229</v>
      </c>
      <c r="BM244" s="225" t="s">
        <v>594</v>
      </c>
    </row>
    <row r="245" spans="1:65" s="2" customFormat="1" ht="22.2" customHeight="1">
      <c r="A245" s="34"/>
      <c r="B245" s="35"/>
      <c r="C245" s="214" t="s">
        <v>471</v>
      </c>
      <c r="D245" s="214" t="s">
        <v>225</v>
      </c>
      <c r="E245" s="215" t="s">
        <v>506</v>
      </c>
      <c r="F245" s="216" t="s">
        <v>507</v>
      </c>
      <c r="G245" s="217" t="s">
        <v>303</v>
      </c>
      <c r="H245" s="218">
        <v>976.86</v>
      </c>
      <c r="I245" s="219"/>
      <c r="J245" s="218">
        <f t="shared" si="15"/>
        <v>0</v>
      </c>
      <c r="K245" s="220"/>
      <c r="L245" s="39"/>
      <c r="M245" s="221" t="s">
        <v>1</v>
      </c>
      <c r="N245" s="222" t="s">
        <v>43</v>
      </c>
      <c r="O245" s="75"/>
      <c r="P245" s="223">
        <f t="shared" si="16"/>
        <v>0</v>
      </c>
      <c r="Q245" s="223">
        <v>0</v>
      </c>
      <c r="R245" s="223">
        <f t="shared" si="17"/>
        <v>0</v>
      </c>
      <c r="S245" s="223">
        <v>0</v>
      </c>
      <c r="T245" s="224">
        <f t="shared" si="18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5" t="s">
        <v>229</v>
      </c>
      <c r="AT245" s="225" t="s">
        <v>225</v>
      </c>
      <c r="AU245" s="225" t="s">
        <v>100</v>
      </c>
      <c r="AY245" s="17" t="s">
        <v>223</v>
      </c>
      <c r="BE245" s="226">
        <f t="shared" si="19"/>
        <v>0</v>
      </c>
      <c r="BF245" s="226">
        <f t="shared" si="20"/>
        <v>0</v>
      </c>
      <c r="BG245" s="226">
        <f t="shared" si="21"/>
        <v>0</v>
      </c>
      <c r="BH245" s="226">
        <f t="shared" si="22"/>
        <v>0</v>
      </c>
      <c r="BI245" s="226">
        <f t="shared" si="23"/>
        <v>0</v>
      </c>
      <c r="BJ245" s="17" t="s">
        <v>100</v>
      </c>
      <c r="BK245" s="226">
        <f t="shared" si="24"/>
        <v>0</v>
      </c>
      <c r="BL245" s="17" t="s">
        <v>229</v>
      </c>
      <c r="BM245" s="225" t="s">
        <v>508</v>
      </c>
    </row>
    <row r="246" spans="1:65" s="13" customFormat="1">
      <c r="B246" s="227"/>
      <c r="C246" s="228"/>
      <c r="D246" s="229" t="s">
        <v>234</v>
      </c>
      <c r="E246" s="228"/>
      <c r="F246" s="231" t="s">
        <v>595</v>
      </c>
      <c r="G246" s="228"/>
      <c r="H246" s="232">
        <v>976.86</v>
      </c>
      <c r="I246" s="233"/>
      <c r="J246" s="228"/>
      <c r="K246" s="228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234</v>
      </c>
      <c r="AU246" s="238" t="s">
        <v>100</v>
      </c>
      <c r="AV246" s="13" t="s">
        <v>100</v>
      </c>
      <c r="AW246" s="13" t="s">
        <v>4</v>
      </c>
      <c r="AX246" s="13" t="s">
        <v>85</v>
      </c>
      <c r="AY246" s="238" t="s">
        <v>223</v>
      </c>
    </row>
    <row r="247" spans="1:65" s="2" customFormat="1" ht="22.2" customHeight="1">
      <c r="A247" s="34"/>
      <c r="B247" s="35"/>
      <c r="C247" s="214" t="s">
        <v>476</v>
      </c>
      <c r="D247" s="214" t="s">
        <v>225</v>
      </c>
      <c r="E247" s="215" t="s">
        <v>511</v>
      </c>
      <c r="F247" s="216" t="s">
        <v>512</v>
      </c>
      <c r="G247" s="217" t="s">
        <v>303</v>
      </c>
      <c r="H247" s="218">
        <v>325.62</v>
      </c>
      <c r="I247" s="219"/>
      <c r="J247" s="218">
        <f>ROUND(I247*H247,2)</f>
        <v>0</v>
      </c>
      <c r="K247" s="220"/>
      <c r="L247" s="39"/>
      <c r="M247" s="221" t="s">
        <v>1</v>
      </c>
      <c r="N247" s="222" t="s">
        <v>43</v>
      </c>
      <c r="O247" s="75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5" t="s">
        <v>229</v>
      </c>
      <c r="AT247" s="225" t="s">
        <v>225</v>
      </c>
      <c r="AU247" s="225" t="s">
        <v>100</v>
      </c>
      <c r="AY247" s="17" t="s">
        <v>223</v>
      </c>
      <c r="BE247" s="226">
        <f>IF(N247="základná",J247,0)</f>
        <v>0</v>
      </c>
      <c r="BF247" s="226">
        <f>IF(N247="znížená",J247,0)</f>
        <v>0</v>
      </c>
      <c r="BG247" s="226">
        <f>IF(N247="zákl. prenesená",J247,0)</f>
        <v>0</v>
      </c>
      <c r="BH247" s="226">
        <f>IF(N247="zníž. prenesená",J247,0)</f>
        <v>0</v>
      </c>
      <c r="BI247" s="226">
        <f>IF(N247="nulová",J247,0)</f>
        <v>0</v>
      </c>
      <c r="BJ247" s="17" t="s">
        <v>100</v>
      </c>
      <c r="BK247" s="226">
        <f>ROUND(I247*H247,2)</f>
        <v>0</v>
      </c>
      <c r="BL247" s="17" t="s">
        <v>229</v>
      </c>
      <c r="BM247" s="225" t="s">
        <v>513</v>
      </c>
    </row>
    <row r="248" spans="1:65" s="2" customFormat="1" ht="22.2" customHeight="1">
      <c r="A248" s="34"/>
      <c r="B248" s="35"/>
      <c r="C248" s="214" t="s">
        <v>481</v>
      </c>
      <c r="D248" s="214" t="s">
        <v>225</v>
      </c>
      <c r="E248" s="215" t="s">
        <v>515</v>
      </c>
      <c r="F248" s="216" t="s">
        <v>516</v>
      </c>
      <c r="G248" s="217" t="s">
        <v>303</v>
      </c>
      <c r="H248" s="218">
        <v>182.9</v>
      </c>
      <c r="I248" s="219"/>
      <c r="J248" s="218">
        <f>ROUND(I248*H248,2)</f>
        <v>0</v>
      </c>
      <c r="K248" s="220"/>
      <c r="L248" s="39"/>
      <c r="M248" s="221" t="s">
        <v>1</v>
      </c>
      <c r="N248" s="222" t="s">
        <v>43</v>
      </c>
      <c r="O248" s="75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5" t="s">
        <v>229</v>
      </c>
      <c r="AT248" s="225" t="s">
        <v>225</v>
      </c>
      <c r="AU248" s="225" t="s">
        <v>100</v>
      </c>
      <c r="AY248" s="17" t="s">
        <v>223</v>
      </c>
      <c r="BE248" s="226">
        <f>IF(N248="základná",J248,0)</f>
        <v>0</v>
      </c>
      <c r="BF248" s="226">
        <f>IF(N248="znížená",J248,0)</f>
        <v>0</v>
      </c>
      <c r="BG248" s="226">
        <f>IF(N248="zákl. prenesená",J248,0)</f>
        <v>0</v>
      </c>
      <c r="BH248" s="226">
        <f>IF(N248="zníž. prenesená",J248,0)</f>
        <v>0</v>
      </c>
      <c r="BI248" s="226">
        <f>IF(N248="nulová",J248,0)</f>
        <v>0</v>
      </c>
      <c r="BJ248" s="17" t="s">
        <v>100</v>
      </c>
      <c r="BK248" s="226">
        <f>ROUND(I248*H248,2)</f>
        <v>0</v>
      </c>
      <c r="BL248" s="17" t="s">
        <v>229</v>
      </c>
      <c r="BM248" s="225" t="s">
        <v>517</v>
      </c>
    </row>
    <row r="249" spans="1:65" s="2" customFormat="1" ht="22.2" customHeight="1">
      <c r="A249" s="34"/>
      <c r="B249" s="35"/>
      <c r="C249" s="214" t="s">
        <v>485</v>
      </c>
      <c r="D249" s="214" t="s">
        <v>225</v>
      </c>
      <c r="E249" s="215" t="s">
        <v>519</v>
      </c>
      <c r="F249" s="216" t="s">
        <v>520</v>
      </c>
      <c r="G249" s="217" t="s">
        <v>303</v>
      </c>
      <c r="H249" s="218">
        <v>142.72</v>
      </c>
      <c r="I249" s="219"/>
      <c r="J249" s="218">
        <f>ROUND(I249*H249,2)</f>
        <v>0</v>
      </c>
      <c r="K249" s="220"/>
      <c r="L249" s="39"/>
      <c r="M249" s="221" t="s">
        <v>1</v>
      </c>
      <c r="N249" s="222" t="s">
        <v>43</v>
      </c>
      <c r="O249" s="75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5" t="s">
        <v>229</v>
      </c>
      <c r="AT249" s="225" t="s">
        <v>225</v>
      </c>
      <c r="AU249" s="225" t="s">
        <v>100</v>
      </c>
      <c r="AY249" s="17" t="s">
        <v>223</v>
      </c>
      <c r="BE249" s="226">
        <f>IF(N249="základná",J249,0)</f>
        <v>0</v>
      </c>
      <c r="BF249" s="226">
        <f>IF(N249="znížená",J249,0)</f>
        <v>0</v>
      </c>
      <c r="BG249" s="226">
        <f>IF(N249="zákl. prenesená",J249,0)</f>
        <v>0</v>
      </c>
      <c r="BH249" s="226">
        <f>IF(N249="zníž. prenesená",J249,0)</f>
        <v>0</v>
      </c>
      <c r="BI249" s="226">
        <f>IF(N249="nulová",J249,0)</f>
        <v>0</v>
      </c>
      <c r="BJ249" s="17" t="s">
        <v>100</v>
      </c>
      <c r="BK249" s="226">
        <f>ROUND(I249*H249,2)</f>
        <v>0</v>
      </c>
      <c r="BL249" s="17" t="s">
        <v>229</v>
      </c>
      <c r="BM249" s="225" t="s">
        <v>521</v>
      </c>
    </row>
    <row r="250" spans="1:65" s="2" customFormat="1" ht="22.2" customHeight="1">
      <c r="A250" s="34"/>
      <c r="B250" s="35"/>
      <c r="C250" s="214" t="s">
        <v>489</v>
      </c>
      <c r="D250" s="214" t="s">
        <v>225</v>
      </c>
      <c r="E250" s="215" t="s">
        <v>390</v>
      </c>
      <c r="F250" s="216" t="s">
        <v>391</v>
      </c>
      <c r="G250" s="217" t="s">
        <v>376</v>
      </c>
      <c r="H250" s="218">
        <v>14</v>
      </c>
      <c r="I250" s="219"/>
      <c r="J250" s="218">
        <f>ROUND(I250*H250,2)</f>
        <v>0</v>
      </c>
      <c r="K250" s="220"/>
      <c r="L250" s="39"/>
      <c r="M250" s="221" t="s">
        <v>1</v>
      </c>
      <c r="N250" s="222" t="s">
        <v>43</v>
      </c>
      <c r="O250" s="75"/>
      <c r="P250" s="223">
        <f>O250*H250</f>
        <v>0</v>
      </c>
      <c r="Q250" s="223">
        <v>0.11958000000000001</v>
      </c>
      <c r="R250" s="223">
        <f>Q250*H250</f>
        <v>1.6741200000000001</v>
      </c>
      <c r="S250" s="223">
        <v>0</v>
      </c>
      <c r="T250" s="22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5" t="s">
        <v>229</v>
      </c>
      <c r="AT250" s="225" t="s">
        <v>225</v>
      </c>
      <c r="AU250" s="225" t="s">
        <v>100</v>
      </c>
      <c r="AY250" s="17" t="s">
        <v>223</v>
      </c>
      <c r="BE250" s="226">
        <f>IF(N250="základná",J250,0)</f>
        <v>0</v>
      </c>
      <c r="BF250" s="226">
        <f>IF(N250="znížená",J250,0)</f>
        <v>0</v>
      </c>
      <c r="BG250" s="226">
        <f>IF(N250="zákl. prenesená",J250,0)</f>
        <v>0</v>
      </c>
      <c r="BH250" s="226">
        <f>IF(N250="zníž. prenesená",J250,0)</f>
        <v>0</v>
      </c>
      <c r="BI250" s="226">
        <f>IF(N250="nulová",J250,0)</f>
        <v>0</v>
      </c>
      <c r="BJ250" s="17" t="s">
        <v>100</v>
      </c>
      <c r="BK250" s="226">
        <f>ROUND(I250*H250,2)</f>
        <v>0</v>
      </c>
      <c r="BL250" s="17" t="s">
        <v>229</v>
      </c>
      <c r="BM250" s="225" t="s">
        <v>392</v>
      </c>
    </row>
    <row r="251" spans="1:65" s="12" customFormat="1" ht="22.8" customHeight="1">
      <c r="B251" s="198"/>
      <c r="C251" s="199"/>
      <c r="D251" s="200" t="s">
        <v>76</v>
      </c>
      <c r="E251" s="212" t="s">
        <v>522</v>
      </c>
      <c r="F251" s="212" t="s">
        <v>523</v>
      </c>
      <c r="G251" s="199"/>
      <c r="H251" s="199"/>
      <c r="I251" s="202"/>
      <c r="J251" s="213">
        <f>BK251</f>
        <v>0</v>
      </c>
      <c r="K251" s="199"/>
      <c r="L251" s="204"/>
      <c r="M251" s="205"/>
      <c r="N251" s="206"/>
      <c r="O251" s="206"/>
      <c r="P251" s="207">
        <f>P252</f>
        <v>0</v>
      </c>
      <c r="Q251" s="206"/>
      <c r="R251" s="207">
        <f>R252</f>
        <v>0</v>
      </c>
      <c r="S251" s="206"/>
      <c r="T251" s="208">
        <f>T252</f>
        <v>0</v>
      </c>
      <c r="AR251" s="209" t="s">
        <v>85</v>
      </c>
      <c r="AT251" s="210" t="s">
        <v>76</v>
      </c>
      <c r="AU251" s="210" t="s">
        <v>85</v>
      </c>
      <c r="AY251" s="209" t="s">
        <v>223</v>
      </c>
      <c r="BK251" s="211">
        <f>BK252</f>
        <v>0</v>
      </c>
    </row>
    <row r="252" spans="1:65" s="2" customFormat="1" ht="22.2" customHeight="1">
      <c r="A252" s="34"/>
      <c r="B252" s="35"/>
      <c r="C252" s="214" t="s">
        <v>493</v>
      </c>
      <c r="D252" s="214" t="s">
        <v>225</v>
      </c>
      <c r="E252" s="215" t="s">
        <v>596</v>
      </c>
      <c r="F252" s="216" t="s">
        <v>597</v>
      </c>
      <c r="G252" s="217" t="s">
        <v>303</v>
      </c>
      <c r="H252" s="218">
        <v>576.16</v>
      </c>
      <c r="I252" s="219"/>
      <c r="J252" s="218">
        <f>ROUND(I252*H252,2)</f>
        <v>0</v>
      </c>
      <c r="K252" s="220"/>
      <c r="L252" s="39"/>
      <c r="M252" s="260" t="s">
        <v>1</v>
      </c>
      <c r="N252" s="261" t="s">
        <v>43</v>
      </c>
      <c r="O252" s="262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5" t="s">
        <v>229</v>
      </c>
      <c r="AT252" s="225" t="s">
        <v>225</v>
      </c>
      <c r="AU252" s="225" t="s">
        <v>100</v>
      </c>
      <c r="AY252" s="17" t="s">
        <v>223</v>
      </c>
      <c r="BE252" s="226">
        <f>IF(N252="základná",J252,0)</f>
        <v>0</v>
      </c>
      <c r="BF252" s="226">
        <f>IF(N252="znížená",J252,0)</f>
        <v>0</v>
      </c>
      <c r="BG252" s="226">
        <f>IF(N252="zákl. prenesená",J252,0)</f>
        <v>0</v>
      </c>
      <c r="BH252" s="226">
        <f>IF(N252="zníž. prenesená",J252,0)</f>
        <v>0</v>
      </c>
      <c r="BI252" s="226">
        <f>IF(N252="nulová",J252,0)</f>
        <v>0</v>
      </c>
      <c r="BJ252" s="17" t="s">
        <v>100</v>
      </c>
      <c r="BK252" s="226">
        <f>ROUND(I252*H252,2)</f>
        <v>0</v>
      </c>
      <c r="BL252" s="17" t="s">
        <v>229</v>
      </c>
      <c r="BM252" s="225" t="s">
        <v>598</v>
      </c>
    </row>
    <row r="253" spans="1:65" s="2" customFormat="1" ht="6.9" customHeight="1">
      <c r="A253" s="34"/>
      <c r="B253" s="58"/>
      <c r="C253" s="59"/>
      <c r="D253" s="59"/>
      <c r="E253" s="59"/>
      <c r="F253" s="59"/>
      <c r="G253" s="59"/>
      <c r="H253" s="59"/>
      <c r="I253" s="59"/>
      <c r="J253" s="59"/>
      <c r="K253" s="59"/>
      <c r="L253" s="39"/>
      <c r="M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</sheetData>
  <sheetProtection password="CC35" sheet="1" objects="1" scenarios="1" formatColumns="0" formatRows="0" autoFilter="0"/>
  <autoFilter ref="C131:K252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topLeftCell="A122" workbookViewId="0">
      <selection activeCell="I140" sqref="I140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178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ht="13.2">
      <c r="B8" s="20"/>
      <c r="D8" s="123" t="s">
        <v>183</v>
      </c>
      <c r="L8" s="20"/>
    </row>
    <row r="9" spans="1:46" s="1" customFormat="1" ht="14.4" customHeight="1">
      <c r="B9" s="20"/>
      <c r="E9" s="460" t="s">
        <v>1666</v>
      </c>
      <c r="F9" s="428"/>
      <c r="G9" s="428"/>
      <c r="H9" s="428"/>
      <c r="L9" s="20"/>
    </row>
    <row r="10" spans="1:46" s="1" customFormat="1" ht="12" customHeight="1">
      <c r="B10" s="20"/>
      <c r="D10" s="123" t="s">
        <v>722</v>
      </c>
      <c r="L10" s="20"/>
    </row>
    <row r="11" spans="1:46" s="2" customFormat="1" ht="14.4" customHeight="1">
      <c r="A11" s="34"/>
      <c r="B11" s="39"/>
      <c r="C11" s="34"/>
      <c r="D11" s="34"/>
      <c r="E11" s="473" t="s">
        <v>1671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1672</v>
      </c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5.6" customHeight="1">
      <c r="A13" s="34"/>
      <c r="B13" s="39"/>
      <c r="C13" s="34"/>
      <c r="D13" s="34"/>
      <c r="E13" s="462" t="s">
        <v>1682</v>
      </c>
      <c r="F13" s="463"/>
      <c r="G13" s="463"/>
      <c r="H13" s="463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23" t="s">
        <v>16</v>
      </c>
      <c r="E15" s="34"/>
      <c r="F15" s="114" t="s">
        <v>1</v>
      </c>
      <c r="G15" s="34"/>
      <c r="H15" s="34"/>
      <c r="I15" s="123" t="s">
        <v>17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18</v>
      </c>
      <c r="E16" s="34"/>
      <c r="F16" s="114" t="s">
        <v>19</v>
      </c>
      <c r="G16" s="34"/>
      <c r="H16" s="34"/>
      <c r="I16" s="123" t="s">
        <v>20</v>
      </c>
      <c r="J16" s="124" t="str">
        <f>'Rekapitulácia stavby'!AN8</f>
        <v>23. 1. 2023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8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23" t="s">
        <v>22</v>
      </c>
      <c r="E18" s="34"/>
      <c r="F18" s="34"/>
      <c r="G18" s="34"/>
      <c r="H18" s="34"/>
      <c r="I18" s="123" t="s">
        <v>23</v>
      </c>
      <c r="J18" s="114" t="s">
        <v>24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4" t="s">
        <v>25</v>
      </c>
      <c r="F19" s="34"/>
      <c r="G19" s="34"/>
      <c r="H19" s="34"/>
      <c r="I19" s="123" t="s">
        <v>26</v>
      </c>
      <c r="J19" s="114" t="s">
        <v>1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23" t="s">
        <v>27</v>
      </c>
      <c r="E21" s="34"/>
      <c r="F21" s="34"/>
      <c r="G21" s="34"/>
      <c r="H21" s="34"/>
      <c r="I21" s="123" t="s">
        <v>23</v>
      </c>
      <c r="J21" s="30" t="str">
        <f>'Rekapitulácia stavby'!AN13</f>
        <v>Vyplň údaj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464" t="str">
        <f>'Rekapitulácia stavby'!E14</f>
        <v>Vyplň údaj</v>
      </c>
      <c r="F22" s="465"/>
      <c r="G22" s="465"/>
      <c r="H22" s="465"/>
      <c r="I22" s="123" t="s">
        <v>26</v>
      </c>
      <c r="J22" s="30" t="str">
        <f>'Rekapitulácia stavby'!AN14</f>
        <v>Vyplň údaj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23" t="s">
        <v>29</v>
      </c>
      <c r="E24" s="34"/>
      <c r="F24" s="34"/>
      <c r="G24" s="34"/>
      <c r="H24" s="34"/>
      <c r="I24" s="123" t="s">
        <v>23</v>
      </c>
      <c r="J24" s="114" t="s">
        <v>30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4" t="s">
        <v>31</v>
      </c>
      <c r="F25" s="34"/>
      <c r="G25" s="34"/>
      <c r="H25" s="34"/>
      <c r="I25" s="123" t="s">
        <v>26</v>
      </c>
      <c r="J25" s="114" t="s">
        <v>32</v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23" t="s">
        <v>34</v>
      </c>
      <c r="E27" s="34"/>
      <c r="F27" s="34"/>
      <c r="G27" s="34"/>
      <c r="H27" s="34"/>
      <c r="I27" s="123" t="s">
        <v>23</v>
      </c>
      <c r="J27" s="114" t="str">
        <f>IF('Rekapitulácia stavby'!AN19="","",'Rekapitulácia stavby'!AN19)</f>
        <v/>
      </c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4" t="str">
        <f>IF('Rekapitulácia stavby'!E20="","",'Rekapitulácia stavby'!E20)</f>
        <v xml:space="preserve"> </v>
      </c>
      <c r="F28" s="34"/>
      <c r="G28" s="34"/>
      <c r="H28" s="34"/>
      <c r="I28" s="123" t="s">
        <v>26</v>
      </c>
      <c r="J28" s="114" t="str">
        <f>IF('Rekapitulácia stavby'!AN20="","",'Rekapitulácia stavby'!AN20)</f>
        <v/>
      </c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23" t="s">
        <v>36</v>
      </c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4.4" customHeight="1">
      <c r="A31" s="125"/>
      <c r="B31" s="126"/>
      <c r="C31" s="125"/>
      <c r="D31" s="125"/>
      <c r="E31" s="466" t="s">
        <v>1</v>
      </c>
      <c r="F31" s="466"/>
      <c r="G31" s="466"/>
      <c r="H31" s="466"/>
      <c r="I31" s="125"/>
      <c r="J31" s="125"/>
      <c r="K31" s="125"/>
      <c r="L31" s="127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s="2" customFormat="1" ht="6.9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114" t="s">
        <v>185</v>
      </c>
      <c r="E34" s="34"/>
      <c r="F34" s="34"/>
      <c r="G34" s="34"/>
      <c r="H34" s="34"/>
      <c r="I34" s="34"/>
      <c r="J34" s="129">
        <f>J100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0" t="s">
        <v>186</v>
      </c>
      <c r="E35" s="34"/>
      <c r="F35" s="34"/>
      <c r="G35" s="34"/>
      <c r="H35" s="34"/>
      <c r="I35" s="34"/>
      <c r="J35" s="129">
        <f>J105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25.35" customHeight="1">
      <c r="A36" s="34"/>
      <c r="B36" s="39"/>
      <c r="C36" s="34"/>
      <c r="D36" s="131" t="s">
        <v>37</v>
      </c>
      <c r="E36" s="34"/>
      <c r="F36" s="34"/>
      <c r="G36" s="34"/>
      <c r="H36" s="34"/>
      <c r="I36" s="34"/>
      <c r="J36" s="132">
        <f>ROUND(J34 + J35,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6.9" customHeight="1">
      <c r="A37" s="34"/>
      <c r="B37" s="39"/>
      <c r="C37" s="34"/>
      <c r="D37" s="128"/>
      <c r="E37" s="128"/>
      <c r="F37" s="128"/>
      <c r="G37" s="128"/>
      <c r="H37" s="128"/>
      <c r="I37" s="128"/>
      <c r="J37" s="128"/>
      <c r="K37" s="128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34"/>
      <c r="F38" s="133" t="s">
        <v>39</v>
      </c>
      <c r="G38" s="34"/>
      <c r="H38" s="34"/>
      <c r="I38" s="133" t="s">
        <v>38</v>
      </c>
      <c r="J38" s="133" t="s">
        <v>40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>
      <c r="A39" s="34"/>
      <c r="B39" s="39"/>
      <c r="C39" s="34"/>
      <c r="D39" s="134" t="s">
        <v>41</v>
      </c>
      <c r="E39" s="135" t="s">
        <v>42</v>
      </c>
      <c r="F39" s="136">
        <f>ROUND((SUM(BE105:BE112) + SUM(BE136:BE139)),  2)</f>
        <v>0</v>
      </c>
      <c r="G39" s="137"/>
      <c r="H39" s="137"/>
      <c r="I39" s="138">
        <v>0.2</v>
      </c>
      <c r="J39" s="136">
        <f>ROUND(((SUM(BE105:BE112) + SUM(BE136:BE139))*I39),  2)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135" t="s">
        <v>43</v>
      </c>
      <c r="F40" s="136">
        <f>ROUND((SUM(BF105:BF112) + SUM(BF136:BF139)),  2)</f>
        <v>0</v>
      </c>
      <c r="G40" s="137"/>
      <c r="H40" s="137"/>
      <c r="I40" s="138">
        <v>0.2</v>
      </c>
      <c r="J40" s="136">
        <f>ROUND(((SUM(BF105:BF112) + SUM(BF136:BF139))*I40),  2)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23" t="s">
        <v>44</v>
      </c>
      <c r="F41" s="139">
        <f>ROUND((SUM(BG105:BG112) + SUM(BG136:BG139)),  2)</f>
        <v>0</v>
      </c>
      <c r="G41" s="34"/>
      <c r="H41" s="34"/>
      <c r="I41" s="140">
        <v>0.2</v>
      </c>
      <c r="J41" s="139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hidden="1" customHeight="1">
      <c r="A42" s="34"/>
      <c r="B42" s="39"/>
      <c r="C42" s="34"/>
      <c r="D42" s="34"/>
      <c r="E42" s="123" t="s">
        <v>45</v>
      </c>
      <c r="F42" s="139">
        <f>ROUND((SUM(BH105:BH112) + SUM(BH136:BH139)),  2)</f>
        <v>0</v>
      </c>
      <c r="G42" s="34"/>
      <c r="H42" s="34"/>
      <c r="I42" s="140">
        <v>0.2</v>
      </c>
      <c r="J42" s="139">
        <f>0</f>
        <v>0</v>
      </c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14.4" hidden="1" customHeight="1">
      <c r="A43" s="34"/>
      <c r="B43" s="39"/>
      <c r="C43" s="34"/>
      <c r="D43" s="34"/>
      <c r="E43" s="135" t="s">
        <v>46</v>
      </c>
      <c r="F43" s="136">
        <f>ROUND((SUM(BI105:BI112) + SUM(BI136:BI139)),  2)</f>
        <v>0</v>
      </c>
      <c r="G43" s="137"/>
      <c r="H43" s="137"/>
      <c r="I43" s="138">
        <v>0</v>
      </c>
      <c r="J43" s="136">
        <f>0</f>
        <v>0</v>
      </c>
      <c r="K43" s="34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5.35" customHeight="1">
      <c r="A45" s="34"/>
      <c r="B45" s="39"/>
      <c r="C45" s="141"/>
      <c r="D45" s="142" t="s">
        <v>47</v>
      </c>
      <c r="E45" s="143"/>
      <c r="F45" s="143"/>
      <c r="G45" s="144" t="s">
        <v>48</v>
      </c>
      <c r="H45" s="145" t="s">
        <v>49</v>
      </c>
      <c r="I45" s="143"/>
      <c r="J45" s="146">
        <f>SUM(J36:J43)</f>
        <v>0</v>
      </c>
      <c r="K45" s="147"/>
      <c r="L45" s="5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4.4" customHeight="1">
      <c r="A46" s="34"/>
      <c r="B46" s="39"/>
      <c r="C46" s="34"/>
      <c r="D46" s="34"/>
      <c r="E46" s="34"/>
      <c r="F46" s="34"/>
      <c r="G46" s="34"/>
      <c r="H46" s="34"/>
      <c r="I46" s="34"/>
      <c r="J46" s="34"/>
      <c r="K46" s="34"/>
      <c r="L46" s="5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1" customFormat="1" ht="14.4" customHeight="1">
      <c r="B87" s="21"/>
      <c r="C87" s="22"/>
      <c r="D87" s="22"/>
      <c r="E87" s="457" t="s">
        <v>1666</v>
      </c>
      <c r="F87" s="441"/>
      <c r="G87" s="441"/>
      <c r="H87" s="441"/>
      <c r="I87" s="22"/>
      <c r="J87" s="22"/>
      <c r="K87" s="22"/>
      <c r="L87" s="20"/>
    </row>
    <row r="88" spans="1:31" s="1" customFormat="1" ht="12" customHeight="1">
      <c r="B88" s="21"/>
      <c r="C88" s="29" t="s">
        <v>722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4"/>
      <c r="B89" s="35"/>
      <c r="C89" s="36"/>
      <c r="D89" s="36"/>
      <c r="E89" s="472" t="s">
        <v>1671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1672</v>
      </c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6" customHeight="1">
      <c r="A91" s="34"/>
      <c r="B91" s="35"/>
      <c r="C91" s="36"/>
      <c r="D91" s="36"/>
      <c r="E91" s="414" t="str">
        <f>E13</f>
        <v>999-9-8-10.24 - SO 12.2.1 Prekládka NN Veľkomoravská</v>
      </c>
      <c r="F91" s="459"/>
      <c r="G91" s="459"/>
      <c r="H91" s="459"/>
      <c r="I91" s="36"/>
      <c r="J91" s="36"/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18</v>
      </c>
      <c r="D93" s="36"/>
      <c r="E93" s="36"/>
      <c r="F93" s="27" t="str">
        <f>F16</f>
        <v>Malacky</v>
      </c>
      <c r="G93" s="36"/>
      <c r="H93" s="36"/>
      <c r="I93" s="29" t="s">
        <v>20</v>
      </c>
      <c r="J93" s="70" t="str">
        <f>IF(J16="","",J16)</f>
        <v>23. 1. 2023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40.799999999999997" customHeight="1">
      <c r="A95" s="34"/>
      <c r="B95" s="35"/>
      <c r="C95" s="29" t="s">
        <v>22</v>
      </c>
      <c r="D95" s="36"/>
      <c r="E95" s="36"/>
      <c r="F95" s="27" t="str">
        <f>E19</f>
        <v>Mesto Malacky, Bernolákova 5188/1A, 901 01 Malacky</v>
      </c>
      <c r="G95" s="36"/>
      <c r="H95" s="36"/>
      <c r="I95" s="29" t="s">
        <v>29</v>
      </c>
      <c r="J95" s="32" t="str">
        <f>E25</f>
        <v>Cykloprojekt s.r.o., Laurinská 18, 81101 Bratislav</v>
      </c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6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34</v>
      </c>
      <c r="J96" s="32" t="str">
        <f>E28</f>
        <v xml:space="preserve"> 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9.25" customHeight="1">
      <c r="A98" s="34"/>
      <c r="B98" s="35"/>
      <c r="C98" s="159" t="s">
        <v>188</v>
      </c>
      <c r="D98" s="160"/>
      <c r="E98" s="160"/>
      <c r="F98" s="160"/>
      <c r="G98" s="160"/>
      <c r="H98" s="160"/>
      <c r="I98" s="160"/>
      <c r="J98" s="161" t="s">
        <v>189</v>
      </c>
      <c r="K98" s="160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65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22.8" customHeight="1">
      <c r="A100" s="34"/>
      <c r="B100" s="35"/>
      <c r="C100" s="162" t="s">
        <v>190</v>
      </c>
      <c r="D100" s="36"/>
      <c r="E100" s="36"/>
      <c r="F100" s="36"/>
      <c r="G100" s="36"/>
      <c r="H100" s="36"/>
      <c r="I100" s="36"/>
      <c r="J100" s="88">
        <f>J136</f>
        <v>0</v>
      </c>
      <c r="K100" s="36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191</v>
      </c>
    </row>
    <row r="101" spans="1:65" s="9" customFormat="1" ht="24.9" customHeight="1">
      <c r="B101" s="163"/>
      <c r="C101" s="164"/>
      <c r="D101" s="165" t="s">
        <v>1534</v>
      </c>
      <c r="E101" s="166"/>
      <c r="F101" s="166"/>
      <c r="G101" s="166"/>
      <c r="H101" s="166"/>
      <c r="I101" s="166"/>
      <c r="J101" s="167">
        <f>J137</f>
        <v>0</v>
      </c>
      <c r="K101" s="164"/>
      <c r="L101" s="168"/>
    </row>
    <row r="102" spans="1:65" s="10" customFormat="1" ht="19.95" customHeight="1">
      <c r="B102" s="169"/>
      <c r="C102" s="108"/>
      <c r="D102" s="170" t="s">
        <v>1535</v>
      </c>
      <c r="E102" s="171"/>
      <c r="F102" s="171"/>
      <c r="G102" s="171"/>
      <c r="H102" s="171"/>
      <c r="I102" s="171"/>
      <c r="J102" s="172">
        <f>J138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ROUND(J34*T111,2)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ROUND(J100+J105,2)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12" customHeight="1">
      <c r="B123" s="21"/>
      <c r="C123" s="29" t="s">
        <v>183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1" customFormat="1" ht="14.4" customHeight="1">
      <c r="B124" s="21"/>
      <c r="C124" s="22"/>
      <c r="D124" s="22"/>
      <c r="E124" s="457" t="s">
        <v>1666</v>
      </c>
      <c r="F124" s="441"/>
      <c r="G124" s="441"/>
      <c r="H124" s="441"/>
      <c r="I124" s="22"/>
      <c r="J124" s="22"/>
      <c r="K124" s="22"/>
      <c r="L124" s="20"/>
    </row>
    <row r="125" spans="1:31" s="1" customFormat="1" ht="12" customHeight="1">
      <c r="B125" s="21"/>
      <c r="C125" s="29" t="s">
        <v>722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4.4" customHeight="1">
      <c r="A126" s="34"/>
      <c r="B126" s="35"/>
      <c r="C126" s="36"/>
      <c r="D126" s="36"/>
      <c r="E126" s="472" t="s">
        <v>1671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1672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36"/>
      <c r="D128" s="36"/>
      <c r="E128" s="414" t="str">
        <f>E13</f>
        <v>999-9-8-10.24 - SO 12.2.1 Prekládka NN Veľkomoravská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F16</f>
        <v>Malacky</v>
      </c>
      <c r="G130" s="36"/>
      <c r="H130" s="36"/>
      <c r="I130" s="29" t="s">
        <v>20</v>
      </c>
      <c r="J130" s="70" t="str">
        <f>IF(J16="","",J16)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E19</f>
        <v>Mesto Malacky, Bernolákova 5188/1A, 901 01 Malacky</v>
      </c>
      <c r="G132" s="36"/>
      <c r="H132" s="36"/>
      <c r="I132" s="29" t="s">
        <v>29</v>
      </c>
      <c r="J132" s="32" t="str">
        <f>E25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IF(E22="","",E22)</f>
        <v>Vyplň údaj</v>
      </c>
      <c r="G133" s="36"/>
      <c r="H133" s="36"/>
      <c r="I133" s="29" t="s">
        <v>34</v>
      </c>
      <c r="J133" s="32" t="str">
        <f>E28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0</v>
      </c>
      <c r="S136" s="83"/>
      <c r="T136" s="196">
        <f>T137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322</v>
      </c>
      <c r="F137" s="201" t="s">
        <v>1621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</f>
        <v>0</v>
      </c>
      <c r="Q137" s="206"/>
      <c r="R137" s="207">
        <f>R138</f>
        <v>0</v>
      </c>
      <c r="S137" s="206"/>
      <c r="T137" s="208">
        <f>T138</f>
        <v>0</v>
      </c>
      <c r="AR137" s="209" t="s">
        <v>168</v>
      </c>
      <c r="AT137" s="210" t="s">
        <v>76</v>
      </c>
      <c r="AU137" s="210" t="s">
        <v>77</v>
      </c>
      <c r="AY137" s="209" t="s">
        <v>223</v>
      </c>
      <c r="BK137" s="211">
        <f>BK138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1622</v>
      </c>
      <c r="F138" s="212" t="s">
        <v>1623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P139</f>
        <v>0</v>
      </c>
      <c r="Q138" s="206"/>
      <c r="R138" s="207">
        <f>R139</f>
        <v>0</v>
      </c>
      <c r="S138" s="206"/>
      <c r="T138" s="208">
        <f>T139</f>
        <v>0</v>
      </c>
      <c r="AR138" s="209" t="s">
        <v>168</v>
      </c>
      <c r="AT138" s="210" t="s">
        <v>76</v>
      </c>
      <c r="AU138" s="210" t="s">
        <v>85</v>
      </c>
      <c r="AY138" s="209" t="s">
        <v>223</v>
      </c>
      <c r="BK138" s="211">
        <f>BK139</f>
        <v>0</v>
      </c>
    </row>
    <row r="139" spans="1:65" s="2" customFormat="1" ht="14.4" customHeight="1">
      <c r="A139" s="34"/>
      <c r="B139" s="35"/>
      <c r="C139" s="214" t="s">
        <v>85</v>
      </c>
      <c r="D139" s="214" t="s">
        <v>225</v>
      </c>
      <c r="E139" s="215" t="s">
        <v>85</v>
      </c>
      <c r="F139" s="216" t="s">
        <v>1683</v>
      </c>
      <c r="G139" s="217" t="s">
        <v>1669</v>
      </c>
      <c r="H139" s="218">
        <v>1</v>
      </c>
      <c r="I139" s="219">
        <f>'Prekládka NN Veľkomoravská'!G83</f>
        <v>0</v>
      </c>
      <c r="J139" s="218">
        <f>ROUND(I139*H139,2)</f>
        <v>0</v>
      </c>
      <c r="K139" s="220"/>
      <c r="L139" s="39"/>
      <c r="M139" s="260" t="s">
        <v>1</v>
      </c>
      <c r="N139" s="261" t="s">
        <v>43</v>
      </c>
      <c r="O139" s="262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788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788</v>
      </c>
      <c r="BM139" s="225" t="s">
        <v>1684</v>
      </c>
    </row>
    <row r="140" spans="1:65" s="2" customFormat="1" ht="6.9" customHeight="1">
      <c r="A140" s="34"/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password="CC35" sheet="1" objects="1" scenarios="1" formatColumns="0" formatRows="0" autoFilter="0"/>
  <autoFilter ref="C135:K139"/>
  <mergeCells count="20">
    <mergeCell ref="E11:H11"/>
    <mergeCell ref="E9:H9"/>
    <mergeCell ref="E13:H13"/>
    <mergeCell ref="E22:H22"/>
    <mergeCell ref="E122:H122"/>
    <mergeCell ref="E126:H126"/>
    <mergeCell ref="E124:H124"/>
    <mergeCell ref="E128:H128"/>
    <mergeCell ref="L2:V2"/>
    <mergeCell ref="D106:F106"/>
    <mergeCell ref="D107:F107"/>
    <mergeCell ref="D108:F108"/>
    <mergeCell ref="D109:F109"/>
    <mergeCell ref="D110:F110"/>
    <mergeCell ref="E31:H31"/>
    <mergeCell ref="E85:H85"/>
    <mergeCell ref="E89:H89"/>
    <mergeCell ref="E87:H87"/>
    <mergeCell ref="E91:H91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G85"/>
  <sheetViews>
    <sheetView topLeftCell="A55" workbookViewId="0">
      <selection activeCell="C84" sqref="C84:G85"/>
    </sheetView>
  </sheetViews>
  <sheetFormatPr defaultColWidth="11.7109375" defaultRowHeight="13.2"/>
  <cols>
    <col min="1" max="1" width="11.7109375" style="301" bestFit="1" customWidth="1"/>
    <col min="2" max="2" width="5.85546875" style="301" bestFit="1" customWidth="1"/>
    <col min="3" max="3" width="77.28515625" style="301" bestFit="1" customWidth="1"/>
    <col min="4" max="4" width="5.28515625" style="301" bestFit="1" customWidth="1"/>
    <col min="5" max="5" width="10.28515625" style="301" bestFit="1" customWidth="1"/>
    <col min="6" max="6" width="13.28515625" style="301" bestFit="1" customWidth="1"/>
    <col min="7" max="7" width="14" style="301" bestFit="1" customWidth="1"/>
    <col min="8" max="16384" width="11.7109375" style="301"/>
  </cols>
  <sheetData>
    <row r="2" spans="1:7">
      <c r="C2" s="301" t="s">
        <v>1756</v>
      </c>
    </row>
    <row r="4" spans="1:7">
      <c r="A4" s="301" t="s">
        <v>14</v>
      </c>
      <c r="C4" s="301" t="s">
        <v>1930</v>
      </c>
    </row>
    <row r="5" spans="1:7">
      <c r="A5" s="301" t="s">
        <v>1757</v>
      </c>
      <c r="C5" s="301" t="s">
        <v>1758</v>
      </c>
    </row>
    <row r="6" spans="1:7">
      <c r="A6" s="301" t="s">
        <v>20</v>
      </c>
      <c r="C6" s="304">
        <v>44942</v>
      </c>
    </row>
    <row r="7" spans="1:7" ht="26.4">
      <c r="A7" s="305" t="s">
        <v>1759</v>
      </c>
      <c r="B7" s="305" t="s">
        <v>1760</v>
      </c>
      <c r="C7" s="305" t="s">
        <v>1761</v>
      </c>
      <c r="D7" s="305" t="s">
        <v>1762</v>
      </c>
      <c r="E7" s="306" t="s">
        <v>1763</v>
      </c>
      <c r="F7" s="307" t="s">
        <v>1764</v>
      </c>
      <c r="G7" s="307" t="s">
        <v>1765</v>
      </c>
    </row>
    <row r="8" spans="1:7">
      <c r="A8" s="309" t="s">
        <v>85</v>
      </c>
      <c r="B8" s="309" t="s">
        <v>322</v>
      </c>
      <c r="C8" s="310" t="s">
        <v>1870</v>
      </c>
      <c r="D8" s="309" t="s">
        <v>1769</v>
      </c>
      <c r="E8" s="311">
        <v>5</v>
      </c>
      <c r="F8" s="312">
        <v>0</v>
      </c>
      <c r="G8" s="312">
        <f>E8*F8</f>
        <v>0</v>
      </c>
    </row>
    <row r="9" spans="1:7">
      <c r="A9" s="309" t="s">
        <v>100</v>
      </c>
      <c r="B9" s="309" t="s">
        <v>322</v>
      </c>
      <c r="C9" s="310" t="s">
        <v>1871</v>
      </c>
      <c r="D9" s="309" t="s">
        <v>1769</v>
      </c>
      <c r="E9" s="311">
        <v>4</v>
      </c>
      <c r="F9" s="312">
        <v>0</v>
      </c>
      <c r="G9" s="312">
        <f t="shared" ref="G9:G30" si="0">E9*F9</f>
        <v>0</v>
      </c>
    </row>
    <row r="10" spans="1:7">
      <c r="A10" s="309" t="s">
        <v>168</v>
      </c>
      <c r="B10" s="309" t="s">
        <v>322</v>
      </c>
      <c r="C10" s="310" t="s">
        <v>1931</v>
      </c>
      <c r="D10" s="309" t="s">
        <v>1769</v>
      </c>
      <c r="E10" s="311">
        <v>1</v>
      </c>
      <c r="F10" s="312">
        <v>0</v>
      </c>
      <c r="G10" s="312">
        <f t="shared" si="0"/>
        <v>0</v>
      </c>
    </row>
    <row r="11" spans="1:7">
      <c r="A11" s="309" t="s">
        <v>229</v>
      </c>
      <c r="B11" s="309" t="s">
        <v>322</v>
      </c>
      <c r="C11" s="310" t="s">
        <v>1932</v>
      </c>
      <c r="D11" s="309" t="s">
        <v>322</v>
      </c>
      <c r="E11" s="311">
        <v>40</v>
      </c>
      <c r="F11" s="312">
        <v>0</v>
      </c>
      <c r="G11" s="312">
        <f t="shared" si="0"/>
        <v>0</v>
      </c>
    </row>
    <row r="12" spans="1:7">
      <c r="A12" s="309" t="s">
        <v>245</v>
      </c>
      <c r="B12" s="309" t="s">
        <v>322</v>
      </c>
      <c r="C12" s="310" t="s">
        <v>1933</v>
      </c>
      <c r="D12" s="309" t="s">
        <v>1769</v>
      </c>
      <c r="E12" s="311">
        <v>3</v>
      </c>
      <c r="F12" s="312">
        <v>0</v>
      </c>
      <c r="G12" s="312">
        <f t="shared" si="0"/>
        <v>0</v>
      </c>
    </row>
    <row r="13" spans="1:7">
      <c r="A13" s="309" t="s">
        <v>250</v>
      </c>
      <c r="B13" s="309" t="s">
        <v>322</v>
      </c>
      <c r="C13" s="310" t="s">
        <v>1934</v>
      </c>
      <c r="D13" s="309" t="s">
        <v>1769</v>
      </c>
      <c r="E13" s="311">
        <v>2</v>
      </c>
      <c r="F13" s="312">
        <v>0</v>
      </c>
      <c r="G13" s="312">
        <f t="shared" si="0"/>
        <v>0</v>
      </c>
    </row>
    <row r="14" spans="1:7">
      <c r="A14" s="309" t="s">
        <v>255</v>
      </c>
      <c r="B14" s="309" t="s">
        <v>322</v>
      </c>
      <c r="C14" s="310" t="s">
        <v>1935</v>
      </c>
      <c r="D14" s="309" t="s">
        <v>1769</v>
      </c>
      <c r="E14" s="311">
        <v>8</v>
      </c>
      <c r="F14" s="312">
        <v>0</v>
      </c>
      <c r="G14" s="312">
        <f t="shared" si="0"/>
        <v>0</v>
      </c>
    </row>
    <row r="15" spans="1:7">
      <c r="A15" s="309" t="s">
        <v>262</v>
      </c>
      <c r="B15" s="309" t="s">
        <v>322</v>
      </c>
      <c r="C15" s="310" t="s">
        <v>1936</v>
      </c>
      <c r="D15" s="309" t="s">
        <v>1769</v>
      </c>
      <c r="E15" s="311">
        <v>8</v>
      </c>
      <c r="F15" s="312">
        <v>0</v>
      </c>
      <c r="G15" s="312">
        <f t="shared" si="0"/>
        <v>0</v>
      </c>
    </row>
    <row r="16" spans="1:7">
      <c r="A16" s="309" t="s">
        <v>268</v>
      </c>
      <c r="B16" s="309" t="s">
        <v>322</v>
      </c>
      <c r="C16" s="310" t="s">
        <v>1937</v>
      </c>
      <c r="D16" s="309" t="s">
        <v>1769</v>
      </c>
      <c r="E16" s="311">
        <v>3</v>
      </c>
      <c r="F16" s="312">
        <v>0</v>
      </c>
      <c r="G16" s="312">
        <f t="shared" si="0"/>
        <v>0</v>
      </c>
    </row>
    <row r="17" spans="1:7">
      <c r="A17" s="309" t="s">
        <v>274</v>
      </c>
      <c r="B17" s="309" t="s">
        <v>322</v>
      </c>
      <c r="C17" s="310" t="s">
        <v>1938</v>
      </c>
      <c r="D17" s="309" t="s">
        <v>1769</v>
      </c>
      <c r="E17" s="311">
        <v>2</v>
      </c>
      <c r="F17" s="312">
        <v>0</v>
      </c>
      <c r="G17" s="312">
        <f t="shared" si="0"/>
        <v>0</v>
      </c>
    </row>
    <row r="18" spans="1:7">
      <c r="A18" s="309" t="s">
        <v>279</v>
      </c>
      <c r="B18" s="309" t="s">
        <v>322</v>
      </c>
      <c r="C18" s="310" t="s">
        <v>1939</v>
      </c>
      <c r="D18" s="309" t="s">
        <v>1769</v>
      </c>
      <c r="E18" s="311">
        <v>32</v>
      </c>
      <c r="F18" s="312">
        <v>0</v>
      </c>
      <c r="G18" s="312">
        <f t="shared" si="0"/>
        <v>0</v>
      </c>
    </row>
    <row r="19" spans="1:7">
      <c r="A19" s="309" t="s">
        <v>284</v>
      </c>
      <c r="B19" s="309" t="s">
        <v>322</v>
      </c>
      <c r="C19" s="310" t="s">
        <v>1940</v>
      </c>
      <c r="D19" s="309" t="s">
        <v>1769</v>
      </c>
      <c r="E19" s="311">
        <v>8</v>
      </c>
      <c r="F19" s="312">
        <v>0</v>
      </c>
      <c r="G19" s="312">
        <f t="shared" si="0"/>
        <v>0</v>
      </c>
    </row>
    <row r="20" spans="1:7">
      <c r="A20" s="309" t="s">
        <v>290</v>
      </c>
      <c r="B20" s="309" t="s">
        <v>322</v>
      </c>
      <c r="C20" s="310" t="s">
        <v>1941</v>
      </c>
      <c r="D20" s="309" t="s">
        <v>322</v>
      </c>
      <c r="E20" s="311">
        <v>135</v>
      </c>
      <c r="F20" s="312">
        <v>0</v>
      </c>
      <c r="G20" s="312">
        <f t="shared" si="0"/>
        <v>0</v>
      </c>
    </row>
    <row r="21" spans="1:7">
      <c r="A21" s="309" t="s">
        <v>295</v>
      </c>
      <c r="B21" s="309" t="s">
        <v>322</v>
      </c>
      <c r="C21" s="310" t="s">
        <v>1942</v>
      </c>
      <c r="D21" s="309" t="s">
        <v>322</v>
      </c>
      <c r="E21" s="311">
        <v>215</v>
      </c>
      <c r="F21" s="312">
        <v>0</v>
      </c>
      <c r="G21" s="312">
        <f t="shared" si="0"/>
        <v>0</v>
      </c>
    </row>
    <row r="22" spans="1:7">
      <c r="A22" s="309" t="s">
        <v>300</v>
      </c>
      <c r="B22" s="309" t="s">
        <v>322</v>
      </c>
      <c r="C22" s="310" t="s">
        <v>1943</v>
      </c>
      <c r="D22" s="309" t="s">
        <v>1769</v>
      </c>
      <c r="E22" s="311">
        <v>16</v>
      </c>
      <c r="F22" s="312">
        <v>0</v>
      </c>
      <c r="G22" s="312">
        <f t="shared" si="0"/>
        <v>0</v>
      </c>
    </row>
    <row r="23" spans="1:7">
      <c r="A23" s="309" t="s">
        <v>306</v>
      </c>
      <c r="B23" s="309" t="s">
        <v>322</v>
      </c>
      <c r="C23" s="310" t="s">
        <v>1778</v>
      </c>
      <c r="D23" s="309" t="s">
        <v>1769</v>
      </c>
      <c r="E23" s="311">
        <v>8</v>
      </c>
      <c r="F23" s="312">
        <v>0</v>
      </c>
      <c r="G23" s="312">
        <f t="shared" si="0"/>
        <v>0</v>
      </c>
    </row>
    <row r="24" spans="1:7">
      <c r="A24" s="309" t="s">
        <v>313</v>
      </c>
      <c r="B24" s="309" t="s">
        <v>76</v>
      </c>
      <c r="C24" s="310" t="s">
        <v>1870</v>
      </c>
      <c r="D24" s="309" t="s">
        <v>1769</v>
      </c>
      <c r="E24" s="311">
        <v>4</v>
      </c>
      <c r="F24" s="312">
        <v>0</v>
      </c>
      <c r="G24" s="312">
        <f t="shared" si="0"/>
        <v>0</v>
      </c>
    </row>
    <row r="25" spans="1:7">
      <c r="A25" s="309" t="s">
        <v>321</v>
      </c>
      <c r="B25" s="309" t="s">
        <v>76</v>
      </c>
      <c r="C25" s="310" t="s">
        <v>1871</v>
      </c>
      <c r="D25" s="309" t="s">
        <v>1769</v>
      </c>
      <c r="E25" s="311">
        <v>4</v>
      </c>
      <c r="F25" s="312">
        <v>0</v>
      </c>
      <c r="G25" s="312">
        <f t="shared" si="0"/>
        <v>0</v>
      </c>
    </row>
    <row r="26" spans="1:7">
      <c r="A26" s="309" t="s">
        <v>328</v>
      </c>
      <c r="B26" s="309" t="s">
        <v>76</v>
      </c>
      <c r="C26" s="310" t="s">
        <v>1872</v>
      </c>
      <c r="D26" s="309" t="s">
        <v>1769</v>
      </c>
      <c r="E26" s="311">
        <v>4</v>
      </c>
      <c r="F26" s="312">
        <v>0</v>
      </c>
      <c r="G26" s="312">
        <f t="shared" si="0"/>
        <v>0</v>
      </c>
    </row>
    <row r="27" spans="1:7">
      <c r="A27" s="309" t="s">
        <v>7</v>
      </c>
      <c r="B27" s="309" t="s">
        <v>76</v>
      </c>
      <c r="C27" s="310" t="s">
        <v>1875</v>
      </c>
      <c r="D27" s="309" t="s">
        <v>1769</v>
      </c>
      <c r="E27" s="311">
        <v>12</v>
      </c>
      <c r="F27" s="312">
        <v>0</v>
      </c>
      <c r="G27" s="312">
        <f t="shared" si="0"/>
        <v>0</v>
      </c>
    </row>
    <row r="28" spans="1:7">
      <c r="A28" s="309" t="s">
        <v>338</v>
      </c>
      <c r="B28" s="309" t="s">
        <v>76</v>
      </c>
      <c r="C28" s="310" t="s">
        <v>1877</v>
      </c>
      <c r="D28" s="309" t="s">
        <v>1769</v>
      </c>
      <c r="E28" s="311">
        <v>4</v>
      </c>
      <c r="F28" s="312">
        <v>0</v>
      </c>
      <c r="G28" s="312">
        <f t="shared" si="0"/>
        <v>0</v>
      </c>
    </row>
    <row r="29" spans="1:7">
      <c r="A29" s="309" t="s">
        <v>342</v>
      </c>
      <c r="B29" s="309" t="s">
        <v>76</v>
      </c>
      <c r="C29" s="310" t="s">
        <v>1881</v>
      </c>
      <c r="D29" s="309" t="s">
        <v>1769</v>
      </c>
      <c r="E29" s="311">
        <v>16</v>
      </c>
      <c r="F29" s="312">
        <v>0</v>
      </c>
      <c r="G29" s="312">
        <f t="shared" si="0"/>
        <v>0</v>
      </c>
    </row>
    <row r="30" spans="1:7">
      <c r="A30" s="309" t="s">
        <v>346</v>
      </c>
      <c r="B30" s="309" t="s">
        <v>76</v>
      </c>
      <c r="C30" s="310" t="s">
        <v>1944</v>
      </c>
      <c r="D30" s="309" t="s">
        <v>1945</v>
      </c>
      <c r="E30" s="311">
        <v>0.7</v>
      </c>
      <c r="F30" s="312">
        <v>0</v>
      </c>
      <c r="G30" s="312">
        <f t="shared" si="0"/>
        <v>0</v>
      </c>
    </row>
    <row r="31" spans="1:7">
      <c r="C31" s="310" t="s">
        <v>1780</v>
      </c>
      <c r="F31" s="303"/>
      <c r="G31" s="303">
        <f>SUM(G8:G30)</f>
        <v>0</v>
      </c>
    </row>
    <row r="33" spans="1:7" ht="26.4">
      <c r="A33" s="305" t="s">
        <v>1759</v>
      </c>
      <c r="B33" s="305" t="s">
        <v>1760</v>
      </c>
      <c r="C33" s="305" t="s">
        <v>1781</v>
      </c>
      <c r="D33" s="305" t="s">
        <v>1762</v>
      </c>
      <c r="E33" s="306" t="s">
        <v>1763</v>
      </c>
      <c r="F33" s="307" t="s">
        <v>1764</v>
      </c>
      <c r="G33" s="307" t="s">
        <v>1765</v>
      </c>
    </row>
    <row r="34" spans="1:7">
      <c r="A34" s="323">
        <v>1</v>
      </c>
      <c r="B34" s="309"/>
      <c r="C34" s="310" t="s">
        <v>1889</v>
      </c>
      <c r="D34" s="309" t="s">
        <v>1769</v>
      </c>
      <c r="E34" s="311">
        <v>5</v>
      </c>
      <c r="F34" s="312">
        <v>0</v>
      </c>
      <c r="G34" s="312">
        <f>E34*F34</f>
        <v>0</v>
      </c>
    </row>
    <row r="35" spans="1:7">
      <c r="A35" s="323">
        <v>2</v>
      </c>
      <c r="B35" s="309"/>
      <c r="C35" s="310" t="s">
        <v>1890</v>
      </c>
      <c r="D35" s="309" t="s">
        <v>1769</v>
      </c>
      <c r="E35" s="311">
        <v>4</v>
      </c>
      <c r="F35" s="312">
        <v>0</v>
      </c>
      <c r="G35" s="312">
        <f t="shared" ref="G35:G59" si="1">E35*F35</f>
        <v>0</v>
      </c>
    </row>
    <row r="36" spans="1:7">
      <c r="A36" s="323">
        <v>3</v>
      </c>
      <c r="B36" s="309"/>
      <c r="C36" s="310" t="s">
        <v>1891</v>
      </c>
      <c r="D36" s="309" t="s">
        <v>1892</v>
      </c>
      <c r="E36" s="311">
        <v>0.04</v>
      </c>
      <c r="F36" s="312">
        <v>0</v>
      </c>
      <c r="G36" s="312">
        <f t="shared" si="1"/>
        <v>0</v>
      </c>
    </row>
    <row r="37" spans="1:7">
      <c r="A37" s="323">
        <v>4</v>
      </c>
      <c r="B37" s="309"/>
      <c r="C37" s="310" t="s">
        <v>1893</v>
      </c>
      <c r="D37" s="309" t="s">
        <v>1892</v>
      </c>
      <c r="E37" s="311">
        <v>0.16</v>
      </c>
      <c r="F37" s="312">
        <v>0</v>
      </c>
      <c r="G37" s="312">
        <f t="shared" si="1"/>
        <v>0</v>
      </c>
    </row>
    <row r="38" spans="1:7">
      <c r="A38" s="323">
        <v>5</v>
      </c>
      <c r="B38" s="309"/>
      <c r="C38" s="310" t="s">
        <v>1894</v>
      </c>
      <c r="D38" s="309" t="s">
        <v>1892</v>
      </c>
      <c r="E38" s="311">
        <v>0.02</v>
      </c>
      <c r="F38" s="312">
        <v>0</v>
      </c>
      <c r="G38" s="312">
        <f t="shared" si="1"/>
        <v>0</v>
      </c>
    </row>
    <row r="39" spans="1:7">
      <c r="A39" s="323">
        <v>6</v>
      </c>
      <c r="B39" s="309"/>
      <c r="C39" s="310" t="s">
        <v>1895</v>
      </c>
      <c r="D39" s="309" t="s">
        <v>1769</v>
      </c>
      <c r="E39" s="311">
        <v>0.4</v>
      </c>
      <c r="F39" s="312">
        <v>0</v>
      </c>
      <c r="G39" s="312">
        <f t="shared" si="1"/>
        <v>0</v>
      </c>
    </row>
    <row r="40" spans="1:7">
      <c r="A40" s="323">
        <v>7</v>
      </c>
      <c r="B40" s="309"/>
      <c r="C40" s="310" t="s">
        <v>1946</v>
      </c>
      <c r="D40" s="309" t="s">
        <v>1769</v>
      </c>
      <c r="E40" s="311">
        <v>1</v>
      </c>
      <c r="F40" s="312">
        <v>0</v>
      </c>
      <c r="G40" s="312">
        <f t="shared" si="1"/>
        <v>0</v>
      </c>
    </row>
    <row r="41" spans="1:7">
      <c r="A41" s="323">
        <v>8</v>
      </c>
      <c r="B41" s="309"/>
      <c r="C41" s="310" t="s">
        <v>1891</v>
      </c>
      <c r="D41" s="309" t="s">
        <v>1892</v>
      </c>
      <c r="E41" s="311">
        <v>0.01</v>
      </c>
      <c r="F41" s="312">
        <v>0</v>
      </c>
      <c r="G41" s="312">
        <f t="shared" si="1"/>
        <v>0</v>
      </c>
    </row>
    <row r="42" spans="1:7">
      <c r="A42" s="323">
        <v>9</v>
      </c>
      <c r="B42" s="309"/>
      <c r="C42" s="310" t="s">
        <v>1893</v>
      </c>
      <c r="D42" s="309" t="s">
        <v>1892</v>
      </c>
      <c r="E42" s="311">
        <v>0.04</v>
      </c>
      <c r="F42" s="312">
        <v>0</v>
      </c>
      <c r="G42" s="312">
        <f t="shared" si="1"/>
        <v>0</v>
      </c>
    </row>
    <row r="43" spans="1:7">
      <c r="A43" s="323">
        <v>10</v>
      </c>
      <c r="B43" s="309"/>
      <c r="C43" s="310" t="s">
        <v>1894</v>
      </c>
      <c r="D43" s="309" t="s">
        <v>1892</v>
      </c>
      <c r="E43" s="311">
        <v>5.0000000000000001E-3</v>
      </c>
      <c r="F43" s="312">
        <v>0</v>
      </c>
      <c r="G43" s="312">
        <f t="shared" si="1"/>
        <v>0</v>
      </c>
    </row>
    <row r="44" spans="1:7">
      <c r="A44" s="323">
        <v>11</v>
      </c>
      <c r="B44" s="309"/>
      <c r="C44" s="310" t="s">
        <v>1895</v>
      </c>
      <c r="D44" s="309" t="s">
        <v>1769</v>
      </c>
      <c r="E44" s="311">
        <v>0.1</v>
      </c>
      <c r="F44" s="312">
        <v>0</v>
      </c>
      <c r="G44" s="312">
        <f t="shared" si="1"/>
        <v>0</v>
      </c>
    </row>
    <row r="45" spans="1:7">
      <c r="A45" s="323">
        <v>12</v>
      </c>
      <c r="B45" s="309"/>
      <c r="C45" s="310" t="s">
        <v>1947</v>
      </c>
      <c r="D45" s="309" t="s">
        <v>322</v>
      </c>
      <c r="E45" s="311">
        <v>42</v>
      </c>
      <c r="F45" s="312">
        <v>0</v>
      </c>
      <c r="G45" s="312">
        <f t="shared" si="1"/>
        <v>0</v>
      </c>
    </row>
    <row r="46" spans="1:7">
      <c r="A46" s="323">
        <v>13</v>
      </c>
      <c r="B46" s="309"/>
      <c r="C46" s="310" t="s">
        <v>1948</v>
      </c>
      <c r="D46" s="309" t="s">
        <v>1769</v>
      </c>
      <c r="E46" s="311">
        <v>3</v>
      </c>
      <c r="F46" s="312">
        <v>0</v>
      </c>
      <c r="G46" s="312">
        <f t="shared" si="1"/>
        <v>0</v>
      </c>
    </row>
    <row r="47" spans="1:7">
      <c r="A47" s="323">
        <v>14</v>
      </c>
      <c r="B47" s="309"/>
      <c r="C47" s="310" t="s">
        <v>1898</v>
      </c>
      <c r="D47" s="309" t="s">
        <v>1769</v>
      </c>
      <c r="E47" s="311">
        <v>3</v>
      </c>
      <c r="F47" s="312">
        <v>0</v>
      </c>
      <c r="G47" s="312">
        <f t="shared" si="1"/>
        <v>0</v>
      </c>
    </row>
    <row r="48" spans="1:7">
      <c r="A48" s="323">
        <v>15</v>
      </c>
      <c r="B48" s="309"/>
      <c r="C48" s="310" t="s">
        <v>1899</v>
      </c>
      <c r="D48" s="309" t="s">
        <v>1769</v>
      </c>
      <c r="E48" s="311">
        <v>6</v>
      </c>
      <c r="F48" s="312">
        <v>0</v>
      </c>
      <c r="G48" s="312">
        <f t="shared" si="1"/>
        <v>0</v>
      </c>
    </row>
    <row r="49" spans="1:7">
      <c r="A49" s="323">
        <v>16</v>
      </c>
      <c r="B49" s="309"/>
      <c r="C49" s="310" t="s">
        <v>1949</v>
      </c>
      <c r="D49" s="309" t="s">
        <v>1769</v>
      </c>
      <c r="E49" s="311">
        <v>6</v>
      </c>
      <c r="F49" s="312">
        <v>0</v>
      </c>
      <c r="G49" s="312">
        <f t="shared" si="1"/>
        <v>0</v>
      </c>
    </row>
    <row r="50" spans="1:7">
      <c r="A50" s="323">
        <v>17</v>
      </c>
      <c r="B50" s="309"/>
      <c r="C50" s="310" t="s">
        <v>1950</v>
      </c>
      <c r="D50" s="309" t="s">
        <v>1769</v>
      </c>
      <c r="E50" s="311">
        <v>2</v>
      </c>
      <c r="F50" s="312">
        <v>0</v>
      </c>
      <c r="G50" s="312">
        <f t="shared" si="1"/>
        <v>0</v>
      </c>
    </row>
    <row r="51" spans="1:7">
      <c r="A51" s="323">
        <v>18</v>
      </c>
      <c r="B51" s="309"/>
      <c r="C51" s="310" t="s">
        <v>1951</v>
      </c>
      <c r="D51" s="309" t="s">
        <v>1769</v>
      </c>
      <c r="E51" s="311">
        <v>8</v>
      </c>
      <c r="F51" s="312">
        <v>0</v>
      </c>
      <c r="G51" s="312">
        <f t="shared" si="1"/>
        <v>0</v>
      </c>
    </row>
    <row r="52" spans="1:7">
      <c r="A52" s="323">
        <v>19</v>
      </c>
      <c r="B52" s="309"/>
      <c r="C52" s="310" t="s">
        <v>1952</v>
      </c>
      <c r="D52" s="309" t="s">
        <v>1769</v>
      </c>
      <c r="E52" s="311">
        <v>3</v>
      </c>
      <c r="F52" s="312">
        <v>0</v>
      </c>
      <c r="G52" s="312">
        <f t="shared" si="1"/>
        <v>0</v>
      </c>
    </row>
    <row r="53" spans="1:7">
      <c r="A53" s="323">
        <v>20</v>
      </c>
      <c r="B53" s="309"/>
      <c r="C53" s="310" t="s">
        <v>1953</v>
      </c>
      <c r="D53" s="309" t="s">
        <v>1769</v>
      </c>
      <c r="E53" s="311">
        <v>2</v>
      </c>
      <c r="F53" s="312">
        <v>0</v>
      </c>
      <c r="G53" s="312">
        <f t="shared" si="1"/>
        <v>0</v>
      </c>
    </row>
    <row r="54" spans="1:7">
      <c r="A54" s="323">
        <v>21</v>
      </c>
      <c r="B54" s="309"/>
      <c r="C54" s="310" t="s">
        <v>1954</v>
      </c>
      <c r="D54" s="309" t="s">
        <v>1769</v>
      </c>
      <c r="E54" s="311">
        <v>32</v>
      </c>
      <c r="F54" s="312">
        <v>0</v>
      </c>
      <c r="G54" s="312">
        <f t="shared" si="1"/>
        <v>0</v>
      </c>
    </row>
    <row r="55" spans="1:7">
      <c r="A55" s="323">
        <v>22</v>
      </c>
      <c r="B55" s="309"/>
      <c r="C55" s="310" t="s">
        <v>1955</v>
      </c>
      <c r="D55" s="309" t="s">
        <v>1769</v>
      </c>
      <c r="E55" s="311">
        <v>8</v>
      </c>
      <c r="F55" s="312">
        <v>0</v>
      </c>
      <c r="G55" s="312">
        <f t="shared" si="1"/>
        <v>0</v>
      </c>
    </row>
    <row r="56" spans="1:7">
      <c r="A56" s="323">
        <v>23</v>
      </c>
      <c r="B56" s="309"/>
      <c r="C56" s="310" t="s">
        <v>1956</v>
      </c>
      <c r="D56" s="309" t="s">
        <v>322</v>
      </c>
      <c r="E56" s="311">
        <v>141.75</v>
      </c>
      <c r="F56" s="312">
        <v>0</v>
      </c>
      <c r="G56" s="312">
        <f t="shared" si="1"/>
        <v>0</v>
      </c>
    </row>
    <row r="57" spans="1:7">
      <c r="A57" s="323">
        <v>24</v>
      </c>
      <c r="B57" s="309"/>
      <c r="C57" s="310" t="s">
        <v>1957</v>
      </c>
      <c r="D57" s="309" t="s">
        <v>322</v>
      </c>
      <c r="E57" s="311">
        <v>225.75</v>
      </c>
      <c r="F57" s="312">
        <v>0</v>
      </c>
      <c r="G57" s="312">
        <f t="shared" si="1"/>
        <v>0</v>
      </c>
    </row>
    <row r="58" spans="1:7">
      <c r="A58" s="323">
        <v>25</v>
      </c>
      <c r="B58" s="309"/>
      <c r="C58" s="310" t="s">
        <v>1958</v>
      </c>
      <c r="D58" s="309" t="s">
        <v>322</v>
      </c>
      <c r="E58" s="311">
        <v>0.4</v>
      </c>
      <c r="F58" s="312">
        <v>0</v>
      </c>
      <c r="G58" s="312">
        <f t="shared" si="1"/>
        <v>0</v>
      </c>
    </row>
    <row r="59" spans="1:7">
      <c r="A59" s="323">
        <v>26</v>
      </c>
      <c r="B59" s="309"/>
      <c r="C59" s="310" t="s">
        <v>1959</v>
      </c>
      <c r="D59" s="309" t="s">
        <v>1769</v>
      </c>
      <c r="E59" s="311">
        <v>16</v>
      </c>
      <c r="F59" s="312">
        <v>0</v>
      </c>
      <c r="G59" s="312">
        <f t="shared" si="1"/>
        <v>0</v>
      </c>
    </row>
    <row r="60" spans="1:7">
      <c r="C60" s="310" t="s">
        <v>1780</v>
      </c>
      <c r="G60" s="303">
        <f>SUM(G34:G59)</f>
        <v>0</v>
      </c>
    </row>
    <row r="62" spans="1:7" ht="26.4">
      <c r="A62" s="305" t="s">
        <v>1759</v>
      </c>
      <c r="B62" s="305" t="s">
        <v>1760</v>
      </c>
      <c r="C62" s="305" t="s">
        <v>1795</v>
      </c>
      <c r="D62" s="305" t="s">
        <v>1762</v>
      </c>
      <c r="E62" s="306" t="s">
        <v>1763</v>
      </c>
      <c r="F62" s="307" t="s">
        <v>1764</v>
      </c>
      <c r="G62" s="307" t="s">
        <v>1765</v>
      </c>
    </row>
    <row r="63" spans="1:7">
      <c r="A63" s="309" t="s">
        <v>85</v>
      </c>
      <c r="B63" s="310"/>
      <c r="C63" s="310" t="s">
        <v>1802</v>
      </c>
      <c r="D63" s="309" t="s">
        <v>258</v>
      </c>
      <c r="E63" s="311">
        <f>(0.67*4)</f>
        <v>2.68</v>
      </c>
      <c r="F63" s="312">
        <v>0</v>
      </c>
      <c r="G63" s="312">
        <f t="shared" ref="G63:G66" si="2">E63*F63</f>
        <v>0</v>
      </c>
    </row>
    <row r="64" spans="1:7">
      <c r="A64" s="309" t="s">
        <v>100</v>
      </c>
      <c r="B64" s="310"/>
      <c r="C64" s="310" t="s">
        <v>1924</v>
      </c>
      <c r="D64" s="309" t="s">
        <v>258</v>
      </c>
      <c r="E64" s="311">
        <f>(1.55*4)+2.42</f>
        <v>8.620000000000001</v>
      </c>
      <c r="F64" s="312">
        <v>0</v>
      </c>
      <c r="G64" s="312">
        <f t="shared" si="2"/>
        <v>0</v>
      </c>
    </row>
    <row r="65" spans="1:7">
      <c r="A65" s="309" t="s">
        <v>168</v>
      </c>
      <c r="B65" s="310"/>
      <c r="C65" s="310" t="s">
        <v>1926</v>
      </c>
      <c r="D65" s="309" t="s">
        <v>258</v>
      </c>
      <c r="E65" s="311">
        <f>(0.88*4)+2.42</f>
        <v>5.9399999999999995</v>
      </c>
      <c r="F65" s="312">
        <v>0</v>
      </c>
      <c r="G65" s="312">
        <f t="shared" si="2"/>
        <v>0</v>
      </c>
    </row>
    <row r="66" spans="1:7">
      <c r="A66" s="309" t="s">
        <v>229</v>
      </c>
      <c r="B66" s="310"/>
      <c r="C66" s="310" t="s">
        <v>1927</v>
      </c>
      <c r="D66" s="309" t="s">
        <v>258</v>
      </c>
      <c r="E66" s="311">
        <f>(4*0.77)*2.27</f>
        <v>6.9916</v>
      </c>
      <c r="F66" s="312">
        <v>0</v>
      </c>
      <c r="G66" s="312">
        <f t="shared" si="2"/>
        <v>0</v>
      </c>
    </row>
    <row r="67" spans="1:7">
      <c r="A67" s="309"/>
      <c r="B67" s="310"/>
      <c r="C67" s="310" t="s">
        <v>1780</v>
      </c>
      <c r="D67" s="309"/>
      <c r="E67" s="311"/>
      <c r="F67" s="312"/>
      <c r="G67" s="312">
        <f>SUM(G63:G66)</f>
        <v>0</v>
      </c>
    </row>
    <row r="68" spans="1:7">
      <c r="E68" s="302"/>
      <c r="F68" s="303"/>
      <c r="G68" s="303"/>
    </row>
    <row r="69" spans="1:7" ht="26.4">
      <c r="A69" s="305" t="s">
        <v>1759</v>
      </c>
      <c r="B69" s="305" t="s">
        <v>1760</v>
      </c>
      <c r="C69" s="305" t="s">
        <v>1804</v>
      </c>
      <c r="D69" s="305" t="s">
        <v>1762</v>
      </c>
      <c r="E69" s="306" t="s">
        <v>1763</v>
      </c>
      <c r="F69" s="307" t="s">
        <v>1764</v>
      </c>
      <c r="G69" s="307" t="s">
        <v>1765</v>
      </c>
    </row>
    <row r="70" spans="1:7">
      <c r="A70" s="308">
        <v>1</v>
      </c>
      <c r="C70" s="310" t="s">
        <v>1805</v>
      </c>
      <c r="E70" s="302">
        <v>3</v>
      </c>
      <c r="F70" s="303">
        <v>0</v>
      </c>
      <c r="G70" s="303">
        <f>E70*F70</f>
        <v>0</v>
      </c>
    </row>
    <row r="71" spans="1:7">
      <c r="A71" s="308">
        <v>2</v>
      </c>
      <c r="C71" s="310" t="s">
        <v>1806</v>
      </c>
      <c r="E71" s="302">
        <v>2</v>
      </c>
      <c r="F71" s="303">
        <v>0</v>
      </c>
      <c r="G71" s="303">
        <f>E71*F71</f>
        <v>0</v>
      </c>
    </row>
    <row r="72" spans="1:7">
      <c r="C72" s="310" t="s">
        <v>1780</v>
      </c>
      <c r="E72" s="302"/>
      <c r="F72" s="303"/>
      <c r="G72" s="303">
        <f>SUM(G70:G71)</f>
        <v>0</v>
      </c>
    </row>
    <row r="73" spans="1:7">
      <c r="E73" s="302"/>
      <c r="F73" s="303"/>
      <c r="G73" s="303"/>
    </row>
    <row r="74" spans="1:7">
      <c r="E74" s="302"/>
      <c r="F74" s="303"/>
      <c r="G74" s="303"/>
    </row>
    <row r="75" spans="1:7">
      <c r="E75" s="302"/>
      <c r="F75" s="303"/>
      <c r="G75" s="303"/>
    </row>
    <row r="76" spans="1:7">
      <c r="E76" s="302"/>
      <c r="F76" s="303"/>
      <c r="G76" s="303"/>
    </row>
    <row r="77" spans="1:7">
      <c r="C77" s="301" t="s">
        <v>1807</v>
      </c>
      <c r="E77" s="302"/>
      <c r="F77" s="303"/>
      <c r="G77" s="303"/>
    </row>
    <row r="78" spans="1:7">
      <c r="E78" s="302"/>
      <c r="F78" s="303"/>
      <c r="G78" s="303"/>
    </row>
    <row r="79" spans="1:7">
      <c r="C79" s="301" t="s">
        <v>1761</v>
      </c>
      <c r="E79" s="302"/>
      <c r="F79" s="303"/>
      <c r="G79" s="303">
        <f>G31</f>
        <v>0</v>
      </c>
    </row>
    <row r="80" spans="1:7">
      <c r="C80" s="301" t="s">
        <v>1781</v>
      </c>
      <c r="E80" s="302"/>
      <c r="F80" s="303"/>
      <c r="G80" s="303">
        <f>G60</f>
        <v>0</v>
      </c>
    </row>
    <row r="81" spans="3:7">
      <c r="C81" s="301" t="s">
        <v>1795</v>
      </c>
      <c r="E81" s="302"/>
      <c r="F81" s="303"/>
      <c r="G81" s="303">
        <f>G67</f>
        <v>0</v>
      </c>
    </row>
    <row r="82" spans="3:7">
      <c r="C82" s="301" t="s">
        <v>1804</v>
      </c>
      <c r="E82" s="302"/>
      <c r="F82" s="303"/>
      <c r="G82" s="303">
        <f>G72</f>
        <v>0</v>
      </c>
    </row>
    <row r="83" spans="3:7">
      <c r="C83" s="301" t="s">
        <v>1808</v>
      </c>
      <c r="E83" s="302"/>
      <c r="F83" s="303"/>
      <c r="G83" s="303">
        <f>SUM(G79:G82)</f>
        <v>0</v>
      </c>
    </row>
    <row r="84" spans="3:7">
      <c r="E84" s="302"/>
      <c r="F84" s="303"/>
      <c r="G84" s="303"/>
    </row>
    <row r="85" spans="3:7">
      <c r="E85" s="302"/>
      <c r="F85" s="303"/>
      <c r="G85" s="303"/>
    </row>
  </sheetData>
  <pageMargins left="0.7" right="0.7" top="0.75" bottom="0.75" header="0.3" footer="0.3"/>
  <pageSetup paperSize="9" scale="6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topLeftCell="A121" workbookViewId="0">
      <selection activeCell="I132" sqref="I132"/>
    </sheetView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181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2" customFormat="1" ht="12" customHeight="1">
      <c r="A8" s="34"/>
      <c r="B8" s="39"/>
      <c r="C8" s="34"/>
      <c r="D8" s="123" t="s">
        <v>183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462" t="s">
        <v>1685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23" t="s">
        <v>16</v>
      </c>
      <c r="E11" s="34"/>
      <c r="F11" s="114" t="s">
        <v>1</v>
      </c>
      <c r="G11" s="34"/>
      <c r="H11" s="34"/>
      <c r="I11" s="12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18</v>
      </c>
      <c r="E12" s="34"/>
      <c r="F12" s="114" t="s">
        <v>19</v>
      </c>
      <c r="G12" s="34"/>
      <c r="H12" s="34"/>
      <c r="I12" s="123" t="s">
        <v>20</v>
      </c>
      <c r="J12" s="124" t="str">
        <f>'Rekapitulácia stavby'!AN8</f>
        <v>23. 1. 2023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22</v>
      </c>
      <c r="E14" s="34"/>
      <c r="F14" s="34"/>
      <c r="G14" s="34"/>
      <c r="H14" s="34"/>
      <c r="I14" s="123" t="s">
        <v>23</v>
      </c>
      <c r="J14" s="114" t="s">
        <v>24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23" t="s">
        <v>26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3" t="s">
        <v>27</v>
      </c>
      <c r="E17" s="34"/>
      <c r="F17" s="34"/>
      <c r="G17" s="34"/>
      <c r="H17" s="34"/>
      <c r="I17" s="123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464" t="str">
        <f>'Rekapitulácia stavby'!E14</f>
        <v>Vyplň údaj</v>
      </c>
      <c r="F18" s="465"/>
      <c r="G18" s="465"/>
      <c r="H18" s="465"/>
      <c r="I18" s="123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3" t="s">
        <v>29</v>
      </c>
      <c r="E20" s="34"/>
      <c r="F20" s="34"/>
      <c r="G20" s="34"/>
      <c r="H20" s="34"/>
      <c r="I20" s="123" t="s">
        <v>23</v>
      </c>
      <c r="J20" s="114" t="s">
        <v>30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23" t="s">
        <v>26</v>
      </c>
      <c r="J21" s="114" t="s">
        <v>32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3" t="s">
        <v>34</v>
      </c>
      <c r="E23" s="34"/>
      <c r="F23" s="34"/>
      <c r="G23" s="34"/>
      <c r="H23" s="34"/>
      <c r="I23" s="123" t="s">
        <v>23</v>
      </c>
      <c r="J23" s="114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IF('Rekapitulácia stavby'!E20="","",'Rekapitulácia stavby'!E20)</f>
        <v xml:space="preserve"> </v>
      </c>
      <c r="F24" s="34"/>
      <c r="G24" s="34"/>
      <c r="H24" s="34"/>
      <c r="I24" s="123" t="s">
        <v>26</v>
      </c>
      <c r="J24" s="114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3" t="s">
        <v>36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5"/>
      <c r="B27" s="126"/>
      <c r="C27" s="125"/>
      <c r="D27" s="125"/>
      <c r="E27" s="466" t="s">
        <v>1</v>
      </c>
      <c r="F27" s="466"/>
      <c r="G27" s="466"/>
      <c r="H27" s="46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8"/>
      <c r="E29" s="128"/>
      <c r="F29" s="128"/>
      <c r="G29" s="128"/>
      <c r="H29" s="128"/>
      <c r="I29" s="128"/>
      <c r="J29" s="128"/>
      <c r="K29" s="128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4" t="s">
        <v>185</v>
      </c>
      <c r="E30" s="34"/>
      <c r="F30" s="34"/>
      <c r="G30" s="34"/>
      <c r="H30" s="34"/>
      <c r="I30" s="34"/>
      <c r="J30" s="129">
        <f>J96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30" t="s">
        <v>186</v>
      </c>
      <c r="E31" s="34"/>
      <c r="F31" s="34"/>
      <c r="G31" s="34"/>
      <c r="H31" s="34"/>
      <c r="I31" s="34"/>
      <c r="J31" s="129">
        <f>J101</f>
        <v>0</v>
      </c>
      <c r="K31" s="34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34"/>
      <c r="J32" s="132">
        <f>ROUND(J30 + J31, 2)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3" t="s">
        <v>38</v>
      </c>
      <c r="J34" s="133" t="s">
        <v>40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4" t="s">
        <v>41</v>
      </c>
      <c r="E35" s="135" t="s">
        <v>42</v>
      </c>
      <c r="F35" s="136">
        <f>ROUND((SUM(BE101:BE108) + SUM(BE128:BE131)),  2)</f>
        <v>0</v>
      </c>
      <c r="G35" s="137"/>
      <c r="H35" s="137"/>
      <c r="I35" s="138">
        <v>0.2</v>
      </c>
      <c r="J35" s="136">
        <f>ROUND(((SUM(BE101:BE108) + SUM(BE128:BE131))*I35),  2)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35" t="s">
        <v>43</v>
      </c>
      <c r="F36" s="136">
        <f>ROUND((SUM(BF101:BF108) + SUM(BF128:BF131)),  2)</f>
        <v>0</v>
      </c>
      <c r="G36" s="137"/>
      <c r="H36" s="137"/>
      <c r="I36" s="138">
        <v>0.2</v>
      </c>
      <c r="J36" s="136">
        <f>ROUND(((SUM(BF101:BF108) + SUM(BF128:BF131))*I36), 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3" t="s">
        <v>44</v>
      </c>
      <c r="F37" s="139">
        <f>ROUND((SUM(BG101:BG108) + SUM(BG128:BG131)),  2)</f>
        <v>0</v>
      </c>
      <c r="G37" s="34"/>
      <c r="H37" s="34"/>
      <c r="I37" s="140">
        <v>0.2</v>
      </c>
      <c r="J37" s="139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9"/>
      <c r="C38" s="34"/>
      <c r="D38" s="34"/>
      <c r="E38" s="123" t="s">
        <v>45</v>
      </c>
      <c r="F38" s="139">
        <f>ROUND((SUM(BH101:BH108) + SUM(BH128:BH131)),  2)</f>
        <v>0</v>
      </c>
      <c r="G38" s="34"/>
      <c r="H38" s="34"/>
      <c r="I38" s="140">
        <v>0.2</v>
      </c>
      <c r="J38" s="139">
        <f>0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35" t="s">
        <v>46</v>
      </c>
      <c r="F39" s="136">
        <f>ROUND((SUM(BI101:BI108) + SUM(BI128:BI131)),  2)</f>
        <v>0</v>
      </c>
      <c r="G39" s="137"/>
      <c r="H39" s="137"/>
      <c r="I39" s="138">
        <v>0</v>
      </c>
      <c r="J39" s="136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41"/>
      <c r="D41" s="142" t="s">
        <v>47</v>
      </c>
      <c r="E41" s="143"/>
      <c r="F41" s="143"/>
      <c r="G41" s="144" t="s">
        <v>48</v>
      </c>
      <c r="H41" s="145" t="s">
        <v>49</v>
      </c>
      <c r="I41" s="143"/>
      <c r="J41" s="146">
        <f>SUM(J32:J39)</f>
        <v>0</v>
      </c>
      <c r="K41" s="147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183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414" t="str">
        <f>E9</f>
        <v>999-9-8-11 - SO 13 Sadové úpravy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Malacky</v>
      </c>
      <c r="G89" s="36"/>
      <c r="H89" s="36"/>
      <c r="I89" s="29" t="s">
        <v>20</v>
      </c>
      <c r="J89" s="70" t="str">
        <f>IF(J12="","",J12)</f>
        <v>23. 1. 2023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799999999999997" customHeight="1">
      <c r="A91" s="34"/>
      <c r="B91" s="35"/>
      <c r="C91" s="29" t="s">
        <v>22</v>
      </c>
      <c r="D91" s="36"/>
      <c r="E91" s="36"/>
      <c r="F91" s="27" t="str">
        <f>E15</f>
        <v>Mesto Malacky, Bernolákova 5188/1A, 901 01 Malacky</v>
      </c>
      <c r="G91" s="36"/>
      <c r="H91" s="36"/>
      <c r="I91" s="29" t="s">
        <v>29</v>
      </c>
      <c r="J91" s="32" t="str">
        <f>E21</f>
        <v>Cykloprojekt s.r.o., Laurinská 18, 81101 Bratislav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9" t="s">
        <v>188</v>
      </c>
      <c r="D94" s="160"/>
      <c r="E94" s="160"/>
      <c r="F94" s="160"/>
      <c r="G94" s="160"/>
      <c r="H94" s="160"/>
      <c r="I94" s="160"/>
      <c r="J94" s="161" t="s">
        <v>189</v>
      </c>
      <c r="K94" s="160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2" t="s">
        <v>190</v>
      </c>
      <c r="D96" s="36"/>
      <c r="E96" s="36"/>
      <c r="F96" s="36"/>
      <c r="G96" s="36"/>
      <c r="H96" s="36"/>
      <c r="I96" s="36"/>
      <c r="J96" s="88">
        <f>J128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191</v>
      </c>
    </row>
    <row r="97" spans="1:65" s="9" customFormat="1" ht="24.9" customHeight="1">
      <c r="B97" s="163"/>
      <c r="C97" s="164"/>
      <c r="D97" s="165" t="s">
        <v>192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1:65" s="10" customFormat="1" ht="19.95" customHeight="1">
      <c r="B98" s="169"/>
      <c r="C98" s="108"/>
      <c r="D98" s="170" t="s">
        <v>193</v>
      </c>
      <c r="E98" s="171"/>
      <c r="F98" s="171"/>
      <c r="G98" s="171"/>
      <c r="H98" s="171"/>
      <c r="I98" s="171"/>
      <c r="J98" s="172">
        <f>J130</f>
        <v>0</v>
      </c>
      <c r="K98" s="108"/>
      <c r="L98" s="173"/>
    </row>
    <row r="99" spans="1:65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65" s="2" customFormat="1" ht="6.9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65" s="2" customFormat="1" ht="29.25" customHeight="1">
      <c r="A101" s="34"/>
      <c r="B101" s="35"/>
      <c r="C101" s="162" t="s">
        <v>199</v>
      </c>
      <c r="D101" s="36"/>
      <c r="E101" s="36"/>
      <c r="F101" s="36"/>
      <c r="G101" s="36"/>
      <c r="H101" s="36"/>
      <c r="I101" s="36"/>
      <c r="J101" s="174">
        <f>ROUND(J102 + J103 + J104 + J105 + J106 + J107,2)</f>
        <v>0</v>
      </c>
      <c r="K101" s="36"/>
      <c r="L101" s="55"/>
      <c r="N101" s="175" t="s">
        <v>41</v>
      </c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65" s="2" customFormat="1" ht="18" customHeight="1">
      <c r="A102" s="34"/>
      <c r="B102" s="35"/>
      <c r="C102" s="36"/>
      <c r="D102" s="455" t="s">
        <v>200</v>
      </c>
      <c r="E102" s="456"/>
      <c r="F102" s="456"/>
      <c r="G102" s="36"/>
      <c r="H102" s="36"/>
      <c r="I102" s="36"/>
      <c r="J102" s="177">
        <v>0</v>
      </c>
      <c r="K102" s="36"/>
      <c r="L102" s="178"/>
      <c r="M102" s="179"/>
      <c r="N102" s="180" t="s">
        <v>43</v>
      </c>
      <c r="O102" s="179"/>
      <c r="P102" s="179"/>
      <c r="Q102" s="179"/>
      <c r="R102" s="179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82" t="s">
        <v>201</v>
      </c>
      <c r="AZ102" s="179"/>
      <c r="BA102" s="179"/>
      <c r="BB102" s="179"/>
      <c r="BC102" s="179"/>
      <c r="BD102" s="179"/>
      <c r="BE102" s="183">
        <f t="shared" ref="BE102:BE107" si="0">IF(N102="základná",J102,0)</f>
        <v>0</v>
      </c>
      <c r="BF102" s="183">
        <f t="shared" ref="BF102:BF107" si="1">IF(N102="znížená",J102,0)</f>
        <v>0</v>
      </c>
      <c r="BG102" s="183">
        <f t="shared" ref="BG102:BG107" si="2">IF(N102="zákl. prenesená",J102,0)</f>
        <v>0</v>
      </c>
      <c r="BH102" s="183">
        <f t="shared" ref="BH102:BH107" si="3">IF(N102="zníž. prenesená",J102,0)</f>
        <v>0</v>
      </c>
      <c r="BI102" s="183">
        <f t="shared" ref="BI102:BI107" si="4">IF(N102="nulová",J102,0)</f>
        <v>0</v>
      </c>
      <c r="BJ102" s="182" t="s">
        <v>100</v>
      </c>
      <c r="BK102" s="179"/>
      <c r="BL102" s="179"/>
      <c r="BM102" s="179"/>
    </row>
    <row r="103" spans="1:65" s="2" customFormat="1" ht="18" customHeight="1">
      <c r="A103" s="34"/>
      <c r="B103" s="35"/>
      <c r="C103" s="36"/>
      <c r="D103" s="455" t="s">
        <v>202</v>
      </c>
      <c r="E103" s="456"/>
      <c r="F103" s="456"/>
      <c r="G103" s="36"/>
      <c r="H103" s="36"/>
      <c r="I103" s="36"/>
      <c r="J103" s="177">
        <v>0</v>
      </c>
      <c r="K103" s="36"/>
      <c r="L103" s="178"/>
      <c r="M103" s="179"/>
      <c r="N103" s="180" t="s">
        <v>43</v>
      </c>
      <c r="O103" s="179"/>
      <c r="P103" s="179"/>
      <c r="Q103" s="179"/>
      <c r="R103" s="179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82" t="s">
        <v>201</v>
      </c>
      <c r="AZ103" s="179"/>
      <c r="BA103" s="179"/>
      <c r="BB103" s="179"/>
      <c r="BC103" s="179"/>
      <c r="BD103" s="179"/>
      <c r="BE103" s="183">
        <f t="shared" si="0"/>
        <v>0</v>
      </c>
      <c r="BF103" s="183">
        <f t="shared" si="1"/>
        <v>0</v>
      </c>
      <c r="BG103" s="183">
        <f t="shared" si="2"/>
        <v>0</v>
      </c>
      <c r="BH103" s="183">
        <f t="shared" si="3"/>
        <v>0</v>
      </c>
      <c r="BI103" s="183">
        <f t="shared" si="4"/>
        <v>0</v>
      </c>
      <c r="BJ103" s="182" t="s">
        <v>100</v>
      </c>
      <c r="BK103" s="179"/>
      <c r="BL103" s="179"/>
      <c r="BM103" s="179"/>
    </row>
    <row r="104" spans="1:65" s="2" customFormat="1" ht="18" customHeight="1">
      <c r="A104" s="34"/>
      <c r="B104" s="35"/>
      <c r="C104" s="36"/>
      <c r="D104" s="455" t="s">
        <v>203</v>
      </c>
      <c r="E104" s="456"/>
      <c r="F104" s="456"/>
      <c r="G104" s="36"/>
      <c r="H104" s="36"/>
      <c r="I104" s="36"/>
      <c r="J104" s="177">
        <v>0</v>
      </c>
      <c r="K104" s="36"/>
      <c r="L104" s="178"/>
      <c r="M104" s="179"/>
      <c r="N104" s="180" t="s">
        <v>43</v>
      </c>
      <c r="O104" s="179"/>
      <c r="P104" s="179"/>
      <c r="Q104" s="179"/>
      <c r="R104" s="179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82" t="s">
        <v>201</v>
      </c>
      <c r="AZ104" s="179"/>
      <c r="BA104" s="179"/>
      <c r="BB104" s="179"/>
      <c r="BC104" s="179"/>
      <c r="BD104" s="179"/>
      <c r="BE104" s="183">
        <f t="shared" si="0"/>
        <v>0</v>
      </c>
      <c r="BF104" s="183">
        <f t="shared" si="1"/>
        <v>0</v>
      </c>
      <c r="BG104" s="183">
        <f t="shared" si="2"/>
        <v>0</v>
      </c>
      <c r="BH104" s="183">
        <f t="shared" si="3"/>
        <v>0</v>
      </c>
      <c r="BI104" s="183">
        <f t="shared" si="4"/>
        <v>0</v>
      </c>
      <c r="BJ104" s="182" t="s">
        <v>100</v>
      </c>
      <c r="BK104" s="179"/>
      <c r="BL104" s="179"/>
      <c r="BM104" s="179"/>
    </row>
    <row r="105" spans="1:65" s="2" customFormat="1" ht="18" customHeight="1">
      <c r="A105" s="34"/>
      <c r="B105" s="35"/>
      <c r="C105" s="36"/>
      <c r="D105" s="455" t="s">
        <v>204</v>
      </c>
      <c r="E105" s="456"/>
      <c r="F105" s="456"/>
      <c r="G105" s="36"/>
      <c r="H105" s="36"/>
      <c r="I105" s="36"/>
      <c r="J105" s="177">
        <v>0</v>
      </c>
      <c r="K105" s="36"/>
      <c r="L105" s="178"/>
      <c r="M105" s="179"/>
      <c r="N105" s="180" t="s">
        <v>43</v>
      </c>
      <c r="O105" s="179"/>
      <c r="P105" s="179"/>
      <c r="Q105" s="179"/>
      <c r="R105" s="179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82" t="s">
        <v>201</v>
      </c>
      <c r="AZ105" s="179"/>
      <c r="BA105" s="179"/>
      <c r="BB105" s="179"/>
      <c r="BC105" s="179"/>
      <c r="BD105" s="179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100</v>
      </c>
      <c r="BK105" s="179"/>
      <c r="BL105" s="179"/>
      <c r="BM105" s="179"/>
    </row>
    <row r="106" spans="1:65" s="2" customFormat="1" ht="18" customHeight="1">
      <c r="A106" s="34"/>
      <c r="B106" s="35"/>
      <c r="C106" s="36"/>
      <c r="D106" s="455" t="s">
        <v>205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176" t="s">
        <v>206</v>
      </c>
      <c r="E107" s="36"/>
      <c r="F107" s="36"/>
      <c r="G107" s="36"/>
      <c r="H107" s="36"/>
      <c r="I107" s="36"/>
      <c r="J107" s="177">
        <f>ROUND(J30*T107,2)</f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207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29.25" customHeight="1">
      <c r="A109" s="34"/>
      <c r="B109" s="35"/>
      <c r="C109" s="184" t="s">
        <v>208</v>
      </c>
      <c r="D109" s="160"/>
      <c r="E109" s="160"/>
      <c r="F109" s="160"/>
      <c r="G109" s="160"/>
      <c r="H109" s="160"/>
      <c r="I109" s="160"/>
      <c r="J109" s="185">
        <f>ROUND(J96+J101,2)</f>
        <v>0</v>
      </c>
      <c r="K109" s="160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65" s="2" customFormat="1" ht="6.9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63" s="2" customFormat="1" ht="6.9" customHeight="1">
      <c r="A114" s="34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24.9" customHeight="1">
      <c r="A115" s="34"/>
      <c r="B115" s="35"/>
      <c r="C115" s="23" t="s">
        <v>209</v>
      </c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14</v>
      </c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27" customHeight="1">
      <c r="A118" s="34"/>
      <c r="B118" s="35"/>
      <c r="C118" s="36"/>
      <c r="D118" s="36"/>
      <c r="E118" s="457" t="str">
        <f>E7</f>
        <v>Cyklotrasa Partizánska - Cesta mládeže, Malacky - časť 1 - oprávnené náklady</v>
      </c>
      <c r="F118" s="458"/>
      <c r="G118" s="458"/>
      <c r="H118" s="458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2" customHeight="1">
      <c r="A119" s="34"/>
      <c r="B119" s="35"/>
      <c r="C119" s="29" t="s">
        <v>183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5.6" customHeight="1">
      <c r="A120" s="34"/>
      <c r="B120" s="35"/>
      <c r="C120" s="36"/>
      <c r="D120" s="36"/>
      <c r="E120" s="414" t="str">
        <f>E9</f>
        <v>999-9-8-11 - SO 13 Sadové úpravy</v>
      </c>
      <c r="F120" s="459"/>
      <c r="G120" s="459"/>
      <c r="H120" s="459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2" customHeight="1">
      <c r="A122" s="34"/>
      <c r="B122" s="35"/>
      <c r="C122" s="29" t="s">
        <v>18</v>
      </c>
      <c r="D122" s="36"/>
      <c r="E122" s="36"/>
      <c r="F122" s="27" t="str">
        <f>F12</f>
        <v>Malacky</v>
      </c>
      <c r="G122" s="36"/>
      <c r="H122" s="36"/>
      <c r="I122" s="29" t="s">
        <v>20</v>
      </c>
      <c r="J122" s="70" t="str">
        <f>IF(J12="","",J12)</f>
        <v>23. 1. 2023</v>
      </c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40.799999999999997" customHeight="1">
      <c r="A124" s="34"/>
      <c r="B124" s="35"/>
      <c r="C124" s="29" t="s">
        <v>22</v>
      </c>
      <c r="D124" s="36"/>
      <c r="E124" s="36"/>
      <c r="F124" s="27" t="str">
        <f>E15</f>
        <v>Mesto Malacky, Bernolákova 5188/1A, 901 01 Malacky</v>
      </c>
      <c r="G124" s="36"/>
      <c r="H124" s="36"/>
      <c r="I124" s="29" t="s">
        <v>29</v>
      </c>
      <c r="J124" s="32" t="str">
        <f>E21</f>
        <v>Cykloprojekt s.r.o., Laurinská 18, 81101 Bratislav</v>
      </c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5.6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34</v>
      </c>
      <c r="J125" s="32" t="str">
        <f>E24</f>
        <v xml:space="preserve"> </v>
      </c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3" s="11" customFormat="1" ht="29.25" customHeight="1">
      <c r="A127" s="186"/>
      <c r="B127" s="187"/>
      <c r="C127" s="188" t="s">
        <v>210</v>
      </c>
      <c r="D127" s="189" t="s">
        <v>62</v>
      </c>
      <c r="E127" s="189" t="s">
        <v>58</v>
      </c>
      <c r="F127" s="189" t="s">
        <v>59</v>
      </c>
      <c r="G127" s="189" t="s">
        <v>211</v>
      </c>
      <c r="H127" s="189" t="s">
        <v>212</v>
      </c>
      <c r="I127" s="189" t="s">
        <v>213</v>
      </c>
      <c r="J127" s="190" t="s">
        <v>189</v>
      </c>
      <c r="K127" s="191" t="s">
        <v>214</v>
      </c>
      <c r="L127" s="192"/>
      <c r="M127" s="79" t="s">
        <v>1</v>
      </c>
      <c r="N127" s="80" t="s">
        <v>41</v>
      </c>
      <c r="O127" s="80" t="s">
        <v>215</v>
      </c>
      <c r="P127" s="80" t="s">
        <v>216</v>
      </c>
      <c r="Q127" s="80" t="s">
        <v>217</v>
      </c>
      <c r="R127" s="80" t="s">
        <v>218</v>
      </c>
      <c r="S127" s="80" t="s">
        <v>219</v>
      </c>
      <c r="T127" s="81" t="s">
        <v>220</v>
      </c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pans="1:63" s="2" customFormat="1" ht="22.8" customHeight="1">
      <c r="A128" s="34"/>
      <c r="B128" s="35"/>
      <c r="C128" s="86" t="s">
        <v>185</v>
      </c>
      <c r="D128" s="36"/>
      <c r="E128" s="36"/>
      <c r="F128" s="36"/>
      <c r="G128" s="36"/>
      <c r="H128" s="36"/>
      <c r="I128" s="36"/>
      <c r="J128" s="193">
        <f>BK128</f>
        <v>0</v>
      </c>
      <c r="K128" s="36"/>
      <c r="L128" s="39"/>
      <c r="M128" s="82"/>
      <c r="N128" s="194"/>
      <c r="O128" s="83"/>
      <c r="P128" s="195">
        <f>P129</f>
        <v>0</v>
      </c>
      <c r="Q128" s="83"/>
      <c r="R128" s="195">
        <f>R129</f>
        <v>0</v>
      </c>
      <c r="S128" s="83"/>
      <c r="T128" s="196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76</v>
      </c>
      <c r="AU128" s="17" t="s">
        <v>191</v>
      </c>
      <c r="BK128" s="197">
        <f>BK129</f>
        <v>0</v>
      </c>
    </row>
    <row r="129" spans="1:65" s="12" customFormat="1" ht="25.95" customHeight="1">
      <c r="B129" s="198"/>
      <c r="C129" s="199"/>
      <c r="D129" s="200" t="s">
        <v>76</v>
      </c>
      <c r="E129" s="201" t="s">
        <v>221</v>
      </c>
      <c r="F129" s="201" t="s">
        <v>222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</f>
        <v>0</v>
      </c>
      <c r="Q129" s="206"/>
      <c r="R129" s="207">
        <f>R130</f>
        <v>0</v>
      </c>
      <c r="S129" s="206"/>
      <c r="T129" s="208">
        <f>T130</f>
        <v>0</v>
      </c>
      <c r="AR129" s="209" t="s">
        <v>85</v>
      </c>
      <c r="AT129" s="210" t="s">
        <v>76</v>
      </c>
      <c r="AU129" s="210" t="s">
        <v>77</v>
      </c>
      <c r="AY129" s="209" t="s">
        <v>223</v>
      </c>
      <c r="BK129" s="211">
        <f>BK130</f>
        <v>0</v>
      </c>
    </row>
    <row r="130" spans="1:65" s="12" customFormat="1" ht="22.8" customHeight="1">
      <c r="B130" s="198"/>
      <c r="C130" s="199"/>
      <c r="D130" s="200" t="s">
        <v>76</v>
      </c>
      <c r="E130" s="212" t="s">
        <v>85</v>
      </c>
      <c r="F130" s="212" t="s">
        <v>224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P131</f>
        <v>0</v>
      </c>
      <c r="Q130" s="206"/>
      <c r="R130" s="207">
        <f>R131</f>
        <v>0</v>
      </c>
      <c r="S130" s="206"/>
      <c r="T130" s="208">
        <f>T131</f>
        <v>0</v>
      </c>
      <c r="AR130" s="209" t="s">
        <v>85</v>
      </c>
      <c r="AT130" s="210" t="s">
        <v>76</v>
      </c>
      <c r="AU130" s="210" t="s">
        <v>85</v>
      </c>
      <c r="AY130" s="209" t="s">
        <v>223</v>
      </c>
      <c r="BK130" s="211">
        <f>BK131</f>
        <v>0</v>
      </c>
    </row>
    <row r="131" spans="1:65" s="2" customFormat="1" ht="14.4" customHeight="1">
      <c r="A131" s="34"/>
      <c r="B131" s="35"/>
      <c r="C131" s="214" t="s">
        <v>85</v>
      </c>
      <c r="D131" s="214" t="s">
        <v>225</v>
      </c>
      <c r="E131" s="215" t="s">
        <v>85</v>
      </c>
      <c r="F131" s="216" t="s">
        <v>1686</v>
      </c>
      <c r="G131" s="217" t="s">
        <v>1669</v>
      </c>
      <c r="H131" s="218">
        <v>1</v>
      </c>
      <c r="I131" s="219">
        <f>'Sadové úpravy'!I57</f>
        <v>0</v>
      </c>
      <c r="J131" s="218">
        <f>ROUND(I131*H131,2)</f>
        <v>0</v>
      </c>
      <c r="K131" s="220"/>
      <c r="L131" s="39"/>
      <c r="M131" s="260" t="s">
        <v>1</v>
      </c>
      <c r="N131" s="261" t="s">
        <v>43</v>
      </c>
      <c r="O131" s="262"/>
      <c r="P131" s="263">
        <f>O131*H131</f>
        <v>0</v>
      </c>
      <c r="Q131" s="263">
        <v>0</v>
      </c>
      <c r="R131" s="263">
        <f>Q131*H131</f>
        <v>0</v>
      </c>
      <c r="S131" s="263">
        <v>0</v>
      </c>
      <c r="T131" s="26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5" t="s">
        <v>229</v>
      </c>
      <c r="AT131" s="225" t="s">
        <v>225</v>
      </c>
      <c r="AU131" s="225" t="s">
        <v>100</v>
      </c>
      <c r="AY131" s="17" t="s">
        <v>223</v>
      </c>
      <c r="BE131" s="226">
        <f>IF(N131="základná",J131,0)</f>
        <v>0</v>
      </c>
      <c r="BF131" s="226">
        <f>IF(N131="znížená",J131,0)</f>
        <v>0</v>
      </c>
      <c r="BG131" s="226">
        <f>IF(N131="zákl. prenesená",J131,0)</f>
        <v>0</v>
      </c>
      <c r="BH131" s="226">
        <f>IF(N131="zníž. prenesená",J131,0)</f>
        <v>0</v>
      </c>
      <c r="BI131" s="226">
        <f>IF(N131="nulová",J131,0)</f>
        <v>0</v>
      </c>
      <c r="BJ131" s="17" t="s">
        <v>100</v>
      </c>
      <c r="BK131" s="226">
        <f>ROUND(I131*H131,2)</f>
        <v>0</v>
      </c>
      <c r="BL131" s="17" t="s">
        <v>229</v>
      </c>
      <c r="BM131" s="225" t="s">
        <v>1687</v>
      </c>
    </row>
    <row r="132" spans="1:65" s="2" customFormat="1" ht="6.9" customHeight="1">
      <c r="A132" s="34"/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password="CC35" sheet="1" objects="1" scenarios="1" formatColumns="0" formatRows="0" autoFilter="0"/>
  <autoFilter ref="C127:K131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61"/>
  <sheetViews>
    <sheetView topLeftCell="A40" workbookViewId="0">
      <selection activeCell="F47" sqref="F47"/>
    </sheetView>
  </sheetViews>
  <sheetFormatPr defaultColWidth="11.85546875" defaultRowHeight="10.199999999999999"/>
  <cols>
    <col min="1" max="1" width="5.7109375" style="392" customWidth="1"/>
    <col min="2" max="2" width="13.140625" style="393" customWidth="1"/>
    <col min="3" max="3" width="46" style="398" customWidth="1"/>
    <col min="4" max="4" width="13.140625" style="399" customWidth="1"/>
    <col min="5" max="5" width="7" style="400" customWidth="1"/>
    <col min="6" max="6" width="10" style="330" customWidth="1"/>
    <col min="7" max="7" width="13.85546875" style="330" customWidth="1"/>
    <col min="8" max="9" width="14.42578125" style="330" customWidth="1"/>
    <col min="10" max="256" width="11.85546875" style="328"/>
    <col min="257" max="257" width="5.7109375" style="328" customWidth="1"/>
    <col min="258" max="258" width="13.140625" style="328" customWidth="1"/>
    <col min="259" max="259" width="46" style="328" customWidth="1"/>
    <col min="260" max="260" width="13.140625" style="328" customWidth="1"/>
    <col min="261" max="261" width="7" style="328" customWidth="1"/>
    <col min="262" max="262" width="10" style="328" customWidth="1"/>
    <col min="263" max="263" width="13.85546875" style="328" customWidth="1"/>
    <col min="264" max="265" width="14.42578125" style="328" customWidth="1"/>
    <col min="266" max="512" width="11.85546875" style="328"/>
    <col min="513" max="513" width="5.7109375" style="328" customWidth="1"/>
    <col min="514" max="514" width="13.140625" style="328" customWidth="1"/>
    <col min="515" max="515" width="46" style="328" customWidth="1"/>
    <col min="516" max="516" width="13.140625" style="328" customWidth="1"/>
    <col min="517" max="517" width="7" style="328" customWidth="1"/>
    <col min="518" max="518" width="10" style="328" customWidth="1"/>
    <col min="519" max="519" width="13.85546875" style="328" customWidth="1"/>
    <col min="520" max="521" width="14.42578125" style="328" customWidth="1"/>
    <col min="522" max="768" width="11.85546875" style="328"/>
    <col min="769" max="769" width="5.7109375" style="328" customWidth="1"/>
    <col min="770" max="770" width="13.140625" style="328" customWidth="1"/>
    <col min="771" max="771" width="46" style="328" customWidth="1"/>
    <col min="772" max="772" width="13.140625" style="328" customWidth="1"/>
    <col min="773" max="773" width="7" style="328" customWidth="1"/>
    <col min="774" max="774" width="10" style="328" customWidth="1"/>
    <col min="775" max="775" width="13.85546875" style="328" customWidth="1"/>
    <col min="776" max="777" width="14.42578125" style="328" customWidth="1"/>
    <col min="778" max="1024" width="11.85546875" style="328"/>
    <col min="1025" max="1025" width="5.7109375" style="328" customWidth="1"/>
    <col min="1026" max="1026" width="13.140625" style="328" customWidth="1"/>
    <col min="1027" max="1027" width="46" style="328" customWidth="1"/>
    <col min="1028" max="1028" width="13.140625" style="328" customWidth="1"/>
    <col min="1029" max="1029" width="7" style="328" customWidth="1"/>
    <col min="1030" max="1030" width="10" style="328" customWidth="1"/>
    <col min="1031" max="1031" width="13.85546875" style="328" customWidth="1"/>
    <col min="1032" max="1033" width="14.42578125" style="328" customWidth="1"/>
    <col min="1034" max="1280" width="11.85546875" style="328"/>
    <col min="1281" max="1281" width="5.7109375" style="328" customWidth="1"/>
    <col min="1282" max="1282" width="13.140625" style="328" customWidth="1"/>
    <col min="1283" max="1283" width="46" style="328" customWidth="1"/>
    <col min="1284" max="1284" width="13.140625" style="328" customWidth="1"/>
    <col min="1285" max="1285" width="7" style="328" customWidth="1"/>
    <col min="1286" max="1286" width="10" style="328" customWidth="1"/>
    <col min="1287" max="1287" width="13.85546875" style="328" customWidth="1"/>
    <col min="1288" max="1289" width="14.42578125" style="328" customWidth="1"/>
    <col min="1290" max="1536" width="11.85546875" style="328"/>
    <col min="1537" max="1537" width="5.7109375" style="328" customWidth="1"/>
    <col min="1538" max="1538" width="13.140625" style="328" customWidth="1"/>
    <col min="1539" max="1539" width="46" style="328" customWidth="1"/>
    <col min="1540" max="1540" width="13.140625" style="328" customWidth="1"/>
    <col min="1541" max="1541" width="7" style="328" customWidth="1"/>
    <col min="1542" max="1542" width="10" style="328" customWidth="1"/>
    <col min="1543" max="1543" width="13.85546875" style="328" customWidth="1"/>
    <col min="1544" max="1545" width="14.42578125" style="328" customWidth="1"/>
    <col min="1546" max="1792" width="11.85546875" style="328"/>
    <col min="1793" max="1793" width="5.7109375" style="328" customWidth="1"/>
    <col min="1794" max="1794" width="13.140625" style="328" customWidth="1"/>
    <col min="1795" max="1795" width="46" style="328" customWidth="1"/>
    <col min="1796" max="1796" width="13.140625" style="328" customWidth="1"/>
    <col min="1797" max="1797" width="7" style="328" customWidth="1"/>
    <col min="1798" max="1798" width="10" style="328" customWidth="1"/>
    <col min="1799" max="1799" width="13.85546875" style="328" customWidth="1"/>
    <col min="1800" max="1801" width="14.42578125" style="328" customWidth="1"/>
    <col min="1802" max="2048" width="11.85546875" style="328"/>
    <col min="2049" max="2049" width="5.7109375" style="328" customWidth="1"/>
    <col min="2050" max="2050" width="13.140625" style="328" customWidth="1"/>
    <col min="2051" max="2051" width="46" style="328" customWidth="1"/>
    <col min="2052" max="2052" width="13.140625" style="328" customWidth="1"/>
    <col min="2053" max="2053" width="7" style="328" customWidth="1"/>
    <col min="2054" max="2054" width="10" style="328" customWidth="1"/>
    <col min="2055" max="2055" width="13.85546875" style="328" customWidth="1"/>
    <col min="2056" max="2057" width="14.42578125" style="328" customWidth="1"/>
    <col min="2058" max="2304" width="11.85546875" style="328"/>
    <col min="2305" max="2305" width="5.7109375" style="328" customWidth="1"/>
    <col min="2306" max="2306" width="13.140625" style="328" customWidth="1"/>
    <col min="2307" max="2307" width="46" style="328" customWidth="1"/>
    <col min="2308" max="2308" width="13.140625" style="328" customWidth="1"/>
    <col min="2309" max="2309" width="7" style="328" customWidth="1"/>
    <col min="2310" max="2310" width="10" style="328" customWidth="1"/>
    <col min="2311" max="2311" width="13.85546875" style="328" customWidth="1"/>
    <col min="2312" max="2313" width="14.42578125" style="328" customWidth="1"/>
    <col min="2314" max="2560" width="11.85546875" style="328"/>
    <col min="2561" max="2561" width="5.7109375" style="328" customWidth="1"/>
    <col min="2562" max="2562" width="13.140625" style="328" customWidth="1"/>
    <col min="2563" max="2563" width="46" style="328" customWidth="1"/>
    <col min="2564" max="2564" width="13.140625" style="328" customWidth="1"/>
    <col min="2565" max="2565" width="7" style="328" customWidth="1"/>
    <col min="2566" max="2566" width="10" style="328" customWidth="1"/>
    <col min="2567" max="2567" width="13.85546875" style="328" customWidth="1"/>
    <col min="2568" max="2569" width="14.42578125" style="328" customWidth="1"/>
    <col min="2570" max="2816" width="11.85546875" style="328"/>
    <col min="2817" max="2817" width="5.7109375" style="328" customWidth="1"/>
    <col min="2818" max="2818" width="13.140625" style="328" customWidth="1"/>
    <col min="2819" max="2819" width="46" style="328" customWidth="1"/>
    <col min="2820" max="2820" width="13.140625" style="328" customWidth="1"/>
    <col min="2821" max="2821" width="7" style="328" customWidth="1"/>
    <col min="2822" max="2822" width="10" style="328" customWidth="1"/>
    <col min="2823" max="2823" width="13.85546875" style="328" customWidth="1"/>
    <col min="2824" max="2825" width="14.42578125" style="328" customWidth="1"/>
    <col min="2826" max="3072" width="11.85546875" style="328"/>
    <col min="3073" max="3073" width="5.7109375" style="328" customWidth="1"/>
    <col min="3074" max="3074" width="13.140625" style="328" customWidth="1"/>
    <col min="3075" max="3075" width="46" style="328" customWidth="1"/>
    <col min="3076" max="3076" width="13.140625" style="328" customWidth="1"/>
    <col min="3077" max="3077" width="7" style="328" customWidth="1"/>
    <col min="3078" max="3078" width="10" style="328" customWidth="1"/>
    <col min="3079" max="3079" width="13.85546875" style="328" customWidth="1"/>
    <col min="3080" max="3081" width="14.42578125" style="328" customWidth="1"/>
    <col min="3082" max="3328" width="11.85546875" style="328"/>
    <col min="3329" max="3329" width="5.7109375" style="328" customWidth="1"/>
    <col min="3330" max="3330" width="13.140625" style="328" customWidth="1"/>
    <col min="3331" max="3331" width="46" style="328" customWidth="1"/>
    <col min="3332" max="3332" width="13.140625" style="328" customWidth="1"/>
    <col min="3333" max="3333" width="7" style="328" customWidth="1"/>
    <col min="3334" max="3334" width="10" style="328" customWidth="1"/>
    <col min="3335" max="3335" width="13.85546875" style="328" customWidth="1"/>
    <col min="3336" max="3337" width="14.42578125" style="328" customWidth="1"/>
    <col min="3338" max="3584" width="11.85546875" style="328"/>
    <col min="3585" max="3585" width="5.7109375" style="328" customWidth="1"/>
    <col min="3586" max="3586" width="13.140625" style="328" customWidth="1"/>
    <col min="3587" max="3587" width="46" style="328" customWidth="1"/>
    <col min="3588" max="3588" width="13.140625" style="328" customWidth="1"/>
    <col min="3589" max="3589" width="7" style="328" customWidth="1"/>
    <col min="3590" max="3590" width="10" style="328" customWidth="1"/>
    <col min="3591" max="3591" width="13.85546875" style="328" customWidth="1"/>
    <col min="3592" max="3593" width="14.42578125" style="328" customWidth="1"/>
    <col min="3594" max="3840" width="11.85546875" style="328"/>
    <col min="3841" max="3841" width="5.7109375" style="328" customWidth="1"/>
    <col min="3842" max="3842" width="13.140625" style="328" customWidth="1"/>
    <col min="3843" max="3843" width="46" style="328" customWidth="1"/>
    <col min="3844" max="3844" width="13.140625" style="328" customWidth="1"/>
    <col min="3845" max="3845" width="7" style="328" customWidth="1"/>
    <col min="3846" max="3846" width="10" style="328" customWidth="1"/>
    <col min="3847" max="3847" width="13.85546875" style="328" customWidth="1"/>
    <col min="3848" max="3849" width="14.42578125" style="328" customWidth="1"/>
    <col min="3850" max="4096" width="11.85546875" style="328"/>
    <col min="4097" max="4097" width="5.7109375" style="328" customWidth="1"/>
    <col min="4098" max="4098" width="13.140625" style="328" customWidth="1"/>
    <col min="4099" max="4099" width="46" style="328" customWidth="1"/>
    <col min="4100" max="4100" width="13.140625" style="328" customWidth="1"/>
    <col min="4101" max="4101" width="7" style="328" customWidth="1"/>
    <col min="4102" max="4102" width="10" style="328" customWidth="1"/>
    <col min="4103" max="4103" width="13.85546875" style="328" customWidth="1"/>
    <col min="4104" max="4105" width="14.42578125" style="328" customWidth="1"/>
    <col min="4106" max="4352" width="11.85546875" style="328"/>
    <col min="4353" max="4353" width="5.7109375" style="328" customWidth="1"/>
    <col min="4354" max="4354" width="13.140625" style="328" customWidth="1"/>
    <col min="4355" max="4355" width="46" style="328" customWidth="1"/>
    <col min="4356" max="4356" width="13.140625" style="328" customWidth="1"/>
    <col min="4357" max="4357" width="7" style="328" customWidth="1"/>
    <col min="4358" max="4358" width="10" style="328" customWidth="1"/>
    <col min="4359" max="4359" width="13.85546875" style="328" customWidth="1"/>
    <col min="4360" max="4361" width="14.42578125" style="328" customWidth="1"/>
    <col min="4362" max="4608" width="11.85546875" style="328"/>
    <col min="4609" max="4609" width="5.7109375" style="328" customWidth="1"/>
    <col min="4610" max="4610" width="13.140625" style="328" customWidth="1"/>
    <col min="4611" max="4611" width="46" style="328" customWidth="1"/>
    <col min="4612" max="4612" width="13.140625" style="328" customWidth="1"/>
    <col min="4613" max="4613" width="7" style="328" customWidth="1"/>
    <col min="4614" max="4614" width="10" style="328" customWidth="1"/>
    <col min="4615" max="4615" width="13.85546875" style="328" customWidth="1"/>
    <col min="4616" max="4617" width="14.42578125" style="328" customWidth="1"/>
    <col min="4618" max="4864" width="11.85546875" style="328"/>
    <col min="4865" max="4865" width="5.7109375" style="328" customWidth="1"/>
    <col min="4866" max="4866" width="13.140625" style="328" customWidth="1"/>
    <col min="4867" max="4867" width="46" style="328" customWidth="1"/>
    <col min="4868" max="4868" width="13.140625" style="328" customWidth="1"/>
    <col min="4869" max="4869" width="7" style="328" customWidth="1"/>
    <col min="4870" max="4870" width="10" style="328" customWidth="1"/>
    <col min="4871" max="4871" width="13.85546875" style="328" customWidth="1"/>
    <col min="4872" max="4873" width="14.42578125" style="328" customWidth="1"/>
    <col min="4874" max="5120" width="11.85546875" style="328"/>
    <col min="5121" max="5121" width="5.7109375" style="328" customWidth="1"/>
    <col min="5122" max="5122" width="13.140625" style="328" customWidth="1"/>
    <col min="5123" max="5123" width="46" style="328" customWidth="1"/>
    <col min="5124" max="5124" width="13.140625" style="328" customWidth="1"/>
    <col min="5125" max="5125" width="7" style="328" customWidth="1"/>
    <col min="5126" max="5126" width="10" style="328" customWidth="1"/>
    <col min="5127" max="5127" width="13.85546875" style="328" customWidth="1"/>
    <col min="5128" max="5129" width="14.42578125" style="328" customWidth="1"/>
    <col min="5130" max="5376" width="11.85546875" style="328"/>
    <col min="5377" max="5377" width="5.7109375" style="328" customWidth="1"/>
    <col min="5378" max="5378" width="13.140625" style="328" customWidth="1"/>
    <col min="5379" max="5379" width="46" style="328" customWidth="1"/>
    <col min="5380" max="5380" width="13.140625" style="328" customWidth="1"/>
    <col min="5381" max="5381" width="7" style="328" customWidth="1"/>
    <col min="5382" max="5382" width="10" style="328" customWidth="1"/>
    <col min="5383" max="5383" width="13.85546875" style="328" customWidth="1"/>
    <col min="5384" max="5385" width="14.42578125" style="328" customWidth="1"/>
    <col min="5386" max="5632" width="11.85546875" style="328"/>
    <col min="5633" max="5633" width="5.7109375" style="328" customWidth="1"/>
    <col min="5634" max="5634" width="13.140625" style="328" customWidth="1"/>
    <col min="5635" max="5635" width="46" style="328" customWidth="1"/>
    <col min="5636" max="5636" width="13.140625" style="328" customWidth="1"/>
    <col min="5637" max="5637" width="7" style="328" customWidth="1"/>
    <col min="5638" max="5638" width="10" style="328" customWidth="1"/>
    <col min="5639" max="5639" width="13.85546875" style="328" customWidth="1"/>
    <col min="5640" max="5641" width="14.42578125" style="328" customWidth="1"/>
    <col min="5642" max="5888" width="11.85546875" style="328"/>
    <col min="5889" max="5889" width="5.7109375" style="328" customWidth="1"/>
    <col min="5890" max="5890" width="13.140625" style="328" customWidth="1"/>
    <col min="5891" max="5891" width="46" style="328" customWidth="1"/>
    <col min="5892" max="5892" width="13.140625" style="328" customWidth="1"/>
    <col min="5893" max="5893" width="7" style="328" customWidth="1"/>
    <col min="5894" max="5894" width="10" style="328" customWidth="1"/>
    <col min="5895" max="5895" width="13.85546875" style="328" customWidth="1"/>
    <col min="5896" max="5897" width="14.42578125" style="328" customWidth="1"/>
    <col min="5898" max="6144" width="11.85546875" style="328"/>
    <col min="6145" max="6145" width="5.7109375" style="328" customWidth="1"/>
    <col min="6146" max="6146" width="13.140625" style="328" customWidth="1"/>
    <col min="6147" max="6147" width="46" style="328" customWidth="1"/>
    <col min="6148" max="6148" width="13.140625" style="328" customWidth="1"/>
    <col min="6149" max="6149" width="7" style="328" customWidth="1"/>
    <col min="6150" max="6150" width="10" style="328" customWidth="1"/>
    <col min="6151" max="6151" width="13.85546875" style="328" customWidth="1"/>
    <col min="6152" max="6153" width="14.42578125" style="328" customWidth="1"/>
    <col min="6154" max="6400" width="11.85546875" style="328"/>
    <col min="6401" max="6401" width="5.7109375" style="328" customWidth="1"/>
    <col min="6402" max="6402" width="13.140625" style="328" customWidth="1"/>
    <col min="6403" max="6403" width="46" style="328" customWidth="1"/>
    <col min="6404" max="6404" width="13.140625" style="328" customWidth="1"/>
    <col min="6405" max="6405" width="7" style="328" customWidth="1"/>
    <col min="6406" max="6406" width="10" style="328" customWidth="1"/>
    <col min="6407" max="6407" width="13.85546875" style="328" customWidth="1"/>
    <col min="6408" max="6409" width="14.42578125" style="328" customWidth="1"/>
    <col min="6410" max="6656" width="11.85546875" style="328"/>
    <col min="6657" max="6657" width="5.7109375" style="328" customWidth="1"/>
    <col min="6658" max="6658" width="13.140625" style="328" customWidth="1"/>
    <col min="6659" max="6659" width="46" style="328" customWidth="1"/>
    <col min="6660" max="6660" width="13.140625" style="328" customWidth="1"/>
    <col min="6661" max="6661" width="7" style="328" customWidth="1"/>
    <col min="6662" max="6662" width="10" style="328" customWidth="1"/>
    <col min="6663" max="6663" width="13.85546875" style="328" customWidth="1"/>
    <col min="6664" max="6665" width="14.42578125" style="328" customWidth="1"/>
    <col min="6666" max="6912" width="11.85546875" style="328"/>
    <col min="6913" max="6913" width="5.7109375" style="328" customWidth="1"/>
    <col min="6914" max="6914" width="13.140625" style="328" customWidth="1"/>
    <col min="6915" max="6915" width="46" style="328" customWidth="1"/>
    <col min="6916" max="6916" width="13.140625" style="328" customWidth="1"/>
    <col min="6917" max="6917" width="7" style="328" customWidth="1"/>
    <col min="6918" max="6918" width="10" style="328" customWidth="1"/>
    <col min="6919" max="6919" width="13.85546875" style="328" customWidth="1"/>
    <col min="6920" max="6921" width="14.42578125" style="328" customWidth="1"/>
    <col min="6922" max="7168" width="11.85546875" style="328"/>
    <col min="7169" max="7169" width="5.7109375" style="328" customWidth="1"/>
    <col min="7170" max="7170" width="13.140625" style="328" customWidth="1"/>
    <col min="7171" max="7171" width="46" style="328" customWidth="1"/>
    <col min="7172" max="7172" width="13.140625" style="328" customWidth="1"/>
    <col min="7173" max="7173" width="7" style="328" customWidth="1"/>
    <col min="7174" max="7174" width="10" style="328" customWidth="1"/>
    <col min="7175" max="7175" width="13.85546875" style="328" customWidth="1"/>
    <col min="7176" max="7177" width="14.42578125" style="328" customWidth="1"/>
    <col min="7178" max="7424" width="11.85546875" style="328"/>
    <col min="7425" max="7425" width="5.7109375" style="328" customWidth="1"/>
    <col min="7426" max="7426" width="13.140625" style="328" customWidth="1"/>
    <col min="7427" max="7427" width="46" style="328" customWidth="1"/>
    <col min="7428" max="7428" width="13.140625" style="328" customWidth="1"/>
    <col min="7429" max="7429" width="7" style="328" customWidth="1"/>
    <col min="7430" max="7430" width="10" style="328" customWidth="1"/>
    <col min="7431" max="7431" width="13.85546875" style="328" customWidth="1"/>
    <col min="7432" max="7433" width="14.42578125" style="328" customWidth="1"/>
    <col min="7434" max="7680" width="11.85546875" style="328"/>
    <col min="7681" max="7681" width="5.7109375" style="328" customWidth="1"/>
    <col min="7682" max="7682" width="13.140625" style="328" customWidth="1"/>
    <col min="7683" max="7683" width="46" style="328" customWidth="1"/>
    <col min="7684" max="7684" width="13.140625" style="328" customWidth="1"/>
    <col min="7685" max="7685" width="7" style="328" customWidth="1"/>
    <col min="7686" max="7686" width="10" style="328" customWidth="1"/>
    <col min="7687" max="7687" width="13.85546875" style="328" customWidth="1"/>
    <col min="7688" max="7689" width="14.42578125" style="328" customWidth="1"/>
    <col min="7690" max="7936" width="11.85546875" style="328"/>
    <col min="7937" max="7937" width="5.7109375" style="328" customWidth="1"/>
    <col min="7938" max="7938" width="13.140625" style="328" customWidth="1"/>
    <col min="7939" max="7939" width="46" style="328" customWidth="1"/>
    <col min="7940" max="7940" width="13.140625" style="328" customWidth="1"/>
    <col min="7941" max="7941" width="7" style="328" customWidth="1"/>
    <col min="7942" max="7942" width="10" style="328" customWidth="1"/>
    <col min="7943" max="7943" width="13.85546875" style="328" customWidth="1"/>
    <col min="7944" max="7945" width="14.42578125" style="328" customWidth="1"/>
    <col min="7946" max="8192" width="11.85546875" style="328"/>
    <col min="8193" max="8193" width="5.7109375" style="328" customWidth="1"/>
    <col min="8194" max="8194" width="13.140625" style="328" customWidth="1"/>
    <col min="8195" max="8195" width="46" style="328" customWidth="1"/>
    <col min="8196" max="8196" width="13.140625" style="328" customWidth="1"/>
    <col min="8197" max="8197" width="7" style="328" customWidth="1"/>
    <col min="8198" max="8198" width="10" style="328" customWidth="1"/>
    <col min="8199" max="8199" width="13.85546875" style="328" customWidth="1"/>
    <col min="8200" max="8201" width="14.42578125" style="328" customWidth="1"/>
    <col min="8202" max="8448" width="11.85546875" style="328"/>
    <col min="8449" max="8449" width="5.7109375" style="328" customWidth="1"/>
    <col min="8450" max="8450" width="13.140625" style="328" customWidth="1"/>
    <col min="8451" max="8451" width="46" style="328" customWidth="1"/>
    <col min="8452" max="8452" width="13.140625" style="328" customWidth="1"/>
    <col min="8453" max="8453" width="7" style="328" customWidth="1"/>
    <col min="8454" max="8454" width="10" style="328" customWidth="1"/>
    <col min="8455" max="8455" width="13.85546875" style="328" customWidth="1"/>
    <col min="8456" max="8457" width="14.42578125" style="328" customWidth="1"/>
    <col min="8458" max="8704" width="11.85546875" style="328"/>
    <col min="8705" max="8705" width="5.7109375" style="328" customWidth="1"/>
    <col min="8706" max="8706" width="13.140625" style="328" customWidth="1"/>
    <col min="8707" max="8707" width="46" style="328" customWidth="1"/>
    <col min="8708" max="8708" width="13.140625" style="328" customWidth="1"/>
    <col min="8709" max="8709" width="7" style="328" customWidth="1"/>
    <col min="8710" max="8710" width="10" style="328" customWidth="1"/>
    <col min="8711" max="8711" width="13.85546875" style="328" customWidth="1"/>
    <col min="8712" max="8713" width="14.42578125" style="328" customWidth="1"/>
    <col min="8714" max="8960" width="11.85546875" style="328"/>
    <col min="8961" max="8961" width="5.7109375" style="328" customWidth="1"/>
    <col min="8962" max="8962" width="13.140625" style="328" customWidth="1"/>
    <col min="8963" max="8963" width="46" style="328" customWidth="1"/>
    <col min="8964" max="8964" width="13.140625" style="328" customWidth="1"/>
    <col min="8965" max="8965" width="7" style="328" customWidth="1"/>
    <col min="8966" max="8966" width="10" style="328" customWidth="1"/>
    <col min="8967" max="8967" width="13.85546875" style="328" customWidth="1"/>
    <col min="8968" max="8969" width="14.42578125" style="328" customWidth="1"/>
    <col min="8970" max="9216" width="11.85546875" style="328"/>
    <col min="9217" max="9217" width="5.7109375" style="328" customWidth="1"/>
    <col min="9218" max="9218" width="13.140625" style="328" customWidth="1"/>
    <col min="9219" max="9219" width="46" style="328" customWidth="1"/>
    <col min="9220" max="9220" width="13.140625" style="328" customWidth="1"/>
    <col min="9221" max="9221" width="7" style="328" customWidth="1"/>
    <col min="9222" max="9222" width="10" style="328" customWidth="1"/>
    <col min="9223" max="9223" width="13.85546875" style="328" customWidth="1"/>
    <col min="9224" max="9225" width="14.42578125" style="328" customWidth="1"/>
    <col min="9226" max="9472" width="11.85546875" style="328"/>
    <col min="9473" max="9473" width="5.7109375" style="328" customWidth="1"/>
    <col min="9474" max="9474" width="13.140625" style="328" customWidth="1"/>
    <col min="9475" max="9475" width="46" style="328" customWidth="1"/>
    <col min="9476" max="9476" width="13.140625" style="328" customWidth="1"/>
    <col min="9477" max="9477" width="7" style="328" customWidth="1"/>
    <col min="9478" max="9478" width="10" style="328" customWidth="1"/>
    <col min="9479" max="9479" width="13.85546875" style="328" customWidth="1"/>
    <col min="9480" max="9481" width="14.42578125" style="328" customWidth="1"/>
    <col min="9482" max="9728" width="11.85546875" style="328"/>
    <col min="9729" max="9729" width="5.7109375" style="328" customWidth="1"/>
    <col min="9730" max="9730" width="13.140625" style="328" customWidth="1"/>
    <col min="9731" max="9731" width="46" style="328" customWidth="1"/>
    <col min="9732" max="9732" width="13.140625" style="328" customWidth="1"/>
    <col min="9733" max="9733" width="7" style="328" customWidth="1"/>
    <col min="9734" max="9734" width="10" style="328" customWidth="1"/>
    <col min="9735" max="9735" width="13.85546875" style="328" customWidth="1"/>
    <col min="9736" max="9737" width="14.42578125" style="328" customWidth="1"/>
    <col min="9738" max="9984" width="11.85546875" style="328"/>
    <col min="9985" max="9985" width="5.7109375" style="328" customWidth="1"/>
    <col min="9986" max="9986" width="13.140625" style="328" customWidth="1"/>
    <col min="9987" max="9987" width="46" style="328" customWidth="1"/>
    <col min="9988" max="9988" width="13.140625" style="328" customWidth="1"/>
    <col min="9989" max="9989" width="7" style="328" customWidth="1"/>
    <col min="9990" max="9990" width="10" style="328" customWidth="1"/>
    <col min="9991" max="9991" width="13.85546875" style="328" customWidth="1"/>
    <col min="9992" max="9993" width="14.42578125" style="328" customWidth="1"/>
    <col min="9994" max="10240" width="11.85546875" style="328"/>
    <col min="10241" max="10241" width="5.7109375" style="328" customWidth="1"/>
    <col min="10242" max="10242" width="13.140625" style="328" customWidth="1"/>
    <col min="10243" max="10243" width="46" style="328" customWidth="1"/>
    <col min="10244" max="10244" width="13.140625" style="328" customWidth="1"/>
    <col min="10245" max="10245" width="7" style="328" customWidth="1"/>
    <col min="10246" max="10246" width="10" style="328" customWidth="1"/>
    <col min="10247" max="10247" width="13.85546875" style="328" customWidth="1"/>
    <col min="10248" max="10249" width="14.42578125" style="328" customWidth="1"/>
    <col min="10250" max="10496" width="11.85546875" style="328"/>
    <col min="10497" max="10497" width="5.7109375" style="328" customWidth="1"/>
    <col min="10498" max="10498" width="13.140625" style="328" customWidth="1"/>
    <col min="10499" max="10499" width="46" style="328" customWidth="1"/>
    <col min="10500" max="10500" width="13.140625" style="328" customWidth="1"/>
    <col min="10501" max="10501" width="7" style="328" customWidth="1"/>
    <col min="10502" max="10502" width="10" style="328" customWidth="1"/>
    <col min="10503" max="10503" width="13.85546875" style="328" customWidth="1"/>
    <col min="10504" max="10505" width="14.42578125" style="328" customWidth="1"/>
    <col min="10506" max="10752" width="11.85546875" style="328"/>
    <col min="10753" max="10753" width="5.7109375" style="328" customWidth="1"/>
    <col min="10754" max="10754" width="13.140625" style="328" customWidth="1"/>
    <col min="10755" max="10755" width="46" style="328" customWidth="1"/>
    <col min="10756" max="10756" width="13.140625" style="328" customWidth="1"/>
    <col min="10757" max="10757" width="7" style="328" customWidth="1"/>
    <col min="10758" max="10758" width="10" style="328" customWidth="1"/>
    <col min="10759" max="10759" width="13.85546875" style="328" customWidth="1"/>
    <col min="10760" max="10761" width="14.42578125" style="328" customWidth="1"/>
    <col min="10762" max="11008" width="11.85546875" style="328"/>
    <col min="11009" max="11009" width="5.7109375" style="328" customWidth="1"/>
    <col min="11010" max="11010" width="13.140625" style="328" customWidth="1"/>
    <col min="11011" max="11011" width="46" style="328" customWidth="1"/>
    <col min="11012" max="11012" width="13.140625" style="328" customWidth="1"/>
    <col min="11013" max="11013" width="7" style="328" customWidth="1"/>
    <col min="11014" max="11014" width="10" style="328" customWidth="1"/>
    <col min="11015" max="11015" width="13.85546875" style="328" customWidth="1"/>
    <col min="11016" max="11017" width="14.42578125" style="328" customWidth="1"/>
    <col min="11018" max="11264" width="11.85546875" style="328"/>
    <col min="11265" max="11265" width="5.7109375" style="328" customWidth="1"/>
    <col min="11266" max="11266" width="13.140625" style="328" customWidth="1"/>
    <col min="11267" max="11267" width="46" style="328" customWidth="1"/>
    <col min="11268" max="11268" width="13.140625" style="328" customWidth="1"/>
    <col min="11269" max="11269" width="7" style="328" customWidth="1"/>
    <col min="11270" max="11270" width="10" style="328" customWidth="1"/>
    <col min="11271" max="11271" width="13.85546875" style="328" customWidth="1"/>
    <col min="11272" max="11273" width="14.42578125" style="328" customWidth="1"/>
    <col min="11274" max="11520" width="11.85546875" style="328"/>
    <col min="11521" max="11521" width="5.7109375" style="328" customWidth="1"/>
    <col min="11522" max="11522" width="13.140625" style="328" customWidth="1"/>
    <col min="11523" max="11523" width="46" style="328" customWidth="1"/>
    <col min="11524" max="11524" width="13.140625" style="328" customWidth="1"/>
    <col min="11525" max="11525" width="7" style="328" customWidth="1"/>
    <col min="11526" max="11526" width="10" style="328" customWidth="1"/>
    <col min="11527" max="11527" width="13.85546875" style="328" customWidth="1"/>
    <col min="11528" max="11529" width="14.42578125" style="328" customWidth="1"/>
    <col min="11530" max="11776" width="11.85546875" style="328"/>
    <col min="11777" max="11777" width="5.7109375" style="328" customWidth="1"/>
    <col min="11778" max="11778" width="13.140625" style="328" customWidth="1"/>
    <col min="11779" max="11779" width="46" style="328" customWidth="1"/>
    <col min="11780" max="11780" width="13.140625" style="328" customWidth="1"/>
    <col min="11781" max="11781" width="7" style="328" customWidth="1"/>
    <col min="11782" max="11782" width="10" style="328" customWidth="1"/>
    <col min="11783" max="11783" width="13.85546875" style="328" customWidth="1"/>
    <col min="11784" max="11785" width="14.42578125" style="328" customWidth="1"/>
    <col min="11786" max="12032" width="11.85546875" style="328"/>
    <col min="12033" max="12033" width="5.7109375" style="328" customWidth="1"/>
    <col min="12034" max="12034" width="13.140625" style="328" customWidth="1"/>
    <col min="12035" max="12035" width="46" style="328" customWidth="1"/>
    <col min="12036" max="12036" width="13.140625" style="328" customWidth="1"/>
    <col min="12037" max="12037" width="7" style="328" customWidth="1"/>
    <col min="12038" max="12038" width="10" style="328" customWidth="1"/>
    <col min="12039" max="12039" width="13.85546875" style="328" customWidth="1"/>
    <col min="12040" max="12041" width="14.42578125" style="328" customWidth="1"/>
    <col min="12042" max="12288" width="11.85546875" style="328"/>
    <col min="12289" max="12289" width="5.7109375" style="328" customWidth="1"/>
    <col min="12290" max="12290" width="13.140625" style="328" customWidth="1"/>
    <col min="12291" max="12291" width="46" style="328" customWidth="1"/>
    <col min="12292" max="12292" width="13.140625" style="328" customWidth="1"/>
    <col min="12293" max="12293" width="7" style="328" customWidth="1"/>
    <col min="12294" max="12294" width="10" style="328" customWidth="1"/>
    <col min="12295" max="12295" width="13.85546875" style="328" customWidth="1"/>
    <col min="12296" max="12297" width="14.42578125" style="328" customWidth="1"/>
    <col min="12298" max="12544" width="11.85546875" style="328"/>
    <col min="12545" max="12545" width="5.7109375" style="328" customWidth="1"/>
    <col min="12546" max="12546" width="13.140625" style="328" customWidth="1"/>
    <col min="12547" max="12547" width="46" style="328" customWidth="1"/>
    <col min="12548" max="12548" width="13.140625" style="328" customWidth="1"/>
    <col min="12549" max="12549" width="7" style="328" customWidth="1"/>
    <col min="12550" max="12550" width="10" style="328" customWidth="1"/>
    <col min="12551" max="12551" width="13.85546875" style="328" customWidth="1"/>
    <col min="12552" max="12553" width="14.42578125" style="328" customWidth="1"/>
    <col min="12554" max="12800" width="11.85546875" style="328"/>
    <col min="12801" max="12801" width="5.7109375" style="328" customWidth="1"/>
    <col min="12802" max="12802" width="13.140625" style="328" customWidth="1"/>
    <col min="12803" max="12803" width="46" style="328" customWidth="1"/>
    <col min="12804" max="12804" width="13.140625" style="328" customWidth="1"/>
    <col min="12805" max="12805" width="7" style="328" customWidth="1"/>
    <col min="12806" max="12806" width="10" style="328" customWidth="1"/>
    <col min="12807" max="12807" width="13.85546875" style="328" customWidth="1"/>
    <col min="12808" max="12809" width="14.42578125" style="328" customWidth="1"/>
    <col min="12810" max="13056" width="11.85546875" style="328"/>
    <col min="13057" max="13057" width="5.7109375" style="328" customWidth="1"/>
    <col min="13058" max="13058" width="13.140625" style="328" customWidth="1"/>
    <col min="13059" max="13059" width="46" style="328" customWidth="1"/>
    <col min="13060" max="13060" width="13.140625" style="328" customWidth="1"/>
    <col min="13061" max="13061" width="7" style="328" customWidth="1"/>
    <col min="13062" max="13062" width="10" style="328" customWidth="1"/>
    <col min="13063" max="13063" width="13.85546875" style="328" customWidth="1"/>
    <col min="13064" max="13065" width="14.42578125" style="328" customWidth="1"/>
    <col min="13066" max="13312" width="11.85546875" style="328"/>
    <col min="13313" max="13313" width="5.7109375" style="328" customWidth="1"/>
    <col min="13314" max="13314" width="13.140625" style="328" customWidth="1"/>
    <col min="13315" max="13315" width="46" style="328" customWidth="1"/>
    <col min="13316" max="13316" width="13.140625" style="328" customWidth="1"/>
    <col min="13317" max="13317" width="7" style="328" customWidth="1"/>
    <col min="13318" max="13318" width="10" style="328" customWidth="1"/>
    <col min="13319" max="13319" width="13.85546875" style="328" customWidth="1"/>
    <col min="13320" max="13321" width="14.42578125" style="328" customWidth="1"/>
    <col min="13322" max="13568" width="11.85546875" style="328"/>
    <col min="13569" max="13569" width="5.7109375" style="328" customWidth="1"/>
    <col min="13570" max="13570" width="13.140625" style="328" customWidth="1"/>
    <col min="13571" max="13571" width="46" style="328" customWidth="1"/>
    <col min="13572" max="13572" width="13.140625" style="328" customWidth="1"/>
    <col min="13573" max="13573" width="7" style="328" customWidth="1"/>
    <col min="13574" max="13574" width="10" style="328" customWidth="1"/>
    <col min="13575" max="13575" width="13.85546875" style="328" customWidth="1"/>
    <col min="13576" max="13577" width="14.42578125" style="328" customWidth="1"/>
    <col min="13578" max="13824" width="11.85546875" style="328"/>
    <col min="13825" max="13825" width="5.7109375" style="328" customWidth="1"/>
    <col min="13826" max="13826" width="13.140625" style="328" customWidth="1"/>
    <col min="13827" max="13827" width="46" style="328" customWidth="1"/>
    <col min="13828" max="13828" width="13.140625" style="328" customWidth="1"/>
    <col min="13829" max="13829" width="7" style="328" customWidth="1"/>
    <col min="13830" max="13830" width="10" style="328" customWidth="1"/>
    <col min="13831" max="13831" width="13.85546875" style="328" customWidth="1"/>
    <col min="13832" max="13833" width="14.42578125" style="328" customWidth="1"/>
    <col min="13834" max="14080" width="11.85546875" style="328"/>
    <col min="14081" max="14081" width="5.7109375" style="328" customWidth="1"/>
    <col min="14082" max="14082" width="13.140625" style="328" customWidth="1"/>
    <col min="14083" max="14083" width="46" style="328" customWidth="1"/>
    <col min="14084" max="14084" width="13.140625" style="328" customWidth="1"/>
    <col min="14085" max="14085" width="7" style="328" customWidth="1"/>
    <col min="14086" max="14086" width="10" style="328" customWidth="1"/>
    <col min="14087" max="14087" width="13.85546875" style="328" customWidth="1"/>
    <col min="14088" max="14089" width="14.42578125" style="328" customWidth="1"/>
    <col min="14090" max="14336" width="11.85546875" style="328"/>
    <col min="14337" max="14337" width="5.7109375" style="328" customWidth="1"/>
    <col min="14338" max="14338" width="13.140625" style="328" customWidth="1"/>
    <col min="14339" max="14339" width="46" style="328" customWidth="1"/>
    <col min="14340" max="14340" width="13.140625" style="328" customWidth="1"/>
    <col min="14341" max="14341" width="7" style="328" customWidth="1"/>
    <col min="14342" max="14342" width="10" style="328" customWidth="1"/>
    <col min="14343" max="14343" width="13.85546875" style="328" customWidth="1"/>
    <col min="14344" max="14345" width="14.42578125" style="328" customWidth="1"/>
    <col min="14346" max="14592" width="11.85546875" style="328"/>
    <col min="14593" max="14593" width="5.7109375" style="328" customWidth="1"/>
    <col min="14594" max="14594" width="13.140625" style="328" customWidth="1"/>
    <col min="14595" max="14595" width="46" style="328" customWidth="1"/>
    <col min="14596" max="14596" width="13.140625" style="328" customWidth="1"/>
    <col min="14597" max="14597" width="7" style="328" customWidth="1"/>
    <col min="14598" max="14598" width="10" style="328" customWidth="1"/>
    <col min="14599" max="14599" width="13.85546875" style="328" customWidth="1"/>
    <col min="14600" max="14601" width="14.42578125" style="328" customWidth="1"/>
    <col min="14602" max="14848" width="11.85546875" style="328"/>
    <col min="14849" max="14849" width="5.7109375" style="328" customWidth="1"/>
    <col min="14850" max="14850" width="13.140625" style="328" customWidth="1"/>
    <col min="14851" max="14851" width="46" style="328" customWidth="1"/>
    <col min="14852" max="14852" width="13.140625" style="328" customWidth="1"/>
    <col min="14853" max="14853" width="7" style="328" customWidth="1"/>
    <col min="14854" max="14854" width="10" style="328" customWidth="1"/>
    <col min="14855" max="14855" width="13.85546875" style="328" customWidth="1"/>
    <col min="14856" max="14857" width="14.42578125" style="328" customWidth="1"/>
    <col min="14858" max="15104" width="11.85546875" style="328"/>
    <col min="15105" max="15105" width="5.7109375" style="328" customWidth="1"/>
    <col min="15106" max="15106" width="13.140625" style="328" customWidth="1"/>
    <col min="15107" max="15107" width="46" style="328" customWidth="1"/>
    <col min="15108" max="15108" width="13.140625" style="328" customWidth="1"/>
    <col min="15109" max="15109" width="7" style="328" customWidth="1"/>
    <col min="15110" max="15110" width="10" style="328" customWidth="1"/>
    <col min="15111" max="15111" width="13.85546875" style="328" customWidth="1"/>
    <col min="15112" max="15113" width="14.42578125" style="328" customWidth="1"/>
    <col min="15114" max="15360" width="11.85546875" style="328"/>
    <col min="15361" max="15361" width="5.7109375" style="328" customWidth="1"/>
    <col min="15362" max="15362" width="13.140625" style="328" customWidth="1"/>
    <col min="15363" max="15363" width="46" style="328" customWidth="1"/>
    <col min="15364" max="15364" width="13.140625" style="328" customWidth="1"/>
    <col min="15365" max="15365" width="7" style="328" customWidth="1"/>
    <col min="15366" max="15366" width="10" style="328" customWidth="1"/>
    <col min="15367" max="15367" width="13.85546875" style="328" customWidth="1"/>
    <col min="15368" max="15369" width="14.42578125" style="328" customWidth="1"/>
    <col min="15370" max="15616" width="11.85546875" style="328"/>
    <col min="15617" max="15617" width="5.7109375" style="328" customWidth="1"/>
    <col min="15618" max="15618" width="13.140625" style="328" customWidth="1"/>
    <col min="15619" max="15619" width="46" style="328" customWidth="1"/>
    <col min="15620" max="15620" width="13.140625" style="328" customWidth="1"/>
    <col min="15621" max="15621" width="7" style="328" customWidth="1"/>
    <col min="15622" max="15622" width="10" style="328" customWidth="1"/>
    <col min="15623" max="15623" width="13.85546875" style="328" customWidth="1"/>
    <col min="15624" max="15625" width="14.42578125" style="328" customWidth="1"/>
    <col min="15626" max="15872" width="11.85546875" style="328"/>
    <col min="15873" max="15873" width="5.7109375" style="328" customWidth="1"/>
    <col min="15874" max="15874" width="13.140625" style="328" customWidth="1"/>
    <col min="15875" max="15875" width="46" style="328" customWidth="1"/>
    <col min="15876" max="15876" width="13.140625" style="328" customWidth="1"/>
    <col min="15877" max="15877" width="7" style="328" customWidth="1"/>
    <col min="15878" max="15878" width="10" style="328" customWidth="1"/>
    <col min="15879" max="15879" width="13.85546875" style="328" customWidth="1"/>
    <col min="15880" max="15881" width="14.42578125" style="328" customWidth="1"/>
    <col min="15882" max="16128" width="11.85546875" style="328"/>
    <col min="16129" max="16129" width="5.7109375" style="328" customWidth="1"/>
    <col min="16130" max="16130" width="13.140625" style="328" customWidth="1"/>
    <col min="16131" max="16131" width="46" style="328" customWidth="1"/>
    <col min="16132" max="16132" width="13.140625" style="328" customWidth="1"/>
    <col min="16133" max="16133" width="7" style="328" customWidth="1"/>
    <col min="16134" max="16134" width="10" style="328" customWidth="1"/>
    <col min="16135" max="16135" width="13.85546875" style="328" customWidth="1"/>
    <col min="16136" max="16137" width="14.42578125" style="328" customWidth="1"/>
    <col min="16138" max="16384" width="11.85546875" style="328"/>
  </cols>
  <sheetData>
    <row r="1" spans="1:9" ht="23.7" customHeight="1">
      <c r="A1" s="324" t="s">
        <v>209</v>
      </c>
      <c r="B1" s="325"/>
      <c r="C1" s="325"/>
      <c r="D1" s="325"/>
      <c r="E1" s="325"/>
      <c r="F1" s="326"/>
      <c r="G1" s="325"/>
      <c r="H1" s="327"/>
      <c r="I1" s="326"/>
    </row>
    <row r="2" spans="1:9">
      <c r="A2" s="327" t="str">
        <f>'[1]Rekapitulacia sadové úpravy'!A2</f>
        <v>Odberateľ: Mesto Malacky, Bernolákova 5188/1A, 90101 Malacky</v>
      </c>
      <c r="B2" s="325"/>
      <c r="C2" s="325"/>
      <c r="D2" s="325"/>
      <c r="E2" s="325"/>
      <c r="F2" s="327" t="s">
        <v>1960</v>
      </c>
      <c r="G2" s="329"/>
    </row>
    <row r="3" spans="1:9">
      <c r="A3" s="327" t="s">
        <v>1961</v>
      </c>
      <c r="B3" s="325"/>
      <c r="C3" s="325"/>
      <c r="D3" s="325"/>
      <c r="E3" s="325"/>
      <c r="F3" s="327" t="s">
        <v>1962</v>
      </c>
      <c r="G3" s="326"/>
      <c r="H3" s="329"/>
    </row>
    <row r="4" spans="1:9">
      <c r="A4" s="327" t="s">
        <v>1963</v>
      </c>
      <c r="B4" s="325"/>
      <c r="C4" s="325"/>
      <c r="D4" s="325"/>
      <c r="E4" s="325"/>
      <c r="F4" s="327" t="s">
        <v>1964</v>
      </c>
      <c r="G4" s="326"/>
      <c r="H4" s="329"/>
    </row>
    <row r="5" spans="1:9">
      <c r="A5" s="325"/>
      <c r="B5" s="325"/>
      <c r="C5" s="325"/>
      <c r="D5" s="325"/>
      <c r="E5" s="325"/>
      <c r="F5" s="325"/>
      <c r="G5" s="325"/>
      <c r="H5" s="325"/>
      <c r="I5" s="325"/>
    </row>
    <row r="6" spans="1:9">
      <c r="A6" s="327" t="str">
        <f>'[1]Rekapitulacia sadové úpravy'!A6</f>
        <v xml:space="preserve"> Stavba : Cyklotrasa Partizánska - Cesta mládeže, Malacky - časť 1 - oprávnené náklady</v>
      </c>
      <c r="B6" s="325"/>
      <c r="C6" s="325"/>
      <c r="D6" s="325"/>
      <c r="E6" s="325"/>
      <c r="F6" s="325"/>
      <c r="G6" s="325"/>
      <c r="H6" s="325"/>
      <c r="I6" s="325"/>
    </row>
    <row r="7" spans="1:9">
      <c r="A7" s="327" t="str">
        <f>'[1]Rekapitulacia sadové úpravy'!A7</f>
        <v xml:space="preserve"> Objekt : SO 13 Sadové úpravy</v>
      </c>
      <c r="B7" s="325"/>
      <c r="C7" s="325"/>
      <c r="D7" s="325"/>
      <c r="E7" s="325"/>
      <c r="F7" s="325"/>
      <c r="G7" s="325"/>
      <c r="H7" s="325"/>
      <c r="I7" s="325"/>
    </row>
    <row r="8" spans="1:9">
      <c r="A8" s="327"/>
      <c r="B8" s="325"/>
      <c r="C8" s="325"/>
      <c r="D8" s="325"/>
      <c r="E8" s="325"/>
      <c r="F8" s="325"/>
      <c r="G8" s="325"/>
      <c r="H8" s="325"/>
      <c r="I8" s="325"/>
    </row>
    <row r="9" spans="1:9" ht="13.2">
      <c r="A9" s="331"/>
      <c r="B9" s="332"/>
      <c r="C9" s="331"/>
      <c r="D9" s="333"/>
      <c r="E9" s="325"/>
      <c r="F9" s="326"/>
      <c r="G9" s="326"/>
      <c r="H9" s="326"/>
      <c r="I9" s="326"/>
    </row>
    <row r="10" spans="1:9">
      <c r="A10" s="334" t="s">
        <v>1965</v>
      </c>
      <c r="B10" s="334" t="s">
        <v>1966</v>
      </c>
      <c r="C10" s="334" t="s">
        <v>1967</v>
      </c>
      <c r="D10" s="334" t="s">
        <v>212</v>
      </c>
      <c r="E10" s="334" t="s">
        <v>1968</v>
      </c>
      <c r="F10" s="334" t="s">
        <v>1969</v>
      </c>
      <c r="G10" s="334" t="s">
        <v>1970</v>
      </c>
      <c r="H10" s="334" t="s">
        <v>1971</v>
      </c>
      <c r="I10" s="334" t="s">
        <v>1972</v>
      </c>
    </row>
    <row r="11" spans="1:9">
      <c r="A11" s="335" t="s">
        <v>1973</v>
      </c>
      <c r="B11" s="336"/>
      <c r="C11" s="335" t="s">
        <v>1974</v>
      </c>
      <c r="D11" s="335" t="s">
        <v>1975</v>
      </c>
      <c r="E11" s="335" t="s">
        <v>1976</v>
      </c>
      <c r="F11" s="335" t="s">
        <v>1977</v>
      </c>
      <c r="G11" s="335" t="s">
        <v>1978</v>
      </c>
      <c r="H11" s="335" t="s">
        <v>1979</v>
      </c>
      <c r="I11" s="335"/>
    </row>
    <row r="13" spans="1:9">
      <c r="A13" s="337"/>
      <c r="B13" s="338"/>
      <c r="C13" s="339" t="s">
        <v>1980</v>
      </c>
      <c r="D13" s="340"/>
      <c r="E13" s="341"/>
      <c r="F13" s="342"/>
      <c r="G13" s="342"/>
      <c r="H13" s="342"/>
      <c r="I13" s="342"/>
    </row>
    <row r="14" spans="1:9">
      <c r="A14" s="337"/>
      <c r="B14" s="338"/>
      <c r="C14" s="339" t="s">
        <v>1981</v>
      </c>
      <c r="D14" s="340"/>
      <c r="E14" s="341"/>
      <c r="F14" s="342"/>
      <c r="G14" s="342"/>
      <c r="H14" s="342"/>
      <c r="I14" s="342"/>
    </row>
    <row r="15" spans="1:9" ht="16.8" customHeight="1">
      <c r="A15" s="343">
        <v>1</v>
      </c>
      <c r="B15" s="344" t="s">
        <v>1982</v>
      </c>
      <c r="C15" s="345" t="s">
        <v>1983</v>
      </c>
      <c r="D15" s="346">
        <v>32</v>
      </c>
      <c r="E15" s="347" t="s">
        <v>1984</v>
      </c>
      <c r="F15" s="348"/>
      <c r="G15" s="348">
        <f t="shared" ref="G15:G28" si="0">ROUND(F15*D15,2)</f>
        <v>0</v>
      </c>
      <c r="H15" s="348"/>
      <c r="I15" s="348">
        <f t="shared" ref="I15:I48" si="1">G15+H15</f>
        <v>0</v>
      </c>
    </row>
    <row r="16" spans="1:9" ht="27.75" customHeight="1">
      <c r="A16" s="343">
        <f>A15+1</f>
        <v>2</v>
      </c>
      <c r="B16" s="344" t="s">
        <v>1985</v>
      </c>
      <c r="C16" s="345" t="s">
        <v>1986</v>
      </c>
      <c r="D16" s="346">
        <v>25</v>
      </c>
      <c r="E16" s="347" t="s">
        <v>376</v>
      </c>
      <c r="F16" s="348"/>
      <c r="G16" s="348">
        <f t="shared" si="0"/>
        <v>0</v>
      </c>
      <c r="H16" s="348"/>
      <c r="I16" s="348">
        <f t="shared" si="1"/>
        <v>0</v>
      </c>
    </row>
    <row r="17" spans="1:9" ht="24.75" customHeight="1">
      <c r="A17" s="343">
        <f t="shared" ref="A17:A24" si="2">A16+1</f>
        <v>3</v>
      </c>
      <c r="B17" s="344" t="s">
        <v>1987</v>
      </c>
      <c r="C17" s="345" t="s">
        <v>1988</v>
      </c>
      <c r="D17" s="346">
        <v>57</v>
      </c>
      <c r="E17" s="347" t="s">
        <v>228</v>
      </c>
      <c r="F17" s="348"/>
      <c r="G17" s="348">
        <f t="shared" si="0"/>
        <v>0</v>
      </c>
      <c r="H17" s="348"/>
      <c r="I17" s="348">
        <f t="shared" si="1"/>
        <v>0</v>
      </c>
    </row>
    <row r="18" spans="1:9" ht="30.75" customHeight="1">
      <c r="A18" s="343">
        <f t="shared" si="2"/>
        <v>4</v>
      </c>
      <c r="B18" s="344" t="s">
        <v>263</v>
      </c>
      <c r="C18" s="345" t="s">
        <v>264</v>
      </c>
      <c r="D18" s="346">
        <v>419.55000000000007</v>
      </c>
      <c r="E18" s="347" t="s">
        <v>258</v>
      </c>
      <c r="F18" s="348"/>
      <c r="G18" s="348">
        <f t="shared" si="0"/>
        <v>0</v>
      </c>
      <c r="H18" s="348"/>
      <c r="I18" s="348">
        <f t="shared" si="1"/>
        <v>0</v>
      </c>
    </row>
    <row r="19" spans="1:9" ht="30.75" customHeight="1">
      <c r="A19" s="343">
        <f t="shared" si="2"/>
        <v>5</v>
      </c>
      <c r="B19" s="344" t="s">
        <v>1989</v>
      </c>
      <c r="C19" s="345" t="s">
        <v>1990</v>
      </c>
      <c r="D19" s="346">
        <v>419.55000000000007</v>
      </c>
      <c r="E19" s="347" t="s">
        <v>258</v>
      </c>
      <c r="F19" s="348"/>
      <c r="G19" s="348">
        <f t="shared" si="0"/>
        <v>0</v>
      </c>
      <c r="H19" s="348"/>
      <c r="I19" s="348">
        <f t="shared" si="1"/>
        <v>0</v>
      </c>
    </row>
    <row r="20" spans="1:9" ht="20.399999999999999">
      <c r="A20" s="343">
        <f t="shared" si="2"/>
        <v>6</v>
      </c>
      <c r="B20" s="349" t="s">
        <v>269</v>
      </c>
      <c r="C20" s="350" t="s">
        <v>1991</v>
      </c>
      <c r="D20" s="351">
        <v>419.55000000000007</v>
      </c>
      <c r="E20" s="352" t="s">
        <v>258</v>
      </c>
      <c r="F20" s="353"/>
      <c r="G20" s="348">
        <f t="shared" si="0"/>
        <v>0</v>
      </c>
      <c r="H20" s="353"/>
      <c r="I20" s="348">
        <f t="shared" si="1"/>
        <v>0</v>
      </c>
    </row>
    <row r="21" spans="1:9" ht="30.6">
      <c r="A21" s="343">
        <f t="shared" si="2"/>
        <v>7</v>
      </c>
      <c r="B21" s="349" t="s">
        <v>285</v>
      </c>
      <c r="C21" s="350" t="s">
        <v>1992</v>
      </c>
      <c r="D21" s="351">
        <v>5873.7000000000007</v>
      </c>
      <c r="E21" s="352" t="s">
        <v>258</v>
      </c>
      <c r="F21" s="353"/>
      <c r="G21" s="348">
        <f t="shared" si="0"/>
        <v>0</v>
      </c>
      <c r="H21" s="353"/>
      <c r="I21" s="348">
        <f t="shared" si="1"/>
        <v>0</v>
      </c>
    </row>
    <row r="22" spans="1:9" ht="16.8" customHeight="1">
      <c r="A22" s="343">
        <f t="shared" si="2"/>
        <v>8</v>
      </c>
      <c r="B22" s="349" t="s">
        <v>1993</v>
      </c>
      <c r="C22" s="350" t="s">
        <v>1994</v>
      </c>
      <c r="D22" s="351">
        <v>419.55000000000007</v>
      </c>
      <c r="E22" s="352" t="s">
        <v>258</v>
      </c>
      <c r="F22" s="353"/>
      <c r="G22" s="348">
        <f t="shared" si="0"/>
        <v>0</v>
      </c>
      <c r="H22" s="353"/>
      <c r="I22" s="348">
        <f t="shared" si="1"/>
        <v>0</v>
      </c>
    </row>
    <row r="23" spans="1:9" ht="16.8" customHeight="1">
      <c r="A23" s="343">
        <f t="shared" si="2"/>
        <v>9</v>
      </c>
      <c r="B23" s="349" t="s">
        <v>301</v>
      </c>
      <c r="C23" s="350" t="s">
        <v>1995</v>
      </c>
      <c r="D23" s="351">
        <v>713.24</v>
      </c>
      <c r="E23" s="352" t="s">
        <v>303</v>
      </c>
      <c r="F23" s="353"/>
      <c r="G23" s="348">
        <f t="shared" si="0"/>
        <v>0</v>
      </c>
      <c r="H23" s="353"/>
      <c r="I23" s="348">
        <f t="shared" si="1"/>
        <v>0</v>
      </c>
    </row>
    <row r="24" spans="1:9" ht="29.25" customHeight="1">
      <c r="A24" s="343">
        <f t="shared" si="2"/>
        <v>10</v>
      </c>
      <c r="B24" s="349" t="s">
        <v>307</v>
      </c>
      <c r="C24" s="350" t="s">
        <v>1996</v>
      </c>
      <c r="D24" s="351">
        <v>2797.0000000000005</v>
      </c>
      <c r="E24" s="352" t="s">
        <v>228</v>
      </c>
      <c r="F24" s="353"/>
      <c r="G24" s="348">
        <f t="shared" si="0"/>
        <v>0</v>
      </c>
      <c r="H24" s="354"/>
      <c r="I24" s="348">
        <f t="shared" si="1"/>
        <v>0</v>
      </c>
    </row>
    <row r="25" spans="1:9" ht="18.600000000000001" customHeight="1">
      <c r="A25" s="355">
        <f>A24+1</f>
        <v>11</v>
      </c>
      <c r="B25" s="356" t="s">
        <v>1997</v>
      </c>
      <c r="C25" s="357" t="s">
        <v>1998</v>
      </c>
      <c r="D25" s="358">
        <v>419.55000000000007</v>
      </c>
      <c r="E25" s="355" t="s">
        <v>258</v>
      </c>
      <c r="F25" s="354"/>
      <c r="G25" s="354"/>
      <c r="H25" s="354">
        <f>D25*F25</f>
        <v>0</v>
      </c>
      <c r="I25" s="354">
        <f t="shared" si="1"/>
        <v>0</v>
      </c>
    </row>
    <row r="26" spans="1:9" ht="20.399999999999999">
      <c r="A26" s="347">
        <f>A25+1</f>
        <v>12</v>
      </c>
      <c r="B26" s="359" t="s">
        <v>1999</v>
      </c>
      <c r="C26" s="360" t="s">
        <v>2000</v>
      </c>
      <c r="D26" s="361">
        <v>2797.0000000000005</v>
      </c>
      <c r="E26" s="362" t="s">
        <v>228</v>
      </c>
      <c r="F26" s="363"/>
      <c r="G26" s="348">
        <f t="shared" si="0"/>
        <v>0</v>
      </c>
      <c r="H26" s="364"/>
      <c r="I26" s="348">
        <f t="shared" si="1"/>
        <v>0</v>
      </c>
    </row>
    <row r="27" spans="1:9" ht="30.6">
      <c r="A27" s="347">
        <f t="shared" ref="A27:A51" si="3">A26+1</f>
        <v>13</v>
      </c>
      <c r="B27" s="349" t="s">
        <v>2001</v>
      </c>
      <c r="C27" s="350" t="s">
        <v>2002</v>
      </c>
      <c r="D27" s="351">
        <v>147</v>
      </c>
      <c r="E27" s="352" t="s">
        <v>376</v>
      </c>
      <c r="F27" s="353"/>
      <c r="G27" s="348">
        <f t="shared" si="0"/>
        <v>0</v>
      </c>
      <c r="H27" s="353"/>
      <c r="I27" s="348">
        <f t="shared" si="1"/>
        <v>0</v>
      </c>
    </row>
    <row r="28" spans="1:9" ht="20.399999999999999">
      <c r="A28" s="347">
        <f t="shared" si="3"/>
        <v>14</v>
      </c>
      <c r="B28" s="349" t="s">
        <v>2003</v>
      </c>
      <c r="C28" s="350" t="s">
        <v>2004</v>
      </c>
      <c r="D28" s="351">
        <v>11203.999999999998</v>
      </c>
      <c r="E28" s="352" t="s">
        <v>376</v>
      </c>
      <c r="F28" s="353"/>
      <c r="G28" s="348">
        <f t="shared" si="0"/>
        <v>0</v>
      </c>
      <c r="H28" s="353"/>
      <c r="I28" s="348">
        <f t="shared" si="1"/>
        <v>0</v>
      </c>
    </row>
    <row r="29" spans="1:9" ht="19.05" customHeight="1">
      <c r="A29" s="355">
        <f t="shared" si="3"/>
        <v>15</v>
      </c>
      <c r="B29" s="356" t="s">
        <v>2005</v>
      </c>
      <c r="C29" s="357" t="s">
        <v>2006</v>
      </c>
      <c r="D29" s="358">
        <v>3361</v>
      </c>
      <c r="E29" s="355" t="s">
        <v>376</v>
      </c>
      <c r="F29" s="354"/>
      <c r="G29" s="353"/>
      <c r="H29" s="354">
        <f>F29*D29</f>
        <v>0</v>
      </c>
      <c r="I29" s="354">
        <f t="shared" si="1"/>
        <v>0</v>
      </c>
    </row>
    <row r="30" spans="1:9" ht="19.05" customHeight="1">
      <c r="A30" s="355">
        <f t="shared" si="3"/>
        <v>16</v>
      </c>
      <c r="B30" s="356" t="s">
        <v>2007</v>
      </c>
      <c r="C30" s="357" t="s">
        <v>2008</v>
      </c>
      <c r="D30" s="358">
        <v>7843</v>
      </c>
      <c r="E30" s="355" t="s">
        <v>376</v>
      </c>
      <c r="F30" s="354"/>
      <c r="G30" s="353"/>
      <c r="H30" s="354">
        <f>F30*D30</f>
        <v>0</v>
      </c>
      <c r="I30" s="354">
        <f t="shared" si="1"/>
        <v>0</v>
      </c>
    </row>
    <row r="31" spans="1:9" ht="29.25" customHeight="1">
      <c r="A31" s="347">
        <f t="shared" si="3"/>
        <v>17</v>
      </c>
      <c r="B31" s="349" t="s">
        <v>2009</v>
      </c>
      <c r="C31" s="350" t="s">
        <v>2010</v>
      </c>
      <c r="D31" s="351">
        <v>147</v>
      </c>
      <c r="E31" s="352" t="s">
        <v>376</v>
      </c>
      <c r="F31" s="353"/>
      <c r="G31" s="348">
        <f>ROUND(F31*D31,2)</f>
        <v>0</v>
      </c>
      <c r="H31" s="353"/>
      <c r="I31" s="348">
        <f>G31+H31</f>
        <v>0</v>
      </c>
    </row>
    <row r="32" spans="1:9" ht="25.35" customHeight="1">
      <c r="A32" s="355">
        <f t="shared" si="3"/>
        <v>18</v>
      </c>
      <c r="B32" s="365" t="s">
        <v>2011</v>
      </c>
      <c r="C32" s="366" t="s">
        <v>2012</v>
      </c>
      <c r="D32" s="367">
        <v>62</v>
      </c>
      <c r="E32" s="368" t="s">
        <v>376</v>
      </c>
      <c r="F32" s="369"/>
      <c r="G32" s="369"/>
      <c r="H32" s="354">
        <f>D32*F32</f>
        <v>0</v>
      </c>
      <c r="I32" s="354">
        <f t="shared" si="1"/>
        <v>0</v>
      </c>
    </row>
    <row r="33" spans="1:9" ht="20.399999999999999">
      <c r="A33" s="355">
        <f t="shared" si="3"/>
        <v>19</v>
      </c>
      <c r="B33" s="370" t="s">
        <v>2013</v>
      </c>
      <c r="C33" s="371" t="s">
        <v>2014</v>
      </c>
      <c r="D33" s="372">
        <v>11</v>
      </c>
      <c r="E33" s="373" t="s">
        <v>376</v>
      </c>
      <c r="F33" s="374"/>
      <c r="G33" s="374"/>
      <c r="H33" s="375">
        <f>D33*F33</f>
        <v>0</v>
      </c>
      <c r="I33" s="375">
        <f t="shared" si="1"/>
        <v>0</v>
      </c>
    </row>
    <row r="34" spans="1:9" ht="28.5" customHeight="1">
      <c r="A34" s="355">
        <f t="shared" si="3"/>
        <v>20</v>
      </c>
      <c r="B34" s="370" t="s">
        <v>2015</v>
      </c>
      <c r="C34" s="371" t="s">
        <v>2016</v>
      </c>
      <c r="D34" s="372">
        <v>57</v>
      </c>
      <c r="E34" s="373" t="s">
        <v>376</v>
      </c>
      <c r="F34" s="374"/>
      <c r="G34" s="374"/>
      <c r="H34" s="375">
        <f>D34*F34</f>
        <v>0</v>
      </c>
      <c r="I34" s="375">
        <f t="shared" si="1"/>
        <v>0</v>
      </c>
    </row>
    <row r="35" spans="1:9" ht="20.399999999999999">
      <c r="A35" s="355">
        <f t="shared" si="3"/>
        <v>21</v>
      </c>
      <c r="B35" s="376" t="s">
        <v>2017</v>
      </c>
      <c r="C35" s="377" t="s">
        <v>2018</v>
      </c>
      <c r="D35" s="378">
        <v>17</v>
      </c>
      <c r="E35" s="379" t="s">
        <v>376</v>
      </c>
      <c r="F35" s="380"/>
      <c r="G35" s="380"/>
      <c r="H35" s="381">
        <f>D35*F35</f>
        <v>0</v>
      </c>
      <c r="I35" s="381">
        <f t="shared" si="1"/>
        <v>0</v>
      </c>
    </row>
    <row r="36" spans="1:9" ht="25.05" customHeight="1">
      <c r="A36" s="352">
        <f>A35+1</f>
        <v>22</v>
      </c>
      <c r="B36" s="349" t="s">
        <v>2019</v>
      </c>
      <c r="C36" s="350" t="s">
        <v>2020</v>
      </c>
      <c r="D36" s="351">
        <v>588</v>
      </c>
      <c r="E36" s="352" t="s">
        <v>376</v>
      </c>
      <c r="F36" s="353"/>
      <c r="G36" s="348">
        <f>ROUND(F36*D36,2)</f>
        <v>0</v>
      </c>
      <c r="H36" s="353"/>
      <c r="I36" s="348">
        <f>G36+H36</f>
        <v>0</v>
      </c>
    </row>
    <row r="37" spans="1:9" ht="21" customHeight="1">
      <c r="A37" s="355">
        <f t="shared" si="3"/>
        <v>23</v>
      </c>
      <c r="B37" s="356" t="s">
        <v>2021</v>
      </c>
      <c r="C37" s="357" t="s">
        <v>2022</v>
      </c>
      <c r="D37" s="358">
        <v>441</v>
      </c>
      <c r="E37" s="355" t="s">
        <v>376</v>
      </c>
      <c r="F37" s="354"/>
      <c r="G37" s="354"/>
      <c r="H37" s="354">
        <f>D37*F37</f>
        <v>0</v>
      </c>
      <c r="I37" s="354">
        <f t="shared" si="1"/>
        <v>0</v>
      </c>
    </row>
    <row r="38" spans="1:9" ht="21" customHeight="1">
      <c r="A38" s="355">
        <f t="shared" si="3"/>
        <v>24</v>
      </c>
      <c r="B38" s="356" t="s">
        <v>2023</v>
      </c>
      <c r="C38" s="357" t="s">
        <v>2024</v>
      </c>
      <c r="D38" s="358">
        <v>147</v>
      </c>
      <c r="E38" s="355" t="s">
        <v>376</v>
      </c>
      <c r="F38" s="354"/>
      <c r="G38" s="354"/>
      <c r="H38" s="354">
        <f>D38*F38</f>
        <v>0</v>
      </c>
      <c r="I38" s="354">
        <f t="shared" si="1"/>
        <v>0</v>
      </c>
    </row>
    <row r="39" spans="1:9" ht="27.75" customHeight="1">
      <c r="A39" s="352">
        <f t="shared" si="3"/>
        <v>25</v>
      </c>
      <c r="B39" s="349" t="s">
        <v>2025</v>
      </c>
      <c r="C39" s="350" t="s">
        <v>2026</v>
      </c>
      <c r="D39" s="351">
        <v>2797.0000000000005</v>
      </c>
      <c r="E39" s="352" t="s">
        <v>228</v>
      </c>
      <c r="F39" s="353"/>
      <c r="G39" s="348">
        <f t="shared" ref="G39:G47" si="4">ROUND(F39*D39,2)</f>
        <v>0</v>
      </c>
      <c r="H39" s="354"/>
      <c r="I39" s="348">
        <f t="shared" si="1"/>
        <v>0</v>
      </c>
    </row>
    <row r="40" spans="1:9" ht="28.5" customHeight="1">
      <c r="A40" s="352">
        <f t="shared" si="3"/>
        <v>26</v>
      </c>
      <c r="B40" s="349" t="s">
        <v>2027</v>
      </c>
      <c r="C40" s="350" t="s">
        <v>2028</v>
      </c>
      <c r="D40" s="351">
        <v>11.025</v>
      </c>
      <c r="E40" s="352" t="s">
        <v>258</v>
      </c>
      <c r="F40" s="353"/>
      <c r="G40" s="348">
        <f t="shared" si="4"/>
        <v>0</v>
      </c>
      <c r="H40" s="353"/>
      <c r="I40" s="348">
        <f t="shared" si="1"/>
        <v>0</v>
      </c>
    </row>
    <row r="41" spans="1:9" ht="28.5" customHeight="1">
      <c r="A41" s="352">
        <f t="shared" si="3"/>
        <v>27</v>
      </c>
      <c r="B41" s="349" t="s">
        <v>2029</v>
      </c>
      <c r="C41" s="350" t="s">
        <v>2030</v>
      </c>
      <c r="D41" s="351">
        <v>33.61</v>
      </c>
      <c r="E41" s="352" t="s">
        <v>258</v>
      </c>
      <c r="F41" s="353"/>
      <c r="G41" s="348">
        <f t="shared" si="4"/>
        <v>0</v>
      </c>
      <c r="H41" s="353"/>
      <c r="I41" s="348">
        <f t="shared" si="1"/>
        <v>0</v>
      </c>
    </row>
    <row r="42" spans="1:9" ht="15.75" customHeight="1">
      <c r="A42" s="352">
        <f t="shared" si="3"/>
        <v>28</v>
      </c>
      <c r="B42" s="349" t="s">
        <v>2031</v>
      </c>
      <c r="C42" s="350" t="s">
        <v>2032</v>
      </c>
      <c r="D42" s="351">
        <v>44.64</v>
      </c>
      <c r="E42" s="352" t="s">
        <v>258</v>
      </c>
      <c r="F42" s="353"/>
      <c r="G42" s="348">
        <f t="shared" si="4"/>
        <v>0</v>
      </c>
      <c r="H42" s="353"/>
      <c r="I42" s="348">
        <f t="shared" si="1"/>
        <v>0</v>
      </c>
    </row>
    <row r="43" spans="1:9" ht="27" customHeight="1">
      <c r="A43" s="382">
        <f t="shared" si="3"/>
        <v>29</v>
      </c>
      <c r="B43" s="383" t="s">
        <v>2033</v>
      </c>
      <c r="C43" s="384" t="s">
        <v>2034</v>
      </c>
      <c r="D43" s="385">
        <v>2797.0000000000005</v>
      </c>
      <c r="E43" s="382" t="s">
        <v>228</v>
      </c>
      <c r="F43" s="386"/>
      <c r="G43" s="386">
        <f>ROUND(F43*D43,2)</f>
        <v>0</v>
      </c>
      <c r="H43" s="386"/>
      <c r="I43" s="386">
        <f>G43+H43</f>
        <v>0</v>
      </c>
    </row>
    <row r="44" spans="1:9" ht="21" customHeight="1">
      <c r="A44" s="352">
        <f t="shared" si="3"/>
        <v>30</v>
      </c>
      <c r="B44" s="349" t="s">
        <v>2035</v>
      </c>
      <c r="C44" s="350" t="s">
        <v>2036</v>
      </c>
      <c r="D44" s="351">
        <v>147</v>
      </c>
      <c r="E44" s="352" t="s">
        <v>376</v>
      </c>
      <c r="F44" s="353"/>
      <c r="G44" s="348">
        <f t="shared" si="4"/>
        <v>0</v>
      </c>
      <c r="H44" s="353"/>
      <c r="I44" s="348">
        <f t="shared" si="1"/>
        <v>0</v>
      </c>
    </row>
    <row r="45" spans="1:9" ht="21" customHeight="1">
      <c r="A45" s="352">
        <f t="shared" si="3"/>
        <v>31</v>
      </c>
      <c r="B45" s="349" t="s">
        <v>2037</v>
      </c>
      <c r="C45" s="350" t="s">
        <v>2038</v>
      </c>
      <c r="D45" s="351">
        <v>41.160000000000004</v>
      </c>
      <c r="E45" s="352" t="s">
        <v>1608</v>
      </c>
      <c r="F45" s="353"/>
      <c r="G45" s="348">
        <f t="shared" si="4"/>
        <v>0</v>
      </c>
      <c r="H45" s="353"/>
      <c r="I45" s="348">
        <f t="shared" si="1"/>
        <v>0</v>
      </c>
    </row>
    <row r="46" spans="1:9" ht="22.35" customHeight="1">
      <c r="A46" s="352">
        <f t="shared" si="3"/>
        <v>32</v>
      </c>
      <c r="B46" s="349" t="s">
        <v>2039</v>
      </c>
      <c r="C46" s="350" t="s">
        <v>2040</v>
      </c>
      <c r="D46" s="351">
        <v>147</v>
      </c>
      <c r="E46" s="352" t="s">
        <v>376</v>
      </c>
      <c r="F46" s="353"/>
      <c r="G46" s="348">
        <f t="shared" si="4"/>
        <v>0</v>
      </c>
      <c r="H46" s="353"/>
      <c r="I46" s="348">
        <f t="shared" si="1"/>
        <v>0</v>
      </c>
    </row>
    <row r="47" spans="1:9" ht="22.35" customHeight="1">
      <c r="A47" s="352">
        <f t="shared" si="3"/>
        <v>33</v>
      </c>
      <c r="B47" s="349" t="s">
        <v>2041</v>
      </c>
      <c r="C47" s="350" t="s">
        <v>2042</v>
      </c>
      <c r="D47" s="351">
        <v>1676.5900000000004</v>
      </c>
      <c r="E47" s="352" t="s">
        <v>228</v>
      </c>
      <c r="F47" s="353"/>
      <c r="G47" s="348">
        <f t="shared" si="4"/>
        <v>0</v>
      </c>
      <c r="H47" s="353"/>
      <c r="I47" s="348">
        <f t="shared" si="1"/>
        <v>0</v>
      </c>
    </row>
    <row r="48" spans="1:9" ht="22.35" customHeight="1">
      <c r="A48" s="355">
        <f t="shared" si="3"/>
        <v>34</v>
      </c>
      <c r="B48" s="356" t="s">
        <v>2043</v>
      </c>
      <c r="C48" s="357" t="s">
        <v>2044</v>
      </c>
      <c r="D48" s="358">
        <v>50.3</v>
      </c>
      <c r="E48" s="355" t="s">
        <v>1608</v>
      </c>
      <c r="F48" s="354"/>
      <c r="G48" s="354"/>
      <c r="H48" s="354">
        <f>D48*F48</f>
        <v>0</v>
      </c>
      <c r="I48" s="354">
        <f t="shared" si="1"/>
        <v>0</v>
      </c>
    </row>
    <row r="49" spans="1:9" ht="22.35" customHeight="1">
      <c r="A49" s="352">
        <f t="shared" si="3"/>
        <v>35</v>
      </c>
      <c r="B49" s="349" t="s">
        <v>2045</v>
      </c>
      <c r="C49" s="350" t="s">
        <v>2046</v>
      </c>
      <c r="D49" s="351">
        <v>1676.5900000000004</v>
      </c>
      <c r="E49" s="352" t="s">
        <v>228</v>
      </c>
      <c r="F49" s="353"/>
      <c r="G49" s="348">
        <f>ROUND(F49*D49,2)</f>
        <v>0</v>
      </c>
      <c r="H49" s="353"/>
      <c r="I49" s="348">
        <f>G49+H49</f>
        <v>0</v>
      </c>
    </row>
    <row r="50" spans="1:9" ht="22.35" customHeight="1">
      <c r="A50" s="352">
        <f t="shared" si="3"/>
        <v>36</v>
      </c>
      <c r="B50" s="349" t="s">
        <v>2047</v>
      </c>
      <c r="C50" s="350" t="s">
        <v>2048</v>
      </c>
      <c r="D50" s="351">
        <v>1676.5900000000004</v>
      </c>
      <c r="E50" s="352" t="s">
        <v>228</v>
      </c>
      <c r="F50" s="353"/>
      <c r="G50" s="348">
        <f>ROUND(F50*D50,2)</f>
        <v>0</v>
      </c>
      <c r="H50" s="353"/>
      <c r="I50" s="348">
        <f>G50+H50</f>
        <v>0</v>
      </c>
    </row>
    <row r="51" spans="1:9" ht="26.25" customHeight="1">
      <c r="A51" s="352">
        <f t="shared" si="3"/>
        <v>37</v>
      </c>
      <c r="B51" s="349" t="s">
        <v>2049</v>
      </c>
      <c r="C51" s="350" t="s">
        <v>2050</v>
      </c>
      <c r="D51" s="351">
        <v>294</v>
      </c>
      <c r="E51" s="352" t="s">
        <v>228</v>
      </c>
      <c r="F51" s="353"/>
      <c r="G51" s="348">
        <f>ROUND(F51*D51,2)</f>
        <v>0</v>
      </c>
      <c r="H51" s="353"/>
      <c r="I51" s="348">
        <f>G51+H51</f>
        <v>0</v>
      </c>
    </row>
    <row r="52" spans="1:9">
      <c r="A52" s="387"/>
      <c r="B52" s="388"/>
      <c r="C52" s="389" t="s">
        <v>2051</v>
      </c>
      <c r="D52" s="390"/>
      <c r="E52" s="391"/>
      <c r="F52" s="390"/>
      <c r="G52" s="390">
        <f>SUM(G15:G51)</f>
        <v>0</v>
      </c>
      <c r="H52" s="390">
        <f>SUM(H15:H51)</f>
        <v>0</v>
      </c>
      <c r="I52" s="390">
        <f>SUM(I15:I51)</f>
        <v>0</v>
      </c>
    </row>
    <row r="53" spans="1:9">
      <c r="A53" s="387"/>
      <c r="B53" s="388"/>
      <c r="C53" s="339" t="s">
        <v>2052</v>
      </c>
      <c r="D53" s="340"/>
      <c r="E53" s="387"/>
      <c r="F53" s="342"/>
      <c r="G53" s="342"/>
      <c r="H53" s="342"/>
      <c r="I53" s="342"/>
    </row>
    <row r="54" spans="1:9" ht="23.55" customHeight="1">
      <c r="A54" s="352">
        <f>A51+1</f>
        <v>38</v>
      </c>
      <c r="B54" s="349" t="s">
        <v>2053</v>
      </c>
      <c r="C54" s="350" t="s">
        <v>2054</v>
      </c>
      <c r="D54" s="351">
        <v>742.26</v>
      </c>
      <c r="E54" s="352" t="s">
        <v>303</v>
      </c>
      <c r="F54" s="353"/>
      <c r="G54" s="348">
        <f>ROUND(F54*D54,2)</f>
        <v>0</v>
      </c>
      <c r="H54" s="353"/>
      <c r="I54" s="353">
        <f>G54+H54</f>
        <v>0</v>
      </c>
    </row>
    <row r="55" spans="1:9">
      <c r="C55" s="394" t="s">
        <v>2055</v>
      </c>
      <c r="D55" s="395"/>
      <c r="E55" s="396"/>
      <c r="F55" s="395"/>
      <c r="G55" s="395">
        <f>SUM(G54:G54)</f>
        <v>0</v>
      </c>
      <c r="H55" s="395">
        <f>SUM(H54:H54)</f>
        <v>0</v>
      </c>
      <c r="I55" s="395">
        <f>SUM(I54:I54)</f>
        <v>0</v>
      </c>
    </row>
    <row r="56" spans="1:9">
      <c r="C56" s="394" t="s">
        <v>2056</v>
      </c>
      <c r="D56" s="395"/>
      <c r="E56" s="396"/>
      <c r="F56" s="395"/>
      <c r="G56" s="395">
        <f>G55+G52</f>
        <v>0</v>
      </c>
      <c r="H56" s="395">
        <f>H55+H52</f>
        <v>0</v>
      </c>
      <c r="I56" s="395">
        <f>I55+I52</f>
        <v>0</v>
      </c>
    </row>
    <row r="57" spans="1:9">
      <c r="C57" s="394" t="s">
        <v>2057</v>
      </c>
      <c r="D57" s="395"/>
      <c r="E57" s="396"/>
      <c r="F57" s="395"/>
      <c r="G57" s="395">
        <f>G56</f>
        <v>0</v>
      </c>
      <c r="H57" s="395">
        <f>H56</f>
        <v>0</v>
      </c>
      <c r="I57" s="395">
        <f>I56</f>
        <v>0</v>
      </c>
    </row>
    <row r="59" spans="1:9" ht="14.55" customHeight="1">
      <c r="A59" s="397" t="s">
        <v>36</v>
      </c>
    </row>
    <row r="60" spans="1:9" ht="13.2">
      <c r="A60" s="401" t="s">
        <v>2058</v>
      </c>
      <c r="B60" s="402"/>
      <c r="C60" s="403"/>
      <c r="D60" s="403"/>
      <c r="E60" s="404"/>
      <c r="F60" s="405"/>
      <c r="G60" s="405"/>
      <c r="H60" s="405"/>
      <c r="I60" s="405"/>
    </row>
    <row r="61" spans="1:9" ht="13.2">
      <c r="C61" s="331"/>
      <c r="D61" s="33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92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2" customFormat="1" ht="12" customHeight="1">
      <c r="A8" s="34"/>
      <c r="B8" s="39"/>
      <c r="C8" s="34"/>
      <c r="D8" s="123" t="s">
        <v>183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462" t="s">
        <v>599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23" t="s">
        <v>16</v>
      </c>
      <c r="E11" s="34"/>
      <c r="F11" s="114" t="s">
        <v>1</v>
      </c>
      <c r="G11" s="34"/>
      <c r="H11" s="34"/>
      <c r="I11" s="12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18</v>
      </c>
      <c r="E12" s="34"/>
      <c r="F12" s="114" t="s">
        <v>19</v>
      </c>
      <c r="G12" s="34"/>
      <c r="H12" s="34"/>
      <c r="I12" s="123" t="s">
        <v>20</v>
      </c>
      <c r="J12" s="124" t="str">
        <f>'Rekapitulácia stavby'!AN8</f>
        <v>23. 1. 2023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22</v>
      </c>
      <c r="E14" s="34"/>
      <c r="F14" s="34"/>
      <c r="G14" s="34"/>
      <c r="H14" s="34"/>
      <c r="I14" s="123" t="s">
        <v>23</v>
      </c>
      <c r="J14" s="114" t="s">
        <v>24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23" t="s">
        <v>26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3" t="s">
        <v>27</v>
      </c>
      <c r="E17" s="34"/>
      <c r="F17" s="34"/>
      <c r="G17" s="34"/>
      <c r="H17" s="34"/>
      <c r="I17" s="123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464" t="str">
        <f>'Rekapitulácia stavby'!E14</f>
        <v>Vyplň údaj</v>
      </c>
      <c r="F18" s="465"/>
      <c r="G18" s="465"/>
      <c r="H18" s="465"/>
      <c r="I18" s="123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3" t="s">
        <v>29</v>
      </c>
      <c r="E20" s="34"/>
      <c r="F20" s="34"/>
      <c r="G20" s="34"/>
      <c r="H20" s="34"/>
      <c r="I20" s="123" t="s">
        <v>23</v>
      </c>
      <c r="J20" s="114" t="s">
        <v>30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23" t="s">
        <v>26</v>
      </c>
      <c r="J21" s="114" t="s">
        <v>32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3" t="s">
        <v>34</v>
      </c>
      <c r="E23" s="34"/>
      <c r="F23" s="34"/>
      <c r="G23" s="34"/>
      <c r="H23" s="34"/>
      <c r="I23" s="123" t="s">
        <v>23</v>
      </c>
      <c r="J23" s="114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IF('Rekapitulácia stavby'!E20="","",'Rekapitulácia stavby'!E20)</f>
        <v xml:space="preserve"> </v>
      </c>
      <c r="F24" s="34"/>
      <c r="G24" s="34"/>
      <c r="H24" s="34"/>
      <c r="I24" s="123" t="s">
        <v>26</v>
      </c>
      <c r="J24" s="114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3" t="s">
        <v>36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5"/>
      <c r="B27" s="126"/>
      <c r="C27" s="125"/>
      <c r="D27" s="125"/>
      <c r="E27" s="466" t="s">
        <v>1</v>
      </c>
      <c r="F27" s="466"/>
      <c r="G27" s="466"/>
      <c r="H27" s="46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8"/>
      <c r="E29" s="128"/>
      <c r="F29" s="128"/>
      <c r="G29" s="128"/>
      <c r="H29" s="128"/>
      <c r="I29" s="128"/>
      <c r="J29" s="128"/>
      <c r="K29" s="128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4" t="s">
        <v>185</v>
      </c>
      <c r="E30" s="34"/>
      <c r="F30" s="34"/>
      <c r="G30" s="34"/>
      <c r="H30" s="34"/>
      <c r="I30" s="34"/>
      <c r="J30" s="129">
        <f>J96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30" t="s">
        <v>186</v>
      </c>
      <c r="E31" s="34"/>
      <c r="F31" s="34"/>
      <c r="G31" s="34"/>
      <c r="H31" s="34"/>
      <c r="I31" s="34"/>
      <c r="J31" s="129">
        <f>J105</f>
        <v>0</v>
      </c>
      <c r="K31" s="34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34"/>
      <c r="J32" s="132">
        <f>ROUND(J30 + J31, 2)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3" t="s">
        <v>38</v>
      </c>
      <c r="J34" s="133" t="s">
        <v>40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4" t="s">
        <v>41</v>
      </c>
      <c r="E35" s="135" t="s">
        <v>42</v>
      </c>
      <c r="F35" s="136">
        <f>ROUND((SUM(BE105:BE112) + SUM(BE132:BE225)),  2)</f>
        <v>0</v>
      </c>
      <c r="G35" s="137"/>
      <c r="H35" s="137"/>
      <c r="I35" s="138">
        <v>0.2</v>
      </c>
      <c r="J35" s="136">
        <f>ROUND(((SUM(BE105:BE112) + SUM(BE132:BE225))*I35),  2)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35" t="s">
        <v>43</v>
      </c>
      <c r="F36" s="136">
        <f>ROUND((SUM(BF105:BF112) + SUM(BF132:BF225)),  2)</f>
        <v>0</v>
      </c>
      <c r="G36" s="137"/>
      <c r="H36" s="137"/>
      <c r="I36" s="138">
        <v>0.2</v>
      </c>
      <c r="J36" s="136">
        <f>ROUND(((SUM(BF105:BF112) + SUM(BF132:BF225))*I36), 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3" t="s">
        <v>44</v>
      </c>
      <c r="F37" s="139">
        <f>ROUND((SUM(BG105:BG112) + SUM(BG132:BG225)),  2)</f>
        <v>0</v>
      </c>
      <c r="G37" s="34"/>
      <c r="H37" s="34"/>
      <c r="I37" s="140">
        <v>0.2</v>
      </c>
      <c r="J37" s="139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9"/>
      <c r="C38" s="34"/>
      <c r="D38" s="34"/>
      <c r="E38" s="123" t="s">
        <v>45</v>
      </c>
      <c r="F38" s="139">
        <f>ROUND((SUM(BH105:BH112) + SUM(BH132:BH225)),  2)</f>
        <v>0</v>
      </c>
      <c r="G38" s="34"/>
      <c r="H38" s="34"/>
      <c r="I38" s="140">
        <v>0.2</v>
      </c>
      <c r="J38" s="139">
        <f>0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35" t="s">
        <v>46</v>
      </c>
      <c r="F39" s="136">
        <f>ROUND((SUM(BI105:BI112) + SUM(BI132:BI225)),  2)</f>
        <v>0</v>
      </c>
      <c r="G39" s="137"/>
      <c r="H39" s="137"/>
      <c r="I39" s="138">
        <v>0</v>
      </c>
      <c r="J39" s="136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41"/>
      <c r="D41" s="142" t="s">
        <v>47</v>
      </c>
      <c r="E41" s="143"/>
      <c r="F41" s="143"/>
      <c r="G41" s="144" t="s">
        <v>48</v>
      </c>
      <c r="H41" s="145" t="s">
        <v>49</v>
      </c>
      <c r="I41" s="143"/>
      <c r="J41" s="146">
        <f>SUM(J32:J39)</f>
        <v>0</v>
      </c>
      <c r="K41" s="147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183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414" t="str">
        <f>E9</f>
        <v>999-9-8-3 - SO 05 Námestie SNP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Malacky</v>
      </c>
      <c r="G89" s="36"/>
      <c r="H89" s="36"/>
      <c r="I89" s="29" t="s">
        <v>20</v>
      </c>
      <c r="J89" s="70" t="str">
        <f>IF(J12="","",J12)</f>
        <v>23. 1. 2023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799999999999997" customHeight="1">
      <c r="A91" s="34"/>
      <c r="B91" s="35"/>
      <c r="C91" s="29" t="s">
        <v>22</v>
      </c>
      <c r="D91" s="36"/>
      <c r="E91" s="36"/>
      <c r="F91" s="27" t="str">
        <f>E15</f>
        <v>Mesto Malacky, Bernolákova 5188/1A, 901 01 Malacky</v>
      </c>
      <c r="G91" s="36"/>
      <c r="H91" s="36"/>
      <c r="I91" s="29" t="s">
        <v>29</v>
      </c>
      <c r="J91" s="32" t="str">
        <f>E21</f>
        <v>Cykloprojekt s.r.o., Laurinská 18, 81101 Bratislav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9" t="s">
        <v>188</v>
      </c>
      <c r="D94" s="160"/>
      <c r="E94" s="160"/>
      <c r="F94" s="160"/>
      <c r="G94" s="160"/>
      <c r="H94" s="160"/>
      <c r="I94" s="160"/>
      <c r="J94" s="161" t="s">
        <v>189</v>
      </c>
      <c r="K94" s="160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2" t="s">
        <v>190</v>
      </c>
      <c r="D96" s="36"/>
      <c r="E96" s="36"/>
      <c r="F96" s="36"/>
      <c r="G96" s="36"/>
      <c r="H96" s="36"/>
      <c r="I96" s="36"/>
      <c r="J96" s="88">
        <f>J132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191</v>
      </c>
    </row>
    <row r="97" spans="1:65" s="9" customFormat="1" ht="24.9" customHeight="1">
      <c r="B97" s="163"/>
      <c r="C97" s="164"/>
      <c r="D97" s="165" t="s">
        <v>192</v>
      </c>
      <c r="E97" s="166"/>
      <c r="F97" s="166"/>
      <c r="G97" s="166"/>
      <c r="H97" s="166"/>
      <c r="I97" s="166"/>
      <c r="J97" s="167">
        <f>J133</f>
        <v>0</v>
      </c>
      <c r="K97" s="164"/>
      <c r="L97" s="168"/>
    </row>
    <row r="98" spans="1:65" s="10" customFormat="1" ht="19.95" customHeight="1">
      <c r="B98" s="169"/>
      <c r="C98" s="108"/>
      <c r="D98" s="170" t="s">
        <v>193</v>
      </c>
      <c r="E98" s="171"/>
      <c r="F98" s="171"/>
      <c r="G98" s="171"/>
      <c r="H98" s="171"/>
      <c r="I98" s="171"/>
      <c r="J98" s="172">
        <f>J134</f>
        <v>0</v>
      </c>
      <c r="K98" s="108"/>
      <c r="L98" s="173"/>
    </row>
    <row r="99" spans="1:65" s="10" customFormat="1" ht="19.95" customHeight="1">
      <c r="B99" s="169"/>
      <c r="C99" s="108"/>
      <c r="D99" s="170" t="s">
        <v>194</v>
      </c>
      <c r="E99" s="171"/>
      <c r="F99" s="171"/>
      <c r="G99" s="171"/>
      <c r="H99" s="171"/>
      <c r="I99" s="171"/>
      <c r="J99" s="172">
        <f>J167</f>
        <v>0</v>
      </c>
      <c r="K99" s="108"/>
      <c r="L99" s="173"/>
    </row>
    <row r="100" spans="1:65" s="10" customFormat="1" ht="19.95" customHeight="1">
      <c r="B100" s="169"/>
      <c r="C100" s="108"/>
      <c r="D100" s="170" t="s">
        <v>195</v>
      </c>
      <c r="E100" s="171"/>
      <c r="F100" s="171"/>
      <c r="G100" s="171"/>
      <c r="H100" s="171"/>
      <c r="I100" s="171"/>
      <c r="J100" s="172">
        <f>J172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197</v>
      </c>
      <c r="E101" s="171"/>
      <c r="F101" s="171"/>
      <c r="G101" s="171"/>
      <c r="H101" s="171"/>
      <c r="I101" s="171"/>
      <c r="J101" s="172">
        <f>J184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198</v>
      </c>
      <c r="E102" s="171"/>
      <c r="F102" s="171"/>
      <c r="G102" s="171"/>
      <c r="H102" s="171"/>
      <c r="I102" s="171"/>
      <c r="J102" s="172">
        <f>J224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ROUND(J30*T111,2)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ROUND(J96+J105,2)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183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36"/>
      <c r="D124" s="36"/>
      <c r="E124" s="414" t="str">
        <f>E9</f>
        <v>999-9-8-3 - SO 05 Námestie SNP</v>
      </c>
      <c r="F124" s="459"/>
      <c r="G124" s="459"/>
      <c r="H124" s="459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18</v>
      </c>
      <c r="D126" s="36"/>
      <c r="E126" s="36"/>
      <c r="F126" s="27" t="str">
        <f>F12</f>
        <v>Malacky</v>
      </c>
      <c r="G126" s="36"/>
      <c r="H126" s="36"/>
      <c r="I126" s="29" t="s">
        <v>20</v>
      </c>
      <c r="J126" s="70" t="str">
        <f>IF(J12="","",J12)</f>
        <v>23. 1. 2023</v>
      </c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40.799999999999997" customHeight="1">
      <c r="A128" s="34"/>
      <c r="B128" s="35"/>
      <c r="C128" s="29" t="s">
        <v>22</v>
      </c>
      <c r="D128" s="36"/>
      <c r="E128" s="36"/>
      <c r="F128" s="27" t="str">
        <f>E15</f>
        <v>Mesto Malacky, Bernolákova 5188/1A, 901 01 Malacky</v>
      </c>
      <c r="G128" s="36"/>
      <c r="H128" s="36"/>
      <c r="I128" s="29" t="s">
        <v>29</v>
      </c>
      <c r="J128" s="32" t="str">
        <f>E21</f>
        <v>Cykloprojekt s.r.o., Laurinská 18, 81101 Bratislav</v>
      </c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29" t="s">
        <v>27</v>
      </c>
      <c r="D129" s="36"/>
      <c r="E129" s="36"/>
      <c r="F129" s="27" t="str">
        <f>IF(E18="","",E18)</f>
        <v>Vyplň údaj</v>
      </c>
      <c r="G129" s="36"/>
      <c r="H129" s="36"/>
      <c r="I129" s="29" t="s">
        <v>34</v>
      </c>
      <c r="J129" s="32" t="str">
        <f>E24</f>
        <v xml:space="preserve"> </v>
      </c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11" customFormat="1" ht="29.25" customHeight="1">
      <c r="A131" s="186"/>
      <c r="B131" s="187"/>
      <c r="C131" s="188" t="s">
        <v>210</v>
      </c>
      <c r="D131" s="189" t="s">
        <v>62</v>
      </c>
      <c r="E131" s="189" t="s">
        <v>58</v>
      </c>
      <c r="F131" s="189" t="s">
        <v>59</v>
      </c>
      <c r="G131" s="189" t="s">
        <v>211</v>
      </c>
      <c r="H131" s="189" t="s">
        <v>212</v>
      </c>
      <c r="I131" s="189" t="s">
        <v>213</v>
      </c>
      <c r="J131" s="190" t="s">
        <v>189</v>
      </c>
      <c r="K131" s="191" t="s">
        <v>214</v>
      </c>
      <c r="L131" s="192"/>
      <c r="M131" s="79" t="s">
        <v>1</v>
      </c>
      <c r="N131" s="80" t="s">
        <v>41</v>
      </c>
      <c r="O131" s="80" t="s">
        <v>215</v>
      </c>
      <c r="P131" s="80" t="s">
        <v>216</v>
      </c>
      <c r="Q131" s="80" t="s">
        <v>217</v>
      </c>
      <c r="R131" s="80" t="s">
        <v>218</v>
      </c>
      <c r="S131" s="80" t="s">
        <v>219</v>
      </c>
      <c r="T131" s="81" t="s">
        <v>220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</row>
    <row r="132" spans="1:65" s="2" customFormat="1" ht="22.8" customHeight="1">
      <c r="A132" s="34"/>
      <c r="B132" s="35"/>
      <c r="C132" s="86" t="s">
        <v>185</v>
      </c>
      <c r="D132" s="36"/>
      <c r="E132" s="36"/>
      <c r="F132" s="36"/>
      <c r="G132" s="36"/>
      <c r="H132" s="36"/>
      <c r="I132" s="36"/>
      <c r="J132" s="193">
        <f>BK132</f>
        <v>0</v>
      </c>
      <c r="K132" s="36"/>
      <c r="L132" s="39"/>
      <c r="M132" s="82"/>
      <c r="N132" s="194"/>
      <c r="O132" s="83"/>
      <c r="P132" s="195">
        <f>P133</f>
        <v>0</v>
      </c>
      <c r="Q132" s="83"/>
      <c r="R132" s="195">
        <f>R133</f>
        <v>782.81651500000009</v>
      </c>
      <c r="S132" s="83"/>
      <c r="T132" s="196">
        <f>T133</f>
        <v>24.842500000000001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76</v>
      </c>
      <c r="AU132" s="17" t="s">
        <v>191</v>
      </c>
      <c r="BK132" s="197">
        <f>BK133</f>
        <v>0</v>
      </c>
    </row>
    <row r="133" spans="1:65" s="12" customFormat="1" ht="25.95" customHeight="1">
      <c r="B133" s="198"/>
      <c r="C133" s="199"/>
      <c r="D133" s="200" t="s">
        <v>76</v>
      </c>
      <c r="E133" s="201" t="s">
        <v>221</v>
      </c>
      <c r="F133" s="201" t="s">
        <v>222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P134+P167+P172+P184+P224</f>
        <v>0</v>
      </c>
      <c r="Q133" s="206"/>
      <c r="R133" s="207">
        <f>R134+R167+R172+R184+R224</f>
        <v>782.81651500000009</v>
      </c>
      <c r="S133" s="206"/>
      <c r="T133" s="208">
        <f>T134+T167+T172+T184+T224</f>
        <v>24.842500000000001</v>
      </c>
      <c r="AR133" s="209" t="s">
        <v>85</v>
      </c>
      <c r="AT133" s="210" t="s">
        <v>76</v>
      </c>
      <c r="AU133" s="210" t="s">
        <v>77</v>
      </c>
      <c r="AY133" s="209" t="s">
        <v>223</v>
      </c>
      <c r="BK133" s="211">
        <f>BK134+BK167+BK172+BK184+BK224</f>
        <v>0</v>
      </c>
    </row>
    <row r="134" spans="1:65" s="12" customFormat="1" ht="22.8" customHeight="1">
      <c r="B134" s="198"/>
      <c r="C134" s="199"/>
      <c r="D134" s="200" t="s">
        <v>76</v>
      </c>
      <c r="E134" s="212" t="s">
        <v>85</v>
      </c>
      <c r="F134" s="212" t="s">
        <v>224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SUM(P135:P166)</f>
        <v>0</v>
      </c>
      <c r="Q134" s="206"/>
      <c r="R134" s="207">
        <f>SUM(R135:R166)</f>
        <v>0</v>
      </c>
      <c r="S134" s="206"/>
      <c r="T134" s="208">
        <f>SUM(T135:T166)</f>
        <v>24.8385</v>
      </c>
      <c r="AR134" s="209" t="s">
        <v>85</v>
      </c>
      <c r="AT134" s="210" t="s">
        <v>76</v>
      </c>
      <c r="AU134" s="210" t="s">
        <v>85</v>
      </c>
      <c r="AY134" s="209" t="s">
        <v>223</v>
      </c>
      <c r="BK134" s="211">
        <f>SUM(BK135:BK166)</f>
        <v>0</v>
      </c>
    </row>
    <row r="135" spans="1:65" s="2" customFormat="1" ht="22.2" customHeight="1">
      <c r="A135" s="34"/>
      <c r="B135" s="35"/>
      <c r="C135" s="214" t="s">
        <v>85</v>
      </c>
      <c r="D135" s="214" t="s">
        <v>225</v>
      </c>
      <c r="E135" s="215" t="s">
        <v>246</v>
      </c>
      <c r="F135" s="216" t="s">
        <v>247</v>
      </c>
      <c r="G135" s="217" t="s">
        <v>248</v>
      </c>
      <c r="H135" s="218">
        <v>171.3</v>
      </c>
      <c r="I135" s="219"/>
      <c r="J135" s="218">
        <f>ROUND(I135*H135,2)</f>
        <v>0</v>
      </c>
      <c r="K135" s="220"/>
      <c r="L135" s="39"/>
      <c r="M135" s="221" t="s">
        <v>1</v>
      </c>
      <c r="N135" s="222" t="s">
        <v>43</v>
      </c>
      <c r="O135" s="75"/>
      <c r="P135" s="223">
        <f>O135*H135</f>
        <v>0</v>
      </c>
      <c r="Q135" s="223">
        <v>0</v>
      </c>
      <c r="R135" s="223">
        <f>Q135*H135</f>
        <v>0</v>
      </c>
      <c r="S135" s="223">
        <v>0.14499999999999999</v>
      </c>
      <c r="T135" s="224">
        <f>S135*H135</f>
        <v>24.8385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5" t="s">
        <v>229</v>
      </c>
      <c r="AT135" s="225" t="s">
        <v>225</v>
      </c>
      <c r="AU135" s="225" t="s">
        <v>100</v>
      </c>
      <c r="AY135" s="17" t="s">
        <v>223</v>
      </c>
      <c r="BE135" s="226">
        <f>IF(N135="základná",J135,0)</f>
        <v>0</v>
      </c>
      <c r="BF135" s="226">
        <f>IF(N135="znížená",J135,0)</f>
        <v>0</v>
      </c>
      <c r="BG135" s="226">
        <f>IF(N135="zákl. prenesená",J135,0)</f>
        <v>0</v>
      </c>
      <c r="BH135" s="226">
        <f>IF(N135="zníž. prenesená",J135,0)</f>
        <v>0</v>
      </c>
      <c r="BI135" s="226">
        <f>IF(N135="nulová",J135,0)</f>
        <v>0</v>
      </c>
      <c r="BJ135" s="17" t="s">
        <v>100</v>
      </c>
      <c r="BK135" s="226">
        <f>ROUND(I135*H135,2)</f>
        <v>0</v>
      </c>
      <c r="BL135" s="17" t="s">
        <v>229</v>
      </c>
      <c r="BM135" s="225" t="s">
        <v>249</v>
      </c>
    </row>
    <row r="136" spans="1:65" s="2" customFormat="1" ht="30" customHeight="1">
      <c r="A136" s="34"/>
      <c r="B136" s="35"/>
      <c r="C136" s="214" t="s">
        <v>100</v>
      </c>
      <c r="D136" s="214" t="s">
        <v>225</v>
      </c>
      <c r="E136" s="215" t="s">
        <v>256</v>
      </c>
      <c r="F136" s="216" t="s">
        <v>257</v>
      </c>
      <c r="G136" s="217" t="s">
        <v>258</v>
      </c>
      <c r="H136" s="218">
        <v>175.47</v>
      </c>
      <c r="I136" s="219"/>
      <c r="J136" s="218">
        <f>ROUND(I136*H136,2)</f>
        <v>0</v>
      </c>
      <c r="K136" s="220"/>
      <c r="L136" s="39"/>
      <c r="M136" s="221" t="s">
        <v>1</v>
      </c>
      <c r="N136" s="222" t="s">
        <v>43</v>
      </c>
      <c r="O136" s="7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5" t="s">
        <v>229</v>
      </c>
      <c r="AT136" s="225" t="s">
        <v>225</v>
      </c>
      <c r="AU136" s="225" t="s">
        <v>100</v>
      </c>
      <c r="AY136" s="17" t="s">
        <v>223</v>
      </c>
      <c r="BE136" s="226">
        <f>IF(N136="základná",J136,0)</f>
        <v>0</v>
      </c>
      <c r="BF136" s="226">
        <f>IF(N136="znížená",J136,0)</f>
        <v>0</v>
      </c>
      <c r="BG136" s="226">
        <f>IF(N136="zákl. prenesená",J136,0)</f>
        <v>0</v>
      </c>
      <c r="BH136" s="226">
        <f>IF(N136="zníž. prenesená",J136,0)</f>
        <v>0</v>
      </c>
      <c r="BI136" s="226">
        <f>IF(N136="nulová",J136,0)</f>
        <v>0</v>
      </c>
      <c r="BJ136" s="17" t="s">
        <v>100</v>
      </c>
      <c r="BK136" s="226">
        <f>ROUND(I136*H136,2)</f>
        <v>0</v>
      </c>
      <c r="BL136" s="17" t="s">
        <v>229</v>
      </c>
      <c r="BM136" s="225" t="s">
        <v>259</v>
      </c>
    </row>
    <row r="137" spans="1:65" s="13" customFormat="1">
      <c r="B137" s="227"/>
      <c r="C137" s="228"/>
      <c r="D137" s="229" t="s">
        <v>234</v>
      </c>
      <c r="E137" s="230" t="s">
        <v>1</v>
      </c>
      <c r="F137" s="231" t="s">
        <v>600</v>
      </c>
      <c r="G137" s="228"/>
      <c r="H137" s="232">
        <v>93.31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234</v>
      </c>
      <c r="AU137" s="238" t="s">
        <v>100</v>
      </c>
      <c r="AV137" s="13" t="s">
        <v>100</v>
      </c>
      <c r="AW137" s="13" t="s">
        <v>33</v>
      </c>
      <c r="AX137" s="13" t="s">
        <v>77</v>
      </c>
      <c r="AY137" s="238" t="s">
        <v>223</v>
      </c>
    </row>
    <row r="138" spans="1:65" s="13" customFormat="1">
      <c r="B138" s="227"/>
      <c r="C138" s="228"/>
      <c r="D138" s="229" t="s">
        <v>234</v>
      </c>
      <c r="E138" s="230" t="s">
        <v>1</v>
      </c>
      <c r="F138" s="231" t="s">
        <v>601</v>
      </c>
      <c r="G138" s="228"/>
      <c r="H138" s="232">
        <v>82.16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234</v>
      </c>
      <c r="AU138" s="238" t="s">
        <v>100</v>
      </c>
      <c r="AV138" s="13" t="s">
        <v>100</v>
      </c>
      <c r="AW138" s="13" t="s">
        <v>33</v>
      </c>
      <c r="AX138" s="13" t="s">
        <v>77</v>
      </c>
      <c r="AY138" s="238" t="s">
        <v>223</v>
      </c>
    </row>
    <row r="139" spans="1:65" s="14" customFormat="1">
      <c r="B139" s="239"/>
      <c r="C139" s="240"/>
      <c r="D139" s="229" t="s">
        <v>234</v>
      </c>
      <c r="E139" s="241" t="s">
        <v>1</v>
      </c>
      <c r="F139" s="242" t="s">
        <v>244</v>
      </c>
      <c r="G139" s="240"/>
      <c r="H139" s="243">
        <v>175.47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234</v>
      </c>
      <c r="AU139" s="249" t="s">
        <v>100</v>
      </c>
      <c r="AV139" s="14" t="s">
        <v>229</v>
      </c>
      <c r="AW139" s="14" t="s">
        <v>33</v>
      </c>
      <c r="AX139" s="14" t="s">
        <v>85</v>
      </c>
      <c r="AY139" s="249" t="s">
        <v>223</v>
      </c>
    </row>
    <row r="140" spans="1:65" s="2" customFormat="1" ht="22.2" customHeight="1">
      <c r="A140" s="34"/>
      <c r="B140" s="35"/>
      <c r="C140" s="214" t="s">
        <v>168</v>
      </c>
      <c r="D140" s="214" t="s">
        <v>225</v>
      </c>
      <c r="E140" s="215" t="s">
        <v>263</v>
      </c>
      <c r="F140" s="216" t="s">
        <v>264</v>
      </c>
      <c r="G140" s="217" t="s">
        <v>258</v>
      </c>
      <c r="H140" s="218">
        <v>241.21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265</v>
      </c>
    </row>
    <row r="141" spans="1:65" s="13" customFormat="1">
      <c r="B141" s="227"/>
      <c r="C141" s="228"/>
      <c r="D141" s="229" t="s">
        <v>234</v>
      </c>
      <c r="E141" s="230" t="s">
        <v>1</v>
      </c>
      <c r="F141" s="231" t="s">
        <v>602</v>
      </c>
      <c r="G141" s="228"/>
      <c r="H141" s="232">
        <v>93.31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234</v>
      </c>
      <c r="AU141" s="238" t="s">
        <v>100</v>
      </c>
      <c r="AV141" s="13" t="s">
        <v>100</v>
      </c>
      <c r="AW141" s="13" t="s">
        <v>33</v>
      </c>
      <c r="AX141" s="13" t="s">
        <v>77</v>
      </c>
      <c r="AY141" s="238" t="s">
        <v>223</v>
      </c>
    </row>
    <row r="142" spans="1:65" s="13" customFormat="1">
      <c r="B142" s="227"/>
      <c r="C142" s="228"/>
      <c r="D142" s="229" t="s">
        <v>234</v>
      </c>
      <c r="E142" s="230" t="s">
        <v>1</v>
      </c>
      <c r="F142" s="231" t="s">
        <v>603</v>
      </c>
      <c r="G142" s="228"/>
      <c r="H142" s="232">
        <v>147.9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234</v>
      </c>
      <c r="AU142" s="238" t="s">
        <v>100</v>
      </c>
      <c r="AV142" s="13" t="s">
        <v>100</v>
      </c>
      <c r="AW142" s="13" t="s">
        <v>33</v>
      </c>
      <c r="AX142" s="13" t="s">
        <v>77</v>
      </c>
      <c r="AY142" s="238" t="s">
        <v>223</v>
      </c>
    </row>
    <row r="143" spans="1:65" s="14" customFormat="1">
      <c r="B143" s="239"/>
      <c r="C143" s="240"/>
      <c r="D143" s="229" t="s">
        <v>234</v>
      </c>
      <c r="E143" s="241" t="s">
        <v>1</v>
      </c>
      <c r="F143" s="242" t="s">
        <v>244</v>
      </c>
      <c r="G143" s="240"/>
      <c r="H143" s="243">
        <v>241.21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234</v>
      </c>
      <c r="AU143" s="249" t="s">
        <v>100</v>
      </c>
      <c r="AV143" s="14" t="s">
        <v>229</v>
      </c>
      <c r="AW143" s="14" t="s">
        <v>33</v>
      </c>
      <c r="AX143" s="14" t="s">
        <v>85</v>
      </c>
      <c r="AY143" s="249" t="s">
        <v>223</v>
      </c>
    </row>
    <row r="144" spans="1:65" s="2" customFormat="1" ht="40.200000000000003" customHeight="1">
      <c r="A144" s="34"/>
      <c r="B144" s="35"/>
      <c r="C144" s="214" t="s">
        <v>229</v>
      </c>
      <c r="D144" s="214" t="s">
        <v>225</v>
      </c>
      <c r="E144" s="215" t="s">
        <v>269</v>
      </c>
      <c r="F144" s="216" t="s">
        <v>270</v>
      </c>
      <c r="G144" s="217" t="s">
        <v>258</v>
      </c>
      <c r="H144" s="218">
        <v>268.77999999999997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271</v>
      </c>
    </row>
    <row r="145" spans="1:65" s="15" customFormat="1">
      <c r="B145" s="265"/>
      <c r="C145" s="266"/>
      <c r="D145" s="229" t="s">
        <v>234</v>
      </c>
      <c r="E145" s="267" t="s">
        <v>1</v>
      </c>
      <c r="F145" s="268" t="s">
        <v>604</v>
      </c>
      <c r="G145" s="266"/>
      <c r="H145" s="267" t="s">
        <v>1</v>
      </c>
      <c r="I145" s="269"/>
      <c r="J145" s="266"/>
      <c r="K145" s="266"/>
      <c r="L145" s="270"/>
      <c r="M145" s="271"/>
      <c r="N145" s="272"/>
      <c r="O145" s="272"/>
      <c r="P145" s="272"/>
      <c r="Q145" s="272"/>
      <c r="R145" s="272"/>
      <c r="S145" s="272"/>
      <c r="T145" s="273"/>
      <c r="AT145" s="274" t="s">
        <v>234</v>
      </c>
      <c r="AU145" s="274" t="s">
        <v>100</v>
      </c>
      <c r="AV145" s="15" t="s">
        <v>85</v>
      </c>
      <c r="AW145" s="15" t="s">
        <v>33</v>
      </c>
      <c r="AX145" s="15" t="s">
        <v>77</v>
      </c>
      <c r="AY145" s="274" t="s">
        <v>223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600</v>
      </c>
      <c r="G146" s="228"/>
      <c r="H146" s="232">
        <v>93.31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77</v>
      </c>
      <c r="AY146" s="238" t="s">
        <v>223</v>
      </c>
    </row>
    <row r="147" spans="1:65" s="13" customFormat="1">
      <c r="B147" s="227"/>
      <c r="C147" s="228"/>
      <c r="D147" s="229" t="s">
        <v>234</v>
      </c>
      <c r="E147" s="230" t="s">
        <v>1</v>
      </c>
      <c r="F147" s="231" t="s">
        <v>601</v>
      </c>
      <c r="G147" s="228"/>
      <c r="H147" s="232">
        <v>82.16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77</v>
      </c>
      <c r="AY147" s="238" t="s">
        <v>223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605</v>
      </c>
      <c r="G148" s="228"/>
      <c r="H148" s="232">
        <v>93.31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77</v>
      </c>
      <c r="AY148" s="238" t="s">
        <v>223</v>
      </c>
    </row>
    <row r="149" spans="1:65" s="14" customFormat="1">
      <c r="B149" s="239"/>
      <c r="C149" s="240"/>
      <c r="D149" s="229" t="s">
        <v>234</v>
      </c>
      <c r="E149" s="241" t="s">
        <v>1</v>
      </c>
      <c r="F149" s="242" t="s">
        <v>244</v>
      </c>
      <c r="G149" s="240"/>
      <c r="H149" s="243">
        <v>268.78000000000003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234</v>
      </c>
      <c r="AU149" s="249" t="s">
        <v>100</v>
      </c>
      <c r="AV149" s="14" t="s">
        <v>229</v>
      </c>
      <c r="AW149" s="14" t="s">
        <v>33</v>
      </c>
      <c r="AX149" s="14" t="s">
        <v>85</v>
      </c>
      <c r="AY149" s="249" t="s">
        <v>223</v>
      </c>
    </row>
    <row r="150" spans="1:65" s="2" customFormat="1" ht="40.200000000000003" customHeight="1">
      <c r="A150" s="34"/>
      <c r="B150" s="35"/>
      <c r="C150" s="214" t="s">
        <v>245</v>
      </c>
      <c r="D150" s="214" t="s">
        <v>225</v>
      </c>
      <c r="E150" s="215" t="s">
        <v>275</v>
      </c>
      <c r="F150" s="216" t="s">
        <v>276</v>
      </c>
      <c r="G150" s="217" t="s">
        <v>258</v>
      </c>
      <c r="H150" s="218">
        <v>335.91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277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606</v>
      </c>
      <c r="G151" s="228"/>
      <c r="H151" s="232">
        <v>335.91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85</v>
      </c>
      <c r="AY151" s="238" t="s">
        <v>223</v>
      </c>
    </row>
    <row r="152" spans="1:65" s="2" customFormat="1" ht="34.799999999999997" customHeight="1">
      <c r="A152" s="34"/>
      <c r="B152" s="35"/>
      <c r="C152" s="214" t="s">
        <v>250</v>
      </c>
      <c r="D152" s="214" t="s">
        <v>225</v>
      </c>
      <c r="E152" s="215" t="s">
        <v>280</v>
      </c>
      <c r="F152" s="216" t="s">
        <v>281</v>
      </c>
      <c r="G152" s="217" t="s">
        <v>258</v>
      </c>
      <c r="H152" s="218">
        <v>73.25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282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607</v>
      </c>
      <c r="G153" s="228"/>
      <c r="H153" s="232">
        <v>73.25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2" customFormat="1" ht="40.200000000000003" customHeight="1">
      <c r="A154" s="34"/>
      <c r="B154" s="35"/>
      <c r="C154" s="214" t="s">
        <v>255</v>
      </c>
      <c r="D154" s="214" t="s">
        <v>225</v>
      </c>
      <c r="E154" s="215" t="s">
        <v>285</v>
      </c>
      <c r="F154" s="216" t="s">
        <v>286</v>
      </c>
      <c r="G154" s="217" t="s">
        <v>258</v>
      </c>
      <c r="H154" s="218">
        <v>1098.75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287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608</v>
      </c>
      <c r="G155" s="228"/>
      <c r="H155" s="232">
        <v>73.25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13" customFormat="1">
      <c r="B156" s="227"/>
      <c r="C156" s="228"/>
      <c r="D156" s="229" t="s">
        <v>234</v>
      </c>
      <c r="E156" s="228"/>
      <c r="F156" s="231" t="s">
        <v>609</v>
      </c>
      <c r="G156" s="228"/>
      <c r="H156" s="232">
        <v>1098.75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234</v>
      </c>
      <c r="AU156" s="238" t="s">
        <v>100</v>
      </c>
      <c r="AV156" s="13" t="s">
        <v>100</v>
      </c>
      <c r="AW156" s="13" t="s">
        <v>4</v>
      </c>
      <c r="AX156" s="13" t="s">
        <v>85</v>
      </c>
      <c r="AY156" s="238" t="s">
        <v>223</v>
      </c>
    </row>
    <row r="157" spans="1:65" s="2" customFormat="1" ht="22.2" customHeight="1">
      <c r="A157" s="34"/>
      <c r="B157" s="35"/>
      <c r="C157" s="214" t="s">
        <v>262</v>
      </c>
      <c r="D157" s="214" t="s">
        <v>225</v>
      </c>
      <c r="E157" s="215" t="s">
        <v>291</v>
      </c>
      <c r="F157" s="216" t="s">
        <v>292</v>
      </c>
      <c r="G157" s="217" t="s">
        <v>258</v>
      </c>
      <c r="H157" s="218">
        <v>677.94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293</v>
      </c>
    </row>
    <row r="158" spans="1:65" s="13" customFormat="1" ht="20.399999999999999">
      <c r="B158" s="227"/>
      <c r="C158" s="228"/>
      <c r="D158" s="229" t="s">
        <v>234</v>
      </c>
      <c r="E158" s="230" t="s">
        <v>1</v>
      </c>
      <c r="F158" s="231" t="s">
        <v>610</v>
      </c>
      <c r="G158" s="228"/>
      <c r="H158" s="232">
        <v>677.94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85</v>
      </c>
      <c r="AY158" s="238" t="s">
        <v>223</v>
      </c>
    </row>
    <row r="159" spans="1:65" s="2" customFormat="1" ht="22.2" customHeight="1">
      <c r="A159" s="34"/>
      <c r="B159" s="35"/>
      <c r="C159" s="214" t="s">
        <v>268</v>
      </c>
      <c r="D159" s="214" t="s">
        <v>225</v>
      </c>
      <c r="E159" s="215" t="s">
        <v>296</v>
      </c>
      <c r="F159" s="216" t="s">
        <v>297</v>
      </c>
      <c r="G159" s="217" t="s">
        <v>258</v>
      </c>
      <c r="H159" s="218">
        <v>167.95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298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611</v>
      </c>
      <c r="G160" s="228"/>
      <c r="H160" s="232">
        <v>167.95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22.2" customHeight="1">
      <c r="A161" s="34"/>
      <c r="B161" s="35"/>
      <c r="C161" s="214" t="s">
        <v>274</v>
      </c>
      <c r="D161" s="214" t="s">
        <v>225</v>
      </c>
      <c r="E161" s="215" t="s">
        <v>301</v>
      </c>
      <c r="F161" s="216" t="s">
        <v>302</v>
      </c>
      <c r="G161" s="217" t="s">
        <v>303</v>
      </c>
      <c r="H161" s="218">
        <v>109.87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304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612</v>
      </c>
      <c r="G162" s="228"/>
      <c r="H162" s="232">
        <v>109.87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22.2" customHeight="1">
      <c r="A163" s="34"/>
      <c r="B163" s="35"/>
      <c r="C163" s="214" t="s">
        <v>279</v>
      </c>
      <c r="D163" s="214" t="s">
        <v>225</v>
      </c>
      <c r="E163" s="215" t="s">
        <v>307</v>
      </c>
      <c r="F163" s="216" t="s">
        <v>308</v>
      </c>
      <c r="G163" s="217" t="s">
        <v>228</v>
      </c>
      <c r="H163" s="218">
        <v>691.79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309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613</v>
      </c>
      <c r="G164" s="228"/>
      <c r="H164" s="232">
        <v>69.739999999999995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77</v>
      </c>
      <c r="AY164" s="238" t="s">
        <v>223</v>
      </c>
    </row>
    <row r="165" spans="1:65" s="13" customFormat="1">
      <c r="B165" s="227"/>
      <c r="C165" s="228"/>
      <c r="D165" s="229" t="s">
        <v>234</v>
      </c>
      <c r="E165" s="230" t="s">
        <v>1</v>
      </c>
      <c r="F165" s="231" t="s">
        <v>614</v>
      </c>
      <c r="G165" s="228"/>
      <c r="H165" s="232">
        <v>622.04999999999995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33</v>
      </c>
      <c r="AX165" s="13" t="s">
        <v>77</v>
      </c>
      <c r="AY165" s="238" t="s">
        <v>223</v>
      </c>
    </row>
    <row r="166" spans="1:65" s="14" customFormat="1">
      <c r="B166" s="239"/>
      <c r="C166" s="240"/>
      <c r="D166" s="229" t="s">
        <v>234</v>
      </c>
      <c r="E166" s="241" t="s">
        <v>1</v>
      </c>
      <c r="F166" s="242" t="s">
        <v>244</v>
      </c>
      <c r="G166" s="240"/>
      <c r="H166" s="243">
        <v>691.79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234</v>
      </c>
      <c r="AU166" s="249" t="s">
        <v>100</v>
      </c>
      <c r="AV166" s="14" t="s">
        <v>229</v>
      </c>
      <c r="AW166" s="14" t="s">
        <v>33</v>
      </c>
      <c r="AX166" s="14" t="s">
        <v>85</v>
      </c>
      <c r="AY166" s="249" t="s">
        <v>223</v>
      </c>
    </row>
    <row r="167" spans="1:65" s="12" customFormat="1" ht="22.8" customHeight="1">
      <c r="B167" s="198"/>
      <c r="C167" s="199"/>
      <c r="D167" s="200" t="s">
        <v>76</v>
      </c>
      <c r="E167" s="212" t="s">
        <v>229</v>
      </c>
      <c r="F167" s="212" t="s">
        <v>312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SUM(P168:P171)</f>
        <v>0</v>
      </c>
      <c r="Q167" s="206"/>
      <c r="R167" s="207">
        <f>SUM(R168:R171)</f>
        <v>1.3619209999999999</v>
      </c>
      <c r="S167" s="206"/>
      <c r="T167" s="208">
        <f>SUM(T168:T171)</f>
        <v>0</v>
      </c>
      <c r="AR167" s="209" t="s">
        <v>85</v>
      </c>
      <c r="AT167" s="210" t="s">
        <v>76</v>
      </c>
      <c r="AU167" s="210" t="s">
        <v>85</v>
      </c>
      <c r="AY167" s="209" t="s">
        <v>223</v>
      </c>
      <c r="BK167" s="211">
        <f>SUM(BK168:BK171)</f>
        <v>0</v>
      </c>
    </row>
    <row r="168" spans="1:65" s="2" customFormat="1" ht="22.2" customHeight="1">
      <c r="A168" s="34"/>
      <c r="B168" s="35"/>
      <c r="C168" s="214" t="s">
        <v>284</v>
      </c>
      <c r="D168" s="214" t="s">
        <v>225</v>
      </c>
      <c r="E168" s="215" t="s">
        <v>314</v>
      </c>
      <c r="F168" s="216" t="s">
        <v>615</v>
      </c>
      <c r="G168" s="217" t="s">
        <v>228</v>
      </c>
      <c r="H168" s="218">
        <v>554.98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2.2499999999999998E-3</v>
      </c>
      <c r="R168" s="223">
        <f>Q168*H168</f>
        <v>1.248705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316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616</v>
      </c>
      <c r="G169" s="228"/>
      <c r="H169" s="232">
        <v>554.98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85</v>
      </c>
      <c r="AY169" s="238" t="s">
        <v>223</v>
      </c>
    </row>
    <row r="170" spans="1:65" s="2" customFormat="1" ht="14.4" customHeight="1">
      <c r="A170" s="34"/>
      <c r="B170" s="35"/>
      <c r="C170" s="250" t="s">
        <v>290</v>
      </c>
      <c r="D170" s="250" t="s">
        <v>322</v>
      </c>
      <c r="E170" s="251" t="s">
        <v>323</v>
      </c>
      <c r="F170" s="252" t="s">
        <v>324</v>
      </c>
      <c r="G170" s="253" t="s">
        <v>228</v>
      </c>
      <c r="H170" s="254">
        <v>566.08000000000004</v>
      </c>
      <c r="I170" s="255"/>
      <c r="J170" s="254">
        <f>ROUND(I170*H170,2)</f>
        <v>0</v>
      </c>
      <c r="K170" s="256"/>
      <c r="L170" s="257"/>
      <c r="M170" s="258" t="s">
        <v>1</v>
      </c>
      <c r="N170" s="259" t="s">
        <v>43</v>
      </c>
      <c r="O170" s="75"/>
      <c r="P170" s="223">
        <f>O170*H170</f>
        <v>0</v>
      </c>
      <c r="Q170" s="223">
        <v>2.0000000000000001E-4</v>
      </c>
      <c r="R170" s="223">
        <f>Q170*H170</f>
        <v>0.11321600000000001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262</v>
      </c>
      <c r="AT170" s="225" t="s">
        <v>322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325</v>
      </c>
    </row>
    <row r="171" spans="1:65" s="13" customFormat="1">
      <c r="B171" s="227"/>
      <c r="C171" s="228"/>
      <c r="D171" s="229" t="s">
        <v>234</v>
      </c>
      <c r="E171" s="228"/>
      <c r="F171" s="231" t="s">
        <v>617</v>
      </c>
      <c r="G171" s="228"/>
      <c r="H171" s="232">
        <v>566.08000000000004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4</v>
      </c>
      <c r="AX171" s="13" t="s">
        <v>85</v>
      </c>
      <c r="AY171" s="238" t="s">
        <v>223</v>
      </c>
    </row>
    <row r="172" spans="1:65" s="12" customFormat="1" ht="22.8" customHeight="1">
      <c r="B172" s="198"/>
      <c r="C172" s="199"/>
      <c r="D172" s="200" t="s">
        <v>76</v>
      </c>
      <c r="E172" s="212" t="s">
        <v>245</v>
      </c>
      <c r="F172" s="212" t="s">
        <v>327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SUM(P173:P183)</f>
        <v>0</v>
      </c>
      <c r="Q172" s="206"/>
      <c r="R172" s="207">
        <f>SUM(R173:R183)</f>
        <v>677.52838280000003</v>
      </c>
      <c r="S172" s="206"/>
      <c r="T172" s="208">
        <f>SUM(T173:T183)</f>
        <v>0</v>
      </c>
      <c r="AR172" s="209" t="s">
        <v>85</v>
      </c>
      <c r="AT172" s="210" t="s">
        <v>76</v>
      </c>
      <c r="AU172" s="210" t="s">
        <v>85</v>
      </c>
      <c r="AY172" s="209" t="s">
        <v>223</v>
      </c>
      <c r="BK172" s="211">
        <f>SUM(BK173:BK183)</f>
        <v>0</v>
      </c>
    </row>
    <row r="173" spans="1:65" s="2" customFormat="1" ht="22.2" customHeight="1">
      <c r="A173" s="34"/>
      <c r="B173" s="35"/>
      <c r="C173" s="214" t="s">
        <v>295</v>
      </c>
      <c r="D173" s="214" t="s">
        <v>225</v>
      </c>
      <c r="E173" s="215" t="s">
        <v>329</v>
      </c>
      <c r="F173" s="216" t="s">
        <v>618</v>
      </c>
      <c r="G173" s="217" t="s">
        <v>228</v>
      </c>
      <c r="H173" s="218">
        <v>544.98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0.27994000000000002</v>
      </c>
      <c r="R173" s="223">
        <f>Q173*H173</f>
        <v>152.56170120000002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331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619</v>
      </c>
      <c r="G174" s="228"/>
      <c r="H174" s="232">
        <v>544.98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85</v>
      </c>
      <c r="AY174" s="238" t="s">
        <v>223</v>
      </c>
    </row>
    <row r="175" spans="1:65" s="2" customFormat="1" ht="30" customHeight="1">
      <c r="A175" s="34"/>
      <c r="B175" s="35"/>
      <c r="C175" s="214" t="s">
        <v>300</v>
      </c>
      <c r="D175" s="214" t="s">
        <v>225</v>
      </c>
      <c r="E175" s="215" t="s">
        <v>620</v>
      </c>
      <c r="F175" s="216" t="s">
        <v>621</v>
      </c>
      <c r="G175" s="217" t="s">
        <v>228</v>
      </c>
      <c r="H175" s="218">
        <v>554.98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0.27994000000000002</v>
      </c>
      <c r="R175" s="223">
        <f>Q175*H175</f>
        <v>155.36110120000001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229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622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616</v>
      </c>
      <c r="G176" s="228"/>
      <c r="H176" s="232">
        <v>554.98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85</v>
      </c>
      <c r="AY176" s="238" t="s">
        <v>223</v>
      </c>
    </row>
    <row r="177" spans="1:65" s="2" customFormat="1" ht="30" customHeight="1">
      <c r="A177" s="34"/>
      <c r="B177" s="35"/>
      <c r="C177" s="214" t="s">
        <v>306</v>
      </c>
      <c r="D177" s="214" t="s">
        <v>225</v>
      </c>
      <c r="E177" s="215" t="s">
        <v>552</v>
      </c>
      <c r="F177" s="216" t="s">
        <v>553</v>
      </c>
      <c r="G177" s="217" t="s">
        <v>228</v>
      </c>
      <c r="H177" s="218">
        <v>554.98</v>
      </c>
      <c r="I177" s="219"/>
      <c r="J177" s="218">
        <f>ROUND(I177*H177,2)</f>
        <v>0</v>
      </c>
      <c r="K177" s="220"/>
      <c r="L177" s="39"/>
      <c r="M177" s="221" t="s">
        <v>1</v>
      </c>
      <c r="N177" s="222" t="s">
        <v>43</v>
      </c>
      <c r="O177" s="75"/>
      <c r="P177" s="223">
        <f>O177*H177</f>
        <v>0</v>
      </c>
      <c r="Q177" s="223">
        <v>0.37441000000000002</v>
      </c>
      <c r="R177" s="223">
        <f>Q177*H177</f>
        <v>207.79006180000002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229</v>
      </c>
      <c r="AT177" s="225" t="s">
        <v>225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623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624</v>
      </c>
      <c r="G178" s="228"/>
      <c r="H178" s="232">
        <v>554.98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85</v>
      </c>
      <c r="AY178" s="238" t="s">
        <v>223</v>
      </c>
    </row>
    <row r="179" spans="1:65" s="2" customFormat="1" ht="22.2" customHeight="1">
      <c r="A179" s="34"/>
      <c r="B179" s="35"/>
      <c r="C179" s="214" t="s">
        <v>313</v>
      </c>
      <c r="D179" s="214" t="s">
        <v>225</v>
      </c>
      <c r="E179" s="215" t="s">
        <v>555</v>
      </c>
      <c r="F179" s="216" t="s">
        <v>556</v>
      </c>
      <c r="G179" s="217" t="s">
        <v>228</v>
      </c>
      <c r="H179" s="218">
        <v>554.98</v>
      </c>
      <c r="I179" s="219"/>
      <c r="J179" s="218">
        <f>ROUND(I179*H179,2)</f>
        <v>0</v>
      </c>
      <c r="K179" s="220"/>
      <c r="L179" s="39"/>
      <c r="M179" s="221" t="s">
        <v>1</v>
      </c>
      <c r="N179" s="222" t="s">
        <v>43</v>
      </c>
      <c r="O179" s="75"/>
      <c r="P179" s="223">
        <f>O179*H179</f>
        <v>0</v>
      </c>
      <c r="Q179" s="223">
        <v>5.6100000000000004E-3</v>
      </c>
      <c r="R179" s="223">
        <f>Q179*H179</f>
        <v>3.1134378000000003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229</v>
      </c>
      <c r="AT179" s="225" t="s">
        <v>225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229</v>
      </c>
      <c r="BM179" s="225" t="s">
        <v>625</v>
      </c>
    </row>
    <row r="180" spans="1:65" s="2" customFormat="1" ht="30" customHeight="1">
      <c r="A180" s="34"/>
      <c r="B180" s="35"/>
      <c r="C180" s="214" t="s">
        <v>321</v>
      </c>
      <c r="D180" s="214" t="s">
        <v>225</v>
      </c>
      <c r="E180" s="215" t="s">
        <v>626</v>
      </c>
      <c r="F180" s="216" t="s">
        <v>627</v>
      </c>
      <c r="G180" s="217" t="s">
        <v>228</v>
      </c>
      <c r="H180" s="218">
        <v>554.98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7.1000000000000002E-4</v>
      </c>
      <c r="R180" s="223">
        <f>Q180*H180</f>
        <v>0.39403580000000005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628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616</v>
      </c>
      <c r="G181" s="228"/>
      <c r="H181" s="232">
        <v>554.98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85</v>
      </c>
      <c r="AY181" s="238" t="s">
        <v>223</v>
      </c>
    </row>
    <row r="182" spans="1:65" s="2" customFormat="1" ht="34.799999999999997" customHeight="1">
      <c r="A182" s="34"/>
      <c r="B182" s="35"/>
      <c r="C182" s="214" t="s">
        <v>328</v>
      </c>
      <c r="D182" s="214" t="s">
        <v>225</v>
      </c>
      <c r="E182" s="215" t="s">
        <v>562</v>
      </c>
      <c r="F182" s="216" t="s">
        <v>563</v>
      </c>
      <c r="G182" s="217" t="s">
        <v>228</v>
      </c>
      <c r="H182" s="218">
        <v>554.98</v>
      </c>
      <c r="I182" s="219"/>
      <c r="J182" s="218">
        <f>ROUND(I182*H182,2)</f>
        <v>0</v>
      </c>
      <c r="K182" s="220"/>
      <c r="L182" s="39"/>
      <c r="M182" s="221" t="s">
        <v>1</v>
      </c>
      <c r="N182" s="222" t="s">
        <v>43</v>
      </c>
      <c r="O182" s="75"/>
      <c r="P182" s="223">
        <f>O182*H182</f>
        <v>0</v>
      </c>
      <c r="Q182" s="223">
        <v>0.10373</v>
      </c>
      <c r="R182" s="223">
        <f>Q182*H182</f>
        <v>57.568075400000005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229</v>
      </c>
      <c r="AT182" s="225" t="s">
        <v>225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629</v>
      </c>
    </row>
    <row r="183" spans="1:65" s="2" customFormat="1" ht="34.799999999999997" customHeight="1">
      <c r="A183" s="34"/>
      <c r="B183" s="35"/>
      <c r="C183" s="214" t="s">
        <v>7</v>
      </c>
      <c r="D183" s="214" t="s">
        <v>225</v>
      </c>
      <c r="E183" s="215" t="s">
        <v>568</v>
      </c>
      <c r="F183" s="216" t="s">
        <v>569</v>
      </c>
      <c r="G183" s="217" t="s">
        <v>228</v>
      </c>
      <c r="H183" s="218">
        <v>554.98</v>
      </c>
      <c r="I183" s="219"/>
      <c r="J183" s="218">
        <f>ROUND(I183*H183,2)</f>
        <v>0</v>
      </c>
      <c r="K183" s="220"/>
      <c r="L183" s="39"/>
      <c r="M183" s="221" t="s">
        <v>1</v>
      </c>
      <c r="N183" s="222" t="s">
        <v>43</v>
      </c>
      <c r="O183" s="75"/>
      <c r="P183" s="223">
        <f>O183*H183</f>
        <v>0</v>
      </c>
      <c r="Q183" s="223">
        <v>0.18151999999999999</v>
      </c>
      <c r="R183" s="223">
        <f>Q183*H183</f>
        <v>100.73996959999999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229</v>
      </c>
      <c r="AT183" s="225" t="s">
        <v>225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630</v>
      </c>
    </row>
    <row r="184" spans="1:65" s="12" customFormat="1" ht="22.8" customHeight="1">
      <c r="B184" s="198"/>
      <c r="C184" s="199"/>
      <c r="D184" s="200" t="s">
        <v>76</v>
      </c>
      <c r="E184" s="212" t="s">
        <v>268</v>
      </c>
      <c r="F184" s="212" t="s">
        <v>378</v>
      </c>
      <c r="G184" s="199"/>
      <c r="H184" s="199"/>
      <c r="I184" s="202"/>
      <c r="J184" s="213">
        <f>BK184</f>
        <v>0</v>
      </c>
      <c r="K184" s="199"/>
      <c r="L184" s="204"/>
      <c r="M184" s="205"/>
      <c r="N184" s="206"/>
      <c r="O184" s="206"/>
      <c r="P184" s="207">
        <f>SUM(P185:P223)</f>
        <v>0</v>
      </c>
      <c r="Q184" s="206"/>
      <c r="R184" s="207">
        <f>SUM(R185:R223)</f>
        <v>103.92621120000001</v>
      </c>
      <c r="S184" s="206"/>
      <c r="T184" s="208">
        <f>SUM(T185:T223)</f>
        <v>4.0000000000000001E-3</v>
      </c>
      <c r="AR184" s="209" t="s">
        <v>85</v>
      </c>
      <c r="AT184" s="210" t="s">
        <v>76</v>
      </c>
      <c r="AU184" s="210" t="s">
        <v>85</v>
      </c>
      <c r="AY184" s="209" t="s">
        <v>223</v>
      </c>
      <c r="BK184" s="211">
        <f>SUM(BK185:BK223)</f>
        <v>0</v>
      </c>
    </row>
    <row r="185" spans="1:65" s="2" customFormat="1" ht="22.2" customHeight="1">
      <c r="A185" s="34"/>
      <c r="B185" s="35"/>
      <c r="C185" s="214" t="s">
        <v>338</v>
      </c>
      <c r="D185" s="214" t="s">
        <v>225</v>
      </c>
      <c r="E185" s="215" t="s">
        <v>380</v>
      </c>
      <c r="F185" s="216" t="s">
        <v>381</v>
      </c>
      <c r="G185" s="217" t="s">
        <v>376</v>
      </c>
      <c r="H185" s="218">
        <v>7</v>
      </c>
      <c r="I185" s="219"/>
      <c r="J185" s="218">
        <f t="shared" ref="J185:J191" si="5"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 t="shared" ref="P185:P191" si="6">O185*H185</f>
        <v>0</v>
      </c>
      <c r="Q185" s="223">
        <v>0.22133</v>
      </c>
      <c r="R185" s="223">
        <f t="shared" ref="R185:R191" si="7">Q185*H185</f>
        <v>1.54931</v>
      </c>
      <c r="S185" s="223">
        <v>0</v>
      </c>
      <c r="T185" s="224">
        <f t="shared" ref="T185:T191" si="8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 t="shared" ref="BE185:BE191" si="9">IF(N185="základná",J185,0)</f>
        <v>0</v>
      </c>
      <c r="BF185" s="226">
        <f t="shared" ref="BF185:BF191" si="10">IF(N185="znížená",J185,0)</f>
        <v>0</v>
      </c>
      <c r="BG185" s="226">
        <f t="shared" ref="BG185:BG191" si="11">IF(N185="zákl. prenesená",J185,0)</f>
        <v>0</v>
      </c>
      <c r="BH185" s="226">
        <f t="shared" ref="BH185:BH191" si="12">IF(N185="zníž. prenesená",J185,0)</f>
        <v>0</v>
      </c>
      <c r="BI185" s="226">
        <f t="shared" ref="BI185:BI191" si="13">IF(N185="nulová",J185,0)</f>
        <v>0</v>
      </c>
      <c r="BJ185" s="17" t="s">
        <v>100</v>
      </c>
      <c r="BK185" s="226">
        <f t="shared" ref="BK185:BK191" si="14">ROUND(I185*H185,2)</f>
        <v>0</v>
      </c>
      <c r="BL185" s="17" t="s">
        <v>229</v>
      </c>
      <c r="BM185" s="225" t="s">
        <v>382</v>
      </c>
    </row>
    <row r="186" spans="1:65" s="2" customFormat="1" ht="14.4" customHeight="1">
      <c r="A186" s="34"/>
      <c r="B186" s="35"/>
      <c r="C186" s="250" t="s">
        <v>342</v>
      </c>
      <c r="D186" s="250" t="s">
        <v>322</v>
      </c>
      <c r="E186" s="251" t="s">
        <v>386</v>
      </c>
      <c r="F186" s="252" t="s">
        <v>387</v>
      </c>
      <c r="G186" s="253" t="s">
        <v>376</v>
      </c>
      <c r="H186" s="254">
        <v>7</v>
      </c>
      <c r="I186" s="255"/>
      <c r="J186" s="254">
        <f t="shared" si="5"/>
        <v>0</v>
      </c>
      <c r="K186" s="256"/>
      <c r="L186" s="257"/>
      <c r="M186" s="258" t="s">
        <v>1</v>
      </c>
      <c r="N186" s="259" t="s">
        <v>43</v>
      </c>
      <c r="O186" s="75"/>
      <c r="P186" s="223">
        <f t="shared" si="6"/>
        <v>0</v>
      </c>
      <c r="Q186" s="223">
        <v>2E-3</v>
      </c>
      <c r="R186" s="223">
        <f t="shared" si="7"/>
        <v>1.4E-2</v>
      </c>
      <c r="S186" s="223">
        <v>0</v>
      </c>
      <c r="T186" s="224">
        <f t="shared" si="8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262</v>
      </c>
      <c r="AT186" s="225" t="s">
        <v>322</v>
      </c>
      <c r="AU186" s="225" t="s">
        <v>100</v>
      </c>
      <c r="AY186" s="17" t="s">
        <v>223</v>
      </c>
      <c r="BE186" s="226">
        <f t="shared" si="9"/>
        <v>0</v>
      </c>
      <c r="BF186" s="226">
        <f t="shared" si="10"/>
        <v>0</v>
      </c>
      <c r="BG186" s="226">
        <f t="shared" si="11"/>
        <v>0</v>
      </c>
      <c r="BH186" s="226">
        <f t="shared" si="12"/>
        <v>0</v>
      </c>
      <c r="BI186" s="226">
        <f t="shared" si="13"/>
        <v>0</v>
      </c>
      <c r="BJ186" s="17" t="s">
        <v>100</v>
      </c>
      <c r="BK186" s="226">
        <f t="shared" si="14"/>
        <v>0</v>
      </c>
      <c r="BL186" s="17" t="s">
        <v>229</v>
      </c>
      <c r="BM186" s="225" t="s">
        <v>388</v>
      </c>
    </row>
    <row r="187" spans="1:65" s="2" customFormat="1" ht="22.2" customHeight="1">
      <c r="A187" s="34"/>
      <c r="B187" s="35"/>
      <c r="C187" s="214" t="s">
        <v>346</v>
      </c>
      <c r="D187" s="214" t="s">
        <v>225</v>
      </c>
      <c r="E187" s="215" t="s">
        <v>390</v>
      </c>
      <c r="F187" s="216" t="s">
        <v>391</v>
      </c>
      <c r="G187" s="217" t="s">
        <v>376</v>
      </c>
      <c r="H187" s="218">
        <v>6</v>
      </c>
      <c r="I187" s="219"/>
      <c r="J187" s="218">
        <f t="shared" si="5"/>
        <v>0</v>
      </c>
      <c r="K187" s="220"/>
      <c r="L187" s="39"/>
      <c r="M187" s="221" t="s">
        <v>1</v>
      </c>
      <c r="N187" s="222" t="s">
        <v>43</v>
      </c>
      <c r="O187" s="75"/>
      <c r="P187" s="223">
        <f t="shared" si="6"/>
        <v>0</v>
      </c>
      <c r="Q187" s="223">
        <v>0.11958000000000001</v>
      </c>
      <c r="R187" s="223">
        <f t="shared" si="7"/>
        <v>0.71748000000000001</v>
      </c>
      <c r="S187" s="223">
        <v>0</v>
      </c>
      <c r="T187" s="224">
        <f t="shared" si="8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 t="shared" si="9"/>
        <v>0</v>
      </c>
      <c r="BF187" s="226">
        <f t="shared" si="10"/>
        <v>0</v>
      </c>
      <c r="BG187" s="226">
        <f t="shared" si="11"/>
        <v>0</v>
      </c>
      <c r="BH187" s="226">
        <f t="shared" si="12"/>
        <v>0</v>
      </c>
      <c r="BI187" s="226">
        <f t="shared" si="13"/>
        <v>0</v>
      </c>
      <c r="BJ187" s="17" t="s">
        <v>100</v>
      </c>
      <c r="BK187" s="226">
        <f t="shared" si="14"/>
        <v>0</v>
      </c>
      <c r="BL187" s="17" t="s">
        <v>229</v>
      </c>
      <c r="BM187" s="225" t="s">
        <v>392</v>
      </c>
    </row>
    <row r="188" spans="1:65" s="2" customFormat="1" ht="14.4" customHeight="1">
      <c r="A188" s="34"/>
      <c r="B188" s="35"/>
      <c r="C188" s="250" t="s">
        <v>350</v>
      </c>
      <c r="D188" s="250" t="s">
        <v>322</v>
      </c>
      <c r="E188" s="251" t="s">
        <v>394</v>
      </c>
      <c r="F188" s="252" t="s">
        <v>395</v>
      </c>
      <c r="G188" s="253" t="s">
        <v>376</v>
      </c>
      <c r="H188" s="254">
        <v>6</v>
      </c>
      <c r="I188" s="255"/>
      <c r="J188" s="254">
        <f t="shared" si="5"/>
        <v>0</v>
      </c>
      <c r="K188" s="256"/>
      <c r="L188" s="257"/>
      <c r="M188" s="258" t="s">
        <v>1</v>
      </c>
      <c r="N188" s="259" t="s">
        <v>43</v>
      </c>
      <c r="O188" s="75"/>
      <c r="P188" s="223">
        <f t="shared" si="6"/>
        <v>0</v>
      </c>
      <c r="Q188" s="223">
        <v>1.4E-3</v>
      </c>
      <c r="R188" s="223">
        <f t="shared" si="7"/>
        <v>8.3999999999999995E-3</v>
      </c>
      <c r="S188" s="223">
        <v>0</v>
      </c>
      <c r="T188" s="224">
        <f t="shared" si="8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262</v>
      </c>
      <c r="AT188" s="225" t="s">
        <v>322</v>
      </c>
      <c r="AU188" s="225" t="s">
        <v>100</v>
      </c>
      <c r="AY188" s="17" t="s">
        <v>223</v>
      </c>
      <c r="BE188" s="226">
        <f t="shared" si="9"/>
        <v>0</v>
      </c>
      <c r="BF188" s="226">
        <f t="shared" si="10"/>
        <v>0</v>
      </c>
      <c r="BG188" s="226">
        <f t="shared" si="11"/>
        <v>0</v>
      </c>
      <c r="BH188" s="226">
        <f t="shared" si="12"/>
        <v>0</v>
      </c>
      <c r="BI188" s="226">
        <f t="shared" si="13"/>
        <v>0</v>
      </c>
      <c r="BJ188" s="17" t="s">
        <v>100</v>
      </c>
      <c r="BK188" s="226">
        <f t="shared" si="14"/>
        <v>0</v>
      </c>
      <c r="BL188" s="17" t="s">
        <v>229</v>
      </c>
      <c r="BM188" s="225" t="s">
        <v>396</v>
      </c>
    </row>
    <row r="189" spans="1:65" s="2" customFormat="1" ht="14.4" customHeight="1">
      <c r="A189" s="34"/>
      <c r="B189" s="35"/>
      <c r="C189" s="250" t="s">
        <v>355</v>
      </c>
      <c r="D189" s="250" t="s">
        <v>322</v>
      </c>
      <c r="E189" s="251" t="s">
        <v>398</v>
      </c>
      <c r="F189" s="252" t="s">
        <v>399</v>
      </c>
      <c r="G189" s="253" t="s">
        <v>376</v>
      </c>
      <c r="H189" s="254">
        <v>6</v>
      </c>
      <c r="I189" s="255"/>
      <c r="J189" s="254">
        <f t="shared" si="5"/>
        <v>0</v>
      </c>
      <c r="K189" s="256"/>
      <c r="L189" s="257"/>
      <c r="M189" s="258" t="s">
        <v>1</v>
      </c>
      <c r="N189" s="259" t="s">
        <v>43</v>
      </c>
      <c r="O189" s="75"/>
      <c r="P189" s="223">
        <f t="shared" si="6"/>
        <v>0</v>
      </c>
      <c r="Q189" s="223">
        <v>2.0000000000000002E-5</v>
      </c>
      <c r="R189" s="223">
        <f t="shared" si="7"/>
        <v>1.2000000000000002E-4</v>
      </c>
      <c r="S189" s="223">
        <v>0</v>
      </c>
      <c r="T189" s="224">
        <f t="shared" si="8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262</v>
      </c>
      <c r="AT189" s="225" t="s">
        <v>322</v>
      </c>
      <c r="AU189" s="225" t="s">
        <v>100</v>
      </c>
      <c r="AY189" s="17" t="s">
        <v>223</v>
      </c>
      <c r="BE189" s="226">
        <f t="shared" si="9"/>
        <v>0</v>
      </c>
      <c r="BF189" s="226">
        <f t="shared" si="10"/>
        <v>0</v>
      </c>
      <c r="BG189" s="226">
        <f t="shared" si="11"/>
        <v>0</v>
      </c>
      <c r="BH189" s="226">
        <f t="shared" si="12"/>
        <v>0</v>
      </c>
      <c r="BI189" s="226">
        <f t="shared" si="13"/>
        <v>0</v>
      </c>
      <c r="BJ189" s="17" t="s">
        <v>100</v>
      </c>
      <c r="BK189" s="226">
        <f t="shared" si="14"/>
        <v>0</v>
      </c>
      <c r="BL189" s="17" t="s">
        <v>229</v>
      </c>
      <c r="BM189" s="225" t="s">
        <v>400</v>
      </c>
    </row>
    <row r="190" spans="1:65" s="2" customFormat="1" ht="30" customHeight="1">
      <c r="A190" s="34"/>
      <c r="B190" s="35"/>
      <c r="C190" s="214" t="s">
        <v>359</v>
      </c>
      <c r="D190" s="214" t="s">
        <v>225</v>
      </c>
      <c r="E190" s="215" t="s">
        <v>402</v>
      </c>
      <c r="F190" s="216" t="s">
        <v>403</v>
      </c>
      <c r="G190" s="217" t="s">
        <v>248</v>
      </c>
      <c r="H190" s="218">
        <v>202.65</v>
      </c>
      <c r="I190" s="219"/>
      <c r="J190" s="218">
        <f t="shared" si="5"/>
        <v>0</v>
      </c>
      <c r="K190" s="220"/>
      <c r="L190" s="39"/>
      <c r="M190" s="221" t="s">
        <v>1</v>
      </c>
      <c r="N190" s="222" t="s">
        <v>43</v>
      </c>
      <c r="O190" s="75"/>
      <c r="P190" s="223">
        <f t="shared" si="6"/>
        <v>0</v>
      </c>
      <c r="Q190" s="223">
        <v>6.9999999999999994E-5</v>
      </c>
      <c r="R190" s="223">
        <f t="shared" si="7"/>
        <v>1.4185499999999998E-2</v>
      </c>
      <c r="S190" s="223">
        <v>0</v>
      </c>
      <c r="T190" s="224">
        <f t="shared" si="8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 t="shared" si="9"/>
        <v>0</v>
      </c>
      <c r="BF190" s="226">
        <f t="shared" si="10"/>
        <v>0</v>
      </c>
      <c r="BG190" s="226">
        <f t="shared" si="11"/>
        <v>0</v>
      </c>
      <c r="BH190" s="226">
        <f t="shared" si="12"/>
        <v>0</v>
      </c>
      <c r="BI190" s="226">
        <f t="shared" si="13"/>
        <v>0</v>
      </c>
      <c r="BJ190" s="17" t="s">
        <v>100</v>
      </c>
      <c r="BK190" s="226">
        <f t="shared" si="14"/>
        <v>0</v>
      </c>
      <c r="BL190" s="17" t="s">
        <v>229</v>
      </c>
      <c r="BM190" s="225" t="s">
        <v>404</v>
      </c>
    </row>
    <row r="191" spans="1:65" s="2" customFormat="1" ht="22.2" customHeight="1">
      <c r="A191" s="34"/>
      <c r="B191" s="35"/>
      <c r="C191" s="214" t="s">
        <v>364</v>
      </c>
      <c r="D191" s="214" t="s">
        <v>225</v>
      </c>
      <c r="E191" s="215" t="s">
        <v>410</v>
      </c>
      <c r="F191" s="216" t="s">
        <v>411</v>
      </c>
      <c r="G191" s="217" t="s">
        <v>228</v>
      </c>
      <c r="H191" s="218">
        <v>19</v>
      </c>
      <c r="I191" s="219"/>
      <c r="J191" s="218">
        <f t="shared" si="5"/>
        <v>0</v>
      </c>
      <c r="K191" s="220"/>
      <c r="L191" s="39"/>
      <c r="M191" s="221" t="s">
        <v>1</v>
      </c>
      <c r="N191" s="222" t="s">
        <v>43</v>
      </c>
      <c r="O191" s="75"/>
      <c r="P191" s="223">
        <f t="shared" si="6"/>
        <v>0</v>
      </c>
      <c r="Q191" s="223">
        <v>5.9999999999999995E-4</v>
      </c>
      <c r="R191" s="223">
        <f t="shared" si="7"/>
        <v>1.1399999999999999E-2</v>
      </c>
      <c r="S191" s="223">
        <v>0</v>
      </c>
      <c r="T191" s="224">
        <f t="shared" si="8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 t="shared" si="9"/>
        <v>0</v>
      </c>
      <c r="BF191" s="226">
        <f t="shared" si="10"/>
        <v>0</v>
      </c>
      <c r="BG191" s="226">
        <f t="shared" si="11"/>
        <v>0</v>
      </c>
      <c r="BH191" s="226">
        <f t="shared" si="12"/>
        <v>0</v>
      </c>
      <c r="BI191" s="226">
        <f t="shared" si="13"/>
        <v>0</v>
      </c>
      <c r="BJ191" s="17" t="s">
        <v>100</v>
      </c>
      <c r="BK191" s="226">
        <f t="shared" si="14"/>
        <v>0</v>
      </c>
      <c r="BL191" s="17" t="s">
        <v>229</v>
      </c>
      <c r="BM191" s="225" t="s">
        <v>412</v>
      </c>
    </row>
    <row r="192" spans="1:65" s="13" customFormat="1">
      <c r="B192" s="227"/>
      <c r="C192" s="228"/>
      <c r="D192" s="229" t="s">
        <v>234</v>
      </c>
      <c r="E192" s="230" t="s">
        <v>1</v>
      </c>
      <c r="F192" s="231" t="s">
        <v>631</v>
      </c>
      <c r="G192" s="228"/>
      <c r="H192" s="232">
        <v>14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234</v>
      </c>
      <c r="AU192" s="238" t="s">
        <v>100</v>
      </c>
      <c r="AV192" s="13" t="s">
        <v>100</v>
      </c>
      <c r="AW192" s="13" t="s">
        <v>33</v>
      </c>
      <c r="AX192" s="13" t="s">
        <v>77</v>
      </c>
      <c r="AY192" s="238" t="s">
        <v>223</v>
      </c>
    </row>
    <row r="193" spans="1:65" s="13" customFormat="1">
      <c r="B193" s="227"/>
      <c r="C193" s="228"/>
      <c r="D193" s="229" t="s">
        <v>234</v>
      </c>
      <c r="E193" s="230" t="s">
        <v>1</v>
      </c>
      <c r="F193" s="231" t="s">
        <v>632</v>
      </c>
      <c r="G193" s="228"/>
      <c r="H193" s="232">
        <v>5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234</v>
      </c>
      <c r="AU193" s="238" t="s">
        <v>100</v>
      </c>
      <c r="AV193" s="13" t="s">
        <v>100</v>
      </c>
      <c r="AW193" s="13" t="s">
        <v>33</v>
      </c>
      <c r="AX193" s="13" t="s">
        <v>77</v>
      </c>
      <c r="AY193" s="238" t="s">
        <v>223</v>
      </c>
    </row>
    <row r="194" spans="1:65" s="14" customFormat="1">
      <c r="B194" s="239"/>
      <c r="C194" s="240"/>
      <c r="D194" s="229" t="s">
        <v>234</v>
      </c>
      <c r="E194" s="241" t="s">
        <v>1</v>
      </c>
      <c r="F194" s="242" t="s">
        <v>244</v>
      </c>
      <c r="G194" s="240"/>
      <c r="H194" s="243">
        <v>19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234</v>
      </c>
      <c r="AU194" s="249" t="s">
        <v>100</v>
      </c>
      <c r="AV194" s="14" t="s">
        <v>229</v>
      </c>
      <c r="AW194" s="14" t="s">
        <v>33</v>
      </c>
      <c r="AX194" s="14" t="s">
        <v>85</v>
      </c>
      <c r="AY194" s="249" t="s">
        <v>223</v>
      </c>
    </row>
    <row r="195" spans="1:65" s="2" customFormat="1" ht="22.2" customHeight="1">
      <c r="A195" s="34"/>
      <c r="B195" s="35"/>
      <c r="C195" s="214" t="s">
        <v>368</v>
      </c>
      <c r="D195" s="214" t="s">
        <v>225</v>
      </c>
      <c r="E195" s="215" t="s">
        <v>424</v>
      </c>
      <c r="F195" s="216" t="s">
        <v>425</v>
      </c>
      <c r="G195" s="217" t="s">
        <v>376</v>
      </c>
      <c r="H195" s="218">
        <v>23</v>
      </c>
      <c r="I195" s="219"/>
      <c r="J195" s="218">
        <f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426</v>
      </c>
    </row>
    <row r="196" spans="1:65" s="13" customFormat="1">
      <c r="B196" s="227"/>
      <c r="C196" s="228"/>
      <c r="D196" s="229" t="s">
        <v>234</v>
      </c>
      <c r="E196" s="230" t="s">
        <v>1</v>
      </c>
      <c r="F196" s="231" t="s">
        <v>633</v>
      </c>
      <c r="G196" s="228"/>
      <c r="H196" s="232">
        <v>23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234</v>
      </c>
      <c r="AU196" s="238" t="s">
        <v>100</v>
      </c>
      <c r="AV196" s="13" t="s">
        <v>100</v>
      </c>
      <c r="AW196" s="13" t="s">
        <v>33</v>
      </c>
      <c r="AX196" s="13" t="s">
        <v>85</v>
      </c>
      <c r="AY196" s="238" t="s">
        <v>223</v>
      </c>
    </row>
    <row r="197" spans="1:65" s="2" customFormat="1" ht="22.2" customHeight="1">
      <c r="A197" s="34"/>
      <c r="B197" s="35"/>
      <c r="C197" s="214" t="s">
        <v>373</v>
      </c>
      <c r="D197" s="214" t="s">
        <v>225</v>
      </c>
      <c r="E197" s="215" t="s">
        <v>429</v>
      </c>
      <c r="F197" s="216" t="s">
        <v>430</v>
      </c>
      <c r="G197" s="217" t="s">
        <v>248</v>
      </c>
      <c r="H197" s="218">
        <v>202.65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431</v>
      </c>
    </row>
    <row r="198" spans="1:65" s="2" customFormat="1" ht="22.2" customHeight="1">
      <c r="A198" s="34"/>
      <c r="B198" s="35"/>
      <c r="C198" s="214" t="s">
        <v>379</v>
      </c>
      <c r="D198" s="214" t="s">
        <v>225</v>
      </c>
      <c r="E198" s="215" t="s">
        <v>434</v>
      </c>
      <c r="F198" s="216" t="s">
        <v>435</v>
      </c>
      <c r="G198" s="217" t="s">
        <v>228</v>
      </c>
      <c r="H198" s="218">
        <v>19</v>
      </c>
      <c r="I198" s="219"/>
      <c r="J198" s="218">
        <f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>O198*H198</f>
        <v>0</v>
      </c>
      <c r="Q198" s="223">
        <v>1.0000000000000001E-5</v>
      </c>
      <c r="R198" s="223">
        <f>Q198*H198</f>
        <v>1.9000000000000001E-4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436</v>
      </c>
    </row>
    <row r="199" spans="1:65" s="13" customFormat="1">
      <c r="B199" s="227"/>
      <c r="C199" s="228"/>
      <c r="D199" s="229" t="s">
        <v>234</v>
      </c>
      <c r="E199" s="230" t="s">
        <v>1</v>
      </c>
      <c r="F199" s="231" t="s">
        <v>634</v>
      </c>
      <c r="G199" s="228"/>
      <c r="H199" s="232">
        <v>19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234</v>
      </c>
      <c r="AU199" s="238" t="s">
        <v>100</v>
      </c>
      <c r="AV199" s="13" t="s">
        <v>100</v>
      </c>
      <c r="AW199" s="13" t="s">
        <v>33</v>
      </c>
      <c r="AX199" s="13" t="s">
        <v>85</v>
      </c>
      <c r="AY199" s="238" t="s">
        <v>223</v>
      </c>
    </row>
    <row r="200" spans="1:65" s="2" customFormat="1" ht="30" customHeight="1">
      <c r="A200" s="34"/>
      <c r="B200" s="35"/>
      <c r="C200" s="214" t="s">
        <v>385</v>
      </c>
      <c r="D200" s="214" t="s">
        <v>225</v>
      </c>
      <c r="E200" s="215" t="s">
        <v>439</v>
      </c>
      <c r="F200" s="216" t="s">
        <v>440</v>
      </c>
      <c r="G200" s="217" t="s">
        <v>248</v>
      </c>
      <c r="H200" s="218">
        <v>22.8</v>
      </c>
      <c r="I200" s="219"/>
      <c r="J200" s="218">
        <f>ROUND(I200*H200,2)</f>
        <v>0</v>
      </c>
      <c r="K200" s="220"/>
      <c r="L200" s="39"/>
      <c r="M200" s="221" t="s">
        <v>1</v>
      </c>
      <c r="N200" s="222" t="s">
        <v>43</v>
      </c>
      <c r="O200" s="75"/>
      <c r="P200" s="223">
        <f>O200*H200</f>
        <v>0</v>
      </c>
      <c r="Q200" s="223">
        <v>0.15112999999999999</v>
      </c>
      <c r="R200" s="223">
        <f>Q200*H200</f>
        <v>3.4457639999999996</v>
      </c>
      <c r="S200" s="223">
        <v>0</v>
      </c>
      <c r="T200" s="22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>IF(N200="základná",J200,0)</f>
        <v>0</v>
      </c>
      <c r="BF200" s="226">
        <f>IF(N200="znížená",J200,0)</f>
        <v>0</v>
      </c>
      <c r="BG200" s="226">
        <f>IF(N200="zákl. prenesená",J200,0)</f>
        <v>0</v>
      </c>
      <c r="BH200" s="226">
        <f>IF(N200="zníž. prenesená",J200,0)</f>
        <v>0</v>
      </c>
      <c r="BI200" s="226">
        <f>IF(N200="nulová",J200,0)</f>
        <v>0</v>
      </c>
      <c r="BJ200" s="17" t="s">
        <v>100</v>
      </c>
      <c r="BK200" s="226">
        <f>ROUND(I200*H200,2)</f>
        <v>0</v>
      </c>
      <c r="BL200" s="17" t="s">
        <v>229</v>
      </c>
      <c r="BM200" s="225" t="s">
        <v>441</v>
      </c>
    </row>
    <row r="201" spans="1:65" s="13" customFormat="1">
      <c r="B201" s="227"/>
      <c r="C201" s="228"/>
      <c r="D201" s="229" t="s">
        <v>234</v>
      </c>
      <c r="E201" s="230" t="s">
        <v>1</v>
      </c>
      <c r="F201" s="231" t="s">
        <v>635</v>
      </c>
      <c r="G201" s="228"/>
      <c r="H201" s="232">
        <v>17.8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234</v>
      </c>
      <c r="AU201" s="238" t="s">
        <v>100</v>
      </c>
      <c r="AV201" s="13" t="s">
        <v>100</v>
      </c>
      <c r="AW201" s="13" t="s">
        <v>33</v>
      </c>
      <c r="AX201" s="13" t="s">
        <v>77</v>
      </c>
      <c r="AY201" s="238" t="s">
        <v>223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636</v>
      </c>
      <c r="G202" s="228"/>
      <c r="H202" s="232">
        <v>5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77</v>
      </c>
      <c r="AY202" s="238" t="s">
        <v>223</v>
      </c>
    </row>
    <row r="203" spans="1:65" s="14" customFormat="1">
      <c r="B203" s="239"/>
      <c r="C203" s="240"/>
      <c r="D203" s="229" t="s">
        <v>234</v>
      </c>
      <c r="E203" s="241" t="s">
        <v>1</v>
      </c>
      <c r="F203" s="242" t="s">
        <v>244</v>
      </c>
      <c r="G203" s="240"/>
      <c r="H203" s="243">
        <v>22.8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234</v>
      </c>
      <c r="AU203" s="249" t="s">
        <v>100</v>
      </c>
      <c r="AV203" s="14" t="s">
        <v>229</v>
      </c>
      <c r="AW203" s="14" t="s">
        <v>33</v>
      </c>
      <c r="AX203" s="14" t="s">
        <v>85</v>
      </c>
      <c r="AY203" s="249" t="s">
        <v>223</v>
      </c>
    </row>
    <row r="204" spans="1:65" s="2" customFormat="1" ht="22.2" customHeight="1">
      <c r="A204" s="34"/>
      <c r="B204" s="35"/>
      <c r="C204" s="250" t="s">
        <v>389</v>
      </c>
      <c r="D204" s="250" t="s">
        <v>322</v>
      </c>
      <c r="E204" s="251" t="s">
        <v>447</v>
      </c>
      <c r="F204" s="252" t="s">
        <v>448</v>
      </c>
      <c r="G204" s="253" t="s">
        <v>376</v>
      </c>
      <c r="H204" s="254">
        <v>23.03</v>
      </c>
      <c r="I204" s="255"/>
      <c r="J204" s="254">
        <f>ROUND(I204*H204,2)</f>
        <v>0</v>
      </c>
      <c r="K204" s="256"/>
      <c r="L204" s="257"/>
      <c r="M204" s="258" t="s">
        <v>1</v>
      </c>
      <c r="N204" s="259" t="s">
        <v>43</v>
      </c>
      <c r="O204" s="75"/>
      <c r="P204" s="223">
        <f>O204*H204</f>
        <v>0</v>
      </c>
      <c r="Q204" s="223">
        <v>0.09</v>
      </c>
      <c r="R204" s="223">
        <f>Q204*H204</f>
        <v>2.0727000000000002</v>
      </c>
      <c r="S204" s="223">
        <v>0</v>
      </c>
      <c r="T204" s="22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262</v>
      </c>
      <c r="AT204" s="225" t="s">
        <v>322</v>
      </c>
      <c r="AU204" s="225" t="s">
        <v>100</v>
      </c>
      <c r="AY204" s="17" t="s">
        <v>223</v>
      </c>
      <c r="BE204" s="226">
        <f>IF(N204="základná",J204,0)</f>
        <v>0</v>
      </c>
      <c r="BF204" s="226">
        <f>IF(N204="znížená",J204,0)</f>
        <v>0</v>
      </c>
      <c r="BG204" s="226">
        <f>IF(N204="zákl. prenesená",J204,0)</f>
        <v>0</v>
      </c>
      <c r="BH204" s="226">
        <f>IF(N204="zníž. prenesená",J204,0)</f>
        <v>0</v>
      </c>
      <c r="BI204" s="226">
        <f>IF(N204="nulová",J204,0)</f>
        <v>0</v>
      </c>
      <c r="BJ204" s="17" t="s">
        <v>100</v>
      </c>
      <c r="BK204" s="226">
        <f>ROUND(I204*H204,2)</f>
        <v>0</v>
      </c>
      <c r="BL204" s="17" t="s">
        <v>229</v>
      </c>
      <c r="BM204" s="225" t="s">
        <v>449</v>
      </c>
    </row>
    <row r="205" spans="1:65" s="13" customFormat="1">
      <c r="B205" s="227"/>
      <c r="C205" s="228"/>
      <c r="D205" s="229" t="s">
        <v>234</v>
      </c>
      <c r="E205" s="230" t="s">
        <v>1</v>
      </c>
      <c r="F205" s="231" t="s">
        <v>635</v>
      </c>
      <c r="G205" s="228"/>
      <c r="H205" s="232">
        <v>17.8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234</v>
      </c>
      <c r="AU205" s="238" t="s">
        <v>100</v>
      </c>
      <c r="AV205" s="13" t="s">
        <v>100</v>
      </c>
      <c r="AW205" s="13" t="s">
        <v>33</v>
      </c>
      <c r="AX205" s="13" t="s">
        <v>77</v>
      </c>
      <c r="AY205" s="238" t="s">
        <v>223</v>
      </c>
    </row>
    <row r="206" spans="1:65" s="13" customFormat="1">
      <c r="B206" s="227"/>
      <c r="C206" s="228"/>
      <c r="D206" s="229" t="s">
        <v>234</v>
      </c>
      <c r="E206" s="230" t="s">
        <v>1</v>
      </c>
      <c r="F206" s="231" t="s">
        <v>636</v>
      </c>
      <c r="G206" s="228"/>
      <c r="H206" s="232">
        <v>5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234</v>
      </c>
      <c r="AU206" s="238" t="s">
        <v>100</v>
      </c>
      <c r="AV206" s="13" t="s">
        <v>100</v>
      </c>
      <c r="AW206" s="13" t="s">
        <v>33</v>
      </c>
      <c r="AX206" s="13" t="s">
        <v>77</v>
      </c>
      <c r="AY206" s="238" t="s">
        <v>223</v>
      </c>
    </row>
    <row r="207" spans="1:65" s="14" customFormat="1">
      <c r="B207" s="239"/>
      <c r="C207" s="240"/>
      <c r="D207" s="229" t="s">
        <v>234</v>
      </c>
      <c r="E207" s="241" t="s">
        <v>1</v>
      </c>
      <c r="F207" s="242" t="s">
        <v>244</v>
      </c>
      <c r="G207" s="240"/>
      <c r="H207" s="243">
        <v>22.8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234</v>
      </c>
      <c r="AU207" s="249" t="s">
        <v>100</v>
      </c>
      <c r="AV207" s="14" t="s">
        <v>229</v>
      </c>
      <c r="AW207" s="14" t="s">
        <v>33</v>
      </c>
      <c r="AX207" s="14" t="s">
        <v>85</v>
      </c>
      <c r="AY207" s="249" t="s">
        <v>223</v>
      </c>
    </row>
    <row r="208" spans="1:65" s="13" customFormat="1">
      <c r="B208" s="227"/>
      <c r="C208" s="228"/>
      <c r="D208" s="229" t="s">
        <v>234</v>
      </c>
      <c r="E208" s="228"/>
      <c r="F208" s="231" t="s">
        <v>637</v>
      </c>
      <c r="G208" s="228"/>
      <c r="H208" s="232">
        <v>23.03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4</v>
      </c>
      <c r="AX208" s="13" t="s">
        <v>85</v>
      </c>
      <c r="AY208" s="238" t="s">
        <v>223</v>
      </c>
    </row>
    <row r="209" spans="1:65" s="2" customFormat="1" ht="30" customHeight="1">
      <c r="A209" s="34"/>
      <c r="B209" s="35"/>
      <c r="C209" s="214" t="s">
        <v>393</v>
      </c>
      <c r="D209" s="214" t="s">
        <v>225</v>
      </c>
      <c r="E209" s="215" t="s">
        <v>462</v>
      </c>
      <c r="F209" s="216" t="s">
        <v>463</v>
      </c>
      <c r="G209" s="217" t="s">
        <v>248</v>
      </c>
      <c r="H209" s="218">
        <v>443.99</v>
      </c>
      <c r="I209" s="219"/>
      <c r="J209" s="218">
        <f>ROUND(I209*H209,2)</f>
        <v>0</v>
      </c>
      <c r="K209" s="220"/>
      <c r="L209" s="39"/>
      <c r="M209" s="221" t="s">
        <v>1</v>
      </c>
      <c r="N209" s="222" t="s">
        <v>43</v>
      </c>
      <c r="O209" s="75"/>
      <c r="P209" s="223">
        <f>O209*H209</f>
        <v>0</v>
      </c>
      <c r="Q209" s="223">
        <v>9.8530000000000006E-2</v>
      </c>
      <c r="R209" s="223">
        <f>Q209*H209</f>
        <v>43.746334700000006</v>
      </c>
      <c r="S209" s="223">
        <v>0</v>
      </c>
      <c r="T209" s="22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>IF(N209="základná",J209,0)</f>
        <v>0</v>
      </c>
      <c r="BF209" s="226">
        <f>IF(N209="znížená",J209,0)</f>
        <v>0</v>
      </c>
      <c r="BG209" s="226">
        <f>IF(N209="zákl. prenesená",J209,0)</f>
        <v>0</v>
      </c>
      <c r="BH209" s="226">
        <f>IF(N209="zníž. prenesená",J209,0)</f>
        <v>0</v>
      </c>
      <c r="BI209" s="226">
        <f>IF(N209="nulová",J209,0)</f>
        <v>0</v>
      </c>
      <c r="BJ209" s="17" t="s">
        <v>100</v>
      </c>
      <c r="BK209" s="226">
        <f>ROUND(I209*H209,2)</f>
        <v>0</v>
      </c>
      <c r="BL209" s="17" t="s">
        <v>229</v>
      </c>
      <c r="BM209" s="225" t="s">
        <v>464</v>
      </c>
    </row>
    <row r="210" spans="1:65" s="13" customFormat="1">
      <c r="B210" s="227"/>
      <c r="C210" s="228"/>
      <c r="D210" s="229" t="s">
        <v>234</v>
      </c>
      <c r="E210" s="230" t="s">
        <v>1</v>
      </c>
      <c r="F210" s="231" t="s">
        <v>638</v>
      </c>
      <c r="G210" s="228"/>
      <c r="H210" s="232">
        <v>443.99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234</v>
      </c>
      <c r="AU210" s="238" t="s">
        <v>100</v>
      </c>
      <c r="AV210" s="13" t="s">
        <v>100</v>
      </c>
      <c r="AW210" s="13" t="s">
        <v>33</v>
      </c>
      <c r="AX210" s="13" t="s">
        <v>85</v>
      </c>
      <c r="AY210" s="238" t="s">
        <v>223</v>
      </c>
    </row>
    <row r="211" spans="1:65" s="2" customFormat="1" ht="14.4" customHeight="1">
      <c r="A211" s="34"/>
      <c r="B211" s="35"/>
      <c r="C211" s="250" t="s">
        <v>397</v>
      </c>
      <c r="D211" s="250" t="s">
        <v>322</v>
      </c>
      <c r="E211" s="251" t="s">
        <v>467</v>
      </c>
      <c r="F211" s="252" t="s">
        <v>468</v>
      </c>
      <c r="G211" s="253" t="s">
        <v>376</v>
      </c>
      <c r="H211" s="254">
        <v>448.43</v>
      </c>
      <c r="I211" s="255"/>
      <c r="J211" s="254">
        <f>ROUND(I211*H211,2)</f>
        <v>0</v>
      </c>
      <c r="K211" s="256"/>
      <c r="L211" s="257"/>
      <c r="M211" s="258" t="s">
        <v>1</v>
      </c>
      <c r="N211" s="259" t="s">
        <v>43</v>
      </c>
      <c r="O211" s="75"/>
      <c r="P211" s="223">
        <f>O211*H211</f>
        <v>0</v>
      </c>
      <c r="Q211" s="223">
        <v>2.3E-2</v>
      </c>
      <c r="R211" s="223">
        <f>Q211*H211</f>
        <v>10.313890000000001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262</v>
      </c>
      <c r="AT211" s="225" t="s">
        <v>322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469</v>
      </c>
    </row>
    <row r="212" spans="1:65" s="13" customFormat="1">
      <c r="B212" s="227"/>
      <c r="C212" s="228"/>
      <c r="D212" s="229" t="s">
        <v>234</v>
      </c>
      <c r="E212" s="228"/>
      <c r="F212" s="231" t="s">
        <v>639</v>
      </c>
      <c r="G212" s="228"/>
      <c r="H212" s="232">
        <v>448.43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4</v>
      </c>
      <c r="AX212" s="13" t="s">
        <v>85</v>
      </c>
      <c r="AY212" s="238" t="s">
        <v>223</v>
      </c>
    </row>
    <row r="213" spans="1:65" s="2" customFormat="1" ht="22.2" customHeight="1">
      <c r="A213" s="34"/>
      <c r="B213" s="35"/>
      <c r="C213" s="214" t="s">
        <v>401</v>
      </c>
      <c r="D213" s="214" t="s">
        <v>225</v>
      </c>
      <c r="E213" s="215" t="s">
        <v>472</v>
      </c>
      <c r="F213" s="216" t="s">
        <v>473</v>
      </c>
      <c r="G213" s="217" t="s">
        <v>258</v>
      </c>
      <c r="H213" s="218">
        <v>18.899999999999999</v>
      </c>
      <c r="I213" s="219"/>
      <c r="J213" s="218">
        <f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>O213*H213</f>
        <v>0</v>
      </c>
      <c r="Q213" s="223">
        <v>2.2151299999999998</v>
      </c>
      <c r="R213" s="223">
        <f>Q213*H213</f>
        <v>41.865956999999995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474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640</v>
      </c>
      <c r="G214" s="228"/>
      <c r="H214" s="232">
        <v>18.899999999999999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85</v>
      </c>
      <c r="AY214" s="238" t="s">
        <v>223</v>
      </c>
    </row>
    <row r="215" spans="1:65" s="2" customFormat="1" ht="19.8" customHeight="1">
      <c r="A215" s="34"/>
      <c r="B215" s="35"/>
      <c r="C215" s="214" t="s">
        <v>405</v>
      </c>
      <c r="D215" s="214" t="s">
        <v>225</v>
      </c>
      <c r="E215" s="215" t="s">
        <v>490</v>
      </c>
      <c r="F215" s="216" t="s">
        <v>491</v>
      </c>
      <c r="G215" s="217" t="s">
        <v>376</v>
      </c>
      <c r="H215" s="218">
        <v>4</v>
      </c>
      <c r="I215" s="219"/>
      <c r="J215" s="218">
        <f t="shared" ref="J215:J220" si="15"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 t="shared" ref="P215:P220" si="16">O215*H215</f>
        <v>0</v>
      </c>
      <c r="Q215" s="223">
        <v>4.1619999999999997E-2</v>
      </c>
      <c r="R215" s="223">
        <f t="shared" ref="R215:R220" si="17">Q215*H215</f>
        <v>0.16647999999999999</v>
      </c>
      <c r="S215" s="223">
        <v>0</v>
      </c>
      <c r="T215" s="224">
        <f t="shared" ref="T215:T220" si="18"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 t="shared" ref="BE215:BE220" si="19">IF(N215="základná",J215,0)</f>
        <v>0</v>
      </c>
      <c r="BF215" s="226">
        <f t="shared" ref="BF215:BF220" si="20">IF(N215="znížená",J215,0)</f>
        <v>0</v>
      </c>
      <c r="BG215" s="226">
        <f t="shared" ref="BG215:BG220" si="21">IF(N215="zákl. prenesená",J215,0)</f>
        <v>0</v>
      </c>
      <c r="BH215" s="226">
        <f t="shared" ref="BH215:BH220" si="22">IF(N215="zníž. prenesená",J215,0)</f>
        <v>0</v>
      </c>
      <c r="BI215" s="226">
        <f t="shared" ref="BI215:BI220" si="23">IF(N215="nulová",J215,0)</f>
        <v>0</v>
      </c>
      <c r="BJ215" s="17" t="s">
        <v>100</v>
      </c>
      <c r="BK215" s="226">
        <f t="shared" ref="BK215:BK220" si="24">ROUND(I215*H215,2)</f>
        <v>0</v>
      </c>
      <c r="BL215" s="17" t="s">
        <v>229</v>
      </c>
      <c r="BM215" s="225" t="s">
        <v>492</v>
      </c>
    </row>
    <row r="216" spans="1:65" s="2" customFormat="1" ht="22.2" customHeight="1">
      <c r="A216" s="34"/>
      <c r="B216" s="35"/>
      <c r="C216" s="214" t="s">
        <v>409</v>
      </c>
      <c r="D216" s="214" t="s">
        <v>225</v>
      </c>
      <c r="E216" s="215" t="s">
        <v>494</v>
      </c>
      <c r="F216" s="216" t="s">
        <v>495</v>
      </c>
      <c r="G216" s="217" t="s">
        <v>376</v>
      </c>
      <c r="H216" s="218">
        <v>1</v>
      </c>
      <c r="I216" s="219"/>
      <c r="J216" s="218">
        <f t="shared" si="15"/>
        <v>0</v>
      </c>
      <c r="K216" s="220"/>
      <c r="L216" s="39"/>
      <c r="M216" s="221" t="s">
        <v>1</v>
      </c>
      <c r="N216" s="222" t="s">
        <v>43</v>
      </c>
      <c r="O216" s="75"/>
      <c r="P216" s="223">
        <f t="shared" si="16"/>
        <v>0</v>
      </c>
      <c r="Q216" s="223">
        <v>0</v>
      </c>
      <c r="R216" s="223">
        <f t="shared" si="17"/>
        <v>0</v>
      </c>
      <c r="S216" s="223">
        <v>4.0000000000000001E-3</v>
      </c>
      <c r="T216" s="224">
        <f t="shared" si="18"/>
        <v>4.0000000000000001E-3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 t="shared" si="19"/>
        <v>0</v>
      </c>
      <c r="BF216" s="226">
        <f t="shared" si="20"/>
        <v>0</v>
      </c>
      <c r="BG216" s="226">
        <f t="shared" si="21"/>
        <v>0</v>
      </c>
      <c r="BH216" s="226">
        <f t="shared" si="22"/>
        <v>0</v>
      </c>
      <c r="BI216" s="226">
        <f t="shared" si="23"/>
        <v>0</v>
      </c>
      <c r="BJ216" s="17" t="s">
        <v>100</v>
      </c>
      <c r="BK216" s="226">
        <f t="shared" si="24"/>
        <v>0</v>
      </c>
      <c r="BL216" s="17" t="s">
        <v>229</v>
      </c>
      <c r="BM216" s="225" t="s">
        <v>496</v>
      </c>
    </row>
    <row r="217" spans="1:65" s="2" customFormat="1" ht="14.4" customHeight="1">
      <c r="A217" s="34"/>
      <c r="B217" s="35"/>
      <c r="C217" s="214" t="s">
        <v>415</v>
      </c>
      <c r="D217" s="214" t="s">
        <v>225</v>
      </c>
      <c r="E217" s="215" t="s">
        <v>641</v>
      </c>
      <c r="F217" s="216" t="s">
        <v>642</v>
      </c>
      <c r="G217" s="217" t="s">
        <v>376</v>
      </c>
      <c r="H217" s="218">
        <v>1</v>
      </c>
      <c r="I217" s="219"/>
      <c r="J217" s="218">
        <f t="shared" si="15"/>
        <v>0</v>
      </c>
      <c r="K217" s="220"/>
      <c r="L217" s="39"/>
      <c r="M217" s="221" t="s">
        <v>1</v>
      </c>
      <c r="N217" s="222" t="s">
        <v>43</v>
      </c>
      <c r="O217" s="75"/>
      <c r="P217" s="223">
        <f t="shared" si="16"/>
        <v>0</v>
      </c>
      <c r="Q217" s="223">
        <v>0</v>
      </c>
      <c r="R217" s="223">
        <f t="shared" si="17"/>
        <v>0</v>
      </c>
      <c r="S217" s="223">
        <v>0</v>
      </c>
      <c r="T217" s="224">
        <f t="shared" si="18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 t="shared" si="19"/>
        <v>0</v>
      </c>
      <c r="BF217" s="226">
        <f t="shared" si="20"/>
        <v>0</v>
      </c>
      <c r="BG217" s="226">
        <f t="shared" si="21"/>
        <v>0</v>
      </c>
      <c r="BH217" s="226">
        <f t="shared" si="22"/>
        <v>0</v>
      </c>
      <c r="BI217" s="226">
        <f t="shared" si="23"/>
        <v>0</v>
      </c>
      <c r="BJ217" s="17" t="s">
        <v>100</v>
      </c>
      <c r="BK217" s="226">
        <f t="shared" si="24"/>
        <v>0</v>
      </c>
      <c r="BL217" s="17" t="s">
        <v>229</v>
      </c>
      <c r="BM217" s="225" t="s">
        <v>643</v>
      </c>
    </row>
    <row r="218" spans="1:65" s="2" customFormat="1" ht="14.4" customHeight="1">
      <c r="A218" s="34"/>
      <c r="B218" s="35"/>
      <c r="C218" s="214" t="s">
        <v>419</v>
      </c>
      <c r="D218" s="214" t="s">
        <v>225</v>
      </c>
      <c r="E218" s="215" t="s">
        <v>644</v>
      </c>
      <c r="F218" s="216" t="s">
        <v>645</v>
      </c>
      <c r="G218" s="217" t="s">
        <v>376</v>
      </c>
      <c r="H218" s="218">
        <v>1</v>
      </c>
      <c r="I218" s="219"/>
      <c r="J218" s="218">
        <f t="shared" si="15"/>
        <v>0</v>
      </c>
      <c r="K218" s="220"/>
      <c r="L218" s="39"/>
      <c r="M218" s="221" t="s">
        <v>1</v>
      </c>
      <c r="N218" s="222" t="s">
        <v>43</v>
      </c>
      <c r="O218" s="75"/>
      <c r="P218" s="223">
        <f t="shared" si="16"/>
        <v>0</v>
      </c>
      <c r="Q218" s="223">
        <v>0</v>
      </c>
      <c r="R218" s="223">
        <f t="shared" si="17"/>
        <v>0</v>
      </c>
      <c r="S218" s="223">
        <v>0</v>
      </c>
      <c r="T218" s="224">
        <f t="shared" si="18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 t="shared" si="19"/>
        <v>0</v>
      </c>
      <c r="BF218" s="226">
        <f t="shared" si="20"/>
        <v>0</v>
      </c>
      <c r="BG218" s="226">
        <f t="shared" si="21"/>
        <v>0</v>
      </c>
      <c r="BH218" s="226">
        <f t="shared" si="22"/>
        <v>0</v>
      </c>
      <c r="BI218" s="226">
        <f t="shared" si="23"/>
        <v>0</v>
      </c>
      <c r="BJ218" s="17" t="s">
        <v>100</v>
      </c>
      <c r="BK218" s="226">
        <f t="shared" si="24"/>
        <v>0</v>
      </c>
      <c r="BL218" s="17" t="s">
        <v>229</v>
      </c>
      <c r="BM218" s="225" t="s">
        <v>646</v>
      </c>
    </row>
    <row r="219" spans="1:65" s="2" customFormat="1" ht="30" customHeight="1">
      <c r="A219" s="34"/>
      <c r="B219" s="35"/>
      <c r="C219" s="214" t="s">
        <v>423</v>
      </c>
      <c r="D219" s="214" t="s">
        <v>225</v>
      </c>
      <c r="E219" s="215" t="s">
        <v>502</v>
      </c>
      <c r="F219" s="216" t="s">
        <v>503</v>
      </c>
      <c r="G219" s="217" t="s">
        <v>303</v>
      </c>
      <c r="H219" s="218">
        <v>24.84</v>
      </c>
      <c r="I219" s="219"/>
      <c r="J219" s="218">
        <f t="shared" si="15"/>
        <v>0</v>
      </c>
      <c r="K219" s="220"/>
      <c r="L219" s="39"/>
      <c r="M219" s="221" t="s">
        <v>1</v>
      </c>
      <c r="N219" s="222" t="s">
        <v>43</v>
      </c>
      <c r="O219" s="75"/>
      <c r="P219" s="223">
        <f t="shared" si="16"/>
        <v>0</v>
      </c>
      <c r="Q219" s="223">
        <v>0</v>
      </c>
      <c r="R219" s="223">
        <f t="shared" si="17"/>
        <v>0</v>
      </c>
      <c r="S219" s="223">
        <v>0</v>
      </c>
      <c r="T219" s="224">
        <f t="shared" si="18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5" t="s">
        <v>229</v>
      </c>
      <c r="AT219" s="225" t="s">
        <v>225</v>
      </c>
      <c r="AU219" s="225" t="s">
        <v>100</v>
      </c>
      <c r="AY219" s="17" t="s">
        <v>223</v>
      </c>
      <c r="BE219" s="226">
        <f t="shared" si="19"/>
        <v>0</v>
      </c>
      <c r="BF219" s="226">
        <f t="shared" si="20"/>
        <v>0</v>
      </c>
      <c r="BG219" s="226">
        <f t="shared" si="21"/>
        <v>0</v>
      </c>
      <c r="BH219" s="226">
        <f t="shared" si="22"/>
        <v>0</v>
      </c>
      <c r="BI219" s="226">
        <f t="shared" si="23"/>
        <v>0</v>
      </c>
      <c r="BJ219" s="17" t="s">
        <v>100</v>
      </c>
      <c r="BK219" s="226">
        <f t="shared" si="24"/>
        <v>0</v>
      </c>
      <c r="BL219" s="17" t="s">
        <v>229</v>
      </c>
      <c r="BM219" s="225" t="s">
        <v>504</v>
      </c>
    </row>
    <row r="220" spans="1:65" s="2" customFormat="1" ht="22.2" customHeight="1">
      <c r="A220" s="34"/>
      <c r="B220" s="35"/>
      <c r="C220" s="214" t="s">
        <v>428</v>
      </c>
      <c r="D220" s="214" t="s">
        <v>225</v>
      </c>
      <c r="E220" s="215" t="s">
        <v>506</v>
      </c>
      <c r="F220" s="216" t="s">
        <v>507</v>
      </c>
      <c r="G220" s="217" t="s">
        <v>303</v>
      </c>
      <c r="H220" s="218">
        <v>74.52</v>
      </c>
      <c r="I220" s="219"/>
      <c r="J220" s="218">
        <f t="shared" si="15"/>
        <v>0</v>
      </c>
      <c r="K220" s="220"/>
      <c r="L220" s="39"/>
      <c r="M220" s="221" t="s">
        <v>1</v>
      </c>
      <c r="N220" s="222" t="s">
        <v>43</v>
      </c>
      <c r="O220" s="75"/>
      <c r="P220" s="223">
        <f t="shared" si="16"/>
        <v>0</v>
      </c>
      <c r="Q220" s="223">
        <v>0</v>
      </c>
      <c r="R220" s="223">
        <f t="shared" si="17"/>
        <v>0</v>
      </c>
      <c r="S220" s="223">
        <v>0</v>
      </c>
      <c r="T220" s="224">
        <f t="shared" si="18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 t="shared" si="19"/>
        <v>0</v>
      </c>
      <c r="BF220" s="226">
        <f t="shared" si="20"/>
        <v>0</v>
      </c>
      <c r="BG220" s="226">
        <f t="shared" si="21"/>
        <v>0</v>
      </c>
      <c r="BH220" s="226">
        <f t="shared" si="22"/>
        <v>0</v>
      </c>
      <c r="BI220" s="226">
        <f t="shared" si="23"/>
        <v>0</v>
      </c>
      <c r="BJ220" s="17" t="s">
        <v>100</v>
      </c>
      <c r="BK220" s="226">
        <f t="shared" si="24"/>
        <v>0</v>
      </c>
      <c r="BL220" s="17" t="s">
        <v>229</v>
      </c>
      <c r="BM220" s="225" t="s">
        <v>508</v>
      </c>
    </row>
    <row r="221" spans="1:65" s="13" customFormat="1">
      <c r="B221" s="227"/>
      <c r="C221" s="228"/>
      <c r="D221" s="229" t="s">
        <v>234</v>
      </c>
      <c r="E221" s="228"/>
      <c r="F221" s="231" t="s">
        <v>647</v>
      </c>
      <c r="G221" s="228"/>
      <c r="H221" s="232">
        <v>74.52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4</v>
      </c>
      <c r="AX221" s="13" t="s">
        <v>85</v>
      </c>
      <c r="AY221" s="238" t="s">
        <v>223</v>
      </c>
    </row>
    <row r="222" spans="1:65" s="2" customFormat="1" ht="22.2" customHeight="1">
      <c r="A222" s="34"/>
      <c r="B222" s="35"/>
      <c r="C222" s="214" t="s">
        <v>433</v>
      </c>
      <c r="D222" s="214" t="s">
        <v>225</v>
      </c>
      <c r="E222" s="215" t="s">
        <v>511</v>
      </c>
      <c r="F222" s="216" t="s">
        <v>512</v>
      </c>
      <c r="G222" s="217" t="s">
        <v>303</v>
      </c>
      <c r="H222" s="218">
        <v>24.84</v>
      </c>
      <c r="I222" s="219"/>
      <c r="J222" s="218">
        <f>ROUND(I222*H222,2)</f>
        <v>0</v>
      </c>
      <c r="K222" s="220"/>
      <c r="L222" s="39"/>
      <c r="M222" s="221" t="s">
        <v>1</v>
      </c>
      <c r="N222" s="222" t="s">
        <v>43</v>
      </c>
      <c r="O222" s="7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513</v>
      </c>
    </row>
    <row r="223" spans="1:65" s="2" customFormat="1" ht="22.2" customHeight="1">
      <c r="A223" s="34"/>
      <c r="B223" s="35"/>
      <c r="C223" s="214" t="s">
        <v>438</v>
      </c>
      <c r="D223" s="214" t="s">
        <v>225</v>
      </c>
      <c r="E223" s="215" t="s">
        <v>515</v>
      </c>
      <c r="F223" s="216" t="s">
        <v>516</v>
      </c>
      <c r="G223" s="217" t="s">
        <v>303</v>
      </c>
      <c r="H223" s="218">
        <v>24.84</v>
      </c>
      <c r="I223" s="219"/>
      <c r="J223" s="218">
        <f>ROUND(I223*H223,2)</f>
        <v>0</v>
      </c>
      <c r="K223" s="220"/>
      <c r="L223" s="39"/>
      <c r="M223" s="221" t="s">
        <v>1</v>
      </c>
      <c r="N223" s="222" t="s">
        <v>43</v>
      </c>
      <c r="O223" s="75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517</v>
      </c>
    </row>
    <row r="224" spans="1:65" s="12" customFormat="1" ht="22.8" customHeight="1">
      <c r="B224" s="198"/>
      <c r="C224" s="199"/>
      <c r="D224" s="200" t="s">
        <v>76</v>
      </c>
      <c r="E224" s="212" t="s">
        <v>522</v>
      </c>
      <c r="F224" s="212" t="s">
        <v>523</v>
      </c>
      <c r="G224" s="199"/>
      <c r="H224" s="199"/>
      <c r="I224" s="202"/>
      <c r="J224" s="213">
        <f>BK224</f>
        <v>0</v>
      </c>
      <c r="K224" s="199"/>
      <c r="L224" s="204"/>
      <c r="M224" s="205"/>
      <c r="N224" s="206"/>
      <c r="O224" s="206"/>
      <c r="P224" s="207">
        <f>P225</f>
        <v>0</v>
      </c>
      <c r="Q224" s="206"/>
      <c r="R224" s="207">
        <f>R225</f>
        <v>0</v>
      </c>
      <c r="S224" s="206"/>
      <c r="T224" s="208">
        <f>T225</f>
        <v>0</v>
      </c>
      <c r="AR224" s="209" t="s">
        <v>85</v>
      </c>
      <c r="AT224" s="210" t="s">
        <v>76</v>
      </c>
      <c r="AU224" s="210" t="s">
        <v>85</v>
      </c>
      <c r="AY224" s="209" t="s">
        <v>223</v>
      </c>
      <c r="BK224" s="211">
        <f>BK225</f>
        <v>0</v>
      </c>
    </row>
    <row r="225" spans="1:65" s="2" customFormat="1" ht="22.2" customHeight="1">
      <c r="A225" s="34"/>
      <c r="B225" s="35"/>
      <c r="C225" s="214" t="s">
        <v>446</v>
      </c>
      <c r="D225" s="214" t="s">
        <v>225</v>
      </c>
      <c r="E225" s="215" t="s">
        <v>596</v>
      </c>
      <c r="F225" s="216" t="s">
        <v>597</v>
      </c>
      <c r="G225" s="217" t="s">
        <v>303</v>
      </c>
      <c r="H225" s="218">
        <v>782.82</v>
      </c>
      <c r="I225" s="219"/>
      <c r="J225" s="218">
        <f>ROUND(I225*H225,2)</f>
        <v>0</v>
      </c>
      <c r="K225" s="220"/>
      <c r="L225" s="39"/>
      <c r="M225" s="260" t="s">
        <v>1</v>
      </c>
      <c r="N225" s="261" t="s">
        <v>43</v>
      </c>
      <c r="O225" s="262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648</v>
      </c>
    </row>
    <row r="226" spans="1:65" s="2" customFormat="1" ht="6.9" customHeight="1">
      <c r="A226" s="34"/>
      <c r="B226" s="58"/>
      <c r="C226" s="59"/>
      <c r="D226" s="59"/>
      <c r="E226" s="59"/>
      <c r="F226" s="59"/>
      <c r="G226" s="59"/>
      <c r="H226" s="59"/>
      <c r="I226" s="59"/>
      <c r="J226" s="59"/>
      <c r="K226" s="59"/>
      <c r="L226" s="39"/>
      <c r="M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</row>
  </sheetData>
  <sheetProtection password="CC35" sheet="1" objects="1" scenarios="1" formatColumns="0" formatRows="0" autoFilter="0"/>
  <autoFilter ref="C131:K225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95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2" customFormat="1" ht="12" customHeight="1">
      <c r="A8" s="34"/>
      <c r="B8" s="39"/>
      <c r="C8" s="34"/>
      <c r="D8" s="123" t="s">
        <v>183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462" t="s">
        <v>649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23" t="s">
        <v>16</v>
      </c>
      <c r="E11" s="34"/>
      <c r="F11" s="114" t="s">
        <v>1</v>
      </c>
      <c r="G11" s="34"/>
      <c r="H11" s="34"/>
      <c r="I11" s="12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23" t="s">
        <v>18</v>
      </c>
      <c r="E12" s="34"/>
      <c r="F12" s="114" t="s">
        <v>19</v>
      </c>
      <c r="G12" s="34"/>
      <c r="H12" s="34"/>
      <c r="I12" s="123" t="s">
        <v>20</v>
      </c>
      <c r="J12" s="124" t="str">
        <f>'Rekapitulácia stavby'!AN8</f>
        <v>23. 1. 2023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22</v>
      </c>
      <c r="E14" s="34"/>
      <c r="F14" s="34"/>
      <c r="G14" s="34"/>
      <c r="H14" s="34"/>
      <c r="I14" s="123" t="s">
        <v>23</v>
      </c>
      <c r="J14" s="114" t="s">
        <v>24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23" t="s">
        <v>26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3" t="s">
        <v>27</v>
      </c>
      <c r="E17" s="34"/>
      <c r="F17" s="34"/>
      <c r="G17" s="34"/>
      <c r="H17" s="34"/>
      <c r="I17" s="123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464" t="str">
        <f>'Rekapitulácia stavby'!E14</f>
        <v>Vyplň údaj</v>
      </c>
      <c r="F18" s="465"/>
      <c r="G18" s="465"/>
      <c r="H18" s="465"/>
      <c r="I18" s="123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3" t="s">
        <v>29</v>
      </c>
      <c r="E20" s="34"/>
      <c r="F20" s="34"/>
      <c r="G20" s="34"/>
      <c r="H20" s="34"/>
      <c r="I20" s="123" t="s">
        <v>23</v>
      </c>
      <c r="J20" s="114" t="s">
        <v>30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23" t="s">
        <v>26</v>
      </c>
      <c r="J21" s="114" t="s">
        <v>32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3" t="s">
        <v>34</v>
      </c>
      <c r="E23" s="34"/>
      <c r="F23" s="34"/>
      <c r="G23" s="34"/>
      <c r="H23" s="34"/>
      <c r="I23" s="123" t="s">
        <v>23</v>
      </c>
      <c r="J23" s="114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IF('Rekapitulácia stavby'!E20="","",'Rekapitulácia stavby'!E20)</f>
        <v xml:space="preserve"> </v>
      </c>
      <c r="F24" s="34"/>
      <c r="G24" s="34"/>
      <c r="H24" s="34"/>
      <c r="I24" s="123" t="s">
        <v>26</v>
      </c>
      <c r="J24" s="114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3" t="s">
        <v>36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25"/>
      <c r="B27" s="126"/>
      <c r="C27" s="125"/>
      <c r="D27" s="125"/>
      <c r="E27" s="466" t="s">
        <v>1</v>
      </c>
      <c r="F27" s="466"/>
      <c r="G27" s="466"/>
      <c r="H27" s="46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8"/>
      <c r="E29" s="128"/>
      <c r="F29" s="128"/>
      <c r="G29" s="128"/>
      <c r="H29" s="128"/>
      <c r="I29" s="128"/>
      <c r="J29" s="128"/>
      <c r="K29" s="128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9"/>
      <c r="C30" s="34"/>
      <c r="D30" s="114" t="s">
        <v>185</v>
      </c>
      <c r="E30" s="34"/>
      <c r="F30" s="34"/>
      <c r="G30" s="34"/>
      <c r="H30" s="34"/>
      <c r="I30" s="34"/>
      <c r="J30" s="129">
        <f>J96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9"/>
      <c r="C31" s="34"/>
      <c r="D31" s="130" t="s">
        <v>186</v>
      </c>
      <c r="E31" s="34"/>
      <c r="F31" s="34"/>
      <c r="G31" s="34"/>
      <c r="H31" s="34"/>
      <c r="I31" s="34"/>
      <c r="J31" s="129">
        <f>J106</f>
        <v>0</v>
      </c>
      <c r="K31" s="34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34"/>
      <c r="J32" s="132">
        <f>ROUND(J30 + J31, 2)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28"/>
      <c r="E33" s="128"/>
      <c r="F33" s="128"/>
      <c r="G33" s="128"/>
      <c r="H33" s="128"/>
      <c r="I33" s="128"/>
      <c r="J33" s="128"/>
      <c r="K33" s="128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3" t="s">
        <v>38</v>
      </c>
      <c r="J34" s="133" t="s">
        <v>40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4" t="s">
        <v>41</v>
      </c>
      <c r="E35" s="135" t="s">
        <v>42</v>
      </c>
      <c r="F35" s="136">
        <f>ROUND((SUM(BE106:BE113) + SUM(BE133:BE239)),  2)</f>
        <v>0</v>
      </c>
      <c r="G35" s="137"/>
      <c r="H35" s="137"/>
      <c r="I35" s="138">
        <v>0.2</v>
      </c>
      <c r="J35" s="136">
        <f>ROUND(((SUM(BE106:BE113) + SUM(BE133:BE239))*I35),  2)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35" t="s">
        <v>43</v>
      </c>
      <c r="F36" s="136">
        <f>ROUND((SUM(BF106:BF113) + SUM(BF133:BF239)),  2)</f>
        <v>0</v>
      </c>
      <c r="G36" s="137"/>
      <c r="H36" s="137"/>
      <c r="I36" s="138">
        <v>0.2</v>
      </c>
      <c r="J36" s="136">
        <f>ROUND(((SUM(BF106:BF113) + SUM(BF133:BF239))*I36),  2)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3" t="s">
        <v>44</v>
      </c>
      <c r="F37" s="139">
        <f>ROUND((SUM(BG106:BG113) + SUM(BG133:BG239)),  2)</f>
        <v>0</v>
      </c>
      <c r="G37" s="34"/>
      <c r="H37" s="34"/>
      <c r="I37" s="140">
        <v>0.2</v>
      </c>
      <c r="J37" s="139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hidden="1" customHeight="1">
      <c r="A38" s="34"/>
      <c r="B38" s="39"/>
      <c r="C38" s="34"/>
      <c r="D38" s="34"/>
      <c r="E38" s="123" t="s">
        <v>45</v>
      </c>
      <c r="F38" s="139">
        <f>ROUND((SUM(BH106:BH113) + SUM(BH133:BH239)),  2)</f>
        <v>0</v>
      </c>
      <c r="G38" s="34"/>
      <c r="H38" s="34"/>
      <c r="I38" s="140">
        <v>0.2</v>
      </c>
      <c r="J38" s="139">
        <f>0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35" t="s">
        <v>46</v>
      </c>
      <c r="F39" s="136">
        <f>ROUND((SUM(BI106:BI113) + SUM(BI133:BI239)),  2)</f>
        <v>0</v>
      </c>
      <c r="G39" s="137"/>
      <c r="H39" s="137"/>
      <c r="I39" s="138">
        <v>0</v>
      </c>
      <c r="J39" s="136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41"/>
      <c r="D41" s="142" t="s">
        <v>47</v>
      </c>
      <c r="E41" s="143"/>
      <c r="F41" s="143"/>
      <c r="G41" s="144" t="s">
        <v>48</v>
      </c>
      <c r="H41" s="145" t="s">
        <v>49</v>
      </c>
      <c r="I41" s="143"/>
      <c r="J41" s="146">
        <f>SUM(J32:J39)</f>
        <v>0</v>
      </c>
      <c r="K41" s="147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183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414" t="str">
        <f>E9</f>
        <v>999-9-8-4 - SO 06 Mierove námestie 1.časť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Malacky</v>
      </c>
      <c r="G89" s="36"/>
      <c r="H89" s="36"/>
      <c r="I89" s="29" t="s">
        <v>20</v>
      </c>
      <c r="J89" s="70" t="str">
        <f>IF(J12="","",J12)</f>
        <v>23. 1. 2023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799999999999997" customHeight="1">
      <c r="A91" s="34"/>
      <c r="B91" s="35"/>
      <c r="C91" s="29" t="s">
        <v>22</v>
      </c>
      <c r="D91" s="36"/>
      <c r="E91" s="36"/>
      <c r="F91" s="27" t="str">
        <f>E15</f>
        <v>Mesto Malacky, Bernolákova 5188/1A, 901 01 Malacky</v>
      </c>
      <c r="G91" s="36"/>
      <c r="H91" s="36"/>
      <c r="I91" s="29" t="s">
        <v>29</v>
      </c>
      <c r="J91" s="32" t="str">
        <f>E21</f>
        <v>Cykloprojekt s.r.o., Laurinská 18, 81101 Bratislav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9" t="s">
        <v>188</v>
      </c>
      <c r="D94" s="160"/>
      <c r="E94" s="160"/>
      <c r="F94" s="160"/>
      <c r="G94" s="160"/>
      <c r="H94" s="160"/>
      <c r="I94" s="160"/>
      <c r="J94" s="161" t="s">
        <v>189</v>
      </c>
      <c r="K94" s="160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2" t="s">
        <v>190</v>
      </c>
      <c r="D96" s="36"/>
      <c r="E96" s="36"/>
      <c r="F96" s="36"/>
      <c r="G96" s="36"/>
      <c r="H96" s="36"/>
      <c r="I96" s="36"/>
      <c r="J96" s="88">
        <f>J133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191</v>
      </c>
    </row>
    <row r="97" spans="1:65" s="9" customFormat="1" ht="24.9" customHeight="1">
      <c r="B97" s="163"/>
      <c r="C97" s="164"/>
      <c r="D97" s="165" t="s">
        <v>192</v>
      </c>
      <c r="E97" s="166"/>
      <c r="F97" s="166"/>
      <c r="G97" s="166"/>
      <c r="H97" s="166"/>
      <c r="I97" s="166"/>
      <c r="J97" s="167">
        <f>J134</f>
        <v>0</v>
      </c>
      <c r="K97" s="164"/>
      <c r="L97" s="168"/>
    </row>
    <row r="98" spans="1:65" s="10" customFormat="1" ht="19.95" customHeight="1">
      <c r="B98" s="169"/>
      <c r="C98" s="108"/>
      <c r="D98" s="170" t="s">
        <v>193</v>
      </c>
      <c r="E98" s="171"/>
      <c r="F98" s="171"/>
      <c r="G98" s="171"/>
      <c r="H98" s="171"/>
      <c r="I98" s="171"/>
      <c r="J98" s="172">
        <f>J135</f>
        <v>0</v>
      </c>
      <c r="K98" s="108"/>
      <c r="L98" s="173"/>
    </row>
    <row r="99" spans="1:65" s="10" customFormat="1" ht="19.95" customHeight="1">
      <c r="B99" s="169"/>
      <c r="C99" s="108"/>
      <c r="D99" s="170" t="s">
        <v>650</v>
      </c>
      <c r="E99" s="171"/>
      <c r="F99" s="171"/>
      <c r="G99" s="171"/>
      <c r="H99" s="171"/>
      <c r="I99" s="171"/>
      <c r="J99" s="172">
        <f>J173</f>
        <v>0</v>
      </c>
      <c r="K99" s="108"/>
      <c r="L99" s="173"/>
    </row>
    <row r="100" spans="1:65" s="10" customFormat="1" ht="19.95" customHeight="1">
      <c r="B100" s="169"/>
      <c r="C100" s="108"/>
      <c r="D100" s="170" t="s">
        <v>194</v>
      </c>
      <c r="E100" s="171"/>
      <c r="F100" s="171"/>
      <c r="G100" s="171"/>
      <c r="H100" s="171"/>
      <c r="I100" s="171"/>
      <c r="J100" s="172">
        <f>J179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195</v>
      </c>
      <c r="E101" s="171"/>
      <c r="F101" s="171"/>
      <c r="G101" s="171"/>
      <c r="H101" s="171"/>
      <c r="I101" s="171"/>
      <c r="J101" s="172">
        <f>J184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197</v>
      </c>
      <c r="E102" s="171"/>
      <c r="F102" s="171"/>
      <c r="G102" s="171"/>
      <c r="H102" s="171"/>
      <c r="I102" s="171"/>
      <c r="J102" s="172">
        <f>J193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198</v>
      </c>
      <c r="E103" s="171"/>
      <c r="F103" s="171"/>
      <c r="G103" s="171"/>
      <c r="H103" s="171"/>
      <c r="I103" s="171"/>
      <c r="J103" s="172">
        <f>J238</f>
        <v>0</v>
      </c>
      <c r="K103" s="108"/>
      <c r="L103" s="173"/>
    </row>
    <row r="104" spans="1:65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6.9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29.25" customHeight="1">
      <c r="A106" s="34"/>
      <c r="B106" s="35"/>
      <c r="C106" s="162" t="s">
        <v>199</v>
      </c>
      <c r="D106" s="36"/>
      <c r="E106" s="36"/>
      <c r="F106" s="36"/>
      <c r="G106" s="36"/>
      <c r="H106" s="36"/>
      <c r="I106" s="36"/>
      <c r="J106" s="174">
        <f>ROUND(J107 + J108 + J109 + J110 + J111 + J112,2)</f>
        <v>0</v>
      </c>
      <c r="K106" s="36"/>
      <c r="L106" s="55"/>
      <c r="N106" s="175" t="s">
        <v>41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455" t="s">
        <v>200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ref="BE107:BE112" si="0">IF(N107="základná",J107,0)</f>
        <v>0</v>
      </c>
      <c r="BF107" s="183">
        <f t="shared" ref="BF107:BF112" si="1">IF(N107="znížená",J107,0)</f>
        <v>0</v>
      </c>
      <c r="BG107" s="183">
        <f t="shared" ref="BG107:BG112" si="2">IF(N107="zákl. prenesená",J107,0)</f>
        <v>0</v>
      </c>
      <c r="BH107" s="183">
        <f t="shared" ref="BH107:BH112" si="3">IF(N107="zníž. prenesená",J107,0)</f>
        <v>0</v>
      </c>
      <c r="BI107" s="183">
        <f t="shared" ref="BI107:BI112" si="4">IF(N107="nulová",J107,0)</f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202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203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204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205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176" t="s">
        <v>206</v>
      </c>
      <c r="E112" s="36"/>
      <c r="F112" s="36"/>
      <c r="G112" s="36"/>
      <c r="H112" s="36"/>
      <c r="I112" s="36"/>
      <c r="J112" s="177">
        <f>ROUND(J30*T112,2)</f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207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31" s="2" customForma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84" t="s">
        <v>208</v>
      </c>
      <c r="D114" s="160"/>
      <c r="E114" s="160"/>
      <c r="F114" s="160"/>
      <c r="G114" s="160"/>
      <c r="H114" s="160"/>
      <c r="I114" s="160"/>
      <c r="J114" s="185">
        <f>ROUND(J96+J106,2)</f>
        <v>0</v>
      </c>
      <c r="K114" s="160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209</v>
      </c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14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7" customHeight="1">
      <c r="A123" s="34"/>
      <c r="B123" s="35"/>
      <c r="C123" s="36"/>
      <c r="D123" s="36"/>
      <c r="E123" s="457" t="str">
        <f>E7</f>
        <v>Cyklotrasa Partizánska - Cesta mládeže, Malacky - časť 1 - oprávnené náklady</v>
      </c>
      <c r="F123" s="458"/>
      <c r="G123" s="458"/>
      <c r="H123" s="458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183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6" customHeight="1">
      <c r="A125" s="34"/>
      <c r="B125" s="35"/>
      <c r="C125" s="36"/>
      <c r="D125" s="36"/>
      <c r="E125" s="414" t="str">
        <f>E9</f>
        <v>999-9-8-4 - SO 06 Mierove námestie 1.časť</v>
      </c>
      <c r="F125" s="459"/>
      <c r="G125" s="459"/>
      <c r="H125" s="459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18</v>
      </c>
      <c r="D127" s="36"/>
      <c r="E127" s="36"/>
      <c r="F127" s="27" t="str">
        <f>F12</f>
        <v>Malacky</v>
      </c>
      <c r="G127" s="36"/>
      <c r="H127" s="36"/>
      <c r="I127" s="29" t="s">
        <v>20</v>
      </c>
      <c r="J127" s="70" t="str">
        <f>IF(J12="","",J12)</f>
        <v>23. 1. 2023</v>
      </c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40.799999999999997" customHeight="1">
      <c r="A129" s="34"/>
      <c r="B129" s="35"/>
      <c r="C129" s="29" t="s">
        <v>22</v>
      </c>
      <c r="D129" s="36"/>
      <c r="E129" s="36"/>
      <c r="F129" s="27" t="str">
        <f>E15</f>
        <v>Mesto Malacky, Bernolákova 5188/1A, 901 01 Malacky</v>
      </c>
      <c r="G129" s="36"/>
      <c r="H129" s="36"/>
      <c r="I129" s="29" t="s">
        <v>29</v>
      </c>
      <c r="J129" s="32" t="str">
        <f>E21</f>
        <v>Cykloprojekt s.r.o., Laurinská 18, 81101 Bratislav</v>
      </c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6" customHeight="1">
      <c r="A130" s="34"/>
      <c r="B130" s="35"/>
      <c r="C130" s="29" t="s">
        <v>27</v>
      </c>
      <c r="D130" s="36"/>
      <c r="E130" s="36"/>
      <c r="F130" s="27" t="str">
        <f>IF(E18="","",E18)</f>
        <v>Vyplň údaj</v>
      </c>
      <c r="G130" s="36"/>
      <c r="H130" s="36"/>
      <c r="I130" s="29" t="s">
        <v>34</v>
      </c>
      <c r="J130" s="32" t="str">
        <f>E24</f>
        <v xml:space="preserve"> 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11" customFormat="1" ht="29.25" customHeight="1">
      <c r="A132" s="186"/>
      <c r="B132" s="187"/>
      <c r="C132" s="188" t="s">
        <v>210</v>
      </c>
      <c r="D132" s="189" t="s">
        <v>62</v>
      </c>
      <c r="E132" s="189" t="s">
        <v>58</v>
      </c>
      <c r="F132" s="189" t="s">
        <v>59</v>
      </c>
      <c r="G132" s="189" t="s">
        <v>211</v>
      </c>
      <c r="H132" s="189" t="s">
        <v>212</v>
      </c>
      <c r="I132" s="189" t="s">
        <v>213</v>
      </c>
      <c r="J132" s="190" t="s">
        <v>189</v>
      </c>
      <c r="K132" s="191" t="s">
        <v>214</v>
      </c>
      <c r="L132" s="192"/>
      <c r="M132" s="79" t="s">
        <v>1</v>
      </c>
      <c r="N132" s="80" t="s">
        <v>41</v>
      </c>
      <c r="O132" s="80" t="s">
        <v>215</v>
      </c>
      <c r="P132" s="80" t="s">
        <v>216</v>
      </c>
      <c r="Q132" s="80" t="s">
        <v>217</v>
      </c>
      <c r="R132" s="80" t="s">
        <v>218</v>
      </c>
      <c r="S132" s="80" t="s">
        <v>219</v>
      </c>
      <c r="T132" s="81" t="s">
        <v>220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</row>
    <row r="133" spans="1:65" s="2" customFormat="1" ht="22.8" customHeight="1">
      <c r="A133" s="34"/>
      <c r="B133" s="35"/>
      <c r="C133" s="86" t="s">
        <v>185</v>
      </c>
      <c r="D133" s="36"/>
      <c r="E133" s="36"/>
      <c r="F133" s="36"/>
      <c r="G133" s="36"/>
      <c r="H133" s="36"/>
      <c r="I133" s="36"/>
      <c r="J133" s="193">
        <f>BK133</f>
        <v>0</v>
      </c>
      <c r="K133" s="36"/>
      <c r="L133" s="39"/>
      <c r="M133" s="82"/>
      <c r="N133" s="194"/>
      <c r="O133" s="83"/>
      <c r="P133" s="195">
        <f>P134</f>
        <v>0</v>
      </c>
      <c r="Q133" s="83"/>
      <c r="R133" s="195">
        <f>R134</f>
        <v>562.27087330000006</v>
      </c>
      <c r="S133" s="83"/>
      <c r="T133" s="196">
        <f>T134</f>
        <v>241.67649000000003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76</v>
      </c>
      <c r="AU133" s="17" t="s">
        <v>191</v>
      </c>
      <c r="BK133" s="197">
        <f>BK134</f>
        <v>0</v>
      </c>
    </row>
    <row r="134" spans="1:65" s="12" customFormat="1" ht="25.95" customHeight="1">
      <c r="B134" s="198"/>
      <c r="C134" s="199"/>
      <c r="D134" s="200" t="s">
        <v>76</v>
      </c>
      <c r="E134" s="201" t="s">
        <v>221</v>
      </c>
      <c r="F134" s="201" t="s">
        <v>222</v>
      </c>
      <c r="G134" s="199"/>
      <c r="H134" s="199"/>
      <c r="I134" s="202"/>
      <c r="J134" s="203">
        <f>BK134</f>
        <v>0</v>
      </c>
      <c r="K134" s="199"/>
      <c r="L134" s="204"/>
      <c r="M134" s="205"/>
      <c r="N134" s="206"/>
      <c r="O134" s="206"/>
      <c r="P134" s="207">
        <f>P135+P173+P179+P184+P193+P238</f>
        <v>0</v>
      </c>
      <c r="Q134" s="206"/>
      <c r="R134" s="207">
        <f>R135+R173+R179+R184+R193+R238</f>
        <v>562.27087330000006</v>
      </c>
      <c r="S134" s="206"/>
      <c r="T134" s="208">
        <f>T135+T173+T179+T184+T193+T238</f>
        <v>241.67649000000003</v>
      </c>
      <c r="AR134" s="209" t="s">
        <v>85</v>
      </c>
      <c r="AT134" s="210" t="s">
        <v>76</v>
      </c>
      <c r="AU134" s="210" t="s">
        <v>77</v>
      </c>
      <c r="AY134" s="209" t="s">
        <v>223</v>
      </c>
      <c r="BK134" s="211">
        <f>BK135+BK173+BK179+BK184+BK193+BK238</f>
        <v>0</v>
      </c>
    </row>
    <row r="135" spans="1:65" s="12" customFormat="1" ht="22.8" customHeight="1">
      <c r="B135" s="198"/>
      <c r="C135" s="199"/>
      <c r="D135" s="200" t="s">
        <v>76</v>
      </c>
      <c r="E135" s="212" t="s">
        <v>85</v>
      </c>
      <c r="F135" s="212" t="s">
        <v>224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SUM(P136:P172)</f>
        <v>0</v>
      </c>
      <c r="Q135" s="206"/>
      <c r="R135" s="207">
        <f>SUM(R136:R172)</f>
        <v>6.1110000000000005E-4</v>
      </c>
      <c r="S135" s="206"/>
      <c r="T135" s="208">
        <f>SUM(T136:T172)</f>
        <v>241.59049000000002</v>
      </c>
      <c r="AR135" s="209" t="s">
        <v>85</v>
      </c>
      <c r="AT135" s="210" t="s">
        <v>76</v>
      </c>
      <c r="AU135" s="210" t="s">
        <v>85</v>
      </c>
      <c r="AY135" s="209" t="s">
        <v>223</v>
      </c>
      <c r="BK135" s="211">
        <f>SUM(BK136:BK172)</f>
        <v>0</v>
      </c>
    </row>
    <row r="136" spans="1:65" s="2" customFormat="1" ht="22.2" customHeight="1">
      <c r="A136" s="34"/>
      <c r="B136" s="35"/>
      <c r="C136" s="214" t="s">
        <v>85</v>
      </c>
      <c r="D136" s="214" t="s">
        <v>225</v>
      </c>
      <c r="E136" s="215" t="s">
        <v>226</v>
      </c>
      <c r="F136" s="216" t="s">
        <v>227</v>
      </c>
      <c r="G136" s="217" t="s">
        <v>228</v>
      </c>
      <c r="H136" s="218">
        <v>23.1</v>
      </c>
      <c r="I136" s="219"/>
      <c r="J136" s="218">
        <f>ROUND(I136*H136,2)</f>
        <v>0</v>
      </c>
      <c r="K136" s="220"/>
      <c r="L136" s="39"/>
      <c r="M136" s="221" t="s">
        <v>1</v>
      </c>
      <c r="N136" s="222" t="s">
        <v>43</v>
      </c>
      <c r="O136" s="75"/>
      <c r="P136" s="223">
        <f>O136*H136</f>
        <v>0</v>
      </c>
      <c r="Q136" s="223">
        <v>0</v>
      </c>
      <c r="R136" s="223">
        <f>Q136*H136</f>
        <v>0</v>
      </c>
      <c r="S136" s="223">
        <v>0.13800000000000001</v>
      </c>
      <c r="T136" s="224">
        <f>S136*H136</f>
        <v>3.1878000000000006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5" t="s">
        <v>229</v>
      </c>
      <c r="AT136" s="225" t="s">
        <v>225</v>
      </c>
      <c r="AU136" s="225" t="s">
        <v>100</v>
      </c>
      <c r="AY136" s="17" t="s">
        <v>223</v>
      </c>
      <c r="BE136" s="226">
        <f>IF(N136="základná",J136,0)</f>
        <v>0</v>
      </c>
      <c r="BF136" s="226">
        <f>IF(N136="znížená",J136,0)</f>
        <v>0</v>
      </c>
      <c r="BG136" s="226">
        <f>IF(N136="zákl. prenesená",J136,0)</f>
        <v>0</v>
      </c>
      <c r="BH136" s="226">
        <f>IF(N136="zníž. prenesená",J136,0)</f>
        <v>0</v>
      </c>
      <c r="BI136" s="226">
        <f>IF(N136="nulová",J136,0)</f>
        <v>0</v>
      </c>
      <c r="BJ136" s="17" t="s">
        <v>100</v>
      </c>
      <c r="BK136" s="226">
        <f>ROUND(I136*H136,2)</f>
        <v>0</v>
      </c>
      <c r="BL136" s="17" t="s">
        <v>229</v>
      </c>
      <c r="BM136" s="225" t="s">
        <v>230</v>
      </c>
    </row>
    <row r="137" spans="1:65" s="13" customFormat="1">
      <c r="B137" s="227"/>
      <c r="C137" s="228"/>
      <c r="D137" s="229" t="s">
        <v>234</v>
      </c>
      <c r="E137" s="230" t="s">
        <v>1</v>
      </c>
      <c r="F137" s="231" t="s">
        <v>651</v>
      </c>
      <c r="G137" s="228"/>
      <c r="H137" s="232">
        <v>23.1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234</v>
      </c>
      <c r="AU137" s="238" t="s">
        <v>100</v>
      </c>
      <c r="AV137" s="13" t="s">
        <v>100</v>
      </c>
      <c r="AW137" s="13" t="s">
        <v>33</v>
      </c>
      <c r="AX137" s="13" t="s">
        <v>85</v>
      </c>
      <c r="AY137" s="238" t="s">
        <v>223</v>
      </c>
    </row>
    <row r="138" spans="1:65" s="2" customFormat="1" ht="22.2" customHeight="1">
      <c r="A138" s="34"/>
      <c r="B138" s="35"/>
      <c r="C138" s="214" t="s">
        <v>100</v>
      </c>
      <c r="D138" s="214" t="s">
        <v>225</v>
      </c>
      <c r="E138" s="215" t="s">
        <v>236</v>
      </c>
      <c r="F138" s="216" t="s">
        <v>237</v>
      </c>
      <c r="G138" s="217" t="s">
        <v>228</v>
      </c>
      <c r="H138" s="218">
        <v>263.91000000000003</v>
      </c>
      <c r="I138" s="219"/>
      <c r="J138" s="218">
        <f>ROUND(I138*H138,2)</f>
        <v>0</v>
      </c>
      <c r="K138" s="220"/>
      <c r="L138" s="39"/>
      <c r="M138" s="221" t="s">
        <v>1</v>
      </c>
      <c r="N138" s="222" t="s">
        <v>43</v>
      </c>
      <c r="O138" s="75"/>
      <c r="P138" s="223">
        <f>O138*H138</f>
        <v>0</v>
      </c>
      <c r="Q138" s="223">
        <v>0</v>
      </c>
      <c r="R138" s="223">
        <f>Q138*H138</f>
        <v>0</v>
      </c>
      <c r="S138" s="223">
        <v>0.316</v>
      </c>
      <c r="T138" s="224">
        <f>S138*H138</f>
        <v>83.395560000000003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5" t="s">
        <v>229</v>
      </c>
      <c r="AT138" s="225" t="s">
        <v>225</v>
      </c>
      <c r="AU138" s="225" t="s">
        <v>100</v>
      </c>
      <c r="AY138" s="17" t="s">
        <v>223</v>
      </c>
      <c r="BE138" s="226">
        <f>IF(N138="základná",J138,0)</f>
        <v>0</v>
      </c>
      <c r="BF138" s="226">
        <f>IF(N138="znížená",J138,0)</f>
        <v>0</v>
      </c>
      <c r="BG138" s="226">
        <f>IF(N138="zákl. prenesená",J138,0)</f>
        <v>0</v>
      </c>
      <c r="BH138" s="226">
        <f>IF(N138="zníž. prenesená",J138,0)</f>
        <v>0</v>
      </c>
      <c r="BI138" s="226">
        <f>IF(N138="nulová",J138,0)</f>
        <v>0</v>
      </c>
      <c r="BJ138" s="17" t="s">
        <v>100</v>
      </c>
      <c r="BK138" s="226">
        <f>ROUND(I138*H138,2)</f>
        <v>0</v>
      </c>
      <c r="BL138" s="17" t="s">
        <v>229</v>
      </c>
      <c r="BM138" s="225" t="s">
        <v>652</v>
      </c>
    </row>
    <row r="139" spans="1:65" s="2" customFormat="1" ht="30" customHeight="1">
      <c r="A139" s="34"/>
      <c r="B139" s="35"/>
      <c r="C139" s="214" t="s">
        <v>168</v>
      </c>
      <c r="D139" s="214" t="s">
        <v>225</v>
      </c>
      <c r="E139" s="215" t="s">
        <v>239</v>
      </c>
      <c r="F139" s="216" t="s">
        <v>240</v>
      </c>
      <c r="G139" s="217" t="s">
        <v>228</v>
      </c>
      <c r="H139" s="218">
        <v>6.79</v>
      </c>
      <c r="I139" s="219"/>
      <c r="J139" s="218">
        <f>ROUND(I139*H139,2)</f>
        <v>0</v>
      </c>
      <c r="K139" s="220"/>
      <c r="L139" s="39"/>
      <c r="M139" s="221" t="s">
        <v>1</v>
      </c>
      <c r="N139" s="222" t="s">
        <v>43</v>
      </c>
      <c r="O139" s="75"/>
      <c r="P139" s="223">
        <f>O139*H139</f>
        <v>0</v>
      </c>
      <c r="Q139" s="223">
        <v>9.0000000000000006E-5</v>
      </c>
      <c r="R139" s="223">
        <f>Q139*H139</f>
        <v>6.1110000000000005E-4</v>
      </c>
      <c r="S139" s="223">
        <v>0.127</v>
      </c>
      <c r="T139" s="224">
        <f>S139*H139</f>
        <v>0.86233000000000004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229</v>
      </c>
      <c r="AT139" s="225" t="s">
        <v>225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229</v>
      </c>
      <c r="BM139" s="225" t="s">
        <v>241</v>
      </c>
    </row>
    <row r="140" spans="1:65" s="13" customFormat="1">
      <c r="B140" s="227"/>
      <c r="C140" s="228"/>
      <c r="D140" s="229" t="s">
        <v>234</v>
      </c>
      <c r="E140" s="230" t="s">
        <v>1</v>
      </c>
      <c r="F140" s="231" t="s">
        <v>653</v>
      </c>
      <c r="G140" s="228"/>
      <c r="H140" s="232">
        <v>6.79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234</v>
      </c>
      <c r="AU140" s="238" t="s">
        <v>100</v>
      </c>
      <c r="AV140" s="13" t="s">
        <v>100</v>
      </c>
      <c r="AW140" s="13" t="s">
        <v>33</v>
      </c>
      <c r="AX140" s="13" t="s">
        <v>85</v>
      </c>
      <c r="AY140" s="238" t="s">
        <v>223</v>
      </c>
    </row>
    <row r="141" spans="1:65" s="2" customFormat="1" ht="22.2" customHeight="1">
      <c r="A141" s="34"/>
      <c r="B141" s="35"/>
      <c r="C141" s="214" t="s">
        <v>229</v>
      </c>
      <c r="D141" s="214" t="s">
        <v>225</v>
      </c>
      <c r="E141" s="215" t="s">
        <v>246</v>
      </c>
      <c r="F141" s="216" t="s">
        <v>247</v>
      </c>
      <c r="G141" s="217" t="s">
        <v>248</v>
      </c>
      <c r="H141" s="218">
        <v>335.04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0.14499999999999999</v>
      </c>
      <c r="T141" s="224">
        <f>S141*H141</f>
        <v>48.580799999999996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249</v>
      </c>
    </row>
    <row r="142" spans="1:65" s="2" customFormat="1" ht="30" customHeight="1">
      <c r="A142" s="34"/>
      <c r="B142" s="35"/>
      <c r="C142" s="214" t="s">
        <v>245</v>
      </c>
      <c r="D142" s="214" t="s">
        <v>225</v>
      </c>
      <c r="E142" s="215" t="s">
        <v>251</v>
      </c>
      <c r="F142" s="216" t="s">
        <v>252</v>
      </c>
      <c r="G142" s="217" t="s">
        <v>228</v>
      </c>
      <c r="H142" s="218">
        <v>263.91000000000003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0.4</v>
      </c>
      <c r="T142" s="224">
        <f>S142*H142</f>
        <v>105.56400000000002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654</v>
      </c>
    </row>
    <row r="143" spans="1:65" s="2" customFormat="1" ht="30" customHeight="1">
      <c r="A143" s="34"/>
      <c r="B143" s="35"/>
      <c r="C143" s="214" t="s">
        <v>250</v>
      </c>
      <c r="D143" s="214" t="s">
        <v>225</v>
      </c>
      <c r="E143" s="215" t="s">
        <v>256</v>
      </c>
      <c r="F143" s="216" t="s">
        <v>257</v>
      </c>
      <c r="G143" s="217" t="s">
        <v>258</v>
      </c>
      <c r="H143" s="218">
        <v>35.47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259</v>
      </c>
    </row>
    <row r="144" spans="1:65" s="13" customFormat="1">
      <c r="B144" s="227"/>
      <c r="C144" s="228"/>
      <c r="D144" s="229" t="s">
        <v>234</v>
      </c>
      <c r="E144" s="230" t="s">
        <v>1</v>
      </c>
      <c r="F144" s="231" t="s">
        <v>655</v>
      </c>
      <c r="G144" s="228"/>
      <c r="H144" s="232">
        <v>35.47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234</v>
      </c>
      <c r="AU144" s="238" t="s">
        <v>100</v>
      </c>
      <c r="AV144" s="13" t="s">
        <v>100</v>
      </c>
      <c r="AW144" s="13" t="s">
        <v>33</v>
      </c>
      <c r="AX144" s="13" t="s">
        <v>85</v>
      </c>
      <c r="AY144" s="238" t="s">
        <v>223</v>
      </c>
    </row>
    <row r="145" spans="1:65" s="2" customFormat="1" ht="22.2" customHeight="1">
      <c r="A145" s="34"/>
      <c r="B145" s="35"/>
      <c r="C145" s="214" t="s">
        <v>255</v>
      </c>
      <c r="D145" s="214" t="s">
        <v>225</v>
      </c>
      <c r="E145" s="215" t="s">
        <v>263</v>
      </c>
      <c r="F145" s="216" t="s">
        <v>264</v>
      </c>
      <c r="G145" s="217" t="s">
        <v>258</v>
      </c>
      <c r="H145" s="218">
        <v>63.85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265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656</v>
      </c>
      <c r="G146" s="228"/>
      <c r="H146" s="232">
        <v>63.85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22.2" customHeight="1">
      <c r="A147" s="34"/>
      <c r="B147" s="35"/>
      <c r="C147" s="214" t="s">
        <v>262</v>
      </c>
      <c r="D147" s="214" t="s">
        <v>225</v>
      </c>
      <c r="E147" s="215" t="s">
        <v>657</v>
      </c>
      <c r="F147" s="216" t="s">
        <v>658</v>
      </c>
      <c r="G147" s="217" t="s">
        <v>258</v>
      </c>
      <c r="H147" s="218">
        <v>0.48</v>
      </c>
      <c r="I147" s="219"/>
      <c r="J147" s="218">
        <f>ROUND(I147*H147,2)</f>
        <v>0</v>
      </c>
      <c r="K147" s="220"/>
      <c r="L147" s="39"/>
      <c r="M147" s="221" t="s">
        <v>1</v>
      </c>
      <c r="N147" s="222" t="s">
        <v>43</v>
      </c>
      <c r="O147" s="7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229</v>
      </c>
      <c r="AT147" s="225" t="s">
        <v>225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659</v>
      </c>
    </row>
    <row r="148" spans="1:65" s="13" customFormat="1" ht="20.399999999999999">
      <c r="B148" s="227"/>
      <c r="C148" s="228"/>
      <c r="D148" s="229" t="s">
        <v>234</v>
      </c>
      <c r="E148" s="230" t="s">
        <v>1</v>
      </c>
      <c r="F148" s="231" t="s">
        <v>660</v>
      </c>
      <c r="G148" s="228"/>
      <c r="H148" s="232">
        <v>0.48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2" customFormat="1" ht="22.2" customHeight="1">
      <c r="A149" s="34"/>
      <c r="B149" s="35"/>
      <c r="C149" s="214" t="s">
        <v>268</v>
      </c>
      <c r="D149" s="214" t="s">
        <v>225</v>
      </c>
      <c r="E149" s="215" t="s">
        <v>661</v>
      </c>
      <c r="F149" s="216" t="s">
        <v>662</v>
      </c>
      <c r="G149" s="217" t="s">
        <v>258</v>
      </c>
      <c r="H149" s="218">
        <v>0.48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663</v>
      </c>
    </row>
    <row r="150" spans="1:65" s="2" customFormat="1" ht="40.200000000000003" customHeight="1">
      <c r="A150" s="34"/>
      <c r="B150" s="35"/>
      <c r="C150" s="214" t="s">
        <v>274</v>
      </c>
      <c r="D150" s="214" t="s">
        <v>225</v>
      </c>
      <c r="E150" s="215" t="s">
        <v>269</v>
      </c>
      <c r="F150" s="216" t="s">
        <v>270</v>
      </c>
      <c r="G150" s="217" t="s">
        <v>258</v>
      </c>
      <c r="H150" s="218">
        <v>57.28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271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664</v>
      </c>
      <c r="G151" s="228"/>
      <c r="H151" s="232">
        <v>35.47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77</v>
      </c>
      <c r="AY151" s="238" t="s">
        <v>223</v>
      </c>
    </row>
    <row r="152" spans="1:65" s="13" customFormat="1">
      <c r="B152" s="227"/>
      <c r="C152" s="228"/>
      <c r="D152" s="229" t="s">
        <v>234</v>
      </c>
      <c r="E152" s="230" t="s">
        <v>1</v>
      </c>
      <c r="F152" s="231" t="s">
        <v>665</v>
      </c>
      <c r="G152" s="228"/>
      <c r="H152" s="232">
        <v>21.81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234</v>
      </c>
      <c r="AU152" s="238" t="s">
        <v>100</v>
      </c>
      <c r="AV152" s="13" t="s">
        <v>100</v>
      </c>
      <c r="AW152" s="13" t="s">
        <v>33</v>
      </c>
      <c r="AX152" s="13" t="s">
        <v>77</v>
      </c>
      <c r="AY152" s="238" t="s">
        <v>223</v>
      </c>
    </row>
    <row r="153" spans="1:65" s="14" customFormat="1">
      <c r="B153" s="239"/>
      <c r="C153" s="240"/>
      <c r="D153" s="229" t="s">
        <v>234</v>
      </c>
      <c r="E153" s="241" t="s">
        <v>1</v>
      </c>
      <c r="F153" s="242" t="s">
        <v>244</v>
      </c>
      <c r="G153" s="240"/>
      <c r="H153" s="243">
        <v>57.28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234</v>
      </c>
      <c r="AU153" s="249" t="s">
        <v>100</v>
      </c>
      <c r="AV153" s="14" t="s">
        <v>229</v>
      </c>
      <c r="AW153" s="14" t="s">
        <v>33</v>
      </c>
      <c r="AX153" s="14" t="s">
        <v>85</v>
      </c>
      <c r="AY153" s="249" t="s">
        <v>223</v>
      </c>
    </row>
    <row r="154" spans="1:65" s="2" customFormat="1" ht="40.200000000000003" customHeight="1">
      <c r="A154" s="34"/>
      <c r="B154" s="35"/>
      <c r="C154" s="214" t="s">
        <v>279</v>
      </c>
      <c r="D154" s="214" t="s">
        <v>225</v>
      </c>
      <c r="E154" s="215" t="s">
        <v>275</v>
      </c>
      <c r="F154" s="216" t="s">
        <v>276</v>
      </c>
      <c r="G154" s="217" t="s">
        <v>258</v>
      </c>
      <c r="H154" s="218">
        <v>56.15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277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666</v>
      </c>
      <c r="G155" s="228"/>
      <c r="H155" s="232">
        <v>56.15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34.799999999999997" customHeight="1">
      <c r="A156" s="34"/>
      <c r="B156" s="35"/>
      <c r="C156" s="214" t="s">
        <v>284</v>
      </c>
      <c r="D156" s="214" t="s">
        <v>225</v>
      </c>
      <c r="E156" s="215" t="s">
        <v>280</v>
      </c>
      <c r="F156" s="216" t="s">
        <v>281</v>
      </c>
      <c r="G156" s="217" t="s">
        <v>258</v>
      </c>
      <c r="H156" s="218">
        <v>35.78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282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667</v>
      </c>
      <c r="G157" s="228"/>
      <c r="H157" s="232">
        <v>35.78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40.200000000000003" customHeight="1">
      <c r="A158" s="34"/>
      <c r="B158" s="35"/>
      <c r="C158" s="214" t="s">
        <v>290</v>
      </c>
      <c r="D158" s="214" t="s">
        <v>225</v>
      </c>
      <c r="E158" s="215" t="s">
        <v>285</v>
      </c>
      <c r="F158" s="216" t="s">
        <v>286</v>
      </c>
      <c r="G158" s="217" t="s">
        <v>258</v>
      </c>
      <c r="H158" s="218">
        <v>536.70000000000005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287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668</v>
      </c>
      <c r="G159" s="228"/>
      <c r="H159" s="232">
        <v>35.78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13" customFormat="1">
      <c r="B160" s="227"/>
      <c r="C160" s="228"/>
      <c r="D160" s="229" t="s">
        <v>234</v>
      </c>
      <c r="E160" s="228"/>
      <c r="F160" s="231" t="s">
        <v>669</v>
      </c>
      <c r="G160" s="228"/>
      <c r="H160" s="232">
        <v>536.70000000000005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4</v>
      </c>
      <c r="AX160" s="13" t="s">
        <v>85</v>
      </c>
      <c r="AY160" s="238" t="s">
        <v>223</v>
      </c>
    </row>
    <row r="161" spans="1:65" s="2" customFormat="1" ht="22.2" customHeight="1">
      <c r="A161" s="34"/>
      <c r="B161" s="35"/>
      <c r="C161" s="214" t="s">
        <v>295</v>
      </c>
      <c r="D161" s="214" t="s">
        <v>225</v>
      </c>
      <c r="E161" s="215" t="s">
        <v>291</v>
      </c>
      <c r="F161" s="216" t="s">
        <v>292</v>
      </c>
      <c r="G161" s="217" t="s">
        <v>258</v>
      </c>
      <c r="H161" s="218">
        <v>149.21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293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670</v>
      </c>
      <c r="G162" s="228"/>
      <c r="H162" s="232">
        <v>149.21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77</v>
      </c>
      <c r="AY162" s="238" t="s">
        <v>223</v>
      </c>
    </row>
    <row r="163" spans="1:65" s="14" customFormat="1">
      <c r="B163" s="239"/>
      <c r="C163" s="240"/>
      <c r="D163" s="229" t="s">
        <v>234</v>
      </c>
      <c r="E163" s="241" t="s">
        <v>1</v>
      </c>
      <c r="F163" s="242" t="s">
        <v>244</v>
      </c>
      <c r="G163" s="240"/>
      <c r="H163" s="243">
        <v>149.21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234</v>
      </c>
      <c r="AU163" s="249" t="s">
        <v>100</v>
      </c>
      <c r="AV163" s="14" t="s">
        <v>229</v>
      </c>
      <c r="AW163" s="14" t="s">
        <v>33</v>
      </c>
      <c r="AX163" s="14" t="s">
        <v>85</v>
      </c>
      <c r="AY163" s="249" t="s">
        <v>223</v>
      </c>
    </row>
    <row r="164" spans="1:65" s="2" customFormat="1" ht="22.2" customHeight="1">
      <c r="A164" s="34"/>
      <c r="B164" s="35"/>
      <c r="C164" s="214" t="s">
        <v>300</v>
      </c>
      <c r="D164" s="214" t="s">
        <v>225</v>
      </c>
      <c r="E164" s="215" t="s">
        <v>296</v>
      </c>
      <c r="F164" s="216" t="s">
        <v>297</v>
      </c>
      <c r="G164" s="217" t="s">
        <v>258</v>
      </c>
      <c r="H164" s="218">
        <v>28.07</v>
      </c>
      <c r="I164" s="219"/>
      <c r="J164" s="218">
        <f>ROUND(I164*H164,2)</f>
        <v>0</v>
      </c>
      <c r="K164" s="220"/>
      <c r="L164" s="39"/>
      <c r="M164" s="221" t="s">
        <v>1</v>
      </c>
      <c r="N164" s="222" t="s">
        <v>43</v>
      </c>
      <c r="O164" s="7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5" t="s">
        <v>229</v>
      </c>
      <c r="AT164" s="225" t="s">
        <v>225</v>
      </c>
      <c r="AU164" s="225" t="s">
        <v>100</v>
      </c>
      <c r="AY164" s="17" t="s">
        <v>223</v>
      </c>
      <c r="BE164" s="226">
        <f>IF(N164="základná",J164,0)</f>
        <v>0</v>
      </c>
      <c r="BF164" s="226">
        <f>IF(N164="znížená",J164,0)</f>
        <v>0</v>
      </c>
      <c r="BG164" s="226">
        <f>IF(N164="zákl. prenesená",J164,0)</f>
        <v>0</v>
      </c>
      <c r="BH164" s="226">
        <f>IF(N164="zníž. prenesená",J164,0)</f>
        <v>0</v>
      </c>
      <c r="BI164" s="226">
        <f>IF(N164="nulová",J164,0)</f>
        <v>0</v>
      </c>
      <c r="BJ164" s="17" t="s">
        <v>100</v>
      </c>
      <c r="BK164" s="226">
        <f>ROUND(I164*H164,2)</f>
        <v>0</v>
      </c>
      <c r="BL164" s="17" t="s">
        <v>229</v>
      </c>
      <c r="BM164" s="225" t="s">
        <v>298</v>
      </c>
    </row>
    <row r="165" spans="1:65" s="13" customFormat="1">
      <c r="B165" s="227"/>
      <c r="C165" s="228"/>
      <c r="D165" s="229" t="s">
        <v>234</v>
      </c>
      <c r="E165" s="230" t="s">
        <v>1</v>
      </c>
      <c r="F165" s="231" t="s">
        <v>671</v>
      </c>
      <c r="G165" s="228"/>
      <c r="H165" s="232">
        <v>28.07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234</v>
      </c>
      <c r="AU165" s="238" t="s">
        <v>100</v>
      </c>
      <c r="AV165" s="13" t="s">
        <v>100</v>
      </c>
      <c r="AW165" s="13" t="s">
        <v>33</v>
      </c>
      <c r="AX165" s="13" t="s">
        <v>85</v>
      </c>
      <c r="AY165" s="238" t="s">
        <v>223</v>
      </c>
    </row>
    <row r="166" spans="1:65" s="2" customFormat="1" ht="22.2" customHeight="1">
      <c r="A166" s="34"/>
      <c r="B166" s="35"/>
      <c r="C166" s="214" t="s">
        <v>306</v>
      </c>
      <c r="D166" s="214" t="s">
        <v>225</v>
      </c>
      <c r="E166" s="215" t="s">
        <v>301</v>
      </c>
      <c r="F166" s="216" t="s">
        <v>302</v>
      </c>
      <c r="G166" s="217" t="s">
        <v>303</v>
      </c>
      <c r="H166" s="218">
        <v>53.67</v>
      </c>
      <c r="I166" s="219"/>
      <c r="J166" s="218">
        <f>ROUND(I166*H166,2)</f>
        <v>0</v>
      </c>
      <c r="K166" s="220"/>
      <c r="L166" s="39"/>
      <c r="M166" s="221" t="s">
        <v>1</v>
      </c>
      <c r="N166" s="222" t="s">
        <v>43</v>
      </c>
      <c r="O166" s="7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5" t="s">
        <v>229</v>
      </c>
      <c r="AT166" s="225" t="s">
        <v>225</v>
      </c>
      <c r="AU166" s="225" t="s">
        <v>100</v>
      </c>
      <c r="AY166" s="17" t="s">
        <v>223</v>
      </c>
      <c r="BE166" s="226">
        <f>IF(N166="základná",J166,0)</f>
        <v>0</v>
      </c>
      <c r="BF166" s="226">
        <f>IF(N166="znížená",J166,0)</f>
        <v>0</v>
      </c>
      <c r="BG166" s="226">
        <f>IF(N166="zákl. prenesená",J166,0)</f>
        <v>0</v>
      </c>
      <c r="BH166" s="226">
        <f>IF(N166="zníž. prenesená",J166,0)</f>
        <v>0</v>
      </c>
      <c r="BI166" s="226">
        <f>IF(N166="nulová",J166,0)</f>
        <v>0</v>
      </c>
      <c r="BJ166" s="17" t="s">
        <v>100</v>
      </c>
      <c r="BK166" s="226">
        <f>ROUND(I166*H166,2)</f>
        <v>0</v>
      </c>
      <c r="BL166" s="17" t="s">
        <v>229</v>
      </c>
      <c r="BM166" s="225" t="s">
        <v>304</v>
      </c>
    </row>
    <row r="167" spans="1:65" s="13" customFormat="1">
      <c r="B167" s="227"/>
      <c r="C167" s="228"/>
      <c r="D167" s="229" t="s">
        <v>234</v>
      </c>
      <c r="E167" s="230" t="s">
        <v>1</v>
      </c>
      <c r="F167" s="231" t="s">
        <v>672</v>
      </c>
      <c r="G167" s="228"/>
      <c r="H167" s="232">
        <v>53.67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234</v>
      </c>
      <c r="AU167" s="238" t="s">
        <v>100</v>
      </c>
      <c r="AV167" s="13" t="s">
        <v>100</v>
      </c>
      <c r="AW167" s="13" t="s">
        <v>33</v>
      </c>
      <c r="AX167" s="13" t="s">
        <v>85</v>
      </c>
      <c r="AY167" s="238" t="s">
        <v>223</v>
      </c>
    </row>
    <row r="168" spans="1:65" s="2" customFormat="1" ht="22.2" customHeight="1">
      <c r="A168" s="34"/>
      <c r="B168" s="35"/>
      <c r="C168" s="214" t="s">
        <v>313</v>
      </c>
      <c r="D168" s="214" t="s">
        <v>225</v>
      </c>
      <c r="E168" s="215" t="s">
        <v>673</v>
      </c>
      <c r="F168" s="216" t="s">
        <v>674</v>
      </c>
      <c r="G168" s="217" t="s">
        <v>258</v>
      </c>
      <c r="H168" s="218">
        <v>0.4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675</v>
      </c>
    </row>
    <row r="169" spans="1:65" s="2" customFormat="1" ht="22.2" customHeight="1">
      <c r="A169" s="34"/>
      <c r="B169" s="35"/>
      <c r="C169" s="214" t="s">
        <v>321</v>
      </c>
      <c r="D169" s="214" t="s">
        <v>225</v>
      </c>
      <c r="E169" s="215" t="s">
        <v>307</v>
      </c>
      <c r="F169" s="216" t="s">
        <v>308</v>
      </c>
      <c r="G169" s="217" t="s">
        <v>228</v>
      </c>
      <c r="H169" s="218">
        <v>145.41</v>
      </c>
      <c r="I169" s="219"/>
      <c r="J169" s="218">
        <f>ROUND(I169*H169,2)</f>
        <v>0</v>
      </c>
      <c r="K169" s="220"/>
      <c r="L169" s="39"/>
      <c r="M169" s="221" t="s">
        <v>1</v>
      </c>
      <c r="N169" s="222" t="s">
        <v>43</v>
      </c>
      <c r="O169" s="7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5" t="s">
        <v>229</v>
      </c>
      <c r="AT169" s="225" t="s">
        <v>225</v>
      </c>
      <c r="AU169" s="225" t="s">
        <v>100</v>
      </c>
      <c r="AY169" s="17" t="s">
        <v>223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7" t="s">
        <v>100</v>
      </c>
      <c r="BK169" s="226">
        <f>ROUND(I169*H169,2)</f>
        <v>0</v>
      </c>
      <c r="BL169" s="17" t="s">
        <v>229</v>
      </c>
      <c r="BM169" s="225" t="s">
        <v>309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676</v>
      </c>
      <c r="G170" s="228"/>
      <c r="H170" s="232">
        <v>41.43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77</v>
      </c>
      <c r="AY170" s="238" t="s">
        <v>223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677</v>
      </c>
      <c r="G171" s="228"/>
      <c r="H171" s="232">
        <v>103.98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4" customFormat="1">
      <c r="B172" s="239"/>
      <c r="C172" s="240"/>
      <c r="D172" s="229" t="s">
        <v>234</v>
      </c>
      <c r="E172" s="241" t="s">
        <v>1</v>
      </c>
      <c r="F172" s="242" t="s">
        <v>244</v>
      </c>
      <c r="G172" s="240"/>
      <c r="H172" s="243">
        <v>145.41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234</v>
      </c>
      <c r="AU172" s="249" t="s">
        <v>100</v>
      </c>
      <c r="AV172" s="14" t="s">
        <v>229</v>
      </c>
      <c r="AW172" s="14" t="s">
        <v>33</v>
      </c>
      <c r="AX172" s="14" t="s">
        <v>85</v>
      </c>
      <c r="AY172" s="249" t="s">
        <v>223</v>
      </c>
    </row>
    <row r="173" spans="1:65" s="12" customFormat="1" ht="22.8" customHeight="1">
      <c r="B173" s="198"/>
      <c r="C173" s="199"/>
      <c r="D173" s="200" t="s">
        <v>76</v>
      </c>
      <c r="E173" s="212" t="s">
        <v>168</v>
      </c>
      <c r="F173" s="212" t="s">
        <v>678</v>
      </c>
      <c r="G173" s="199"/>
      <c r="H173" s="199"/>
      <c r="I173" s="202"/>
      <c r="J173" s="213">
        <f>BK173</f>
        <v>0</v>
      </c>
      <c r="K173" s="199"/>
      <c r="L173" s="204"/>
      <c r="M173" s="205"/>
      <c r="N173" s="206"/>
      <c r="O173" s="206"/>
      <c r="P173" s="207">
        <f>SUM(P174:P178)</f>
        <v>0</v>
      </c>
      <c r="Q173" s="206"/>
      <c r="R173" s="207">
        <f>SUM(R174:R178)</f>
        <v>0.54855000000000009</v>
      </c>
      <c r="S173" s="206"/>
      <c r="T173" s="208">
        <f>SUM(T174:T178)</f>
        <v>0</v>
      </c>
      <c r="AR173" s="209" t="s">
        <v>85</v>
      </c>
      <c r="AT173" s="210" t="s">
        <v>76</v>
      </c>
      <c r="AU173" s="210" t="s">
        <v>85</v>
      </c>
      <c r="AY173" s="209" t="s">
        <v>223</v>
      </c>
      <c r="BK173" s="211">
        <f>SUM(BK174:BK178)</f>
        <v>0</v>
      </c>
    </row>
    <row r="174" spans="1:65" s="2" customFormat="1" ht="19.8" customHeight="1">
      <c r="A174" s="34"/>
      <c r="B174" s="35"/>
      <c r="C174" s="214" t="s">
        <v>328</v>
      </c>
      <c r="D174" s="214" t="s">
        <v>225</v>
      </c>
      <c r="E174" s="215" t="s">
        <v>679</v>
      </c>
      <c r="F174" s="216" t="s">
        <v>680</v>
      </c>
      <c r="G174" s="217" t="s">
        <v>376</v>
      </c>
      <c r="H174" s="218">
        <v>3</v>
      </c>
      <c r="I174" s="219"/>
      <c r="J174" s="218">
        <f>ROUND(I174*H174,2)</f>
        <v>0</v>
      </c>
      <c r="K174" s="220"/>
      <c r="L174" s="39"/>
      <c r="M174" s="221" t="s">
        <v>1</v>
      </c>
      <c r="N174" s="222" t="s">
        <v>43</v>
      </c>
      <c r="O174" s="75"/>
      <c r="P174" s="223">
        <f>O174*H174</f>
        <v>0</v>
      </c>
      <c r="Q174" s="223">
        <v>0.12839</v>
      </c>
      <c r="R174" s="223">
        <f>Q174*H174</f>
        <v>0.38517000000000001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229</v>
      </c>
      <c r="AT174" s="225" t="s">
        <v>225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681</v>
      </c>
    </row>
    <row r="175" spans="1:65" s="2" customFormat="1" ht="34.799999999999997" customHeight="1">
      <c r="A175" s="34"/>
      <c r="B175" s="35"/>
      <c r="C175" s="250" t="s">
        <v>7</v>
      </c>
      <c r="D175" s="250" t="s">
        <v>322</v>
      </c>
      <c r="E175" s="251" t="s">
        <v>682</v>
      </c>
      <c r="F175" s="252" t="s">
        <v>683</v>
      </c>
      <c r="G175" s="253" t="s">
        <v>376</v>
      </c>
      <c r="H175" s="254">
        <v>3.03</v>
      </c>
      <c r="I175" s="255"/>
      <c r="J175" s="254">
        <f>ROUND(I175*H175,2)</f>
        <v>0</v>
      </c>
      <c r="K175" s="256"/>
      <c r="L175" s="257"/>
      <c r="M175" s="258" t="s">
        <v>1</v>
      </c>
      <c r="N175" s="259" t="s">
        <v>43</v>
      </c>
      <c r="O175" s="75"/>
      <c r="P175" s="223">
        <f>O175*H175</f>
        <v>0</v>
      </c>
      <c r="Q175" s="223">
        <v>3.7999999999999999E-2</v>
      </c>
      <c r="R175" s="223">
        <f>Q175*H175</f>
        <v>0.11513999999999999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262</v>
      </c>
      <c r="AT175" s="225" t="s">
        <v>322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684</v>
      </c>
    </row>
    <row r="176" spans="1:65" s="13" customFormat="1">
      <c r="B176" s="227"/>
      <c r="C176" s="228"/>
      <c r="D176" s="229" t="s">
        <v>234</v>
      </c>
      <c r="E176" s="228"/>
      <c r="F176" s="231" t="s">
        <v>685</v>
      </c>
      <c r="G176" s="228"/>
      <c r="H176" s="232">
        <v>3.03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4</v>
      </c>
      <c r="AX176" s="13" t="s">
        <v>85</v>
      </c>
      <c r="AY176" s="238" t="s">
        <v>223</v>
      </c>
    </row>
    <row r="177" spans="1:65" s="2" customFormat="1" ht="22.2" customHeight="1">
      <c r="A177" s="34"/>
      <c r="B177" s="35"/>
      <c r="C177" s="250" t="s">
        <v>338</v>
      </c>
      <c r="D177" s="250" t="s">
        <v>322</v>
      </c>
      <c r="E177" s="251" t="s">
        <v>686</v>
      </c>
      <c r="F177" s="252" t="s">
        <v>687</v>
      </c>
      <c r="G177" s="253" t="s">
        <v>376</v>
      </c>
      <c r="H177" s="254">
        <v>6.03</v>
      </c>
      <c r="I177" s="255"/>
      <c r="J177" s="254">
        <f>ROUND(I177*H177,2)</f>
        <v>0</v>
      </c>
      <c r="K177" s="256"/>
      <c r="L177" s="257"/>
      <c r="M177" s="258" t="s">
        <v>1</v>
      </c>
      <c r="N177" s="259" t="s">
        <v>43</v>
      </c>
      <c r="O177" s="75"/>
      <c r="P177" s="223">
        <f>O177*H177</f>
        <v>0</v>
      </c>
      <c r="Q177" s="223">
        <v>8.0000000000000002E-3</v>
      </c>
      <c r="R177" s="223">
        <f>Q177*H177</f>
        <v>4.8240000000000005E-2</v>
      </c>
      <c r="S177" s="223">
        <v>0</v>
      </c>
      <c r="T177" s="22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5" t="s">
        <v>262</v>
      </c>
      <c r="AT177" s="225" t="s">
        <v>322</v>
      </c>
      <c r="AU177" s="225" t="s">
        <v>100</v>
      </c>
      <c r="AY177" s="17" t="s">
        <v>223</v>
      </c>
      <c r="BE177" s="226">
        <f>IF(N177="základná",J177,0)</f>
        <v>0</v>
      </c>
      <c r="BF177" s="226">
        <f>IF(N177="znížená",J177,0)</f>
        <v>0</v>
      </c>
      <c r="BG177" s="226">
        <f>IF(N177="zákl. prenesená",J177,0)</f>
        <v>0</v>
      </c>
      <c r="BH177" s="226">
        <f>IF(N177="zníž. prenesená",J177,0)</f>
        <v>0</v>
      </c>
      <c r="BI177" s="226">
        <f>IF(N177="nulová",J177,0)</f>
        <v>0</v>
      </c>
      <c r="BJ177" s="17" t="s">
        <v>100</v>
      </c>
      <c r="BK177" s="226">
        <f>ROUND(I177*H177,2)</f>
        <v>0</v>
      </c>
      <c r="BL177" s="17" t="s">
        <v>229</v>
      </c>
      <c r="BM177" s="225" t="s">
        <v>688</v>
      </c>
    </row>
    <row r="178" spans="1:65" s="13" customFormat="1">
      <c r="B178" s="227"/>
      <c r="C178" s="228"/>
      <c r="D178" s="229" t="s">
        <v>234</v>
      </c>
      <c r="E178" s="228"/>
      <c r="F178" s="231" t="s">
        <v>689</v>
      </c>
      <c r="G178" s="228"/>
      <c r="H178" s="232">
        <v>6.03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4</v>
      </c>
      <c r="AX178" s="13" t="s">
        <v>85</v>
      </c>
      <c r="AY178" s="238" t="s">
        <v>223</v>
      </c>
    </row>
    <row r="179" spans="1:65" s="12" customFormat="1" ht="22.8" customHeight="1">
      <c r="B179" s="198"/>
      <c r="C179" s="199"/>
      <c r="D179" s="200" t="s">
        <v>76</v>
      </c>
      <c r="E179" s="212" t="s">
        <v>229</v>
      </c>
      <c r="F179" s="212" t="s">
        <v>312</v>
      </c>
      <c r="G179" s="199"/>
      <c r="H179" s="199"/>
      <c r="I179" s="202"/>
      <c r="J179" s="213">
        <f>BK179</f>
        <v>0</v>
      </c>
      <c r="K179" s="199"/>
      <c r="L179" s="204"/>
      <c r="M179" s="205"/>
      <c r="N179" s="206"/>
      <c r="O179" s="206"/>
      <c r="P179" s="207">
        <f>SUM(P180:P183)</f>
        <v>0</v>
      </c>
      <c r="Q179" s="206"/>
      <c r="R179" s="207">
        <f>SUM(R180:R183)</f>
        <v>1.2328899999999998</v>
      </c>
      <c r="S179" s="206"/>
      <c r="T179" s="208">
        <f>SUM(T180:T183)</f>
        <v>0</v>
      </c>
      <c r="AR179" s="209" t="s">
        <v>85</v>
      </c>
      <c r="AT179" s="210" t="s">
        <v>76</v>
      </c>
      <c r="AU179" s="210" t="s">
        <v>85</v>
      </c>
      <c r="AY179" s="209" t="s">
        <v>223</v>
      </c>
      <c r="BK179" s="211">
        <f>SUM(BK180:BK183)</f>
        <v>0</v>
      </c>
    </row>
    <row r="180" spans="1:65" s="2" customFormat="1" ht="22.2" customHeight="1">
      <c r="A180" s="34"/>
      <c r="B180" s="35"/>
      <c r="C180" s="214" t="s">
        <v>342</v>
      </c>
      <c r="D180" s="214" t="s">
        <v>225</v>
      </c>
      <c r="E180" s="215" t="s">
        <v>314</v>
      </c>
      <c r="F180" s="216" t="s">
        <v>615</v>
      </c>
      <c r="G180" s="217" t="s">
        <v>228</v>
      </c>
      <c r="H180" s="218">
        <v>502.4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2.2499999999999998E-3</v>
      </c>
      <c r="R180" s="223">
        <f>Q180*H180</f>
        <v>1.1303999999999998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316</v>
      </c>
    </row>
    <row r="181" spans="1:65" s="13" customFormat="1">
      <c r="B181" s="227"/>
      <c r="C181" s="228"/>
      <c r="D181" s="229" t="s">
        <v>234</v>
      </c>
      <c r="E181" s="230" t="s">
        <v>1</v>
      </c>
      <c r="F181" s="231" t="s">
        <v>690</v>
      </c>
      <c r="G181" s="228"/>
      <c r="H181" s="232">
        <v>502.4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234</v>
      </c>
      <c r="AU181" s="238" t="s">
        <v>100</v>
      </c>
      <c r="AV181" s="13" t="s">
        <v>100</v>
      </c>
      <c r="AW181" s="13" t="s">
        <v>33</v>
      </c>
      <c r="AX181" s="13" t="s">
        <v>85</v>
      </c>
      <c r="AY181" s="238" t="s">
        <v>223</v>
      </c>
    </row>
    <row r="182" spans="1:65" s="2" customFormat="1" ht="14.4" customHeight="1">
      <c r="A182" s="34"/>
      <c r="B182" s="35"/>
      <c r="C182" s="250" t="s">
        <v>346</v>
      </c>
      <c r="D182" s="250" t="s">
        <v>322</v>
      </c>
      <c r="E182" s="251" t="s">
        <v>323</v>
      </c>
      <c r="F182" s="252" t="s">
        <v>324</v>
      </c>
      <c r="G182" s="253" t="s">
        <v>228</v>
      </c>
      <c r="H182" s="254">
        <v>512.45000000000005</v>
      </c>
      <c r="I182" s="255"/>
      <c r="J182" s="254">
        <f>ROUND(I182*H182,2)</f>
        <v>0</v>
      </c>
      <c r="K182" s="256"/>
      <c r="L182" s="257"/>
      <c r="M182" s="258" t="s">
        <v>1</v>
      </c>
      <c r="N182" s="259" t="s">
        <v>43</v>
      </c>
      <c r="O182" s="75"/>
      <c r="P182" s="223">
        <f>O182*H182</f>
        <v>0</v>
      </c>
      <c r="Q182" s="223">
        <v>2.0000000000000001E-4</v>
      </c>
      <c r="R182" s="223">
        <f>Q182*H182</f>
        <v>0.10249000000000001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262</v>
      </c>
      <c r="AT182" s="225" t="s">
        <v>322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325</v>
      </c>
    </row>
    <row r="183" spans="1:65" s="13" customFormat="1">
      <c r="B183" s="227"/>
      <c r="C183" s="228"/>
      <c r="D183" s="229" t="s">
        <v>234</v>
      </c>
      <c r="E183" s="228"/>
      <c r="F183" s="231" t="s">
        <v>691</v>
      </c>
      <c r="G183" s="228"/>
      <c r="H183" s="232">
        <v>512.45000000000005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4</v>
      </c>
      <c r="AX183" s="13" t="s">
        <v>85</v>
      </c>
      <c r="AY183" s="238" t="s">
        <v>223</v>
      </c>
    </row>
    <row r="184" spans="1:65" s="12" customFormat="1" ht="22.8" customHeight="1">
      <c r="B184" s="198"/>
      <c r="C184" s="199"/>
      <c r="D184" s="200" t="s">
        <v>76</v>
      </c>
      <c r="E184" s="212" t="s">
        <v>245</v>
      </c>
      <c r="F184" s="212" t="s">
        <v>327</v>
      </c>
      <c r="G184" s="199"/>
      <c r="H184" s="199"/>
      <c r="I184" s="202"/>
      <c r="J184" s="213">
        <f>BK184</f>
        <v>0</v>
      </c>
      <c r="K184" s="199"/>
      <c r="L184" s="204"/>
      <c r="M184" s="205"/>
      <c r="N184" s="206"/>
      <c r="O184" s="206"/>
      <c r="P184" s="207">
        <f>SUM(P185:P192)</f>
        <v>0</v>
      </c>
      <c r="Q184" s="206"/>
      <c r="R184" s="207">
        <f>SUM(R185:R192)</f>
        <v>465.54994830000004</v>
      </c>
      <c r="S184" s="206"/>
      <c r="T184" s="208">
        <f>SUM(T185:T192)</f>
        <v>0</v>
      </c>
      <c r="AR184" s="209" t="s">
        <v>85</v>
      </c>
      <c r="AT184" s="210" t="s">
        <v>76</v>
      </c>
      <c r="AU184" s="210" t="s">
        <v>85</v>
      </c>
      <c r="AY184" s="209" t="s">
        <v>223</v>
      </c>
      <c r="BK184" s="211">
        <f>SUM(BK185:BK192)</f>
        <v>0</v>
      </c>
    </row>
    <row r="185" spans="1:65" s="2" customFormat="1" ht="22.2" customHeight="1">
      <c r="A185" s="34"/>
      <c r="B185" s="35"/>
      <c r="C185" s="214" t="s">
        <v>350</v>
      </c>
      <c r="D185" s="214" t="s">
        <v>225</v>
      </c>
      <c r="E185" s="215" t="s">
        <v>329</v>
      </c>
      <c r="F185" s="216" t="s">
        <v>618</v>
      </c>
      <c r="G185" s="217" t="s">
        <v>228</v>
      </c>
      <c r="H185" s="218">
        <v>502.4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0.27994000000000002</v>
      </c>
      <c r="R185" s="223">
        <f>Q185*H185</f>
        <v>140.64185600000002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331</v>
      </c>
    </row>
    <row r="186" spans="1:65" s="2" customFormat="1" ht="34.799999999999997" customHeight="1">
      <c r="A186" s="34"/>
      <c r="B186" s="35"/>
      <c r="C186" s="214" t="s">
        <v>355</v>
      </c>
      <c r="D186" s="214" t="s">
        <v>225</v>
      </c>
      <c r="E186" s="215" t="s">
        <v>692</v>
      </c>
      <c r="F186" s="216" t="s">
        <v>693</v>
      </c>
      <c r="G186" s="217" t="s">
        <v>228</v>
      </c>
      <c r="H186" s="218">
        <v>502.4</v>
      </c>
      <c r="I186" s="219"/>
      <c r="J186" s="218">
        <f>ROUND(I186*H186,2)</f>
        <v>0</v>
      </c>
      <c r="K186" s="220"/>
      <c r="L186" s="39"/>
      <c r="M186" s="221" t="s">
        <v>1</v>
      </c>
      <c r="N186" s="222" t="s">
        <v>43</v>
      </c>
      <c r="O186" s="75"/>
      <c r="P186" s="223">
        <f>O186*H186</f>
        <v>0</v>
      </c>
      <c r="Q186" s="223">
        <v>0.35338000000000003</v>
      </c>
      <c r="R186" s="223">
        <f>Q186*H186</f>
        <v>177.53811200000001</v>
      </c>
      <c r="S186" s="223">
        <v>0</v>
      </c>
      <c r="T186" s="22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>IF(N186="základná",J186,0)</f>
        <v>0</v>
      </c>
      <c r="BF186" s="226">
        <f>IF(N186="znížená",J186,0)</f>
        <v>0</v>
      </c>
      <c r="BG186" s="226">
        <f>IF(N186="zákl. prenesená",J186,0)</f>
        <v>0</v>
      </c>
      <c r="BH186" s="226">
        <f>IF(N186="zníž. prenesená",J186,0)</f>
        <v>0</v>
      </c>
      <c r="BI186" s="226">
        <f>IF(N186="nulová",J186,0)</f>
        <v>0</v>
      </c>
      <c r="BJ186" s="17" t="s">
        <v>100</v>
      </c>
      <c r="BK186" s="226">
        <f>ROUND(I186*H186,2)</f>
        <v>0</v>
      </c>
      <c r="BL186" s="17" t="s">
        <v>229</v>
      </c>
      <c r="BM186" s="225" t="s">
        <v>694</v>
      </c>
    </row>
    <row r="187" spans="1:65" s="2" customFormat="1" ht="22.2" customHeight="1">
      <c r="A187" s="34"/>
      <c r="B187" s="35"/>
      <c r="C187" s="214" t="s">
        <v>359</v>
      </c>
      <c r="D187" s="214" t="s">
        <v>225</v>
      </c>
      <c r="E187" s="215" t="s">
        <v>555</v>
      </c>
      <c r="F187" s="216" t="s">
        <v>556</v>
      </c>
      <c r="G187" s="217" t="s">
        <v>228</v>
      </c>
      <c r="H187" s="218">
        <v>502.4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5.6100000000000004E-3</v>
      </c>
      <c r="R187" s="223">
        <f>Q187*H187</f>
        <v>2.8184640000000001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695</v>
      </c>
    </row>
    <row r="188" spans="1:65" s="2" customFormat="1" ht="34.799999999999997" customHeight="1">
      <c r="A188" s="34"/>
      <c r="B188" s="35"/>
      <c r="C188" s="214" t="s">
        <v>364</v>
      </c>
      <c r="D188" s="214" t="s">
        <v>225</v>
      </c>
      <c r="E188" s="215" t="s">
        <v>626</v>
      </c>
      <c r="F188" s="216" t="s">
        <v>559</v>
      </c>
      <c r="G188" s="217" t="s">
        <v>228</v>
      </c>
      <c r="H188" s="218">
        <v>509.19</v>
      </c>
      <c r="I188" s="219"/>
      <c r="J188" s="218">
        <f>ROUND(I188*H188,2)</f>
        <v>0</v>
      </c>
      <c r="K188" s="220"/>
      <c r="L188" s="39"/>
      <c r="M188" s="221" t="s">
        <v>1</v>
      </c>
      <c r="N188" s="222" t="s">
        <v>43</v>
      </c>
      <c r="O188" s="75"/>
      <c r="P188" s="223">
        <f>O188*H188</f>
        <v>0</v>
      </c>
      <c r="Q188" s="223">
        <v>7.1000000000000002E-4</v>
      </c>
      <c r="R188" s="223">
        <f>Q188*H188</f>
        <v>0.36152489999999998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696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697</v>
      </c>
      <c r="G189" s="228"/>
      <c r="H189" s="232">
        <v>509.19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85</v>
      </c>
      <c r="AY189" s="238" t="s">
        <v>223</v>
      </c>
    </row>
    <row r="190" spans="1:65" s="2" customFormat="1" ht="34.799999999999997" customHeight="1">
      <c r="A190" s="34"/>
      <c r="B190" s="35"/>
      <c r="C190" s="214" t="s">
        <v>368</v>
      </c>
      <c r="D190" s="214" t="s">
        <v>225</v>
      </c>
      <c r="E190" s="215" t="s">
        <v>562</v>
      </c>
      <c r="F190" s="216" t="s">
        <v>563</v>
      </c>
      <c r="G190" s="217" t="s">
        <v>228</v>
      </c>
      <c r="H190" s="218">
        <v>502.4</v>
      </c>
      <c r="I190" s="219"/>
      <c r="J190" s="218">
        <f>ROUND(I190*H190,2)</f>
        <v>0</v>
      </c>
      <c r="K190" s="220"/>
      <c r="L190" s="39"/>
      <c r="M190" s="221" t="s">
        <v>1</v>
      </c>
      <c r="N190" s="222" t="s">
        <v>43</v>
      </c>
      <c r="O190" s="75"/>
      <c r="P190" s="223">
        <f>O190*H190</f>
        <v>0</v>
      </c>
      <c r="Q190" s="223">
        <v>0.10373</v>
      </c>
      <c r="R190" s="223">
        <f>Q190*H190</f>
        <v>52.113951999999998</v>
      </c>
      <c r="S190" s="223">
        <v>0</v>
      </c>
      <c r="T190" s="22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5" t="s">
        <v>229</v>
      </c>
      <c r="AT190" s="225" t="s">
        <v>225</v>
      </c>
      <c r="AU190" s="225" t="s">
        <v>100</v>
      </c>
      <c r="AY190" s="17" t="s">
        <v>223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7" t="s">
        <v>100</v>
      </c>
      <c r="BK190" s="226">
        <f>ROUND(I190*H190,2)</f>
        <v>0</v>
      </c>
      <c r="BL190" s="17" t="s">
        <v>229</v>
      </c>
      <c r="BM190" s="225" t="s">
        <v>698</v>
      </c>
    </row>
    <row r="191" spans="1:65" s="2" customFormat="1" ht="34.799999999999997" customHeight="1">
      <c r="A191" s="34"/>
      <c r="B191" s="35"/>
      <c r="C191" s="214" t="s">
        <v>373</v>
      </c>
      <c r="D191" s="214" t="s">
        <v>225</v>
      </c>
      <c r="E191" s="215" t="s">
        <v>343</v>
      </c>
      <c r="F191" s="216" t="s">
        <v>344</v>
      </c>
      <c r="G191" s="217" t="s">
        <v>228</v>
      </c>
      <c r="H191" s="218">
        <v>6.79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0.12966</v>
      </c>
      <c r="R191" s="223">
        <f>Q191*H191</f>
        <v>0.88039139999999994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345</v>
      </c>
    </row>
    <row r="192" spans="1:65" s="2" customFormat="1" ht="34.799999999999997" customHeight="1">
      <c r="A192" s="34"/>
      <c r="B192" s="35"/>
      <c r="C192" s="214" t="s">
        <v>379</v>
      </c>
      <c r="D192" s="214" t="s">
        <v>225</v>
      </c>
      <c r="E192" s="215" t="s">
        <v>568</v>
      </c>
      <c r="F192" s="216" t="s">
        <v>569</v>
      </c>
      <c r="G192" s="217" t="s">
        <v>228</v>
      </c>
      <c r="H192" s="218">
        <v>502.4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0.18151999999999999</v>
      </c>
      <c r="R192" s="223">
        <f>Q192*H192</f>
        <v>91.195647999999991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699</v>
      </c>
    </row>
    <row r="193" spans="1:65" s="12" customFormat="1" ht="22.8" customHeight="1">
      <c r="B193" s="198"/>
      <c r="C193" s="199"/>
      <c r="D193" s="200" t="s">
        <v>76</v>
      </c>
      <c r="E193" s="212" t="s">
        <v>268</v>
      </c>
      <c r="F193" s="212" t="s">
        <v>378</v>
      </c>
      <c r="G193" s="199"/>
      <c r="H193" s="199"/>
      <c r="I193" s="202"/>
      <c r="J193" s="213">
        <f>BK193</f>
        <v>0</v>
      </c>
      <c r="K193" s="199"/>
      <c r="L193" s="204"/>
      <c r="M193" s="205"/>
      <c r="N193" s="206"/>
      <c r="O193" s="206"/>
      <c r="P193" s="207">
        <f>SUM(P194:P237)</f>
        <v>0</v>
      </c>
      <c r="Q193" s="206"/>
      <c r="R193" s="207">
        <f>SUM(R194:R237)</f>
        <v>94.938873900000004</v>
      </c>
      <c r="S193" s="206"/>
      <c r="T193" s="208">
        <f>SUM(T194:T237)</f>
        <v>8.6000000000000007E-2</v>
      </c>
      <c r="AR193" s="209" t="s">
        <v>85</v>
      </c>
      <c r="AT193" s="210" t="s">
        <v>76</v>
      </c>
      <c r="AU193" s="210" t="s">
        <v>85</v>
      </c>
      <c r="AY193" s="209" t="s">
        <v>223</v>
      </c>
      <c r="BK193" s="211">
        <f>SUM(BK194:BK237)</f>
        <v>0</v>
      </c>
    </row>
    <row r="194" spans="1:65" s="2" customFormat="1" ht="22.2" customHeight="1">
      <c r="A194" s="34"/>
      <c r="B194" s="35"/>
      <c r="C194" s="214" t="s">
        <v>385</v>
      </c>
      <c r="D194" s="214" t="s">
        <v>225</v>
      </c>
      <c r="E194" s="215" t="s">
        <v>380</v>
      </c>
      <c r="F194" s="216" t="s">
        <v>381</v>
      </c>
      <c r="G194" s="217" t="s">
        <v>376</v>
      </c>
      <c r="H194" s="218">
        <v>6</v>
      </c>
      <c r="I194" s="219"/>
      <c r="J194" s="218">
        <f t="shared" ref="J194:J201" si="5"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 t="shared" ref="P194:P201" si="6">O194*H194</f>
        <v>0</v>
      </c>
      <c r="Q194" s="223">
        <v>0.22133</v>
      </c>
      <c r="R194" s="223">
        <f t="shared" ref="R194:R201" si="7">Q194*H194</f>
        <v>1.3279799999999999</v>
      </c>
      <c r="S194" s="223">
        <v>0</v>
      </c>
      <c r="T194" s="224">
        <f t="shared" ref="T194:T201" si="8"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 t="shared" ref="BE194:BE201" si="9">IF(N194="základná",J194,0)</f>
        <v>0</v>
      </c>
      <c r="BF194" s="226">
        <f t="shared" ref="BF194:BF201" si="10">IF(N194="znížená",J194,0)</f>
        <v>0</v>
      </c>
      <c r="BG194" s="226">
        <f t="shared" ref="BG194:BG201" si="11">IF(N194="zákl. prenesená",J194,0)</f>
        <v>0</v>
      </c>
      <c r="BH194" s="226">
        <f t="shared" ref="BH194:BH201" si="12">IF(N194="zníž. prenesená",J194,0)</f>
        <v>0</v>
      </c>
      <c r="BI194" s="226">
        <f t="shared" ref="BI194:BI201" si="13">IF(N194="nulová",J194,0)</f>
        <v>0</v>
      </c>
      <c r="BJ194" s="17" t="s">
        <v>100</v>
      </c>
      <c r="BK194" s="226">
        <f t="shared" ref="BK194:BK201" si="14">ROUND(I194*H194,2)</f>
        <v>0</v>
      </c>
      <c r="BL194" s="17" t="s">
        <v>229</v>
      </c>
      <c r="BM194" s="225" t="s">
        <v>382</v>
      </c>
    </row>
    <row r="195" spans="1:65" s="2" customFormat="1" ht="14.4" customHeight="1">
      <c r="A195" s="34"/>
      <c r="B195" s="35"/>
      <c r="C195" s="250" t="s">
        <v>389</v>
      </c>
      <c r="D195" s="250" t="s">
        <v>322</v>
      </c>
      <c r="E195" s="251" t="s">
        <v>386</v>
      </c>
      <c r="F195" s="252" t="s">
        <v>387</v>
      </c>
      <c r="G195" s="253" t="s">
        <v>376</v>
      </c>
      <c r="H195" s="254">
        <v>6</v>
      </c>
      <c r="I195" s="255"/>
      <c r="J195" s="254">
        <f t="shared" si="5"/>
        <v>0</v>
      </c>
      <c r="K195" s="256"/>
      <c r="L195" s="257"/>
      <c r="M195" s="258" t="s">
        <v>1</v>
      </c>
      <c r="N195" s="259" t="s">
        <v>43</v>
      </c>
      <c r="O195" s="75"/>
      <c r="P195" s="223">
        <f t="shared" si="6"/>
        <v>0</v>
      </c>
      <c r="Q195" s="223">
        <v>2E-3</v>
      </c>
      <c r="R195" s="223">
        <f t="shared" si="7"/>
        <v>1.2E-2</v>
      </c>
      <c r="S195" s="223">
        <v>0</v>
      </c>
      <c r="T195" s="224">
        <f t="shared" si="8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 t="shared" si="9"/>
        <v>0</v>
      </c>
      <c r="BF195" s="226">
        <f t="shared" si="10"/>
        <v>0</v>
      </c>
      <c r="BG195" s="226">
        <f t="shared" si="11"/>
        <v>0</v>
      </c>
      <c r="BH195" s="226">
        <f t="shared" si="12"/>
        <v>0</v>
      </c>
      <c r="BI195" s="226">
        <f t="shared" si="13"/>
        <v>0</v>
      </c>
      <c r="BJ195" s="17" t="s">
        <v>100</v>
      </c>
      <c r="BK195" s="226">
        <f t="shared" si="14"/>
        <v>0</v>
      </c>
      <c r="BL195" s="17" t="s">
        <v>229</v>
      </c>
      <c r="BM195" s="225" t="s">
        <v>388</v>
      </c>
    </row>
    <row r="196" spans="1:65" s="2" customFormat="1" ht="22.2" customHeight="1">
      <c r="A196" s="34"/>
      <c r="B196" s="35"/>
      <c r="C196" s="214" t="s">
        <v>393</v>
      </c>
      <c r="D196" s="214" t="s">
        <v>225</v>
      </c>
      <c r="E196" s="215" t="s">
        <v>390</v>
      </c>
      <c r="F196" s="216" t="s">
        <v>391</v>
      </c>
      <c r="G196" s="217" t="s">
        <v>376</v>
      </c>
      <c r="H196" s="218">
        <v>4</v>
      </c>
      <c r="I196" s="219"/>
      <c r="J196" s="218">
        <f t="shared" si="5"/>
        <v>0</v>
      </c>
      <c r="K196" s="220"/>
      <c r="L196" s="39"/>
      <c r="M196" s="221" t="s">
        <v>1</v>
      </c>
      <c r="N196" s="222" t="s">
        <v>43</v>
      </c>
      <c r="O196" s="75"/>
      <c r="P196" s="223">
        <f t="shared" si="6"/>
        <v>0</v>
      </c>
      <c r="Q196" s="223">
        <v>0.11958000000000001</v>
      </c>
      <c r="R196" s="223">
        <f t="shared" si="7"/>
        <v>0.47832000000000002</v>
      </c>
      <c r="S196" s="223">
        <v>0</v>
      </c>
      <c r="T196" s="224">
        <f t="shared" si="8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5" t="s">
        <v>229</v>
      </c>
      <c r="AT196" s="225" t="s">
        <v>225</v>
      </c>
      <c r="AU196" s="225" t="s">
        <v>100</v>
      </c>
      <c r="AY196" s="17" t="s">
        <v>223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7" t="s">
        <v>100</v>
      </c>
      <c r="BK196" s="226">
        <f t="shared" si="14"/>
        <v>0</v>
      </c>
      <c r="BL196" s="17" t="s">
        <v>229</v>
      </c>
      <c r="BM196" s="225" t="s">
        <v>392</v>
      </c>
    </row>
    <row r="197" spans="1:65" s="2" customFormat="1" ht="14.4" customHeight="1">
      <c r="A197" s="34"/>
      <c r="B197" s="35"/>
      <c r="C197" s="250" t="s">
        <v>397</v>
      </c>
      <c r="D197" s="250" t="s">
        <v>322</v>
      </c>
      <c r="E197" s="251" t="s">
        <v>394</v>
      </c>
      <c r="F197" s="252" t="s">
        <v>395</v>
      </c>
      <c r="G197" s="253" t="s">
        <v>376</v>
      </c>
      <c r="H197" s="254">
        <v>4</v>
      </c>
      <c r="I197" s="255"/>
      <c r="J197" s="254">
        <f t="shared" si="5"/>
        <v>0</v>
      </c>
      <c r="K197" s="256"/>
      <c r="L197" s="257"/>
      <c r="M197" s="258" t="s">
        <v>1</v>
      </c>
      <c r="N197" s="259" t="s">
        <v>43</v>
      </c>
      <c r="O197" s="75"/>
      <c r="P197" s="223">
        <f t="shared" si="6"/>
        <v>0</v>
      </c>
      <c r="Q197" s="223">
        <v>1.4E-3</v>
      </c>
      <c r="R197" s="223">
        <f t="shared" si="7"/>
        <v>5.5999999999999999E-3</v>
      </c>
      <c r="S197" s="223">
        <v>0</v>
      </c>
      <c r="T197" s="224">
        <f t="shared" si="8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262</v>
      </c>
      <c r="AT197" s="225" t="s">
        <v>322</v>
      </c>
      <c r="AU197" s="225" t="s">
        <v>100</v>
      </c>
      <c r="AY197" s="17" t="s">
        <v>223</v>
      </c>
      <c r="BE197" s="226">
        <f t="shared" si="9"/>
        <v>0</v>
      </c>
      <c r="BF197" s="226">
        <f t="shared" si="10"/>
        <v>0</v>
      </c>
      <c r="BG197" s="226">
        <f t="shared" si="11"/>
        <v>0</v>
      </c>
      <c r="BH197" s="226">
        <f t="shared" si="12"/>
        <v>0</v>
      </c>
      <c r="BI197" s="226">
        <f t="shared" si="13"/>
        <v>0</v>
      </c>
      <c r="BJ197" s="17" t="s">
        <v>100</v>
      </c>
      <c r="BK197" s="226">
        <f t="shared" si="14"/>
        <v>0</v>
      </c>
      <c r="BL197" s="17" t="s">
        <v>229</v>
      </c>
      <c r="BM197" s="225" t="s">
        <v>396</v>
      </c>
    </row>
    <row r="198" spans="1:65" s="2" customFormat="1" ht="14.4" customHeight="1">
      <c r="A198" s="34"/>
      <c r="B198" s="35"/>
      <c r="C198" s="250" t="s">
        <v>401</v>
      </c>
      <c r="D198" s="250" t="s">
        <v>322</v>
      </c>
      <c r="E198" s="251" t="s">
        <v>398</v>
      </c>
      <c r="F198" s="252" t="s">
        <v>399</v>
      </c>
      <c r="G198" s="253" t="s">
        <v>376</v>
      </c>
      <c r="H198" s="254">
        <v>6</v>
      </c>
      <c r="I198" s="255"/>
      <c r="J198" s="254">
        <f t="shared" si="5"/>
        <v>0</v>
      </c>
      <c r="K198" s="256"/>
      <c r="L198" s="257"/>
      <c r="M198" s="258" t="s">
        <v>1</v>
      </c>
      <c r="N198" s="259" t="s">
        <v>43</v>
      </c>
      <c r="O198" s="75"/>
      <c r="P198" s="223">
        <f t="shared" si="6"/>
        <v>0</v>
      </c>
      <c r="Q198" s="223">
        <v>1.5E-5</v>
      </c>
      <c r="R198" s="223">
        <f t="shared" si="7"/>
        <v>9.0000000000000006E-5</v>
      </c>
      <c r="S198" s="223">
        <v>0</v>
      </c>
      <c r="T198" s="224">
        <f t="shared" si="8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262</v>
      </c>
      <c r="AT198" s="225" t="s">
        <v>322</v>
      </c>
      <c r="AU198" s="225" t="s">
        <v>100</v>
      </c>
      <c r="AY198" s="17" t="s">
        <v>223</v>
      </c>
      <c r="BE198" s="226">
        <f t="shared" si="9"/>
        <v>0</v>
      </c>
      <c r="BF198" s="226">
        <f t="shared" si="10"/>
        <v>0</v>
      </c>
      <c r="BG198" s="226">
        <f t="shared" si="11"/>
        <v>0</v>
      </c>
      <c r="BH198" s="226">
        <f t="shared" si="12"/>
        <v>0</v>
      </c>
      <c r="BI198" s="226">
        <f t="shared" si="13"/>
        <v>0</v>
      </c>
      <c r="BJ198" s="17" t="s">
        <v>100</v>
      </c>
      <c r="BK198" s="226">
        <f t="shared" si="14"/>
        <v>0</v>
      </c>
      <c r="BL198" s="17" t="s">
        <v>229</v>
      </c>
      <c r="BM198" s="225" t="s">
        <v>400</v>
      </c>
    </row>
    <row r="199" spans="1:65" s="2" customFormat="1" ht="30" customHeight="1">
      <c r="A199" s="34"/>
      <c r="B199" s="35"/>
      <c r="C199" s="214" t="s">
        <v>405</v>
      </c>
      <c r="D199" s="214" t="s">
        <v>225</v>
      </c>
      <c r="E199" s="215" t="s">
        <v>402</v>
      </c>
      <c r="F199" s="216" t="s">
        <v>403</v>
      </c>
      <c r="G199" s="217" t="s">
        <v>248</v>
      </c>
      <c r="H199" s="218">
        <v>195.05</v>
      </c>
      <c r="I199" s="219"/>
      <c r="J199" s="218">
        <f t="shared" si="5"/>
        <v>0</v>
      </c>
      <c r="K199" s="220"/>
      <c r="L199" s="39"/>
      <c r="M199" s="221" t="s">
        <v>1</v>
      </c>
      <c r="N199" s="222" t="s">
        <v>43</v>
      </c>
      <c r="O199" s="75"/>
      <c r="P199" s="223">
        <f t="shared" si="6"/>
        <v>0</v>
      </c>
      <c r="Q199" s="223">
        <v>6.9999999999999994E-5</v>
      </c>
      <c r="R199" s="223">
        <f t="shared" si="7"/>
        <v>1.3653499999999999E-2</v>
      </c>
      <c r="S199" s="223">
        <v>0</v>
      </c>
      <c r="T199" s="224">
        <f t="shared" si="8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 t="shared" si="9"/>
        <v>0</v>
      </c>
      <c r="BF199" s="226">
        <f t="shared" si="10"/>
        <v>0</v>
      </c>
      <c r="BG199" s="226">
        <f t="shared" si="11"/>
        <v>0</v>
      </c>
      <c r="BH199" s="226">
        <f t="shared" si="12"/>
        <v>0</v>
      </c>
      <c r="BI199" s="226">
        <f t="shared" si="13"/>
        <v>0</v>
      </c>
      <c r="BJ199" s="17" t="s">
        <v>100</v>
      </c>
      <c r="BK199" s="226">
        <f t="shared" si="14"/>
        <v>0</v>
      </c>
      <c r="BL199" s="17" t="s">
        <v>229</v>
      </c>
      <c r="BM199" s="225" t="s">
        <v>404</v>
      </c>
    </row>
    <row r="200" spans="1:65" s="2" customFormat="1" ht="22.2" customHeight="1">
      <c r="A200" s="34"/>
      <c r="B200" s="35"/>
      <c r="C200" s="214" t="s">
        <v>409</v>
      </c>
      <c r="D200" s="214" t="s">
        <v>225</v>
      </c>
      <c r="E200" s="215" t="s">
        <v>406</v>
      </c>
      <c r="F200" s="216" t="s">
        <v>407</v>
      </c>
      <c r="G200" s="217" t="s">
        <v>248</v>
      </c>
      <c r="H200" s="218">
        <v>8.3000000000000007</v>
      </c>
      <c r="I200" s="219"/>
      <c r="J200" s="218">
        <f t="shared" si="5"/>
        <v>0</v>
      </c>
      <c r="K200" s="220"/>
      <c r="L200" s="39"/>
      <c r="M200" s="221" t="s">
        <v>1</v>
      </c>
      <c r="N200" s="222" t="s">
        <v>43</v>
      </c>
      <c r="O200" s="75"/>
      <c r="P200" s="223">
        <f t="shared" si="6"/>
        <v>0</v>
      </c>
      <c r="Q200" s="223">
        <v>1.4999999999999999E-4</v>
      </c>
      <c r="R200" s="223">
        <f t="shared" si="7"/>
        <v>1.245E-3</v>
      </c>
      <c r="S200" s="223">
        <v>0</v>
      </c>
      <c r="T200" s="224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 t="shared" si="9"/>
        <v>0</v>
      </c>
      <c r="BF200" s="226">
        <f t="shared" si="10"/>
        <v>0</v>
      </c>
      <c r="BG200" s="226">
        <f t="shared" si="11"/>
        <v>0</v>
      </c>
      <c r="BH200" s="226">
        <f t="shared" si="12"/>
        <v>0</v>
      </c>
      <c r="BI200" s="226">
        <f t="shared" si="13"/>
        <v>0</v>
      </c>
      <c r="BJ200" s="17" t="s">
        <v>100</v>
      </c>
      <c r="BK200" s="226">
        <f t="shared" si="14"/>
        <v>0</v>
      </c>
      <c r="BL200" s="17" t="s">
        <v>229</v>
      </c>
      <c r="BM200" s="225" t="s">
        <v>408</v>
      </c>
    </row>
    <row r="201" spans="1:65" s="2" customFormat="1" ht="22.2" customHeight="1">
      <c r="A201" s="34"/>
      <c r="B201" s="35"/>
      <c r="C201" s="214" t="s">
        <v>415</v>
      </c>
      <c r="D201" s="214" t="s">
        <v>225</v>
      </c>
      <c r="E201" s="215" t="s">
        <v>410</v>
      </c>
      <c r="F201" s="216" t="s">
        <v>411</v>
      </c>
      <c r="G201" s="217" t="s">
        <v>228</v>
      </c>
      <c r="H201" s="218">
        <v>17.829999999999998</v>
      </c>
      <c r="I201" s="219"/>
      <c r="J201" s="218">
        <f t="shared" si="5"/>
        <v>0</v>
      </c>
      <c r="K201" s="220"/>
      <c r="L201" s="39"/>
      <c r="M201" s="221" t="s">
        <v>1</v>
      </c>
      <c r="N201" s="222" t="s">
        <v>43</v>
      </c>
      <c r="O201" s="75"/>
      <c r="P201" s="223">
        <f t="shared" si="6"/>
        <v>0</v>
      </c>
      <c r="Q201" s="223">
        <v>5.9999999999999995E-4</v>
      </c>
      <c r="R201" s="223">
        <f t="shared" si="7"/>
        <v>1.0697999999999997E-2</v>
      </c>
      <c r="S201" s="223">
        <v>0</v>
      </c>
      <c r="T201" s="224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 t="shared" si="9"/>
        <v>0</v>
      </c>
      <c r="BF201" s="226">
        <f t="shared" si="10"/>
        <v>0</v>
      </c>
      <c r="BG201" s="226">
        <f t="shared" si="11"/>
        <v>0</v>
      </c>
      <c r="BH201" s="226">
        <f t="shared" si="12"/>
        <v>0</v>
      </c>
      <c r="BI201" s="226">
        <f t="shared" si="13"/>
        <v>0</v>
      </c>
      <c r="BJ201" s="17" t="s">
        <v>100</v>
      </c>
      <c r="BK201" s="226">
        <f t="shared" si="14"/>
        <v>0</v>
      </c>
      <c r="BL201" s="17" t="s">
        <v>229</v>
      </c>
      <c r="BM201" s="225" t="s">
        <v>412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700</v>
      </c>
      <c r="G202" s="228"/>
      <c r="H202" s="232">
        <v>14.83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77</v>
      </c>
      <c r="AY202" s="238" t="s">
        <v>223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701</v>
      </c>
      <c r="G203" s="228"/>
      <c r="H203" s="232">
        <v>3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77</v>
      </c>
      <c r="AY203" s="238" t="s">
        <v>223</v>
      </c>
    </row>
    <row r="204" spans="1:65" s="14" customFormat="1">
      <c r="B204" s="239"/>
      <c r="C204" s="240"/>
      <c r="D204" s="229" t="s">
        <v>234</v>
      </c>
      <c r="E204" s="241" t="s">
        <v>1</v>
      </c>
      <c r="F204" s="242" t="s">
        <v>244</v>
      </c>
      <c r="G204" s="240"/>
      <c r="H204" s="243">
        <v>17.829999999999998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234</v>
      </c>
      <c r="AU204" s="249" t="s">
        <v>100</v>
      </c>
      <c r="AV204" s="14" t="s">
        <v>229</v>
      </c>
      <c r="AW204" s="14" t="s">
        <v>33</v>
      </c>
      <c r="AX204" s="14" t="s">
        <v>85</v>
      </c>
      <c r="AY204" s="249" t="s">
        <v>223</v>
      </c>
    </row>
    <row r="205" spans="1:65" s="2" customFormat="1" ht="22.2" customHeight="1">
      <c r="A205" s="34"/>
      <c r="B205" s="35"/>
      <c r="C205" s="214" t="s">
        <v>419</v>
      </c>
      <c r="D205" s="214" t="s">
        <v>225</v>
      </c>
      <c r="E205" s="215" t="s">
        <v>416</v>
      </c>
      <c r="F205" s="216" t="s">
        <v>417</v>
      </c>
      <c r="G205" s="217" t="s">
        <v>228</v>
      </c>
      <c r="H205" s="218">
        <v>16.82</v>
      </c>
      <c r="I205" s="219"/>
      <c r="J205" s="218">
        <f>ROUND(I205*H205,2)</f>
        <v>0</v>
      </c>
      <c r="K205" s="220"/>
      <c r="L205" s="39"/>
      <c r="M205" s="221" t="s">
        <v>1</v>
      </c>
      <c r="N205" s="222" t="s">
        <v>43</v>
      </c>
      <c r="O205" s="75"/>
      <c r="P205" s="223">
        <f>O205*H205</f>
        <v>0</v>
      </c>
      <c r="Q205" s="223">
        <v>3.3999999999999998E-3</v>
      </c>
      <c r="R205" s="223">
        <f>Q205*H205</f>
        <v>5.7187999999999996E-2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418</v>
      </c>
    </row>
    <row r="206" spans="1:65" s="2" customFormat="1" ht="22.2" customHeight="1">
      <c r="A206" s="34"/>
      <c r="B206" s="35"/>
      <c r="C206" s="214" t="s">
        <v>423</v>
      </c>
      <c r="D206" s="214" t="s">
        <v>225</v>
      </c>
      <c r="E206" s="215" t="s">
        <v>424</v>
      </c>
      <c r="F206" s="216" t="s">
        <v>425</v>
      </c>
      <c r="G206" s="217" t="s">
        <v>376</v>
      </c>
      <c r="H206" s="218">
        <v>16</v>
      </c>
      <c r="I206" s="219"/>
      <c r="J206" s="218">
        <f>ROUND(I206*H206,2)</f>
        <v>0</v>
      </c>
      <c r="K206" s="220"/>
      <c r="L206" s="39"/>
      <c r="M206" s="221" t="s">
        <v>1</v>
      </c>
      <c r="N206" s="222" t="s">
        <v>43</v>
      </c>
      <c r="O206" s="7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>IF(N206="základná",J206,0)</f>
        <v>0</v>
      </c>
      <c r="BF206" s="226">
        <f>IF(N206="znížená",J206,0)</f>
        <v>0</v>
      </c>
      <c r="BG206" s="226">
        <f>IF(N206="zákl. prenesená",J206,0)</f>
        <v>0</v>
      </c>
      <c r="BH206" s="226">
        <f>IF(N206="zníž. prenesená",J206,0)</f>
        <v>0</v>
      </c>
      <c r="BI206" s="226">
        <f>IF(N206="nulová",J206,0)</f>
        <v>0</v>
      </c>
      <c r="BJ206" s="17" t="s">
        <v>100</v>
      </c>
      <c r="BK206" s="226">
        <f>ROUND(I206*H206,2)</f>
        <v>0</v>
      </c>
      <c r="BL206" s="17" t="s">
        <v>229</v>
      </c>
      <c r="BM206" s="225" t="s">
        <v>426</v>
      </c>
    </row>
    <row r="207" spans="1:65" s="13" customFormat="1">
      <c r="B207" s="227"/>
      <c r="C207" s="228"/>
      <c r="D207" s="229" t="s">
        <v>234</v>
      </c>
      <c r="E207" s="230" t="s">
        <v>1</v>
      </c>
      <c r="F207" s="231" t="s">
        <v>702</v>
      </c>
      <c r="G207" s="228"/>
      <c r="H207" s="232">
        <v>16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234</v>
      </c>
      <c r="AU207" s="238" t="s">
        <v>100</v>
      </c>
      <c r="AV207" s="13" t="s">
        <v>100</v>
      </c>
      <c r="AW207" s="13" t="s">
        <v>33</v>
      </c>
      <c r="AX207" s="13" t="s">
        <v>85</v>
      </c>
      <c r="AY207" s="238" t="s">
        <v>223</v>
      </c>
    </row>
    <row r="208" spans="1:65" s="2" customFormat="1" ht="22.2" customHeight="1">
      <c r="A208" s="34"/>
      <c r="B208" s="35"/>
      <c r="C208" s="214" t="s">
        <v>428</v>
      </c>
      <c r="D208" s="214" t="s">
        <v>225</v>
      </c>
      <c r="E208" s="215" t="s">
        <v>429</v>
      </c>
      <c r="F208" s="216" t="s">
        <v>430</v>
      </c>
      <c r="G208" s="217" t="s">
        <v>248</v>
      </c>
      <c r="H208" s="218">
        <v>203.35</v>
      </c>
      <c r="I208" s="219"/>
      <c r="J208" s="218">
        <f>ROUND(I208*H208,2)</f>
        <v>0</v>
      </c>
      <c r="K208" s="220"/>
      <c r="L208" s="39"/>
      <c r="M208" s="221" t="s">
        <v>1</v>
      </c>
      <c r="N208" s="222" t="s">
        <v>43</v>
      </c>
      <c r="O208" s="7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229</v>
      </c>
      <c r="AT208" s="225" t="s">
        <v>225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431</v>
      </c>
    </row>
    <row r="209" spans="1:65" s="13" customFormat="1">
      <c r="B209" s="227"/>
      <c r="C209" s="228"/>
      <c r="D209" s="229" t="s">
        <v>234</v>
      </c>
      <c r="E209" s="230" t="s">
        <v>1</v>
      </c>
      <c r="F209" s="231" t="s">
        <v>703</v>
      </c>
      <c r="G209" s="228"/>
      <c r="H209" s="232">
        <v>203.35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234</v>
      </c>
      <c r="AU209" s="238" t="s">
        <v>100</v>
      </c>
      <c r="AV209" s="13" t="s">
        <v>100</v>
      </c>
      <c r="AW209" s="13" t="s">
        <v>33</v>
      </c>
      <c r="AX209" s="13" t="s">
        <v>85</v>
      </c>
      <c r="AY209" s="238" t="s">
        <v>223</v>
      </c>
    </row>
    <row r="210" spans="1:65" s="2" customFormat="1" ht="22.2" customHeight="1">
      <c r="A210" s="34"/>
      <c r="B210" s="35"/>
      <c r="C210" s="214" t="s">
        <v>433</v>
      </c>
      <c r="D210" s="214" t="s">
        <v>225</v>
      </c>
      <c r="E210" s="215" t="s">
        <v>434</v>
      </c>
      <c r="F210" s="216" t="s">
        <v>435</v>
      </c>
      <c r="G210" s="217" t="s">
        <v>228</v>
      </c>
      <c r="H210" s="218">
        <v>17.829999999999998</v>
      </c>
      <c r="I210" s="219"/>
      <c r="J210" s="218">
        <f>ROUND(I210*H210,2)</f>
        <v>0</v>
      </c>
      <c r="K210" s="220"/>
      <c r="L210" s="39"/>
      <c r="M210" s="221" t="s">
        <v>1</v>
      </c>
      <c r="N210" s="222" t="s">
        <v>43</v>
      </c>
      <c r="O210" s="75"/>
      <c r="P210" s="223">
        <f>O210*H210</f>
        <v>0</v>
      </c>
      <c r="Q210" s="223">
        <v>1.0000000000000001E-5</v>
      </c>
      <c r="R210" s="223">
        <f>Q210*H210</f>
        <v>1.783E-4</v>
      </c>
      <c r="S210" s="223">
        <v>0</v>
      </c>
      <c r="T210" s="22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>IF(N210="základná",J210,0)</f>
        <v>0</v>
      </c>
      <c r="BF210" s="226">
        <f>IF(N210="znížená",J210,0)</f>
        <v>0</v>
      </c>
      <c r="BG210" s="226">
        <f>IF(N210="zákl. prenesená",J210,0)</f>
        <v>0</v>
      </c>
      <c r="BH210" s="226">
        <f>IF(N210="zníž. prenesená",J210,0)</f>
        <v>0</v>
      </c>
      <c r="BI210" s="226">
        <f>IF(N210="nulová",J210,0)</f>
        <v>0</v>
      </c>
      <c r="BJ210" s="17" t="s">
        <v>100</v>
      </c>
      <c r="BK210" s="226">
        <f>ROUND(I210*H210,2)</f>
        <v>0</v>
      </c>
      <c r="BL210" s="17" t="s">
        <v>229</v>
      </c>
      <c r="BM210" s="225" t="s">
        <v>436</v>
      </c>
    </row>
    <row r="211" spans="1:65" s="13" customFormat="1">
      <c r="B211" s="227"/>
      <c r="C211" s="228"/>
      <c r="D211" s="229" t="s">
        <v>234</v>
      </c>
      <c r="E211" s="230" t="s">
        <v>1</v>
      </c>
      <c r="F211" s="231" t="s">
        <v>704</v>
      </c>
      <c r="G211" s="228"/>
      <c r="H211" s="232">
        <v>17.829999999999998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234</v>
      </c>
      <c r="AU211" s="238" t="s">
        <v>100</v>
      </c>
      <c r="AV211" s="13" t="s">
        <v>100</v>
      </c>
      <c r="AW211" s="13" t="s">
        <v>33</v>
      </c>
      <c r="AX211" s="13" t="s">
        <v>85</v>
      </c>
      <c r="AY211" s="238" t="s">
        <v>223</v>
      </c>
    </row>
    <row r="212" spans="1:65" s="2" customFormat="1" ht="30" customHeight="1">
      <c r="A212" s="34"/>
      <c r="B212" s="35"/>
      <c r="C212" s="214" t="s">
        <v>438</v>
      </c>
      <c r="D212" s="214" t="s">
        <v>225</v>
      </c>
      <c r="E212" s="215" t="s">
        <v>439</v>
      </c>
      <c r="F212" s="216" t="s">
        <v>440</v>
      </c>
      <c r="G212" s="217" t="s">
        <v>248</v>
      </c>
      <c r="H212" s="218">
        <v>10.24</v>
      </c>
      <c r="I212" s="219"/>
      <c r="J212" s="218">
        <f>ROUND(I212*H212,2)</f>
        <v>0</v>
      </c>
      <c r="K212" s="220"/>
      <c r="L212" s="39"/>
      <c r="M212" s="221" t="s">
        <v>1</v>
      </c>
      <c r="N212" s="222" t="s">
        <v>43</v>
      </c>
      <c r="O212" s="75"/>
      <c r="P212" s="223">
        <f>O212*H212</f>
        <v>0</v>
      </c>
      <c r="Q212" s="223">
        <v>0.15112999999999999</v>
      </c>
      <c r="R212" s="223">
        <f>Q212*H212</f>
        <v>1.5475711999999999</v>
      </c>
      <c r="S212" s="223">
        <v>0</v>
      </c>
      <c r="T212" s="22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>IF(N212="základná",J212,0)</f>
        <v>0</v>
      </c>
      <c r="BF212" s="226">
        <f>IF(N212="znížená",J212,0)</f>
        <v>0</v>
      </c>
      <c r="BG212" s="226">
        <f>IF(N212="zákl. prenesená",J212,0)</f>
        <v>0</v>
      </c>
      <c r="BH212" s="226">
        <f>IF(N212="zníž. prenesená",J212,0)</f>
        <v>0</v>
      </c>
      <c r="BI212" s="226">
        <f>IF(N212="nulová",J212,0)</f>
        <v>0</v>
      </c>
      <c r="BJ212" s="17" t="s">
        <v>100</v>
      </c>
      <c r="BK212" s="226">
        <f>ROUND(I212*H212,2)</f>
        <v>0</v>
      </c>
      <c r="BL212" s="17" t="s">
        <v>229</v>
      </c>
      <c r="BM212" s="225" t="s">
        <v>441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705</v>
      </c>
      <c r="G213" s="228"/>
      <c r="H213" s="232">
        <v>1.96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77</v>
      </c>
      <c r="AY213" s="238" t="s">
        <v>223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706</v>
      </c>
      <c r="G214" s="228"/>
      <c r="H214" s="232">
        <v>8.2799999999999994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77</v>
      </c>
      <c r="AY214" s="238" t="s">
        <v>223</v>
      </c>
    </row>
    <row r="215" spans="1:65" s="14" customFormat="1">
      <c r="B215" s="239"/>
      <c r="C215" s="240"/>
      <c r="D215" s="229" t="s">
        <v>234</v>
      </c>
      <c r="E215" s="241" t="s">
        <v>1</v>
      </c>
      <c r="F215" s="242" t="s">
        <v>244</v>
      </c>
      <c r="G215" s="240"/>
      <c r="H215" s="243">
        <v>10.24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234</v>
      </c>
      <c r="AU215" s="249" t="s">
        <v>100</v>
      </c>
      <c r="AV215" s="14" t="s">
        <v>229</v>
      </c>
      <c r="AW215" s="14" t="s">
        <v>33</v>
      </c>
      <c r="AX215" s="14" t="s">
        <v>85</v>
      </c>
      <c r="AY215" s="249" t="s">
        <v>223</v>
      </c>
    </row>
    <row r="216" spans="1:65" s="2" customFormat="1" ht="22.2" customHeight="1">
      <c r="A216" s="34"/>
      <c r="B216" s="35"/>
      <c r="C216" s="250" t="s">
        <v>446</v>
      </c>
      <c r="D216" s="250" t="s">
        <v>322</v>
      </c>
      <c r="E216" s="251" t="s">
        <v>447</v>
      </c>
      <c r="F216" s="252" t="s">
        <v>448</v>
      </c>
      <c r="G216" s="253" t="s">
        <v>376</v>
      </c>
      <c r="H216" s="254">
        <v>10.34</v>
      </c>
      <c r="I216" s="255"/>
      <c r="J216" s="254">
        <f>ROUND(I216*H216,2)</f>
        <v>0</v>
      </c>
      <c r="K216" s="256"/>
      <c r="L216" s="257"/>
      <c r="M216" s="258" t="s">
        <v>1</v>
      </c>
      <c r="N216" s="259" t="s">
        <v>43</v>
      </c>
      <c r="O216" s="75"/>
      <c r="P216" s="223">
        <f>O216*H216</f>
        <v>0</v>
      </c>
      <c r="Q216" s="223">
        <v>0.09</v>
      </c>
      <c r="R216" s="223">
        <f>Q216*H216</f>
        <v>0.93059999999999998</v>
      </c>
      <c r="S216" s="223">
        <v>0</v>
      </c>
      <c r="T216" s="22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262</v>
      </c>
      <c r="AT216" s="225" t="s">
        <v>322</v>
      </c>
      <c r="AU216" s="225" t="s">
        <v>100</v>
      </c>
      <c r="AY216" s="17" t="s">
        <v>223</v>
      </c>
      <c r="BE216" s="226">
        <f>IF(N216="základná",J216,0)</f>
        <v>0</v>
      </c>
      <c r="BF216" s="226">
        <f>IF(N216="znížená",J216,0)</f>
        <v>0</v>
      </c>
      <c r="BG216" s="226">
        <f>IF(N216="zákl. prenesená",J216,0)</f>
        <v>0</v>
      </c>
      <c r="BH216" s="226">
        <f>IF(N216="zníž. prenesená",J216,0)</f>
        <v>0</v>
      </c>
      <c r="BI216" s="226">
        <f>IF(N216="nulová",J216,0)</f>
        <v>0</v>
      </c>
      <c r="BJ216" s="17" t="s">
        <v>100</v>
      </c>
      <c r="BK216" s="226">
        <f>ROUND(I216*H216,2)</f>
        <v>0</v>
      </c>
      <c r="BL216" s="17" t="s">
        <v>229</v>
      </c>
      <c r="BM216" s="225" t="s">
        <v>449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705</v>
      </c>
      <c r="G217" s="228"/>
      <c r="H217" s="232">
        <v>1.96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77</v>
      </c>
      <c r="AY217" s="238" t="s">
        <v>223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706</v>
      </c>
      <c r="G218" s="228"/>
      <c r="H218" s="232">
        <v>8.2799999999999994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77</v>
      </c>
      <c r="AY218" s="238" t="s">
        <v>223</v>
      </c>
    </row>
    <row r="219" spans="1:65" s="14" customFormat="1">
      <c r="B219" s="239"/>
      <c r="C219" s="240"/>
      <c r="D219" s="229" t="s">
        <v>234</v>
      </c>
      <c r="E219" s="241" t="s">
        <v>1</v>
      </c>
      <c r="F219" s="242" t="s">
        <v>244</v>
      </c>
      <c r="G219" s="240"/>
      <c r="H219" s="243">
        <v>10.24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234</v>
      </c>
      <c r="AU219" s="249" t="s">
        <v>100</v>
      </c>
      <c r="AV219" s="14" t="s">
        <v>229</v>
      </c>
      <c r="AW219" s="14" t="s">
        <v>33</v>
      </c>
      <c r="AX219" s="14" t="s">
        <v>85</v>
      </c>
      <c r="AY219" s="249" t="s">
        <v>223</v>
      </c>
    </row>
    <row r="220" spans="1:65" s="13" customFormat="1">
      <c r="B220" s="227"/>
      <c r="C220" s="228"/>
      <c r="D220" s="229" t="s">
        <v>234</v>
      </c>
      <c r="E220" s="228"/>
      <c r="F220" s="231" t="s">
        <v>707</v>
      </c>
      <c r="G220" s="228"/>
      <c r="H220" s="232">
        <v>10.34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4</v>
      </c>
      <c r="AX220" s="13" t="s">
        <v>85</v>
      </c>
      <c r="AY220" s="238" t="s">
        <v>223</v>
      </c>
    </row>
    <row r="221" spans="1:65" s="2" customFormat="1" ht="30" customHeight="1">
      <c r="A221" s="34"/>
      <c r="B221" s="35"/>
      <c r="C221" s="214" t="s">
        <v>451</v>
      </c>
      <c r="D221" s="214" t="s">
        <v>225</v>
      </c>
      <c r="E221" s="215" t="s">
        <v>462</v>
      </c>
      <c r="F221" s="216" t="s">
        <v>463</v>
      </c>
      <c r="G221" s="217" t="s">
        <v>248</v>
      </c>
      <c r="H221" s="218">
        <v>423.67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9.8530000000000006E-2</v>
      </c>
      <c r="R221" s="223">
        <f>Q221*H221</f>
        <v>41.744205100000002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464</v>
      </c>
    </row>
    <row r="222" spans="1:65" s="2" customFormat="1" ht="14.4" customHeight="1">
      <c r="A222" s="34"/>
      <c r="B222" s="35"/>
      <c r="C222" s="250" t="s">
        <v>456</v>
      </c>
      <c r="D222" s="250" t="s">
        <v>322</v>
      </c>
      <c r="E222" s="251" t="s">
        <v>467</v>
      </c>
      <c r="F222" s="252" t="s">
        <v>468</v>
      </c>
      <c r="G222" s="253" t="s">
        <v>376</v>
      </c>
      <c r="H222" s="254">
        <v>427.91</v>
      </c>
      <c r="I222" s="255"/>
      <c r="J222" s="254">
        <f>ROUND(I222*H222,2)</f>
        <v>0</v>
      </c>
      <c r="K222" s="256"/>
      <c r="L222" s="257"/>
      <c r="M222" s="258" t="s">
        <v>1</v>
      </c>
      <c r="N222" s="259" t="s">
        <v>43</v>
      </c>
      <c r="O222" s="75"/>
      <c r="P222" s="223">
        <f>O222*H222</f>
        <v>0</v>
      </c>
      <c r="Q222" s="223">
        <v>2.3E-2</v>
      </c>
      <c r="R222" s="223">
        <f>Q222*H222</f>
        <v>9.8419299999999996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262</v>
      </c>
      <c r="AT222" s="225" t="s">
        <v>322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469</v>
      </c>
    </row>
    <row r="223" spans="1:65" s="13" customFormat="1">
      <c r="B223" s="227"/>
      <c r="C223" s="228"/>
      <c r="D223" s="229" t="s">
        <v>234</v>
      </c>
      <c r="E223" s="228"/>
      <c r="F223" s="231" t="s">
        <v>708</v>
      </c>
      <c r="G223" s="228"/>
      <c r="H223" s="232">
        <v>427.91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4</v>
      </c>
      <c r="AX223" s="13" t="s">
        <v>85</v>
      </c>
      <c r="AY223" s="238" t="s">
        <v>223</v>
      </c>
    </row>
    <row r="224" spans="1:65" s="2" customFormat="1" ht="22.2" customHeight="1">
      <c r="A224" s="34"/>
      <c r="B224" s="35"/>
      <c r="C224" s="214" t="s">
        <v>461</v>
      </c>
      <c r="D224" s="214" t="s">
        <v>225</v>
      </c>
      <c r="E224" s="215" t="s">
        <v>472</v>
      </c>
      <c r="F224" s="216" t="s">
        <v>473</v>
      </c>
      <c r="G224" s="217" t="s">
        <v>258</v>
      </c>
      <c r="H224" s="218">
        <v>17.46</v>
      </c>
      <c r="I224" s="219"/>
      <c r="J224" s="218">
        <f>ROUND(I224*H224,2)</f>
        <v>0</v>
      </c>
      <c r="K224" s="220"/>
      <c r="L224" s="39"/>
      <c r="M224" s="221" t="s">
        <v>1</v>
      </c>
      <c r="N224" s="222" t="s">
        <v>43</v>
      </c>
      <c r="O224" s="75"/>
      <c r="P224" s="223">
        <f>O224*H224</f>
        <v>0</v>
      </c>
      <c r="Q224" s="223">
        <v>2.2151299999999998</v>
      </c>
      <c r="R224" s="223">
        <f>Q224*H224</f>
        <v>38.676169799999997</v>
      </c>
      <c r="S224" s="223">
        <v>0</v>
      </c>
      <c r="T224" s="22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5" t="s">
        <v>229</v>
      </c>
      <c r="AT224" s="225" t="s">
        <v>225</v>
      </c>
      <c r="AU224" s="225" t="s">
        <v>100</v>
      </c>
      <c r="AY224" s="17" t="s">
        <v>223</v>
      </c>
      <c r="BE224" s="226">
        <f>IF(N224="základná",J224,0)</f>
        <v>0</v>
      </c>
      <c r="BF224" s="226">
        <f>IF(N224="znížená",J224,0)</f>
        <v>0</v>
      </c>
      <c r="BG224" s="226">
        <f>IF(N224="zákl. prenesená",J224,0)</f>
        <v>0</v>
      </c>
      <c r="BH224" s="226">
        <f>IF(N224="zníž. prenesená",J224,0)</f>
        <v>0</v>
      </c>
      <c r="BI224" s="226">
        <f>IF(N224="nulová",J224,0)</f>
        <v>0</v>
      </c>
      <c r="BJ224" s="17" t="s">
        <v>100</v>
      </c>
      <c r="BK224" s="226">
        <f>ROUND(I224*H224,2)</f>
        <v>0</v>
      </c>
      <c r="BL224" s="17" t="s">
        <v>229</v>
      </c>
      <c r="BM224" s="225" t="s">
        <v>474</v>
      </c>
    </row>
    <row r="225" spans="1:65" s="13" customFormat="1">
      <c r="B225" s="227"/>
      <c r="C225" s="228"/>
      <c r="D225" s="229" t="s">
        <v>234</v>
      </c>
      <c r="E225" s="230" t="s">
        <v>1</v>
      </c>
      <c r="F225" s="231" t="s">
        <v>709</v>
      </c>
      <c r="G225" s="228"/>
      <c r="H225" s="232">
        <v>17.46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234</v>
      </c>
      <c r="AU225" s="238" t="s">
        <v>100</v>
      </c>
      <c r="AV225" s="13" t="s">
        <v>100</v>
      </c>
      <c r="AW225" s="13" t="s">
        <v>33</v>
      </c>
      <c r="AX225" s="13" t="s">
        <v>85</v>
      </c>
      <c r="AY225" s="238" t="s">
        <v>223</v>
      </c>
    </row>
    <row r="226" spans="1:65" s="2" customFormat="1" ht="22.2" customHeight="1">
      <c r="A226" s="34"/>
      <c r="B226" s="35"/>
      <c r="C226" s="214" t="s">
        <v>466</v>
      </c>
      <c r="D226" s="214" t="s">
        <v>225</v>
      </c>
      <c r="E226" s="215" t="s">
        <v>482</v>
      </c>
      <c r="F226" s="216" t="s">
        <v>483</v>
      </c>
      <c r="G226" s="217" t="s">
        <v>248</v>
      </c>
      <c r="H226" s="218">
        <v>13.58</v>
      </c>
      <c r="I226" s="219"/>
      <c r="J226" s="218">
        <f t="shared" ref="J226:J233" si="15">ROUND(I226*H226,2)</f>
        <v>0</v>
      </c>
      <c r="K226" s="220"/>
      <c r="L226" s="39"/>
      <c r="M226" s="221" t="s">
        <v>1</v>
      </c>
      <c r="N226" s="222" t="s">
        <v>43</v>
      </c>
      <c r="O226" s="75"/>
      <c r="P226" s="223">
        <f t="shared" ref="P226:P233" si="16">O226*H226</f>
        <v>0</v>
      </c>
      <c r="Q226" s="223">
        <v>0</v>
      </c>
      <c r="R226" s="223">
        <f t="shared" ref="R226:R233" si="17">Q226*H226</f>
        <v>0</v>
      </c>
      <c r="S226" s="223">
        <v>0</v>
      </c>
      <c r="T226" s="224">
        <f t="shared" ref="T226:T233" si="18"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229</v>
      </c>
      <c r="AT226" s="225" t="s">
        <v>225</v>
      </c>
      <c r="AU226" s="225" t="s">
        <v>100</v>
      </c>
      <c r="AY226" s="17" t="s">
        <v>223</v>
      </c>
      <c r="BE226" s="226">
        <f t="shared" ref="BE226:BE233" si="19">IF(N226="základná",J226,0)</f>
        <v>0</v>
      </c>
      <c r="BF226" s="226">
        <f t="shared" ref="BF226:BF233" si="20">IF(N226="znížená",J226,0)</f>
        <v>0</v>
      </c>
      <c r="BG226" s="226">
        <f t="shared" ref="BG226:BG233" si="21">IF(N226="zákl. prenesená",J226,0)</f>
        <v>0</v>
      </c>
      <c r="BH226" s="226">
        <f t="shared" ref="BH226:BH233" si="22">IF(N226="zníž. prenesená",J226,0)</f>
        <v>0</v>
      </c>
      <c r="BI226" s="226">
        <f t="shared" ref="BI226:BI233" si="23">IF(N226="nulová",J226,0)</f>
        <v>0</v>
      </c>
      <c r="BJ226" s="17" t="s">
        <v>100</v>
      </c>
      <c r="BK226" s="226">
        <f t="shared" ref="BK226:BK233" si="24">ROUND(I226*H226,2)</f>
        <v>0</v>
      </c>
      <c r="BL226" s="17" t="s">
        <v>229</v>
      </c>
      <c r="BM226" s="225" t="s">
        <v>484</v>
      </c>
    </row>
    <row r="227" spans="1:65" s="2" customFormat="1" ht="34.799999999999997" customHeight="1">
      <c r="A227" s="34"/>
      <c r="B227" s="35"/>
      <c r="C227" s="214" t="s">
        <v>471</v>
      </c>
      <c r="D227" s="214" t="s">
        <v>225</v>
      </c>
      <c r="E227" s="215" t="s">
        <v>486</v>
      </c>
      <c r="F227" s="216" t="s">
        <v>487</v>
      </c>
      <c r="G227" s="217" t="s">
        <v>228</v>
      </c>
      <c r="H227" s="218">
        <v>6.79</v>
      </c>
      <c r="I227" s="219"/>
      <c r="J227" s="218">
        <f t="shared" si="15"/>
        <v>0</v>
      </c>
      <c r="K227" s="220"/>
      <c r="L227" s="39"/>
      <c r="M227" s="221" t="s">
        <v>1</v>
      </c>
      <c r="N227" s="222" t="s">
        <v>43</v>
      </c>
      <c r="O227" s="75"/>
      <c r="P227" s="223">
        <f t="shared" si="16"/>
        <v>0</v>
      </c>
      <c r="Q227" s="223">
        <v>0</v>
      </c>
      <c r="R227" s="223">
        <f t="shared" si="17"/>
        <v>0</v>
      </c>
      <c r="S227" s="223">
        <v>0</v>
      </c>
      <c r="T227" s="224">
        <f t="shared" si="1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 t="shared" si="19"/>
        <v>0</v>
      </c>
      <c r="BF227" s="226">
        <f t="shared" si="20"/>
        <v>0</v>
      </c>
      <c r="BG227" s="226">
        <f t="shared" si="21"/>
        <v>0</v>
      </c>
      <c r="BH227" s="226">
        <f t="shared" si="22"/>
        <v>0</v>
      </c>
      <c r="BI227" s="226">
        <f t="shared" si="23"/>
        <v>0</v>
      </c>
      <c r="BJ227" s="17" t="s">
        <v>100</v>
      </c>
      <c r="BK227" s="226">
        <f t="shared" si="24"/>
        <v>0</v>
      </c>
      <c r="BL227" s="17" t="s">
        <v>229</v>
      </c>
      <c r="BM227" s="225" t="s">
        <v>488</v>
      </c>
    </row>
    <row r="228" spans="1:65" s="2" customFormat="1" ht="19.8" customHeight="1">
      <c r="A228" s="34"/>
      <c r="B228" s="35"/>
      <c r="C228" s="214" t="s">
        <v>476</v>
      </c>
      <c r="D228" s="214" t="s">
        <v>225</v>
      </c>
      <c r="E228" s="215" t="s">
        <v>490</v>
      </c>
      <c r="F228" s="216" t="s">
        <v>491</v>
      </c>
      <c r="G228" s="217" t="s">
        <v>376</v>
      </c>
      <c r="H228" s="218">
        <v>7</v>
      </c>
      <c r="I228" s="219"/>
      <c r="J228" s="218">
        <f t="shared" si="15"/>
        <v>0</v>
      </c>
      <c r="K228" s="220"/>
      <c r="L228" s="39"/>
      <c r="M228" s="221" t="s">
        <v>1</v>
      </c>
      <c r="N228" s="222" t="s">
        <v>43</v>
      </c>
      <c r="O228" s="75"/>
      <c r="P228" s="223">
        <f t="shared" si="16"/>
        <v>0</v>
      </c>
      <c r="Q228" s="223">
        <v>4.1619999999999997E-2</v>
      </c>
      <c r="R228" s="223">
        <f t="shared" si="17"/>
        <v>0.29133999999999999</v>
      </c>
      <c r="S228" s="223">
        <v>0</v>
      </c>
      <c r="T228" s="224">
        <f t="shared" si="18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229</v>
      </c>
      <c r="AT228" s="225" t="s">
        <v>225</v>
      </c>
      <c r="AU228" s="225" t="s">
        <v>100</v>
      </c>
      <c r="AY228" s="17" t="s">
        <v>223</v>
      </c>
      <c r="BE228" s="226">
        <f t="shared" si="19"/>
        <v>0</v>
      </c>
      <c r="BF228" s="226">
        <f t="shared" si="20"/>
        <v>0</v>
      </c>
      <c r="BG228" s="226">
        <f t="shared" si="21"/>
        <v>0</v>
      </c>
      <c r="BH228" s="226">
        <f t="shared" si="22"/>
        <v>0</v>
      </c>
      <c r="BI228" s="226">
        <f t="shared" si="23"/>
        <v>0</v>
      </c>
      <c r="BJ228" s="17" t="s">
        <v>100</v>
      </c>
      <c r="BK228" s="226">
        <f t="shared" si="24"/>
        <v>0</v>
      </c>
      <c r="BL228" s="17" t="s">
        <v>229</v>
      </c>
      <c r="BM228" s="225" t="s">
        <v>492</v>
      </c>
    </row>
    <row r="229" spans="1:65" s="2" customFormat="1" ht="22.2" customHeight="1">
      <c r="A229" s="34"/>
      <c r="B229" s="35"/>
      <c r="C229" s="214" t="s">
        <v>481</v>
      </c>
      <c r="D229" s="214" t="s">
        <v>225</v>
      </c>
      <c r="E229" s="215" t="s">
        <v>710</v>
      </c>
      <c r="F229" s="216" t="s">
        <v>711</v>
      </c>
      <c r="G229" s="217" t="s">
        <v>376</v>
      </c>
      <c r="H229" s="218">
        <v>1</v>
      </c>
      <c r="I229" s="219"/>
      <c r="J229" s="218">
        <f t="shared" si="15"/>
        <v>0</v>
      </c>
      <c r="K229" s="220"/>
      <c r="L229" s="39"/>
      <c r="M229" s="221" t="s">
        <v>1</v>
      </c>
      <c r="N229" s="222" t="s">
        <v>43</v>
      </c>
      <c r="O229" s="75"/>
      <c r="P229" s="223">
        <f t="shared" si="16"/>
        <v>0</v>
      </c>
      <c r="Q229" s="223">
        <v>0</v>
      </c>
      <c r="R229" s="223">
        <f t="shared" si="17"/>
        <v>0</v>
      </c>
      <c r="S229" s="223">
        <v>8.2000000000000003E-2</v>
      </c>
      <c r="T229" s="224">
        <f t="shared" si="18"/>
        <v>8.2000000000000003E-2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229</v>
      </c>
      <c r="AT229" s="225" t="s">
        <v>225</v>
      </c>
      <c r="AU229" s="225" t="s">
        <v>100</v>
      </c>
      <c r="AY229" s="17" t="s">
        <v>223</v>
      </c>
      <c r="BE229" s="226">
        <f t="shared" si="19"/>
        <v>0</v>
      </c>
      <c r="BF229" s="226">
        <f t="shared" si="20"/>
        <v>0</v>
      </c>
      <c r="BG229" s="226">
        <f t="shared" si="21"/>
        <v>0</v>
      </c>
      <c r="BH229" s="226">
        <f t="shared" si="22"/>
        <v>0</v>
      </c>
      <c r="BI229" s="226">
        <f t="shared" si="23"/>
        <v>0</v>
      </c>
      <c r="BJ229" s="17" t="s">
        <v>100</v>
      </c>
      <c r="BK229" s="226">
        <f t="shared" si="24"/>
        <v>0</v>
      </c>
      <c r="BL229" s="17" t="s">
        <v>229</v>
      </c>
      <c r="BM229" s="225" t="s">
        <v>712</v>
      </c>
    </row>
    <row r="230" spans="1:65" s="2" customFormat="1" ht="22.2" customHeight="1">
      <c r="A230" s="34"/>
      <c r="B230" s="35"/>
      <c r="C230" s="214" t="s">
        <v>485</v>
      </c>
      <c r="D230" s="214" t="s">
        <v>225</v>
      </c>
      <c r="E230" s="215" t="s">
        <v>494</v>
      </c>
      <c r="F230" s="216" t="s">
        <v>495</v>
      </c>
      <c r="G230" s="217" t="s">
        <v>376</v>
      </c>
      <c r="H230" s="218">
        <v>1</v>
      </c>
      <c r="I230" s="219"/>
      <c r="J230" s="218">
        <f t="shared" si="15"/>
        <v>0</v>
      </c>
      <c r="K230" s="220"/>
      <c r="L230" s="39"/>
      <c r="M230" s="221" t="s">
        <v>1</v>
      </c>
      <c r="N230" s="222" t="s">
        <v>43</v>
      </c>
      <c r="O230" s="75"/>
      <c r="P230" s="223">
        <f t="shared" si="16"/>
        <v>0</v>
      </c>
      <c r="Q230" s="223">
        <v>0</v>
      </c>
      <c r="R230" s="223">
        <f t="shared" si="17"/>
        <v>0</v>
      </c>
      <c r="S230" s="223">
        <v>4.0000000000000001E-3</v>
      </c>
      <c r="T230" s="224">
        <f t="shared" si="18"/>
        <v>4.0000000000000001E-3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5" t="s">
        <v>229</v>
      </c>
      <c r="AT230" s="225" t="s">
        <v>225</v>
      </c>
      <c r="AU230" s="225" t="s">
        <v>100</v>
      </c>
      <c r="AY230" s="17" t="s">
        <v>223</v>
      </c>
      <c r="BE230" s="226">
        <f t="shared" si="19"/>
        <v>0</v>
      </c>
      <c r="BF230" s="226">
        <f t="shared" si="20"/>
        <v>0</v>
      </c>
      <c r="BG230" s="226">
        <f t="shared" si="21"/>
        <v>0</v>
      </c>
      <c r="BH230" s="226">
        <f t="shared" si="22"/>
        <v>0</v>
      </c>
      <c r="BI230" s="226">
        <f t="shared" si="23"/>
        <v>0</v>
      </c>
      <c r="BJ230" s="17" t="s">
        <v>100</v>
      </c>
      <c r="BK230" s="226">
        <f t="shared" si="24"/>
        <v>0</v>
      </c>
      <c r="BL230" s="17" t="s">
        <v>229</v>
      </c>
      <c r="BM230" s="225" t="s">
        <v>496</v>
      </c>
    </row>
    <row r="231" spans="1:65" s="2" customFormat="1" ht="22.2" customHeight="1">
      <c r="A231" s="34"/>
      <c r="B231" s="35"/>
      <c r="C231" s="214" t="s">
        <v>489</v>
      </c>
      <c r="D231" s="214" t="s">
        <v>225</v>
      </c>
      <c r="E231" s="215" t="s">
        <v>713</v>
      </c>
      <c r="F231" s="216" t="s">
        <v>714</v>
      </c>
      <c r="G231" s="217" t="s">
        <v>228</v>
      </c>
      <c r="H231" s="218">
        <v>10.5</v>
      </c>
      <c r="I231" s="219"/>
      <c r="J231" s="218">
        <f t="shared" si="15"/>
        <v>0</v>
      </c>
      <c r="K231" s="220"/>
      <c r="L231" s="39"/>
      <c r="M231" s="221" t="s">
        <v>1</v>
      </c>
      <c r="N231" s="222" t="s">
        <v>43</v>
      </c>
      <c r="O231" s="75"/>
      <c r="P231" s="223">
        <f t="shared" si="16"/>
        <v>0</v>
      </c>
      <c r="Q231" s="223">
        <v>1.0000000000000001E-5</v>
      </c>
      <c r="R231" s="223">
        <f t="shared" si="17"/>
        <v>1.05E-4</v>
      </c>
      <c r="S231" s="223">
        <v>0</v>
      </c>
      <c r="T231" s="224">
        <f t="shared" si="18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 t="shared" si="19"/>
        <v>0</v>
      </c>
      <c r="BF231" s="226">
        <f t="shared" si="20"/>
        <v>0</v>
      </c>
      <c r="BG231" s="226">
        <f t="shared" si="21"/>
        <v>0</v>
      </c>
      <c r="BH231" s="226">
        <f t="shared" si="22"/>
        <v>0</v>
      </c>
      <c r="BI231" s="226">
        <f t="shared" si="23"/>
        <v>0</v>
      </c>
      <c r="BJ231" s="17" t="s">
        <v>100</v>
      </c>
      <c r="BK231" s="226">
        <f t="shared" si="24"/>
        <v>0</v>
      </c>
      <c r="BL231" s="17" t="s">
        <v>229</v>
      </c>
      <c r="BM231" s="225" t="s">
        <v>715</v>
      </c>
    </row>
    <row r="232" spans="1:65" s="2" customFormat="1" ht="30" customHeight="1">
      <c r="A232" s="34"/>
      <c r="B232" s="35"/>
      <c r="C232" s="214" t="s">
        <v>493</v>
      </c>
      <c r="D232" s="214" t="s">
        <v>225</v>
      </c>
      <c r="E232" s="215" t="s">
        <v>502</v>
      </c>
      <c r="F232" s="216" t="s">
        <v>503</v>
      </c>
      <c r="G232" s="217" t="s">
        <v>303</v>
      </c>
      <c r="H232" s="218">
        <v>241.68</v>
      </c>
      <c r="I232" s="219"/>
      <c r="J232" s="218">
        <f t="shared" si="15"/>
        <v>0</v>
      </c>
      <c r="K232" s="220"/>
      <c r="L232" s="39"/>
      <c r="M232" s="221" t="s">
        <v>1</v>
      </c>
      <c r="N232" s="222" t="s">
        <v>43</v>
      </c>
      <c r="O232" s="75"/>
      <c r="P232" s="223">
        <f t="shared" si="16"/>
        <v>0</v>
      </c>
      <c r="Q232" s="223">
        <v>0</v>
      </c>
      <c r="R232" s="223">
        <f t="shared" si="17"/>
        <v>0</v>
      </c>
      <c r="S232" s="223">
        <v>0</v>
      </c>
      <c r="T232" s="224">
        <f t="shared" si="18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 t="shared" si="19"/>
        <v>0</v>
      </c>
      <c r="BF232" s="226">
        <f t="shared" si="20"/>
        <v>0</v>
      </c>
      <c r="BG232" s="226">
        <f t="shared" si="21"/>
        <v>0</v>
      </c>
      <c r="BH232" s="226">
        <f t="shared" si="22"/>
        <v>0</v>
      </c>
      <c r="BI232" s="226">
        <f t="shared" si="23"/>
        <v>0</v>
      </c>
      <c r="BJ232" s="17" t="s">
        <v>100</v>
      </c>
      <c r="BK232" s="226">
        <f t="shared" si="24"/>
        <v>0</v>
      </c>
      <c r="BL232" s="17" t="s">
        <v>229</v>
      </c>
      <c r="BM232" s="225" t="s">
        <v>716</v>
      </c>
    </row>
    <row r="233" spans="1:65" s="2" customFormat="1" ht="22.2" customHeight="1">
      <c r="A233" s="34"/>
      <c r="B233" s="35"/>
      <c r="C233" s="214" t="s">
        <v>497</v>
      </c>
      <c r="D233" s="214" t="s">
        <v>225</v>
      </c>
      <c r="E233" s="215" t="s">
        <v>506</v>
      </c>
      <c r="F233" s="216" t="s">
        <v>507</v>
      </c>
      <c r="G233" s="217" t="s">
        <v>303</v>
      </c>
      <c r="H233" s="218">
        <v>725.04</v>
      </c>
      <c r="I233" s="219"/>
      <c r="J233" s="218">
        <f t="shared" si="15"/>
        <v>0</v>
      </c>
      <c r="K233" s="220"/>
      <c r="L233" s="39"/>
      <c r="M233" s="221" t="s">
        <v>1</v>
      </c>
      <c r="N233" s="222" t="s">
        <v>43</v>
      </c>
      <c r="O233" s="75"/>
      <c r="P233" s="223">
        <f t="shared" si="16"/>
        <v>0</v>
      </c>
      <c r="Q233" s="223">
        <v>0</v>
      </c>
      <c r="R233" s="223">
        <f t="shared" si="17"/>
        <v>0</v>
      </c>
      <c r="S233" s="223">
        <v>0</v>
      </c>
      <c r="T233" s="224">
        <f t="shared" si="18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229</v>
      </c>
      <c r="AT233" s="225" t="s">
        <v>225</v>
      </c>
      <c r="AU233" s="225" t="s">
        <v>100</v>
      </c>
      <c r="AY233" s="17" t="s">
        <v>223</v>
      </c>
      <c r="BE233" s="226">
        <f t="shared" si="19"/>
        <v>0</v>
      </c>
      <c r="BF233" s="226">
        <f t="shared" si="20"/>
        <v>0</v>
      </c>
      <c r="BG233" s="226">
        <f t="shared" si="21"/>
        <v>0</v>
      </c>
      <c r="BH233" s="226">
        <f t="shared" si="22"/>
        <v>0</v>
      </c>
      <c r="BI233" s="226">
        <f t="shared" si="23"/>
        <v>0</v>
      </c>
      <c r="BJ233" s="17" t="s">
        <v>100</v>
      </c>
      <c r="BK233" s="226">
        <f t="shared" si="24"/>
        <v>0</v>
      </c>
      <c r="BL233" s="17" t="s">
        <v>229</v>
      </c>
      <c r="BM233" s="225" t="s">
        <v>717</v>
      </c>
    </row>
    <row r="234" spans="1:65" s="13" customFormat="1">
      <c r="B234" s="227"/>
      <c r="C234" s="228"/>
      <c r="D234" s="229" t="s">
        <v>234</v>
      </c>
      <c r="E234" s="228"/>
      <c r="F234" s="231" t="s">
        <v>718</v>
      </c>
      <c r="G234" s="228"/>
      <c r="H234" s="232">
        <v>725.04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234</v>
      </c>
      <c r="AU234" s="238" t="s">
        <v>100</v>
      </c>
      <c r="AV234" s="13" t="s">
        <v>100</v>
      </c>
      <c r="AW234" s="13" t="s">
        <v>4</v>
      </c>
      <c r="AX234" s="13" t="s">
        <v>85</v>
      </c>
      <c r="AY234" s="238" t="s">
        <v>223</v>
      </c>
    </row>
    <row r="235" spans="1:65" s="2" customFormat="1" ht="22.2" customHeight="1">
      <c r="A235" s="34"/>
      <c r="B235" s="35"/>
      <c r="C235" s="214" t="s">
        <v>501</v>
      </c>
      <c r="D235" s="214" t="s">
        <v>225</v>
      </c>
      <c r="E235" s="215" t="s">
        <v>511</v>
      </c>
      <c r="F235" s="216" t="s">
        <v>512</v>
      </c>
      <c r="G235" s="217" t="s">
        <v>303</v>
      </c>
      <c r="H235" s="218">
        <v>241.68</v>
      </c>
      <c r="I235" s="219"/>
      <c r="J235" s="218">
        <f>ROUND(I235*H235,2)</f>
        <v>0</v>
      </c>
      <c r="K235" s="220"/>
      <c r="L235" s="39"/>
      <c r="M235" s="221" t="s">
        <v>1</v>
      </c>
      <c r="N235" s="222" t="s">
        <v>43</v>
      </c>
      <c r="O235" s="75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229</v>
      </c>
      <c r="AT235" s="225" t="s">
        <v>225</v>
      </c>
      <c r="AU235" s="225" t="s">
        <v>100</v>
      </c>
      <c r="AY235" s="17" t="s">
        <v>223</v>
      </c>
      <c r="BE235" s="226">
        <f>IF(N235="základná",J235,0)</f>
        <v>0</v>
      </c>
      <c r="BF235" s="226">
        <f>IF(N235="znížená",J235,0)</f>
        <v>0</v>
      </c>
      <c r="BG235" s="226">
        <f>IF(N235="zákl. prenesená",J235,0)</f>
        <v>0</v>
      </c>
      <c r="BH235" s="226">
        <f>IF(N235="zníž. prenesená",J235,0)</f>
        <v>0</v>
      </c>
      <c r="BI235" s="226">
        <f>IF(N235="nulová",J235,0)</f>
        <v>0</v>
      </c>
      <c r="BJ235" s="17" t="s">
        <v>100</v>
      </c>
      <c r="BK235" s="226">
        <f>ROUND(I235*H235,2)</f>
        <v>0</v>
      </c>
      <c r="BL235" s="17" t="s">
        <v>229</v>
      </c>
      <c r="BM235" s="225" t="s">
        <v>719</v>
      </c>
    </row>
    <row r="236" spans="1:65" s="2" customFormat="1" ht="22.2" customHeight="1">
      <c r="A236" s="34"/>
      <c r="B236" s="35"/>
      <c r="C236" s="214" t="s">
        <v>505</v>
      </c>
      <c r="D236" s="214" t="s">
        <v>225</v>
      </c>
      <c r="E236" s="215" t="s">
        <v>515</v>
      </c>
      <c r="F236" s="216" t="s">
        <v>516</v>
      </c>
      <c r="G236" s="217" t="s">
        <v>303</v>
      </c>
      <c r="H236" s="218">
        <v>157.33000000000001</v>
      </c>
      <c r="I236" s="219"/>
      <c r="J236" s="218">
        <f>ROUND(I236*H236,2)</f>
        <v>0</v>
      </c>
      <c r="K236" s="220"/>
      <c r="L236" s="39"/>
      <c r="M236" s="221" t="s">
        <v>1</v>
      </c>
      <c r="N236" s="222" t="s">
        <v>43</v>
      </c>
      <c r="O236" s="7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>IF(N236="základná",J236,0)</f>
        <v>0</v>
      </c>
      <c r="BF236" s="226">
        <f>IF(N236="znížená",J236,0)</f>
        <v>0</v>
      </c>
      <c r="BG236" s="226">
        <f>IF(N236="zákl. prenesená",J236,0)</f>
        <v>0</v>
      </c>
      <c r="BH236" s="226">
        <f>IF(N236="zníž. prenesená",J236,0)</f>
        <v>0</v>
      </c>
      <c r="BI236" s="226">
        <f>IF(N236="nulová",J236,0)</f>
        <v>0</v>
      </c>
      <c r="BJ236" s="17" t="s">
        <v>100</v>
      </c>
      <c r="BK236" s="226">
        <f>ROUND(I236*H236,2)</f>
        <v>0</v>
      </c>
      <c r="BL236" s="17" t="s">
        <v>229</v>
      </c>
      <c r="BM236" s="225" t="s">
        <v>517</v>
      </c>
    </row>
    <row r="237" spans="1:65" s="2" customFormat="1" ht="22.2" customHeight="1">
      <c r="A237" s="34"/>
      <c r="B237" s="35"/>
      <c r="C237" s="214" t="s">
        <v>510</v>
      </c>
      <c r="D237" s="214" t="s">
        <v>225</v>
      </c>
      <c r="E237" s="215" t="s">
        <v>519</v>
      </c>
      <c r="F237" s="216" t="s">
        <v>520</v>
      </c>
      <c r="G237" s="217" t="s">
        <v>303</v>
      </c>
      <c r="H237" s="218">
        <v>84.35</v>
      </c>
      <c r="I237" s="219"/>
      <c r="J237" s="218">
        <f>ROUND(I237*H237,2)</f>
        <v>0</v>
      </c>
      <c r="K237" s="220"/>
      <c r="L237" s="39"/>
      <c r="M237" s="221" t="s">
        <v>1</v>
      </c>
      <c r="N237" s="222" t="s">
        <v>43</v>
      </c>
      <c r="O237" s="75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5" t="s">
        <v>229</v>
      </c>
      <c r="AT237" s="225" t="s">
        <v>225</v>
      </c>
      <c r="AU237" s="225" t="s">
        <v>100</v>
      </c>
      <c r="AY237" s="17" t="s">
        <v>223</v>
      </c>
      <c r="BE237" s="226">
        <f>IF(N237="základná",J237,0)</f>
        <v>0</v>
      </c>
      <c r="BF237" s="226">
        <f>IF(N237="znížená",J237,0)</f>
        <v>0</v>
      </c>
      <c r="BG237" s="226">
        <f>IF(N237="zákl. prenesená",J237,0)</f>
        <v>0</v>
      </c>
      <c r="BH237" s="226">
        <f>IF(N237="zníž. prenesená",J237,0)</f>
        <v>0</v>
      </c>
      <c r="BI237" s="226">
        <f>IF(N237="nulová",J237,0)</f>
        <v>0</v>
      </c>
      <c r="BJ237" s="17" t="s">
        <v>100</v>
      </c>
      <c r="BK237" s="226">
        <f>ROUND(I237*H237,2)</f>
        <v>0</v>
      </c>
      <c r="BL237" s="17" t="s">
        <v>229</v>
      </c>
      <c r="BM237" s="225" t="s">
        <v>521</v>
      </c>
    </row>
    <row r="238" spans="1:65" s="12" customFormat="1" ht="22.8" customHeight="1">
      <c r="B238" s="198"/>
      <c r="C238" s="199"/>
      <c r="D238" s="200" t="s">
        <v>76</v>
      </c>
      <c r="E238" s="212" t="s">
        <v>522</v>
      </c>
      <c r="F238" s="212" t="s">
        <v>523</v>
      </c>
      <c r="G238" s="199"/>
      <c r="H238" s="199"/>
      <c r="I238" s="202"/>
      <c r="J238" s="213">
        <f>BK238</f>
        <v>0</v>
      </c>
      <c r="K238" s="199"/>
      <c r="L238" s="204"/>
      <c r="M238" s="205"/>
      <c r="N238" s="206"/>
      <c r="O238" s="206"/>
      <c r="P238" s="207">
        <f>P239</f>
        <v>0</v>
      </c>
      <c r="Q238" s="206"/>
      <c r="R238" s="207">
        <f>R239</f>
        <v>0</v>
      </c>
      <c r="S238" s="206"/>
      <c r="T238" s="208">
        <f>T239</f>
        <v>0</v>
      </c>
      <c r="AR238" s="209" t="s">
        <v>85</v>
      </c>
      <c r="AT238" s="210" t="s">
        <v>76</v>
      </c>
      <c r="AU238" s="210" t="s">
        <v>85</v>
      </c>
      <c r="AY238" s="209" t="s">
        <v>223</v>
      </c>
      <c r="BK238" s="211">
        <f>BK239</f>
        <v>0</v>
      </c>
    </row>
    <row r="239" spans="1:65" s="2" customFormat="1" ht="22.2" customHeight="1">
      <c r="A239" s="34"/>
      <c r="B239" s="35"/>
      <c r="C239" s="214" t="s">
        <v>514</v>
      </c>
      <c r="D239" s="214" t="s">
        <v>225</v>
      </c>
      <c r="E239" s="215" t="s">
        <v>596</v>
      </c>
      <c r="F239" s="216" t="s">
        <v>597</v>
      </c>
      <c r="G239" s="217" t="s">
        <v>303</v>
      </c>
      <c r="H239" s="218">
        <v>562.27</v>
      </c>
      <c r="I239" s="219"/>
      <c r="J239" s="218">
        <f>ROUND(I239*H239,2)</f>
        <v>0</v>
      </c>
      <c r="K239" s="220"/>
      <c r="L239" s="39"/>
      <c r="M239" s="260" t="s">
        <v>1</v>
      </c>
      <c r="N239" s="261" t="s">
        <v>43</v>
      </c>
      <c r="O239" s="262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229</v>
      </c>
      <c r="AT239" s="225" t="s">
        <v>225</v>
      </c>
      <c r="AU239" s="225" t="s">
        <v>100</v>
      </c>
      <c r="AY239" s="17" t="s">
        <v>223</v>
      </c>
      <c r="BE239" s="226">
        <f>IF(N239="základná",J239,0)</f>
        <v>0</v>
      </c>
      <c r="BF239" s="226">
        <f>IF(N239="znížená",J239,0)</f>
        <v>0</v>
      </c>
      <c r="BG239" s="226">
        <f>IF(N239="zákl. prenesená",J239,0)</f>
        <v>0</v>
      </c>
      <c r="BH239" s="226">
        <f>IF(N239="zníž. prenesená",J239,0)</f>
        <v>0</v>
      </c>
      <c r="BI239" s="226">
        <f>IF(N239="nulová",J239,0)</f>
        <v>0</v>
      </c>
      <c r="BJ239" s="17" t="s">
        <v>100</v>
      </c>
      <c r="BK239" s="226">
        <f>ROUND(I239*H239,2)</f>
        <v>0</v>
      </c>
      <c r="BL239" s="17" t="s">
        <v>229</v>
      </c>
      <c r="BM239" s="225" t="s">
        <v>720</v>
      </c>
    </row>
    <row r="240" spans="1:65" s="2" customFormat="1" ht="6.9" customHeight="1">
      <c r="A240" s="34"/>
      <c r="B240" s="58"/>
      <c r="C240" s="59"/>
      <c r="D240" s="59"/>
      <c r="E240" s="59"/>
      <c r="F240" s="59"/>
      <c r="G240" s="59"/>
      <c r="H240" s="59"/>
      <c r="I240" s="59"/>
      <c r="J240" s="59"/>
      <c r="K240" s="59"/>
      <c r="L240" s="39"/>
      <c r="M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</row>
  </sheetData>
  <sheetProtection password="CC35" sheet="1" objects="1" scenarios="1" formatColumns="0" formatRows="0" autoFilter="0"/>
  <autoFilter ref="C132:K239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101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721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721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J109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ROUND((SUM(BE109:BE116) + SUM(BE138:BE252)),  2)</f>
        <v>0</v>
      </c>
      <c r="G37" s="137"/>
      <c r="H37" s="137"/>
      <c r="I37" s="138">
        <v>0.2</v>
      </c>
      <c r="J37" s="136">
        <f>ROUND(((SUM(BE109:BE116) + SUM(BE138:BE252))*I37),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ROUND((SUM(BF109:BF116) + SUM(BF138:BF252)),  2)</f>
        <v>0</v>
      </c>
      <c r="G38" s="137"/>
      <c r="H38" s="137"/>
      <c r="I38" s="138">
        <v>0.2</v>
      </c>
      <c r="J38" s="136">
        <f>ROUND(((SUM(BF109:BF116) + SUM(BF138:BF252))*I38),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ROUND((SUM(BG109:BG116) + SUM(BG138:BG252)),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ROUND((SUM(BH109:BH116) + SUM(BH138:BH252)),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ROUND((SUM(BI109:BI116) + SUM(BI138:BI252)),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721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999-9-8-5 - SO 07 Veľkomoravská ulica 1.časť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J138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J139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J140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J179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J185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J190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196</v>
      </c>
      <c r="E104" s="171"/>
      <c r="F104" s="171"/>
      <c r="G104" s="171"/>
      <c r="H104" s="171"/>
      <c r="I104" s="171"/>
      <c r="J104" s="172">
        <f>J200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197</v>
      </c>
      <c r="E105" s="171"/>
      <c r="F105" s="171"/>
      <c r="G105" s="171"/>
      <c r="H105" s="171"/>
      <c r="I105" s="171"/>
      <c r="J105" s="172">
        <f>J203</f>
        <v>0</v>
      </c>
      <c r="K105" s="108"/>
      <c r="L105" s="173"/>
    </row>
    <row r="106" spans="1:65" s="10" customFormat="1" ht="19.95" customHeight="1">
      <c r="B106" s="169"/>
      <c r="C106" s="108"/>
      <c r="D106" s="170" t="s">
        <v>198</v>
      </c>
      <c r="E106" s="171"/>
      <c r="F106" s="171"/>
      <c r="G106" s="171"/>
      <c r="H106" s="171"/>
      <c r="I106" s="171"/>
      <c r="J106" s="172">
        <f>J251</f>
        <v>0</v>
      </c>
      <c r="K106" s="108"/>
      <c r="L106" s="173"/>
    </row>
    <row r="107" spans="1:65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6.9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29.25" customHeight="1">
      <c r="A109" s="34"/>
      <c r="B109" s="35"/>
      <c r="C109" s="162" t="s">
        <v>199</v>
      </c>
      <c r="D109" s="36"/>
      <c r="E109" s="36"/>
      <c r="F109" s="36"/>
      <c r="G109" s="36"/>
      <c r="H109" s="36"/>
      <c r="I109" s="36"/>
      <c r="J109" s="174">
        <f>ROUND(J110 + J111 + J112 + J113 + J114 + J115,2)</f>
        <v>0</v>
      </c>
      <c r="K109" s="36"/>
      <c r="L109" s="55"/>
      <c r="N109" s="175" t="s">
        <v>41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65" s="2" customFormat="1" ht="18" customHeight="1">
      <c r="A110" s="34"/>
      <c r="B110" s="35"/>
      <c r="C110" s="36"/>
      <c r="D110" s="455" t="s">
        <v>200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ref="BE110:BE115" si="0">IF(N110="základná",J110,0)</f>
        <v>0</v>
      </c>
      <c r="BF110" s="183">
        <f t="shared" ref="BF110:BF115" si="1">IF(N110="znížená",J110,0)</f>
        <v>0</v>
      </c>
      <c r="BG110" s="183">
        <f t="shared" ref="BG110:BG115" si="2">IF(N110="zákl. prenesená",J110,0)</f>
        <v>0</v>
      </c>
      <c r="BH110" s="183">
        <f t="shared" ref="BH110:BH115" si="3">IF(N110="zníž. prenesená",J110,0)</f>
        <v>0</v>
      </c>
      <c r="BI110" s="183">
        <f t="shared" ref="BI110:BI115" si="4">IF(N110="nulová",J110,0)</f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202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203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204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455" t="s">
        <v>205</v>
      </c>
      <c r="E114" s="456"/>
      <c r="F114" s="456"/>
      <c r="G114" s="36"/>
      <c r="H114" s="36"/>
      <c r="I114" s="36"/>
      <c r="J114" s="177"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201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 ht="18" customHeight="1">
      <c r="A115" s="34"/>
      <c r="B115" s="35"/>
      <c r="C115" s="36"/>
      <c r="D115" s="176" t="s">
        <v>206</v>
      </c>
      <c r="E115" s="36"/>
      <c r="F115" s="36"/>
      <c r="G115" s="36"/>
      <c r="H115" s="36"/>
      <c r="I115" s="36"/>
      <c r="J115" s="177">
        <f>ROUND(J32*T115,2)</f>
        <v>0</v>
      </c>
      <c r="K115" s="36"/>
      <c r="L115" s="178"/>
      <c r="M115" s="179"/>
      <c r="N115" s="180" t="s">
        <v>43</v>
      </c>
      <c r="O115" s="179"/>
      <c r="P115" s="179"/>
      <c r="Q115" s="179"/>
      <c r="R115" s="179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82" t="s">
        <v>207</v>
      </c>
      <c r="AZ115" s="179"/>
      <c r="BA115" s="179"/>
      <c r="BB115" s="179"/>
      <c r="BC115" s="179"/>
      <c r="BD115" s="179"/>
      <c r="BE115" s="183">
        <f t="shared" si="0"/>
        <v>0</v>
      </c>
      <c r="BF115" s="183">
        <f t="shared" si="1"/>
        <v>0</v>
      </c>
      <c r="BG115" s="183">
        <f t="shared" si="2"/>
        <v>0</v>
      </c>
      <c r="BH115" s="183">
        <f t="shared" si="3"/>
        <v>0</v>
      </c>
      <c r="BI115" s="183">
        <f t="shared" si="4"/>
        <v>0</v>
      </c>
      <c r="BJ115" s="182" t="s">
        <v>100</v>
      </c>
      <c r="BK115" s="179"/>
      <c r="BL115" s="179"/>
      <c r="BM115" s="179"/>
    </row>
    <row r="116" spans="1:65" s="2" customForma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29.25" customHeight="1">
      <c r="A117" s="34"/>
      <c r="B117" s="35"/>
      <c r="C117" s="184" t="s">
        <v>208</v>
      </c>
      <c r="D117" s="160"/>
      <c r="E117" s="160"/>
      <c r="F117" s="160"/>
      <c r="G117" s="160"/>
      <c r="H117" s="160"/>
      <c r="I117" s="160"/>
      <c r="J117" s="185">
        <f>ROUND(J98+J109,2)</f>
        <v>0</v>
      </c>
      <c r="K117" s="160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65" s="2" customFormat="1" ht="6.9" customHeight="1">
      <c r="A122" s="34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24.9" customHeight="1">
      <c r="A123" s="34"/>
      <c r="B123" s="35"/>
      <c r="C123" s="23" t="s">
        <v>209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12" customHeight="1">
      <c r="A125" s="34"/>
      <c r="B125" s="35"/>
      <c r="C125" s="29" t="s">
        <v>14</v>
      </c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2" customFormat="1" ht="27" customHeight="1">
      <c r="A126" s="34"/>
      <c r="B126" s="35"/>
      <c r="C126" s="36"/>
      <c r="D126" s="36"/>
      <c r="E126" s="457" t="str">
        <f>E7</f>
        <v>Cyklotrasa Partizánska - Cesta mládeže, Malacky - časť 1 - oprávnené náklady</v>
      </c>
      <c r="F126" s="458"/>
      <c r="G126" s="458"/>
      <c r="H126" s="458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1" customFormat="1" ht="12" customHeight="1">
      <c r="B127" s="21"/>
      <c r="C127" s="29" t="s">
        <v>183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65" s="2" customFormat="1" ht="14.4" customHeight="1">
      <c r="A128" s="34"/>
      <c r="B128" s="35"/>
      <c r="C128" s="36"/>
      <c r="D128" s="36"/>
      <c r="E128" s="457" t="s">
        <v>721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2" customHeight="1">
      <c r="A129" s="34"/>
      <c r="B129" s="35"/>
      <c r="C129" s="29" t="s">
        <v>722</v>
      </c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6" customHeight="1">
      <c r="A130" s="34"/>
      <c r="B130" s="35"/>
      <c r="C130" s="36"/>
      <c r="D130" s="36"/>
      <c r="E130" s="414" t="str">
        <f>E11</f>
        <v>999-9-8-5 - SO 07 Veľkomoravská ulica 1.časť</v>
      </c>
      <c r="F130" s="459"/>
      <c r="G130" s="459"/>
      <c r="H130" s="459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2" customHeight="1">
      <c r="A132" s="34"/>
      <c r="B132" s="35"/>
      <c r="C132" s="29" t="s">
        <v>18</v>
      </c>
      <c r="D132" s="36"/>
      <c r="E132" s="36"/>
      <c r="F132" s="27" t="str">
        <f>F14</f>
        <v>Malacky</v>
      </c>
      <c r="G132" s="36"/>
      <c r="H132" s="36"/>
      <c r="I132" s="29" t="s">
        <v>20</v>
      </c>
      <c r="J132" s="70" t="str">
        <f>IF(J14="","",J14)</f>
        <v>23. 1. 2023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6.9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40.799999999999997" customHeight="1">
      <c r="A134" s="34"/>
      <c r="B134" s="35"/>
      <c r="C134" s="29" t="s">
        <v>22</v>
      </c>
      <c r="D134" s="36"/>
      <c r="E134" s="36"/>
      <c r="F134" s="27" t="str">
        <f>E17</f>
        <v>Mesto Malacky, Bernolákova 5188/1A, 901 01 Malacky</v>
      </c>
      <c r="G134" s="36"/>
      <c r="H134" s="36"/>
      <c r="I134" s="29" t="s">
        <v>29</v>
      </c>
      <c r="J134" s="32" t="str">
        <f>E23</f>
        <v>Cykloprojekt s.r.o., Laurinská 18, 81101 Bratislav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5.6" customHeight="1">
      <c r="A135" s="34"/>
      <c r="B135" s="35"/>
      <c r="C135" s="29" t="s">
        <v>27</v>
      </c>
      <c r="D135" s="36"/>
      <c r="E135" s="36"/>
      <c r="F135" s="27" t="str">
        <f>IF(E20="","",E20)</f>
        <v>Vyplň údaj</v>
      </c>
      <c r="G135" s="36"/>
      <c r="H135" s="36"/>
      <c r="I135" s="29" t="s">
        <v>34</v>
      </c>
      <c r="J135" s="32" t="str">
        <f>E26</f>
        <v xml:space="preserve"> </v>
      </c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5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5" s="11" customFormat="1" ht="29.25" customHeight="1">
      <c r="A137" s="186"/>
      <c r="B137" s="187"/>
      <c r="C137" s="188" t="s">
        <v>210</v>
      </c>
      <c r="D137" s="189" t="s">
        <v>62</v>
      </c>
      <c r="E137" s="189" t="s">
        <v>58</v>
      </c>
      <c r="F137" s="189" t="s">
        <v>59</v>
      </c>
      <c r="G137" s="189" t="s">
        <v>211</v>
      </c>
      <c r="H137" s="189" t="s">
        <v>212</v>
      </c>
      <c r="I137" s="189" t="s">
        <v>213</v>
      </c>
      <c r="J137" s="190" t="s">
        <v>189</v>
      </c>
      <c r="K137" s="191" t="s">
        <v>214</v>
      </c>
      <c r="L137" s="192"/>
      <c r="M137" s="79" t="s">
        <v>1</v>
      </c>
      <c r="N137" s="80" t="s">
        <v>41</v>
      </c>
      <c r="O137" s="80" t="s">
        <v>215</v>
      </c>
      <c r="P137" s="80" t="s">
        <v>216</v>
      </c>
      <c r="Q137" s="80" t="s">
        <v>217</v>
      </c>
      <c r="R137" s="80" t="s">
        <v>218</v>
      </c>
      <c r="S137" s="80" t="s">
        <v>219</v>
      </c>
      <c r="T137" s="81" t="s">
        <v>220</v>
      </c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</row>
    <row r="138" spans="1:65" s="2" customFormat="1" ht="22.8" customHeight="1">
      <c r="A138" s="34"/>
      <c r="B138" s="35"/>
      <c r="C138" s="86" t="s">
        <v>185</v>
      </c>
      <c r="D138" s="36"/>
      <c r="E138" s="36"/>
      <c r="F138" s="36"/>
      <c r="G138" s="36"/>
      <c r="H138" s="36"/>
      <c r="I138" s="36"/>
      <c r="J138" s="193">
        <f>BK138</f>
        <v>0</v>
      </c>
      <c r="K138" s="36"/>
      <c r="L138" s="39"/>
      <c r="M138" s="82"/>
      <c r="N138" s="194"/>
      <c r="O138" s="83"/>
      <c r="P138" s="195">
        <f>P139</f>
        <v>0</v>
      </c>
      <c r="Q138" s="83"/>
      <c r="R138" s="195">
        <f>R139</f>
        <v>796.16046319999998</v>
      </c>
      <c r="S138" s="83"/>
      <c r="T138" s="196">
        <f>T139</f>
        <v>491.56439000000006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76</v>
      </c>
      <c r="AU138" s="17" t="s">
        <v>191</v>
      </c>
      <c r="BK138" s="197">
        <f>BK139</f>
        <v>0</v>
      </c>
    </row>
    <row r="139" spans="1:65" s="12" customFormat="1" ht="25.95" customHeight="1">
      <c r="B139" s="198"/>
      <c r="C139" s="199"/>
      <c r="D139" s="200" t="s">
        <v>76</v>
      </c>
      <c r="E139" s="201" t="s">
        <v>221</v>
      </c>
      <c r="F139" s="201" t="s">
        <v>222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P140+P179+P185+P190+P200+P203+P251</f>
        <v>0</v>
      </c>
      <c r="Q139" s="206"/>
      <c r="R139" s="207">
        <f>R140+R179+R185+R190+R200+R203+R251</f>
        <v>796.16046319999998</v>
      </c>
      <c r="S139" s="206"/>
      <c r="T139" s="208">
        <f>T140+T179+T185+T190+T200+T203+T251</f>
        <v>491.56439000000006</v>
      </c>
      <c r="AR139" s="209" t="s">
        <v>85</v>
      </c>
      <c r="AT139" s="210" t="s">
        <v>76</v>
      </c>
      <c r="AU139" s="210" t="s">
        <v>77</v>
      </c>
      <c r="AY139" s="209" t="s">
        <v>223</v>
      </c>
      <c r="BK139" s="211">
        <f>BK140+BK179+BK185+BK190+BK200+BK203+BK251</f>
        <v>0</v>
      </c>
    </row>
    <row r="140" spans="1:65" s="12" customFormat="1" ht="22.8" customHeight="1">
      <c r="B140" s="198"/>
      <c r="C140" s="199"/>
      <c r="D140" s="200" t="s">
        <v>76</v>
      </c>
      <c r="E140" s="212" t="s">
        <v>85</v>
      </c>
      <c r="F140" s="212" t="s">
        <v>224</v>
      </c>
      <c r="G140" s="199"/>
      <c r="H140" s="199"/>
      <c r="I140" s="202"/>
      <c r="J140" s="213">
        <f>BK140</f>
        <v>0</v>
      </c>
      <c r="K140" s="199"/>
      <c r="L140" s="204"/>
      <c r="M140" s="205"/>
      <c r="N140" s="206"/>
      <c r="O140" s="206"/>
      <c r="P140" s="207">
        <f>SUM(P141:P178)</f>
        <v>0</v>
      </c>
      <c r="Q140" s="206"/>
      <c r="R140" s="207">
        <f>SUM(R141:R178)</f>
        <v>8.0567999999999994E-3</v>
      </c>
      <c r="S140" s="206"/>
      <c r="T140" s="208">
        <f>SUM(T141:T178)</f>
        <v>491.54839000000004</v>
      </c>
      <c r="AR140" s="209" t="s">
        <v>85</v>
      </c>
      <c r="AT140" s="210" t="s">
        <v>76</v>
      </c>
      <c r="AU140" s="210" t="s">
        <v>85</v>
      </c>
      <c r="AY140" s="209" t="s">
        <v>223</v>
      </c>
      <c r="BK140" s="211">
        <f>SUM(BK141:BK178)</f>
        <v>0</v>
      </c>
    </row>
    <row r="141" spans="1:65" s="2" customFormat="1" ht="22.2" customHeight="1">
      <c r="A141" s="34"/>
      <c r="B141" s="35"/>
      <c r="C141" s="214" t="s">
        <v>85</v>
      </c>
      <c r="D141" s="214" t="s">
        <v>225</v>
      </c>
      <c r="E141" s="215" t="s">
        <v>226</v>
      </c>
      <c r="F141" s="216" t="s">
        <v>227</v>
      </c>
      <c r="G141" s="217" t="s">
        <v>228</v>
      </c>
      <c r="H141" s="218">
        <v>215.45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0.13800000000000001</v>
      </c>
      <c r="T141" s="224">
        <f>S141*H141</f>
        <v>29.732100000000003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230</v>
      </c>
    </row>
    <row r="142" spans="1:65" s="2" customFormat="1" ht="22.2" customHeight="1">
      <c r="A142" s="34"/>
      <c r="B142" s="35"/>
      <c r="C142" s="214" t="s">
        <v>100</v>
      </c>
      <c r="D142" s="214" t="s">
        <v>225</v>
      </c>
      <c r="E142" s="215" t="s">
        <v>231</v>
      </c>
      <c r="F142" s="216" t="s">
        <v>232</v>
      </c>
      <c r="G142" s="217" t="s">
        <v>228</v>
      </c>
      <c r="H142" s="218">
        <v>38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0.22500000000000001</v>
      </c>
      <c r="T142" s="224">
        <f>S142*H142</f>
        <v>8.5500000000000007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723</v>
      </c>
    </row>
    <row r="143" spans="1:65" s="2" customFormat="1" ht="22.2" customHeight="1">
      <c r="A143" s="34"/>
      <c r="B143" s="35"/>
      <c r="C143" s="214" t="s">
        <v>168</v>
      </c>
      <c r="D143" s="214" t="s">
        <v>225</v>
      </c>
      <c r="E143" s="215" t="s">
        <v>236</v>
      </c>
      <c r="F143" s="216" t="s">
        <v>237</v>
      </c>
      <c r="G143" s="217" t="s">
        <v>228</v>
      </c>
      <c r="H143" s="218">
        <v>502.55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0.316</v>
      </c>
      <c r="T143" s="224">
        <f>S143*H143</f>
        <v>158.8058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724</v>
      </c>
    </row>
    <row r="144" spans="1:65" s="2" customFormat="1" ht="30" customHeight="1">
      <c r="A144" s="34"/>
      <c r="B144" s="35"/>
      <c r="C144" s="214" t="s">
        <v>229</v>
      </c>
      <c r="D144" s="214" t="s">
        <v>225</v>
      </c>
      <c r="E144" s="215" t="s">
        <v>239</v>
      </c>
      <c r="F144" s="216" t="s">
        <v>240</v>
      </c>
      <c r="G144" s="217" t="s">
        <v>228</v>
      </c>
      <c r="H144" s="218">
        <v>89.52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9.0000000000000006E-5</v>
      </c>
      <c r="R144" s="223">
        <f>Q144*H144</f>
        <v>8.0567999999999994E-3</v>
      </c>
      <c r="S144" s="223">
        <v>0.127</v>
      </c>
      <c r="T144" s="224">
        <f>S144*H144</f>
        <v>11.36904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241</v>
      </c>
    </row>
    <row r="145" spans="1:65" s="13" customFormat="1">
      <c r="B145" s="227"/>
      <c r="C145" s="228"/>
      <c r="D145" s="229" t="s">
        <v>234</v>
      </c>
      <c r="E145" s="230" t="s">
        <v>1</v>
      </c>
      <c r="F145" s="231" t="s">
        <v>725</v>
      </c>
      <c r="G145" s="228"/>
      <c r="H145" s="232">
        <v>62.39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77</v>
      </c>
      <c r="AY145" s="238" t="s">
        <v>223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726</v>
      </c>
      <c r="G146" s="228"/>
      <c r="H146" s="232">
        <v>27.13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77</v>
      </c>
      <c r="AY146" s="238" t="s">
        <v>223</v>
      </c>
    </row>
    <row r="147" spans="1:65" s="14" customFormat="1">
      <c r="B147" s="239"/>
      <c r="C147" s="240"/>
      <c r="D147" s="229" t="s">
        <v>234</v>
      </c>
      <c r="E147" s="241" t="s">
        <v>1</v>
      </c>
      <c r="F147" s="242" t="s">
        <v>244</v>
      </c>
      <c r="G147" s="240"/>
      <c r="H147" s="243">
        <v>89.52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234</v>
      </c>
      <c r="AU147" s="249" t="s">
        <v>100</v>
      </c>
      <c r="AV147" s="14" t="s">
        <v>229</v>
      </c>
      <c r="AW147" s="14" t="s">
        <v>33</v>
      </c>
      <c r="AX147" s="14" t="s">
        <v>85</v>
      </c>
      <c r="AY147" s="249" t="s">
        <v>223</v>
      </c>
    </row>
    <row r="148" spans="1:65" s="2" customFormat="1" ht="22.2" customHeight="1">
      <c r="A148" s="34"/>
      <c r="B148" s="35"/>
      <c r="C148" s="214" t="s">
        <v>245</v>
      </c>
      <c r="D148" s="214" t="s">
        <v>225</v>
      </c>
      <c r="E148" s="215" t="s">
        <v>246</v>
      </c>
      <c r="F148" s="216" t="s">
        <v>247</v>
      </c>
      <c r="G148" s="217" t="s">
        <v>248</v>
      </c>
      <c r="H148" s="218">
        <v>566.01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0.14499999999999999</v>
      </c>
      <c r="T148" s="224">
        <f>S148*H148</f>
        <v>82.071449999999999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249</v>
      </c>
    </row>
    <row r="149" spans="1:65" s="2" customFormat="1" ht="30" customHeight="1">
      <c r="A149" s="34"/>
      <c r="B149" s="35"/>
      <c r="C149" s="214" t="s">
        <v>250</v>
      </c>
      <c r="D149" s="214" t="s">
        <v>225</v>
      </c>
      <c r="E149" s="215" t="s">
        <v>251</v>
      </c>
      <c r="F149" s="216" t="s">
        <v>252</v>
      </c>
      <c r="G149" s="217" t="s">
        <v>228</v>
      </c>
      <c r="H149" s="218">
        <v>502.55</v>
      </c>
      <c r="I149" s="219"/>
      <c r="J149" s="218">
        <f>ROUND(I149*H149,2)</f>
        <v>0</v>
      </c>
      <c r="K149" s="220"/>
      <c r="L149" s="39"/>
      <c r="M149" s="221" t="s">
        <v>1</v>
      </c>
      <c r="N149" s="222" t="s">
        <v>43</v>
      </c>
      <c r="O149" s="75"/>
      <c r="P149" s="223">
        <f>O149*H149</f>
        <v>0</v>
      </c>
      <c r="Q149" s="223">
        <v>0</v>
      </c>
      <c r="R149" s="223">
        <f>Q149*H149</f>
        <v>0</v>
      </c>
      <c r="S149" s="223">
        <v>0.4</v>
      </c>
      <c r="T149" s="224">
        <f>S149*H149</f>
        <v>201.02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5" t="s">
        <v>229</v>
      </c>
      <c r="AT149" s="225" t="s">
        <v>225</v>
      </c>
      <c r="AU149" s="225" t="s">
        <v>100</v>
      </c>
      <c r="AY149" s="17" t="s">
        <v>223</v>
      </c>
      <c r="BE149" s="226">
        <f>IF(N149="základná",J149,0)</f>
        <v>0</v>
      </c>
      <c r="BF149" s="226">
        <f>IF(N149="znížená",J149,0)</f>
        <v>0</v>
      </c>
      <c r="BG149" s="226">
        <f>IF(N149="zákl. prenesená",J149,0)</f>
        <v>0</v>
      </c>
      <c r="BH149" s="226">
        <f>IF(N149="zníž. prenesená",J149,0)</f>
        <v>0</v>
      </c>
      <c r="BI149" s="226">
        <f>IF(N149="nulová",J149,0)</f>
        <v>0</v>
      </c>
      <c r="BJ149" s="17" t="s">
        <v>100</v>
      </c>
      <c r="BK149" s="226">
        <f>ROUND(I149*H149,2)</f>
        <v>0</v>
      </c>
      <c r="BL149" s="17" t="s">
        <v>229</v>
      </c>
      <c r="BM149" s="225" t="s">
        <v>727</v>
      </c>
    </row>
    <row r="150" spans="1:65" s="2" customFormat="1" ht="30" customHeight="1">
      <c r="A150" s="34"/>
      <c r="B150" s="35"/>
      <c r="C150" s="214" t="s">
        <v>255</v>
      </c>
      <c r="D150" s="214" t="s">
        <v>225</v>
      </c>
      <c r="E150" s="215" t="s">
        <v>256</v>
      </c>
      <c r="F150" s="216" t="s">
        <v>257</v>
      </c>
      <c r="G150" s="217" t="s">
        <v>258</v>
      </c>
      <c r="H150" s="218">
        <v>23.62</v>
      </c>
      <c r="I150" s="219"/>
      <c r="J150" s="218">
        <f>ROUND(I150*H150,2)</f>
        <v>0</v>
      </c>
      <c r="K150" s="220"/>
      <c r="L150" s="39"/>
      <c r="M150" s="221" t="s">
        <v>1</v>
      </c>
      <c r="N150" s="222" t="s">
        <v>43</v>
      </c>
      <c r="O150" s="7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5" t="s">
        <v>229</v>
      </c>
      <c r="AT150" s="225" t="s">
        <v>225</v>
      </c>
      <c r="AU150" s="225" t="s">
        <v>100</v>
      </c>
      <c r="AY150" s="17" t="s">
        <v>223</v>
      </c>
      <c r="BE150" s="226">
        <f>IF(N150="základná",J150,0)</f>
        <v>0</v>
      </c>
      <c r="BF150" s="226">
        <f>IF(N150="znížená",J150,0)</f>
        <v>0</v>
      </c>
      <c r="BG150" s="226">
        <f>IF(N150="zákl. prenesená",J150,0)</f>
        <v>0</v>
      </c>
      <c r="BH150" s="226">
        <f>IF(N150="zníž. prenesená",J150,0)</f>
        <v>0</v>
      </c>
      <c r="BI150" s="226">
        <f>IF(N150="nulová",J150,0)</f>
        <v>0</v>
      </c>
      <c r="BJ150" s="17" t="s">
        <v>100</v>
      </c>
      <c r="BK150" s="226">
        <f>ROUND(I150*H150,2)</f>
        <v>0</v>
      </c>
      <c r="BL150" s="17" t="s">
        <v>229</v>
      </c>
      <c r="BM150" s="225" t="s">
        <v>259</v>
      </c>
    </row>
    <row r="151" spans="1:65" s="13" customFormat="1">
      <c r="B151" s="227"/>
      <c r="C151" s="228"/>
      <c r="D151" s="229" t="s">
        <v>234</v>
      </c>
      <c r="E151" s="230" t="s">
        <v>1</v>
      </c>
      <c r="F151" s="231" t="s">
        <v>728</v>
      </c>
      <c r="G151" s="228"/>
      <c r="H151" s="232">
        <v>23.62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234</v>
      </c>
      <c r="AU151" s="238" t="s">
        <v>100</v>
      </c>
      <c r="AV151" s="13" t="s">
        <v>100</v>
      </c>
      <c r="AW151" s="13" t="s">
        <v>33</v>
      </c>
      <c r="AX151" s="13" t="s">
        <v>85</v>
      </c>
      <c r="AY151" s="238" t="s">
        <v>223</v>
      </c>
    </row>
    <row r="152" spans="1:65" s="2" customFormat="1" ht="22.2" customHeight="1">
      <c r="A152" s="34"/>
      <c r="B152" s="35"/>
      <c r="C152" s="214" t="s">
        <v>262</v>
      </c>
      <c r="D152" s="214" t="s">
        <v>225</v>
      </c>
      <c r="E152" s="215" t="s">
        <v>263</v>
      </c>
      <c r="F152" s="216" t="s">
        <v>264</v>
      </c>
      <c r="G152" s="217" t="s">
        <v>258</v>
      </c>
      <c r="H152" s="218">
        <v>42.51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265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729</v>
      </c>
      <c r="G153" s="228"/>
      <c r="H153" s="232">
        <v>42.51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2" customFormat="1" ht="22.2" customHeight="1">
      <c r="A154" s="34"/>
      <c r="B154" s="35"/>
      <c r="C154" s="214" t="s">
        <v>268</v>
      </c>
      <c r="D154" s="214" t="s">
        <v>225</v>
      </c>
      <c r="E154" s="215" t="s">
        <v>657</v>
      </c>
      <c r="F154" s="216" t="s">
        <v>658</v>
      </c>
      <c r="G154" s="217" t="s">
        <v>258</v>
      </c>
      <c r="H154" s="218">
        <v>4.2699999999999996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730</v>
      </c>
    </row>
    <row r="155" spans="1:65" s="13" customFormat="1" ht="20.399999999999999">
      <c r="B155" s="227"/>
      <c r="C155" s="228"/>
      <c r="D155" s="229" t="s">
        <v>234</v>
      </c>
      <c r="E155" s="230" t="s">
        <v>1</v>
      </c>
      <c r="F155" s="231" t="s">
        <v>731</v>
      </c>
      <c r="G155" s="228"/>
      <c r="H155" s="232">
        <v>4.2699999999999996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22.2" customHeight="1">
      <c r="A156" s="34"/>
      <c r="B156" s="35"/>
      <c r="C156" s="214" t="s">
        <v>274</v>
      </c>
      <c r="D156" s="214" t="s">
        <v>225</v>
      </c>
      <c r="E156" s="215" t="s">
        <v>661</v>
      </c>
      <c r="F156" s="216" t="s">
        <v>662</v>
      </c>
      <c r="G156" s="217" t="s">
        <v>258</v>
      </c>
      <c r="H156" s="218">
        <v>4.2699999999999996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732</v>
      </c>
    </row>
    <row r="157" spans="1:65" s="2" customFormat="1" ht="40.200000000000003" customHeight="1">
      <c r="A157" s="34"/>
      <c r="B157" s="35"/>
      <c r="C157" s="214" t="s">
        <v>279</v>
      </c>
      <c r="D157" s="214" t="s">
        <v>225</v>
      </c>
      <c r="E157" s="215" t="s">
        <v>269</v>
      </c>
      <c r="F157" s="216" t="s">
        <v>270</v>
      </c>
      <c r="G157" s="217" t="s">
        <v>258</v>
      </c>
      <c r="H157" s="218">
        <v>43.44</v>
      </c>
      <c r="I157" s="219"/>
      <c r="J157" s="218">
        <f>ROUND(I157*H157,2)</f>
        <v>0</v>
      </c>
      <c r="K157" s="220"/>
      <c r="L157" s="39"/>
      <c r="M157" s="221" t="s">
        <v>1</v>
      </c>
      <c r="N157" s="222" t="s">
        <v>43</v>
      </c>
      <c r="O157" s="7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5" t="s">
        <v>229</v>
      </c>
      <c r="AT157" s="225" t="s">
        <v>225</v>
      </c>
      <c r="AU157" s="225" t="s">
        <v>100</v>
      </c>
      <c r="AY157" s="17" t="s">
        <v>223</v>
      </c>
      <c r="BE157" s="226">
        <f>IF(N157="základná",J157,0)</f>
        <v>0</v>
      </c>
      <c r="BF157" s="226">
        <f>IF(N157="znížená",J157,0)</f>
        <v>0</v>
      </c>
      <c r="BG157" s="226">
        <f>IF(N157="zákl. prenesená",J157,0)</f>
        <v>0</v>
      </c>
      <c r="BH157" s="226">
        <f>IF(N157="zníž. prenesená",J157,0)</f>
        <v>0</v>
      </c>
      <c r="BI157" s="226">
        <f>IF(N157="nulová",J157,0)</f>
        <v>0</v>
      </c>
      <c r="BJ157" s="17" t="s">
        <v>100</v>
      </c>
      <c r="BK157" s="226">
        <f>ROUND(I157*H157,2)</f>
        <v>0</v>
      </c>
      <c r="BL157" s="17" t="s">
        <v>229</v>
      </c>
      <c r="BM157" s="225" t="s">
        <v>271</v>
      </c>
    </row>
    <row r="158" spans="1:65" s="13" customFormat="1">
      <c r="B158" s="227"/>
      <c r="C158" s="228"/>
      <c r="D158" s="229" t="s">
        <v>234</v>
      </c>
      <c r="E158" s="230" t="s">
        <v>1</v>
      </c>
      <c r="F158" s="231" t="s">
        <v>733</v>
      </c>
      <c r="G158" s="228"/>
      <c r="H158" s="232">
        <v>23.62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33</v>
      </c>
      <c r="AX158" s="13" t="s">
        <v>77</v>
      </c>
      <c r="AY158" s="238" t="s">
        <v>223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734</v>
      </c>
      <c r="G159" s="228"/>
      <c r="H159" s="232">
        <v>19.82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77</v>
      </c>
      <c r="AY159" s="238" t="s">
        <v>223</v>
      </c>
    </row>
    <row r="160" spans="1:65" s="14" customFormat="1">
      <c r="B160" s="239"/>
      <c r="C160" s="240"/>
      <c r="D160" s="229" t="s">
        <v>234</v>
      </c>
      <c r="E160" s="241" t="s">
        <v>1</v>
      </c>
      <c r="F160" s="242" t="s">
        <v>244</v>
      </c>
      <c r="G160" s="240"/>
      <c r="H160" s="243">
        <v>43.44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234</v>
      </c>
      <c r="AU160" s="249" t="s">
        <v>100</v>
      </c>
      <c r="AV160" s="14" t="s">
        <v>229</v>
      </c>
      <c r="AW160" s="14" t="s">
        <v>33</v>
      </c>
      <c r="AX160" s="14" t="s">
        <v>85</v>
      </c>
      <c r="AY160" s="249" t="s">
        <v>223</v>
      </c>
    </row>
    <row r="161" spans="1:65" s="2" customFormat="1" ht="40.200000000000003" customHeight="1">
      <c r="A161" s="34"/>
      <c r="B161" s="35"/>
      <c r="C161" s="214" t="s">
        <v>284</v>
      </c>
      <c r="D161" s="214" t="s">
        <v>225</v>
      </c>
      <c r="E161" s="215" t="s">
        <v>275</v>
      </c>
      <c r="F161" s="216" t="s">
        <v>276</v>
      </c>
      <c r="G161" s="217" t="s">
        <v>258</v>
      </c>
      <c r="H161" s="218">
        <v>14.39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277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735</v>
      </c>
      <c r="G162" s="228"/>
      <c r="H162" s="232">
        <v>14.39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34.799999999999997" customHeight="1">
      <c r="A163" s="34"/>
      <c r="B163" s="35"/>
      <c r="C163" s="214" t="s">
        <v>290</v>
      </c>
      <c r="D163" s="214" t="s">
        <v>225</v>
      </c>
      <c r="E163" s="215" t="s">
        <v>280</v>
      </c>
      <c r="F163" s="216" t="s">
        <v>281</v>
      </c>
      <c r="G163" s="217" t="s">
        <v>258</v>
      </c>
      <c r="H163" s="218">
        <v>35.32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282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736</v>
      </c>
      <c r="G164" s="228"/>
      <c r="H164" s="232">
        <v>35.32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40.200000000000003" customHeight="1">
      <c r="A165" s="34"/>
      <c r="B165" s="35"/>
      <c r="C165" s="214" t="s">
        <v>295</v>
      </c>
      <c r="D165" s="214" t="s">
        <v>225</v>
      </c>
      <c r="E165" s="215" t="s">
        <v>285</v>
      </c>
      <c r="F165" s="216" t="s">
        <v>286</v>
      </c>
      <c r="G165" s="217" t="s">
        <v>258</v>
      </c>
      <c r="H165" s="218">
        <v>529.79999999999995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287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737</v>
      </c>
      <c r="G166" s="228"/>
      <c r="H166" s="232">
        <v>35.32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13" customFormat="1">
      <c r="B167" s="227"/>
      <c r="C167" s="228"/>
      <c r="D167" s="229" t="s">
        <v>234</v>
      </c>
      <c r="E167" s="228"/>
      <c r="F167" s="231" t="s">
        <v>738</v>
      </c>
      <c r="G167" s="228"/>
      <c r="H167" s="232">
        <v>529.79999999999995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234</v>
      </c>
      <c r="AU167" s="238" t="s">
        <v>100</v>
      </c>
      <c r="AV167" s="13" t="s">
        <v>100</v>
      </c>
      <c r="AW167" s="13" t="s">
        <v>4</v>
      </c>
      <c r="AX167" s="13" t="s">
        <v>85</v>
      </c>
      <c r="AY167" s="238" t="s">
        <v>223</v>
      </c>
    </row>
    <row r="168" spans="1:65" s="2" customFormat="1" ht="22.2" customHeight="1">
      <c r="A168" s="34"/>
      <c r="B168" s="35"/>
      <c r="C168" s="214" t="s">
        <v>300</v>
      </c>
      <c r="D168" s="214" t="s">
        <v>225</v>
      </c>
      <c r="E168" s="215" t="s">
        <v>291</v>
      </c>
      <c r="F168" s="216" t="s">
        <v>292</v>
      </c>
      <c r="G168" s="217" t="s">
        <v>258</v>
      </c>
      <c r="H168" s="218">
        <v>93.14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293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739</v>
      </c>
      <c r="G169" s="228"/>
      <c r="H169" s="232">
        <v>93.14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85</v>
      </c>
      <c r="AY169" s="238" t="s">
        <v>223</v>
      </c>
    </row>
    <row r="170" spans="1:65" s="2" customFormat="1" ht="22.2" customHeight="1">
      <c r="A170" s="34"/>
      <c r="B170" s="35"/>
      <c r="C170" s="214" t="s">
        <v>306</v>
      </c>
      <c r="D170" s="214" t="s">
        <v>225</v>
      </c>
      <c r="E170" s="215" t="s">
        <v>296</v>
      </c>
      <c r="F170" s="216" t="s">
        <v>297</v>
      </c>
      <c r="G170" s="217" t="s">
        <v>258</v>
      </c>
      <c r="H170" s="218">
        <v>7.19</v>
      </c>
      <c r="I170" s="219"/>
      <c r="J170" s="218">
        <f>ROUND(I170*H170,2)</f>
        <v>0</v>
      </c>
      <c r="K170" s="220"/>
      <c r="L170" s="39"/>
      <c r="M170" s="221" t="s">
        <v>1</v>
      </c>
      <c r="N170" s="222" t="s">
        <v>43</v>
      </c>
      <c r="O170" s="7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5" t="s">
        <v>229</v>
      </c>
      <c r="AT170" s="225" t="s">
        <v>225</v>
      </c>
      <c r="AU170" s="225" t="s">
        <v>100</v>
      </c>
      <c r="AY170" s="17" t="s">
        <v>223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7" t="s">
        <v>100</v>
      </c>
      <c r="BK170" s="226">
        <f>ROUND(I170*H170,2)</f>
        <v>0</v>
      </c>
      <c r="BL170" s="17" t="s">
        <v>229</v>
      </c>
      <c r="BM170" s="225" t="s">
        <v>298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740</v>
      </c>
      <c r="G171" s="228"/>
      <c r="H171" s="232">
        <v>7.19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85</v>
      </c>
      <c r="AY171" s="238" t="s">
        <v>223</v>
      </c>
    </row>
    <row r="172" spans="1:65" s="2" customFormat="1" ht="22.2" customHeight="1">
      <c r="A172" s="34"/>
      <c r="B172" s="35"/>
      <c r="C172" s="214" t="s">
        <v>313</v>
      </c>
      <c r="D172" s="214" t="s">
        <v>225</v>
      </c>
      <c r="E172" s="215" t="s">
        <v>301</v>
      </c>
      <c r="F172" s="216" t="s">
        <v>302</v>
      </c>
      <c r="G172" s="217" t="s">
        <v>303</v>
      </c>
      <c r="H172" s="218">
        <v>52.98</v>
      </c>
      <c r="I172" s="219"/>
      <c r="J172" s="218">
        <f>ROUND(I172*H172,2)</f>
        <v>0</v>
      </c>
      <c r="K172" s="220"/>
      <c r="L172" s="39"/>
      <c r="M172" s="221" t="s">
        <v>1</v>
      </c>
      <c r="N172" s="222" t="s">
        <v>43</v>
      </c>
      <c r="O172" s="7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5" t="s">
        <v>229</v>
      </c>
      <c r="AT172" s="225" t="s">
        <v>225</v>
      </c>
      <c r="AU172" s="225" t="s">
        <v>100</v>
      </c>
      <c r="AY172" s="17" t="s">
        <v>223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7" t="s">
        <v>100</v>
      </c>
      <c r="BK172" s="226">
        <f>ROUND(I172*H172,2)</f>
        <v>0</v>
      </c>
      <c r="BL172" s="17" t="s">
        <v>229</v>
      </c>
      <c r="BM172" s="225" t="s">
        <v>304</v>
      </c>
    </row>
    <row r="173" spans="1:65" s="13" customFormat="1">
      <c r="B173" s="227"/>
      <c r="C173" s="228"/>
      <c r="D173" s="229" t="s">
        <v>234</v>
      </c>
      <c r="E173" s="230" t="s">
        <v>1</v>
      </c>
      <c r="F173" s="231" t="s">
        <v>741</v>
      </c>
      <c r="G173" s="228"/>
      <c r="H173" s="232">
        <v>52.98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234</v>
      </c>
      <c r="AU173" s="238" t="s">
        <v>100</v>
      </c>
      <c r="AV173" s="13" t="s">
        <v>100</v>
      </c>
      <c r="AW173" s="13" t="s">
        <v>33</v>
      </c>
      <c r="AX173" s="13" t="s">
        <v>85</v>
      </c>
      <c r="AY173" s="238" t="s">
        <v>223</v>
      </c>
    </row>
    <row r="174" spans="1:65" s="2" customFormat="1" ht="22.2" customHeight="1">
      <c r="A174" s="34"/>
      <c r="B174" s="35"/>
      <c r="C174" s="214" t="s">
        <v>321</v>
      </c>
      <c r="D174" s="214" t="s">
        <v>225</v>
      </c>
      <c r="E174" s="215" t="s">
        <v>673</v>
      </c>
      <c r="F174" s="216" t="s">
        <v>674</v>
      </c>
      <c r="G174" s="217" t="s">
        <v>258</v>
      </c>
      <c r="H174" s="218">
        <v>3.56</v>
      </c>
      <c r="I174" s="219"/>
      <c r="J174" s="218">
        <f>ROUND(I174*H174,2)</f>
        <v>0</v>
      </c>
      <c r="K174" s="220"/>
      <c r="L174" s="39"/>
      <c r="M174" s="221" t="s">
        <v>1</v>
      </c>
      <c r="N174" s="222" t="s">
        <v>43</v>
      </c>
      <c r="O174" s="7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5" t="s">
        <v>229</v>
      </c>
      <c r="AT174" s="225" t="s">
        <v>225</v>
      </c>
      <c r="AU174" s="225" t="s">
        <v>100</v>
      </c>
      <c r="AY174" s="17" t="s">
        <v>223</v>
      </c>
      <c r="BE174" s="226">
        <f>IF(N174="základná",J174,0)</f>
        <v>0</v>
      </c>
      <c r="BF174" s="226">
        <f>IF(N174="znížená",J174,0)</f>
        <v>0</v>
      </c>
      <c r="BG174" s="226">
        <f>IF(N174="zákl. prenesená",J174,0)</f>
        <v>0</v>
      </c>
      <c r="BH174" s="226">
        <f>IF(N174="zníž. prenesená",J174,0)</f>
        <v>0</v>
      </c>
      <c r="BI174" s="226">
        <f>IF(N174="nulová",J174,0)</f>
        <v>0</v>
      </c>
      <c r="BJ174" s="17" t="s">
        <v>100</v>
      </c>
      <c r="BK174" s="226">
        <f>ROUND(I174*H174,2)</f>
        <v>0</v>
      </c>
      <c r="BL174" s="17" t="s">
        <v>229</v>
      </c>
      <c r="BM174" s="225" t="s">
        <v>742</v>
      </c>
    </row>
    <row r="175" spans="1:65" s="2" customFormat="1" ht="22.2" customHeight="1">
      <c r="A175" s="34"/>
      <c r="B175" s="35"/>
      <c r="C175" s="214" t="s">
        <v>328</v>
      </c>
      <c r="D175" s="214" t="s">
        <v>225</v>
      </c>
      <c r="E175" s="215" t="s">
        <v>307</v>
      </c>
      <c r="F175" s="216" t="s">
        <v>308</v>
      </c>
      <c r="G175" s="217" t="s">
        <v>228</v>
      </c>
      <c r="H175" s="218">
        <v>132.12</v>
      </c>
      <c r="I175" s="219"/>
      <c r="J175" s="218">
        <f>ROUND(I175*H175,2)</f>
        <v>0</v>
      </c>
      <c r="K175" s="220"/>
      <c r="L175" s="39"/>
      <c r="M175" s="221" t="s">
        <v>1</v>
      </c>
      <c r="N175" s="222" t="s">
        <v>43</v>
      </c>
      <c r="O175" s="7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5" t="s">
        <v>229</v>
      </c>
      <c r="AT175" s="225" t="s">
        <v>225</v>
      </c>
      <c r="AU175" s="225" t="s">
        <v>100</v>
      </c>
      <c r="AY175" s="17" t="s">
        <v>223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7" t="s">
        <v>100</v>
      </c>
      <c r="BK175" s="226">
        <f>ROUND(I175*H175,2)</f>
        <v>0</v>
      </c>
      <c r="BL175" s="17" t="s">
        <v>229</v>
      </c>
      <c r="BM175" s="225" t="s">
        <v>309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743</v>
      </c>
      <c r="G176" s="228"/>
      <c r="H176" s="232">
        <v>105.48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77</v>
      </c>
      <c r="AY176" s="238" t="s">
        <v>223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744</v>
      </c>
      <c r="G177" s="228"/>
      <c r="H177" s="232">
        <v>26.64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4" customFormat="1">
      <c r="B178" s="239"/>
      <c r="C178" s="240"/>
      <c r="D178" s="229" t="s">
        <v>234</v>
      </c>
      <c r="E178" s="241" t="s">
        <v>1</v>
      </c>
      <c r="F178" s="242" t="s">
        <v>244</v>
      </c>
      <c r="G178" s="240"/>
      <c r="H178" s="243">
        <v>132.12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234</v>
      </c>
      <c r="AU178" s="249" t="s">
        <v>100</v>
      </c>
      <c r="AV178" s="14" t="s">
        <v>229</v>
      </c>
      <c r="AW178" s="14" t="s">
        <v>33</v>
      </c>
      <c r="AX178" s="14" t="s">
        <v>85</v>
      </c>
      <c r="AY178" s="249" t="s">
        <v>223</v>
      </c>
    </row>
    <row r="179" spans="1:65" s="12" customFormat="1" ht="22.8" customHeight="1">
      <c r="B179" s="198"/>
      <c r="C179" s="199"/>
      <c r="D179" s="200" t="s">
        <v>76</v>
      </c>
      <c r="E179" s="212" t="s">
        <v>168</v>
      </c>
      <c r="F179" s="212" t="s">
        <v>678</v>
      </c>
      <c r="G179" s="199"/>
      <c r="H179" s="199"/>
      <c r="I179" s="202"/>
      <c r="J179" s="213">
        <f>BK179</f>
        <v>0</v>
      </c>
      <c r="K179" s="199"/>
      <c r="L179" s="204"/>
      <c r="M179" s="205"/>
      <c r="N179" s="206"/>
      <c r="O179" s="206"/>
      <c r="P179" s="207">
        <f>SUM(P180:P184)</f>
        <v>0</v>
      </c>
      <c r="Q179" s="206"/>
      <c r="R179" s="207">
        <f>SUM(R180:R184)</f>
        <v>4.9391100000000003</v>
      </c>
      <c r="S179" s="206"/>
      <c r="T179" s="208">
        <f>SUM(T180:T184)</f>
        <v>0</v>
      </c>
      <c r="AR179" s="209" t="s">
        <v>85</v>
      </c>
      <c r="AT179" s="210" t="s">
        <v>76</v>
      </c>
      <c r="AU179" s="210" t="s">
        <v>85</v>
      </c>
      <c r="AY179" s="209" t="s">
        <v>223</v>
      </c>
      <c r="BK179" s="211">
        <f>SUM(BK180:BK184)</f>
        <v>0</v>
      </c>
    </row>
    <row r="180" spans="1:65" s="2" customFormat="1" ht="19.8" customHeight="1">
      <c r="A180" s="34"/>
      <c r="B180" s="35"/>
      <c r="C180" s="214" t="s">
        <v>7</v>
      </c>
      <c r="D180" s="214" t="s">
        <v>225</v>
      </c>
      <c r="E180" s="215" t="s">
        <v>679</v>
      </c>
      <c r="F180" s="216" t="s">
        <v>680</v>
      </c>
      <c r="G180" s="217" t="s">
        <v>376</v>
      </c>
      <c r="H180" s="218">
        <v>27</v>
      </c>
      <c r="I180" s="219"/>
      <c r="J180" s="218">
        <f>ROUND(I180*H180,2)</f>
        <v>0</v>
      </c>
      <c r="K180" s="220"/>
      <c r="L180" s="39"/>
      <c r="M180" s="221" t="s">
        <v>1</v>
      </c>
      <c r="N180" s="222" t="s">
        <v>43</v>
      </c>
      <c r="O180" s="75"/>
      <c r="P180" s="223">
        <f>O180*H180</f>
        <v>0</v>
      </c>
      <c r="Q180" s="223">
        <v>0.12839</v>
      </c>
      <c r="R180" s="223">
        <f>Q180*H180</f>
        <v>3.4665300000000001</v>
      </c>
      <c r="S180" s="223">
        <v>0</v>
      </c>
      <c r="T180" s="22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5" t="s">
        <v>229</v>
      </c>
      <c r="AT180" s="225" t="s">
        <v>225</v>
      </c>
      <c r="AU180" s="225" t="s">
        <v>100</v>
      </c>
      <c r="AY180" s="17" t="s">
        <v>223</v>
      </c>
      <c r="BE180" s="226">
        <f>IF(N180="základná",J180,0)</f>
        <v>0</v>
      </c>
      <c r="BF180" s="226">
        <f>IF(N180="znížená",J180,0)</f>
        <v>0</v>
      </c>
      <c r="BG180" s="226">
        <f>IF(N180="zákl. prenesená",J180,0)</f>
        <v>0</v>
      </c>
      <c r="BH180" s="226">
        <f>IF(N180="zníž. prenesená",J180,0)</f>
        <v>0</v>
      </c>
      <c r="BI180" s="226">
        <f>IF(N180="nulová",J180,0)</f>
        <v>0</v>
      </c>
      <c r="BJ180" s="17" t="s">
        <v>100</v>
      </c>
      <c r="BK180" s="226">
        <f>ROUND(I180*H180,2)</f>
        <v>0</v>
      </c>
      <c r="BL180" s="17" t="s">
        <v>229</v>
      </c>
      <c r="BM180" s="225" t="s">
        <v>745</v>
      </c>
    </row>
    <row r="181" spans="1:65" s="2" customFormat="1" ht="34.799999999999997" customHeight="1">
      <c r="A181" s="34"/>
      <c r="B181" s="35"/>
      <c r="C181" s="250" t="s">
        <v>338</v>
      </c>
      <c r="D181" s="250" t="s">
        <v>322</v>
      </c>
      <c r="E181" s="251" t="s">
        <v>682</v>
      </c>
      <c r="F181" s="252" t="s">
        <v>683</v>
      </c>
      <c r="G181" s="253" t="s">
        <v>376</v>
      </c>
      <c r="H181" s="254">
        <v>27.27</v>
      </c>
      <c r="I181" s="255"/>
      <c r="J181" s="254">
        <f>ROUND(I181*H181,2)</f>
        <v>0</v>
      </c>
      <c r="K181" s="256"/>
      <c r="L181" s="257"/>
      <c r="M181" s="258" t="s">
        <v>1</v>
      </c>
      <c r="N181" s="259" t="s">
        <v>43</v>
      </c>
      <c r="O181" s="75"/>
      <c r="P181" s="223">
        <f>O181*H181</f>
        <v>0</v>
      </c>
      <c r="Q181" s="223">
        <v>3.7999999999999999E-2</v>
      </c>
      <c r="R181" s="223">
        <f>Q181*H181</f>
        <v>1.03626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262</v>
      </c>
      <c r="AT181" s="225" t="s">
        <v>322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746</v>
      </c>
    </row>
    <row r="182" spans="1:65" s="13" customFormat="1">
      <c r="B182" s="227"/>
      <c r="C182" s="228"/>
      <c r="D182" s="229" t="s">
        <v>234</v>
      </c>
      <c r="E182" s="228"/>
      <c r="F182" s="231" t="s">
        <v>747</v>
      </c>
      <c r="G182" s="228"/>
      <c r="H182" s="232">
        <v>27.27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4</v>
      </c>
      <c r="AX182" s="13" t="s">
        <v>85</v>
      </c>
      <c r="AY182" s="238" t="s">
        <v>223</v>
      </c>
    </row>
    <row r="183" spans="1:65" s="2" customFormat="1" ht="22.2" customHeight="1">
      <c r="A183" s="34"/>
      <c r="B183" s="35"/>
      <c r="C183" s="250" t="s">
        <v>342</v>
      </c>
      <c r="D183" s="250" t="s">
        <v>322</v>
      </c>
      <c r="E183" s="251" t="s">
        <v>686</v>
      </c>
      <c r="F183" s="252" t="s">
        <v>687</v>
      </c>
      <c r="G183" s="253" t="s">
        <v>376</v>
      </c>
      <c r="H183" s="254">
        <v>54.54</v>
      </c>
      <c r="I183" s="255"/>
      <c r="J183" s="254">
        <f>ROUND(I183*H183,2)</f>
        <v>0</v>
      </c>
      <c r="K183" s="256"/>
      <c r="L183" s="257"/>
      <c r="M183" s="258" t="s">
        <v>1</v>
      </c>
      <c r="N183" s="259" t="s">
        <v>43</v>
      </c>
      <c r="O183" s="75"/>
      <c r="P183" s="223">
        <f>O183*H183</f>
        <v>0</v>
      </c>
      <c r="Q183" s="223">
        <v>8.0000000000000002E-3</v>
      </c>
      <c r="R183" s="223">
        <f>Q183*H183</f>
        <v>0.43631999999999999</v>
      </c>
      <c r="S183" s="223">
        <v>0</v>
      </c>
      <c r="T183" s="22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5" t="s">
        <v>262</v>
      </c>
      <c r="AT183" s="225" t="s">
        <v>322</v>
      </c>
      <c r="AU183" s="225" t="s">
        <v>100</v>
      </c>
      <c r="AY183" s="17" t="s">
        <v>223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7" t="s">
        <v>100</v>
      </c>
      <c r="BK183" s="226">
        <f>ROUND(I183*H183,2)</f>
        <v>0</v>
      </c>
      <c r="BL183" s="17" t="s">
        <v>229</v>
      </c>
      <c r="BM183" s="225" t="s">
        <v>748</v>
      </c>
    </row>
    <row r="184" spans="1:65" s="13" customFormat="1">
      <c r="B184" s="227"/>
      <c r="C184" s="228"/>
      <c r="D184" s="229" t="s">
        <v>234</v>
      </c>
      <c r="E184" s="228"/>
      <c r="F184" s="231" t="s">
        <v>749</v>
      </c>
      <c r="G184" s="228"/>
      <c r="H184" s="232">
        <v>54.54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4</v>
      </c>
      <c r="AX184" s="13" t="s">
        <v>85</v>
      </c>
      <c r="AY184" s="238" t="s">
        <v>223</v>
      </c>
    </row>
    <row r="185" spans="1:65" s="12" customFormat="1" ht="22.8" customHeight="1">
      <c r="B185" s="198"/>
      <c r="C185" s="199"/>
      <c r="D185" s="200" t="s">
        <v>76</v>
      </c>
      <c r="E185" s="212" t="s">
        <v>229</v>
      </c>
      <c r="F185" s="212" t="s">
        <v>312</v>
      </c>
      <c r="G185" s="199"/>
      <c r="H185" s="199"/>
      <c r="I185" s="202"/>
      <c r="J185" s="213">
        <f>BK185</f>
        <v>0</v>
      </c>
      <c r="K185" s="199"/>
      <c r="L185" s="204"/>
      <c r="M185" s="205"/>
      <c r="N185" s="206"/>
      <c r="O185" s="206"/>
      <c r="P185" s="207">
        <f>SUM(P186:P189)</f>
        <v>0</v>
      </c>
      <c r="Q185" s="206"/>
      <c r="R185" s="207">
        <f>SUM(R186:R189)</f>
        <v>1.6347069999999997</v>
      </c>
      <c r="S185" s="206"/>
      <c r="T185" s="208">
        <f>SUM(T186:T189)</f>
        <v>0</v>
      </c>
      <c r="AR185" s="209" t="s">
        <v>85</v>
      </c>
      <c r="AT185" s="210" t="s">
        <v>76</v>
      </c>
      <c r="AU185" s="210" t="s">
        <v>85</v>
      </c>
      <c r="AY185" s="209" t="s">
        <v>223</v>
      </c>
      <c r="BK185" s="211">
        <f>SUM(BK186:BK189)</f>
        <v>0</v>
      </c>
    </row>
    <row r="186" spans="1:65" s="2" customFormat="1" ht="22.2" customHeight="1">
      <c r="A186" s="34"/>
      <c r="B186" s="35"/>
      <c r="C186" s="214" t="s">
        <v>346</v>
      </c>
      <c r="D186" s="214" t="s">
        <v>225</v>
      </c>
      <c r="E186" s="215" t="s">
        <v>314</v>
      </c>
      <c r="F186" s="216" t="s">
        <v>615</v>
      </c>
      <c r="G186" s="217" t="s">
        <v>228</v>
      </c>
      <c r="H186" s="218">
        <v>666.14</v>
      </c>
      <c r="I186" s="219"/>
      <c r="J186" s="218">
        <f>ROUND(I186*H186,2)</f>
        <v>0</v>
      </c>
      <c r="K186" s="220"/>
      <c r="L186" s="39"/>
      <c r="M186" s="221" t="s">
        <v>1</v>
      </c>
      <c r="N186" s="222" t="s">
        <v>43</v>
      </c>
      <c r="O186" s="75"/>
      <c r="P186" s="223">
        <f>O186*H186</f>
        <v>0</v>
      </c>
      <c r="Q186" s="223">
        <v>2.2499999999999998E-3</v>
      </c>
      <c r="R186" s="223">
        <f>Q186*H186</f>
        <v>1.4988149999999998</v>
      </c>
      <c r="S186" s="223">
        <v>0</v>
      </c>
      <c r="T186" s="22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5" t="s">
        <v>229</v>
      </c>
      <c r="AT186" s="225" t="s">
        <v>225</v>
      </c>
      <c r="AU186" s="225" t="s">
        <v>100</v>
      </c>
      <c r="AY186" s="17" t="s">
        <v>223</v>
      </c>
      <c r="BE186" s="226">
        <f>IF(N186="základná",J186,0)</f>
        <v>0</v>
      </c>
      <c r="BF186" s="226">
        <f>IF(N186="znížená",J186,0)</f>
        <v>0</v>
      </c>
      <c r="BG186" s="226">
        <f>IF(N186="zákl. prenesená",J186,0)</f>
        <v>0</v>
      </c>
      <c r="BH186" s="226">
        <f>IF(N186="zníž. prenesená",J186,0)</f>
        <v>0</v>
      </c>
      <c r="BI186" s="226">
        <f>IF(N186="nulová",J186,0)</f>
        <v>0</v>
      </c>
      <c r="BJ186" s="17" t="s">
        <v>100</v>
      </c>
      <c r="BK186" s="226">
        <f>ROUND(I186*H186,2)</f>
        <v>0</v>
      </c>
      <c r="BL186" s="17" t="s">
        <v>229</v>
      </c>
      <c r="BM186" s="225" t="s">
        <v>316</v>
      </c>
    </row>
    <row r="187" spans="1:65" s="13" customFormat="1">
      <c r="B187" s="227"/>
      <c r="C187" s="228"/>
      <c r="D187" s="229" t="s">
        <v>234</v>
      </c>
      <c r="E187" s="230" t="s">
        <v>1</v>
      </c>
      <c r="F187" s="231" t="s">
        <v>750</v>
      </c>
      <c r="G187" s="228"/>
      <c r="H187" s="232">
        <v>666.14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234</v>
      </c>
      <c r="AU187" s="238" t="s">
        <v>100</v>
      </c>
      <c r="AV187" s="13" t="s">
        <v>100</v>
      </c>
      <c r="AW187" s="13" t="s">
        <v>33</v>
      </c>
      <c r="AX187" s="13" t="s">
        <v>85</v>
      </c>
      <c r="AY187" s="238" t="s">
        <v>223</v>
      </c>
    </row>
    <row r="188" spans="1:65" s="2" customFormat="1" ht="14.4" customHeight="1">
      <c r="A188" s="34"/>
      <c r="B188" s="35"/>
      <c r="C188" s="250" t="s">
        <v>350</v>
      </c>
      <c r="D188" s="250" t="s">
        <v>322</v>
      </c>
      <c r="E188" s="251" t="s">
        <v>323</v>
      </c>
      <c r="F188" s="252" t="s">
        <v>324</v>
      </c>
      <c r="G188" s="253" t="s">
        <v>228</v>
      </c>
      <c r="H188" s="254">
        <v>679.46</v>
      </c>
      <c r="I188" s="255"/>
      <c r="J188" s="254">
        <f>ROUND(I188*H188,2)</f>
        <v>0</v>
      </c>
      <c r="K188" s="256"/>
      <c r="L188" s="257"/>
      <c r="M188" s="258" t="s">
        <v>1</v>
      </c>
      <c r="N188" s="259" t="s">
        <v>43</v>
      </c>
      <c r="O188" s="75"/>
      <c r="P188" s="223">
        <f>O188*H188</f>
        <v>0</v>
      </c>
      <c r="Q188" s="223">
        <v>2.0000000000000001E-4</v>
      </c>
      <c r="R188" s="223">
        <f>Q188*H188</f>
        <v>0.13589200000000001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262</v>
      </c>
      <c r="AT188" s="225" t="s">
        <v>322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325</v>
      </c>
    </row>
    <row r="189" spans="1:65" s="13" customFormat="1">
      <c r="B189" s="227"/>
      <c r="C189" s="228"/>
      <c r="D189" s="229" t="s">
        <v>234</v>
      </c>
      <c r="E189" s="228"/>
      <c r="F189" s="231" t="s">
        <v>751</v>
      </c>
      <c r="G189" s="228"/>
      <c r="H189" s="232">
        <v>679.46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4</v>
      </c>
      <c r="AX189" s="13" t="s">
        <v>85</v>
      </c>
      <c r="AY189" s="238" t="s">
        <v>223</v>
      </c>
    </row>
    <row r="190" spans="1:65" s="12" customFormat="1" ht="22.8" customHeight="1">
      <c r="B190" s="198"/>
      <c r="C190" s="199"/>
      <c r="D190" s="200" t="s">
        <v>76</v>
      </c>
      <c r="E190" s="212" t="s">
        <v>245</v>
      </c>
      <c r="F190" s="212" t="s">
        <v>327</v>
      </c>
      <c r="G190" s="199"/>
      <c r="H190" s="199"/>
      <c r="I190" s="202"/>
      <c r="J190" s="213">
        <f>BK190</f>
        <v>0</v>
      </c>
      <c r="K190" s="199"/>
      <c r="L190" s="204"/>
      <c r="M190" s="205"/>
      <c r="N190" s="206"/>
      <c r="O190" s="206"/>
      <c r="P190" s="207">
        <f>SUM(P191:P199)</f>
        <v>0</v>
      </c>
      <c r="Q190" s="206"/>
      <c r="R190" s="207">
        <f>SUM(R191:R199)</f>
        <v>623.76704949999998</v>
      </c>
      <c r="S190" s="206"/>
      <c r="T190" s="208">
        <f>SUM(T191:T199)</f>
        <v>0</v>
      </c>
      <c r="AR190" s="209" t="s">
        <v>85</v>
      </c>
      <c r="AT190" s="210" t="s">
        <v>76</v>
      </c>
      <c r="AU190" s="210" t="s">
        <v>85</v>
      </c>
      <c r="AY190" s="209" t="s">
        <v>223</v>
      </c>
      <c r="BK190" s="211">
        <f>SUM(BK191:BK199)</f>
        <v>0</v>
      </c>
    </row>
    <row r="191" spans="1:65" s="2" customFormat="1" ht="22.2" customHeight="1">
      <c r="A191" s="34"/>
      <c r="B191" s="35"/>
      <c r="C191" s="214" t="s">
        <v>355</v>
      </c>
      <c r="D191" s="214" t="s">
        <v>225</v>
      </c>
      <c r="E191" s="215" t="s">
        <v>329</v>
      </c>
      <c r="F191" s="216" t="s">
        <v>618</v>
      </c>
      <c r="G191" s="217" t="s">
        <v>228</v>
      </c>
      <c r="H191" s="218">
        <v>666.14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0.27994000000000002</v>
      </c>
      <c r="R191" s="223">
        <f>Q191*H191</f>
        <v>186.47923160000002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331</v>
      </c>
    </row>
    <row r="192" spans="1:65" s="2" customFormat="1" ht="34.799999999999997" customHeight="1">
      <c r="A192" s="34"/>
      <c r="B192" s="35"/>
      <c r="C192" s="214" t="s">
        <v>359</v>
      </c>
      <c r="D192" s="214" t="s">
        <v>225</v>
      </c>
      <c r="E192" s="215" t="s">
        <v>692</v>
      </c>
      <c r="F192" s="216" t="s">
        <v>693</v>
      </c>
      <c r="G192" s="217" t="s">
        <v>228</v>
      </c>
      <c r="H192" s="218">
        <v>666.14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0.35338000000000003</v>
      </c>
      <c r="R192" s="223">
        <f>Q192*H192</f>
        <v>235.40055320000002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694</v>
      </c>
    </row>
    <row r="193" spans="1:65" s="2" customFormat="1" ht="22.2" customHeight="1">
      <c r="A193" s="34"/>
      <c r="B193" s="35"/>
      <c r="C193" s="214" t="s">
        <v>364</v>
      </c>
      <c r="D193" s="214" t="s">
        <v>225</v>
      </c>
      <c r="E193" s="215" t="s">
        <v>555</v>
      </c>
      <c r="F193" s="216" t="s">
        <v>556</v>
      </c>
      <c r="G193" s="217" t="s">
        <v>228</v>
      </c>
      <c r="H193" s="218">
        <v>666.14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5.6100000000000004E-3</v>
      </c>
      <c r="R193" s="223">
        <f>Q193*H193</f>
        <v>3.7370454000000004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695</v>
      </c>
    </row>
    <row r="194" spans="1:65" s="2" customFormat="1" ht="34.799999999999997" customHeight="1">
      <c r="A194" s="34"/>
      <c r="B194" s="35"/>
      <c r="C194" s="214" t="s">
        <v>368</v>
      </c>
      <c r="D194" s="214" t="s">
        <v>225</v>
      </c>
      <c r="E194" s="215" t="s">
        <v>626</v>
      </c>
      <c r="F194" s="216" t="s">
        <v>559</v>
      </c>
      <c r="G194" s="217" t="s">
        <v>228</v>
      </c>
      <c r="H194" s="218">
        <v>62.39</v>
      </c>
      <c r="I194" s="219"/>
      <c r="J194" s="218">
        <f>ROUND(I194*H194,2)</f>
        <v>0</v>
      </c>
      <c r="K194" s="220"/>
      <c r="L194" s="39"/>
      <c r="M194" s="221" t="s">
        <v>1</v>
      </c>
      <c r="N194" s="222" t="s">
        <v>43</v>
      </c>
      <c r="O194" s="75"/>
      <c r="P194" s="223">
        <f>O194*H194</f>
        <v>0</v>
      </c>
      <c r="Q194" s="223">
        <v>7.1000000000000002E-4</v>
      </c>
      <c r="R194" s="223">
        <f>Q194*H194</f>
        <v>4.42969E-2</v>
      </c>
      <c r="S194" s="223">
        <v>0</v>
      </c>
      <c r="T194" s="22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5" t="s">
        <v>229</v>
      </c>
      <c r="AT194" s="225" t="s">
        <v>225</v>
      </c>
      <c r="AU194" s="225" t="s">
        <v>100</v>
      </c>
      <c r="AY194" s="17" t="s">
        <v>223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7" t="s">
        <v>100</v>
      </c>
      <c r="BK194" s="226">
        <f>ROUND(I194*H194,2)</f>
        <v>0</v>
      </c>
      <c r="BL194" s="17" t="s">
        <v>229</v>
      </c>
      <c r="BM194" s="225" t="s">
        <v>696</v>
      </c>
    </row>
    <row r="195" spans="1:65" s="13" customFormat="1">
      <c r="B195" s="227"/>
      <c r="C195" s="228"/>
      <c r="D195" s="229" t="s">
        <v>234</v>
      </c>
      <c r="E195" s="230" t="s">
        <v>1</v>
      </c>
      <c r="F195" s="231" t="s">
        <v>750</v>
      </c>
      <c r="G195" s="228"/>
      <c r="H195" s="232">
        <v>666.14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234</v>
      </c>
      <c r="AU195" s="238" t="s">
        <v>100</v>
      </c>
      <c r="AV195" s="13" t="s">
        <v>100</v>
      </c>
      <c r="AW195" s="13" t="s">
        <v>33</v>
      </c>
      <c r="AX195" s="13" t="s">
        <v>77</v>
      </c>
      <c r="AY195" s="238" t="s">
        <v>223</v>
      </c>
    </row>
    <row r="196" spans="1:65" s="13" customFormat="1">
      <c r="B196" s="227"/>
      <c r="C196" s="228"/>
      <c r="D196" s="229" t="s">
        <v>234</v>
      </c>
      <c r="E196" s="230" t="s">
        <v>1</v>
      </c>
      <c r="F196" s="231" t="s">
        <v>752</v>
      </c>
      <c r="G196" s="228"/>
      <c r="H196" s="232">
        <v>62.39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234</v>
      </c>
      <c r="AU196" s="238" t="s">
        <v>100</v>
      </c>
      <c r="AV196" s="13" t="s">
        <v>100</v>
      </c>
      <c r="AW196" s="13" t="s">
        <v>33</v>
      </c>
      <c r="AX196" s="13" t="s">
        <v>85</v>
      </c>
      <c r="AY196" s="238" t="s">
        <v>223</v>
      </c>
    </row>
    <row r="197" spans="1:65" s="2" customFormat="1" ht="34.799999999999997" customHeight="1">
      <c r="A197" s="34"/>
      <c r="B197" s="35"/>
      <c r="C197" s="214" t="s">
        <v>373</v>
      </c>
      <c r="D197" s="214" t="s">
        <v>225</v>
      </c>
      <c r="E197" s="215" t="s">
        <v>562</v>
      </c>
      <c r="F197" s="216" t="s">
        <v>563</v>
      </c>
      <c r="G197" s="217" t="s">
        <v>228</v>
      </c>
      <c r="H197" s="218">
        <v>666.14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0.10373</v>
      </c>
      <c r="R197" s="223">
        <f>Q197*H197</f>
        <v>69.098702200000005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698</v>
      </c>
    </row>
    <row r="198" spans="1:65" s="2" customFormat="1" ht="34.799999999999997" customHeight="1">
      <c r="A198" s="34"/>
      <c r="B198" s="35"/>
      <c r="C198" s="214" t="s">
        <v>379</v>
      </c>
      <c r="D198" s="214" t="s">
        <v>225</v>
      </c>
      <c r="E198" s="215" t="s">
        <v>343</v>
      </c>
      <c r="F198" s="216" t="s">
        <v>344</v>
      </c>
      <c r="G198" s="217" t="s">
        <v>228</v>
      </c>
      <c r="H198" s="218">
        <v>62.39</v>
      </c>
      <c r="I198" s="219"/>
      <c r="J198" s="218">
        <f>ROUND(I198*H198,2)</f>
        <v>0</v>
      </c>
      <c r="K198" s="220"/>
      <c r="L198" s="39"/>
      <c r="M198" s="221" t="s">
        <v>1</v>
      </c>
      <c r="N198" s="222" t="s">
        <v>43</v>
      </c>
      <c r="O198" s="75"/>
      <c r="P198" s="223">
        <f>O198*H198</f>
        <v>0</v>
      </c>
      <c r="Q198" s="223">
        <v>0.12966</v>
      </c>
      <c r="R198" s="223">
        <f>Q198*H198</f>
        <v>8.0894873999999994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229</v>
      </c>
      <c r="AT198" s="225" t="s">
        <v>225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345</v>
      </c>
    </row>
    <row r="199" spans="1:65" s="2" customFormat="1" ht="34.799999999999997" customHeight="1">
      <c r="A199" s="34"/>
      <c r="B199" s="35"/>
      <c r="C199" s="214" t="s">
        <v>385</v>
      </c>
      <c r="D199" s="214" t="s">
        <v>225</v>
      </c>
      <c r="E199" s="215" t="s">
        <v>568</v>
      </c>
      <c r="F199" s="216" t="s">
        <v>569</v>
      </c>
      <c r="G199" s="217" t="s">
        <v>228</v>
      </c>
      <c r="H199" s="218">
        <v>666.14</v>
      </c>
      <c r="I199" s="219"/>
      <c r="J199" s="218">
        <f>ROUND(I199*H199,2)</f>
        <v>0</v>
      </c>
      <c r="K199" s="220"/>
      <c r="L199" s="39"/>
      <c r="M199" s="221" t="s">
        <v>1</v>
      </c>
      <c r="N199" s="222" t="s">
        <v>43</v>
      </c>
      <c r="O199" s="75"/>
      <c r="P199" s="223">
        <f>O199*H199</f>
        <v>0</v>
      </c>
      <c r="Q199" s="223">
        <v>0.18151999999999999</v>
      </c>
      <c r="R199" s="223">
        <f>Q199*H199</f>
        <v>120.91773279999998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699</v>
      </c>
    </row>
    <row r="200" spans="1:65" s="12" customFormat="1" ht="22.8" customHeight="1">
      <c r="B200" s="198"/>
      <c r="C200" s="199"/>
      <c r="D200" s="200" t="s">
        <v>76</v>
      </c>
      <c r="E200" s="212" t="s">
        <v>262</v>
      </c>
      <c r="F200" s="212" t="s">
        <v>372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SUM(P201:P202)</f>
        <v>0</v>
      </c>
      <c r="Q200" s="206"/>
      <c r="R200" s="207">
        <f>SUM(R201:R202)</f>
        <v>0.32079999999999997</v>
      </c>
      <c r="S200" s="206"/>
      <c r="T200" s="208">
        <f>SUM(T201:T202)</f>
        <v>0</v>
      </c>
      <c r="AR200" s="209" t="s">
        <v>85</v>
      </c>
      <c r="AT200" s="210" t="s">
        <v>76</v>
      </c>
      <c r="AU200" s="210" t="s">
        <v>85</v>
      </c>
      <c r="AY200" s="209" t="s">
        <v>223</v>
      </c>
      <c r="BK200" s="211">
        <f>SUM(BK201:BK202)</f>
        <v>0</v>
      </c>
    </row>
    <row r="201" spans="1:65" s="2" customFormat="1" ht="14.4" customHeight="1">
      <c r="A201" s="34"/>
      <c r="B201" s="35"/>
      <c r="C201" s="214" t="s">
        <v>389</v>
      </c>
      <c r="D201" s="214" t="s">
        <v>225</v>
      </c>
      <c r="E201" s="215" t="s">
        <v>374</v>
      </c>
      <c r="F201" s="216" t="s">
        <v>375</v>
      </c>
      <c r="G201" s="217" t="s">
        <v>376</v>
      </c>
      <c r="H201" s="218">
        <v>1</v>
      </c>
      <c r="I201" s="219"/>
      <c r="J201" s="218">
        <f>ROUND(I201*H201,2)</f>
        <v>0</v>
      </c>
      <c r="K201" s="220"/>
      <c r="L201" s="39"/>
      <c r="M201" s="221" t="s">
        <v>1</v>
      </c>
      <c r="N201" s="222" t="s">
        <v>43</v>
      </c>
      <c r="O201" s="75"/>
      <c r="P201" s="223">
        <f>O201*H201</f>
        <v>0</v>
      </c>
      <c r="Q201" s="223">
        <v>0.32079999999999997</v>
      </c>
      <c r="R201" s="223">
        <f>Q201*H201</f>
        <v>0.32079999999999997</v>
      </c>
      <c r="S201" s="223">
        <v>0</v>
      </c>
      <c r="T201" s="22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>IF(N201="základná",J201,0)</f>
        <v>0</v>
      </c>
      <c r="BF201" s="226">
        <f>IF(N201="znížená",J201,0)</f>
        <v>0</v>
      </c>
      <c r="BG201" s="226">
        <f>IF(N201="zákl. prenesená",J201,0)</f>
        <v>0</v>
      </c>
      <c r="BH201" s="226">
        <f>IF(N201="zníž. prenesená",J201,0)</f>
        <v>0</v>
      </c>
      <c r="BI201" s="226">
        <f>IF(N201="nulová",J201,0)</f>
        <v>0</v>
      </c>
      <c r="BJ201" s="17" t="s">
        <v>100</v>
      </c>
      <c r="BK201" s="226">
        <f>ROUND(I201*H201,2)</f>
        <v>0</v>
      </c>
      <c r="BL201" s="17" t="s">
        <v>229</v>
      </c>
      <c r="BM201" s="225" t="s">
        <v>753</v>
      </c>
    </row>
    <row r="202" spans="1:65" s="2" customFormat="1" ht="14.4" customHeight="1">
      <c r="A202" s="34"/>
      <c r="B202" s="35"/>
      <c r="C202" s="214" t="s">
        <v>393</v>
      </c>
      <c r="D202" s="214" t="s">
        <v>225</v>
      </c>
      <c r="E202" s="215" t="s">
        <v>754</v>
      </c>
      <c r="F202" s="216" t="s">
        <v>755</v>
      </c>
      <c r="G202" s="217" t="s">
        <v>248</v>
      </c>
      <c r="H202" s="218">
        <v>10</v>
      </c>
      <c r="I202" s="219"/>
      <c r="J202" s="218">
        <f>ROUND(I202*H202,2)</f>
        <v>0</v>
      </c>
      <c r="K202" s="220"/>
      <c r="L202" s="39"/>
      <c r="M202" s="221" t="s">
        <v>1</v>
      </c>
      <c r="N202" s="222" t="s">
        <v>43</v>
      </c>
      <c r="O202" s="7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7" t="s">
        <v>100</v>
      </c>
      <c r="BK202" s="226">
        <f>ROUND(I202*H202,2)</f>
        <v>0</v>
      </c>
      <c r="BL202" s="17" t="s">
        <v>229</v>
      </c>
      <c r="BM202" s="225" t="s">
        <v>756</v>
      </c>
    </row>
    <row r="203" spans="1:65" s="12" customFormat="1" ht="22.8" customHeight="1">
      <c r="B203" s="198"/>
      <c r="C203" s="199"/>
      <c r="D203" s="200" t="s">
        <v>76</v>
      </c>
      <c r="E203" s="212" t="s">
        <v>268</v>
      </c>
      <c r="F203" s="212" t="s">
        <v>378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SUM(P204:P250)</f>
        <v>0</v>
      </c>
      <c r="Q203" s="206"/>
      <c r="R203" s="207">
        <f>SUM(R204:R250)</f>
        <v>165.49073989999999</v>
      </c>
      <c r="S203" s="206"/>
      <c r="T203" s="208">
        <f>SUM(T204:T250)</f>
        <v>1.6E-2</v>
      </c>
      <c r="AR203" s="209" t="s">
        <v>85</v>
      </c>
      <c r="AT203" s="210" t="s">
        <v>76</v>
      </c>
      <c r="AU203" s="210" t="s">
        <v>85</v>
      </c>
      <c r="AY203" s="209" t="s">
        <v>223</v>
      </c>
      <c r="BK203" s="211">
        <f>SUM(BK204:BK250)</f>
        <v>0</v>
      </c>
    </row>
    <row r="204" spans="1:65" s="2" customFormat="1" ht="22.2" customHeight="1">
      <c r="A204" s="34"/>
      <c r="B204" s="35"/>
      <c r="C204" s="214" t="s">
        <v>397</v>
      </c>
      <c r="D204" s="214" t="s">
        <v>225</v>
      </c>
      <c r="E204" s="215" t="s">
        <v>380</v>
      </c>
      <c r="F204" s="216" t="s">
        <v>381</v>
      </c>
      <c r="G204" s="217" t="s">
        <v>376</v>
      </c>
      <c r="H204" s="218">
        <v>18</v>
      </c>
      <c r="I204" s="219"/>
      <c r="J204" s="218">
        <f t="shared" ref="J204:J211" si="5">ROUND(I204*H204,2)</f>
        <v>0</v>
      </c>
      <c r="K204" s="220"/>
      <c r="L204" s="39"/>
      <c r="M204" s="221" t="s">
        <v>1</v>
      </c>
      <c r="N204" s="222" t="s">
        <v>43</v>
      </c>
      <c r="O204" s="75"/>
      <c r="P204" s="223">
        <f t="shared" ref="P204:P211" si="6">O204*H204</f>
        <v>0</v>
      </c>
      <c r="Q204" s="223">
        <v>0.22133</v>
      </c>
      <c r="R204" s="223">
        <f t="shared" ref="R204:R211" si="7">Q204*H204</f>
        <v>3.98394</v>
      </c>
      <c r="S204" s="223">
        <v>0</v>
      </c>
      <c r="T204" s="224">
        <f t="shared" ref="T204:T211" si="8"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229</v>
      </c>
      <c r="AT204" s="225" t="s">
        <v>225</v>
      </c>
      <c r="AU204" s="225" t="s">
        <v>100</v>
      </c>
      <c r="AY204" s="17" t="s">
        <v>223</v>
      </c>
      <c r="BE204" s="226">
        <f t="shared" ref="BE204:BE211" si="9">IF(N204="základná",J204,0)</f>
        <v>0</v>
      </c>
      <c r="BF204" s="226">
        <f t="shared" ref="BF204:BF211" si="10">IF(N204="znížená",J204,0)</f>
        <v>0</v>
      </c>
      <c r="BG204" s="226">
        <f t="shared" ref="BG204:BG211" si="11">IF(N204="zákl. prenesená",J204,0)</f>
        <v>0</v>
      </c>
      <c r="BH204" s="226">
        <f t="shared" ref="BH204:BH211" si="12">IF(N204="zníž. prenesená",J204,0)</f>
        <v>0</v>
      </c>
      <c r="BI204" s="226">
        <f t="shared" ref="BI204:BI211" si="13">IF(N204="nulová",J204,0)</f>
        <v>0</v>
      </c>
      <c r="BJ204" s="17" t="s">
        <v>100</v>
      </c>
      <c r="BK204" s="226">
        <f t="shared" ref="BK204:BK211" si="14">ROUND(I204*H204,2)</f>
        <v>0</v>
      </c>
      <c r="BL204" s="17" t="s">
        <v>229</v>
      </c>
      <c r="BM204" s="225" t="s">
        <v>382</v>
      </c>
    </row>
    <row r="205" spans="1:65" s="2" customFormat="1" ht="14.4" customHeight="1">
      <c r="A205" s="34"/>
      <c r="B205" s="35"/>
      <c r="C205" s="250" t="s">
        <v>401</v>
      </c>
      <c r="D205" s="250" t="s">
        <v>322</v>
      </c>
      <c r="E205" s="251" t="s">
        <v>386</v>
      </c>
      <c r="F205" s="252" t="s">
        <v>387</v>
      </c>
      <c r="G205" s="253" t="s">
        <v>376</v>
      </c>
      <c r="H205" s="254">
        <v>15</v>
      </c>
      <c r="I205" s="255"/>
      <c r="J205" s="254">
        <f t="shared" si="5"/>
        <v>0</v>
      </c>
      <c r="K205" s="256"/>
      <c r="L205" s="257"/>
      <c r="M205" s="258" t="s">
        <v>1</v>
      </c>
      <c r="N205" s="259" t="s">
        <v>43</v>
      </c>
      <c r="O205" s="75"/>
      <c r="P205" s="223">
        <f t="shared" si="6"/>
        <v>0</v>
      </c>
      <c r="Q205" s="223">
        <v>2E-3</v>
      </c>
      <c r="R205" s="223">
        <f t="shared" si="7"/>
        <v>0.03</v>
      </c>
      <c r="S205" s="223">
        <v>0</v>
      </c>
      <c r="T205" s="224">
        <f t="shared" si="8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 t="shared" si="9"/>
        <v>0</v>
      </c>
      <c r="BF205" s="226">
        <f t="shared" si="10"/>
        <v>0</v>
      </c>
      <c r="BG205" s="226">
        <f t="shared" si="11"/>
        <v>0</v>
      </c>
      <c r="BH205" s="226">
        <f t="shared" si="12"/>
        <v>0</v>
      </c>
      <c r="BI205" s="226">
        <f t="shared" si="13"/>
        <v>0</v>
      </c>
      <c r="BJ205" s="17" t="s">
        <v>100</v>
      </c>
      <c r="BK205" s="226">
        <f t="shared" si="14"/>
        <v>0</v>
      </c>
      <c r="BL205" s="17" t="s">
        <v>229</v>
      </c>
      <c r="BM205" s="225" t="s">
        <v>388</v>
      </c>
    </row>
    <row r="206" spans="1:65" s="2" customFormat="1" ht="22.2" customHeight="1">
      <c r="A206" s="34"/>
      <c r="B206" s="35"/>
      <c r="C206" s="214" t="s">
        <v>405</v>
      </c>
      <c r="D206" s="214" t="s">
        <v>225</v>
      </c>
      <c r="E206" s="215" t="s">
        <v>390</v>
      </c>
      <c r="F206" s="216" t="s">
        <v>391</v>
      </c>
      <c r="G206" s="217" t="s">
        <v>376</v>
      </c>
      <c r="H206" s="218">
        <v>10</v>
      </c>
      <c r="I206" s="219"/>
      <c r="J206" s="218">
        <f t="shared" si="5"/>
        <v>0</v>
      </c>
      <c r="K206" s="220"/>
      <c r="L206" s="39"/>
      <c r="M206" s="221" t="s">
        <v>1</v>
      </c>
      <c r="N206" s="222" t="s">
        <v>43</v>
      </c>
      <c r="O206" s="75"/>
      <c r="P206" s="223">
        <f t="shared" si="6"/>
        <v>0</v>
      </c>
      <c r="Q206" s="223">
        <v>0.11958000000000001</v>
      </c>
      <c r="R206" s="223">
        <f t="shared" si="7"/>
        <v>1.1958</v>
      </c>
      <c r="S206" s="223">
        <v>0</v>
      </c>
      <c r="T206" s="224">
        <f t="shared" si="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 t="shared" si="9"/>
        <v>0</v>
      </c>
      <c r="BF206" s="226">
        <f t="shared" si="10"/>
        <v>0</v>
      </c>
      <c r="BG206" s="226">
        <f t="shared" si="11"/>
        <v>0</v>
      </c>
      <c r="BH206" s="226">
        <f t="shared" si="12"/>
        <v>0</v>
      </c>
      <c r="BI206" s="226">
        <f t="shared" si="13"/>
        <v>0</v>
      </c>
      <c r="BJ206" s="17" t="s">
        <v>100</v>
      </c>
      <c r="BK206" s="226">
        <f t="shared" si="14"/>
        <v>0</v>
      </c>
      <c r="BL206" s="17" t="s">
        <v>229</v>
      </c>
      <c r="BM206" s="225" t="s">
        <v>392</v>
      </c>
    </row>
    <row r="207" spans="1:65" s="2" customFormat="1" ht="14.4" customHeight="1">
      <c r="A207" s="34"/>
      <c r="B207" s="35"/>
      <c r="C207" s="250" t="s">
        <v>409</v>
      </c>
      <c r="D207" s="250" t="s">
        <v>322</v>
      </c>
      <c r="E207" s="251" t="s">
        <v>394</v>
      </c>
      <c r="F207" s="252" t="s">
        <v>395</v>
      </c>
      <c r="G207" s="253" t="s">
        <v>376</v>
      </c>
      <c r="H207" s="254">
        <v>10</v>
      </c>
      <c r="I207" s="255"/>
      <c r="J207" s="254">
        <f t="shared" si="5"/>
        <v>0</v>
      </c>
      <c r="K207" s="256"/>
      <c r="L207" s="257"/>
      <c r="M207" s="258" t="s">
        <v>1</v>
      </c>
      <c r="N207" s="259" t="s">
        <v>43</v>
      </c>
      <c r="O207" s="75"/>
      <c r="P207" s="223">
        <f t="shared" si="6"/>
        <v>0</v>
      </c>
      <c r="Q207" s="223">
        <v>1.4E-3</v>
      </c>
      <c r="R207" s="223">
        <f t="shared" si="7"/>
        <v>1.4E-2</v>
      </c>
      <c r="S207" s="223">
        <v>0</v>
      </c>
      <c r="T207" s="224">
        <f t="shared" si="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262</v>
      </c>
      <c r="AT207" s="225" t="s">
        <v>322</v>
      </c>
      <c r="AU207" s="225" t="s">
        <v>100</v>
      </c>
      <c r="AY207" s="17" t="s">
        <v>223</v>
      </c>
      <c r="BE207" s="226">
        <f t="shared" si="9"/>
        <v>0</v>
      </c>
      <c r="BF207" s="226">
        <f t="shared" si="10"/>
        <v>0</v>
      </c>
      <c r="BG207" s="226">
        <f t="shared" si="11"/>
        <v>0</v>
      </c>
      <c r="BH207" s="226">
        <f t="shared" si="12"/>
        <v>0</v>
      </c>
      <c r="BI207" s="226">
        <f t="shared" si="13"/>
        <v>0</v>
      </c>
      <c r="BJ207" s="17" t="s">
        <v>100</v>
      </c>
      <c r="BK207" s="226">
        <f t="shared" si="14"/>
        <v>0</v>
      </c>
      <c r="BL207" s="17" t="s">
        <v>229</v>
      </c>
      <c r="BM207" s="225" t="s">
        <v>396</v>
      </c>
    </row>
    <row r="208" spans="1:65" s="2" customFormat="1" ht="14.4" customHeight="1">
      <c r="A208" s="34"/>
      <c r="B208" s="35"/>
      <c r="C208" s="250" t="s">
        <v>415</v>
      </c>
      <c r="D208" s="250" t="s">
        <v>322</v>
      </c>
      <c r="E208" s="251" t="s">
        <v>398</v>
      </c>
      <c r="F208" s="252" t="s">
        <v>399</v>
      </c>
      <c r="G208" s="253" t="s">
        <v>376</v>
      </c>
      <c r="H208" s="254">
        <v>18</v>
      </c>
      <c r="I208" s="255"/>
      <c r="J208" s="254">
        <f t="shared" si="5"/>
        <v>0</v>
      </c>
      <c r="K208" s="256"/>
      <c r="L208" s="257"/>
      <c r="M208" s="258" t="s">
        <v>1</v>
      </c>
      <c r="N208" s="259" t="s">
        <v>43</v>
      </c>
      <c r="O208" s="75"/>
      <c r="P208" s="223">
        <f t="shared" si="6"/>
        <v>0</v>
      </c>
      <c r="Q208" s="223">
        <v>1.5E-5</v>
      </c>
      <c r="R208" s="223">
        <f t="shared" si="7"/>
        <v>2.7E-4</v>
      </c>
      <c r="S208" s="223">
        <v>0</v>
      </c>
      <c r="T208" s="224">
        <f t="shared" si="8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262</v>
      </c>
      <c r="AT208" s="225" t="s">
        <v>322</v>
      </c>
      <c r="AU208" s="225" t="s">
        <v>100</v>
      </c>
      <c r="AY208" s="17" t="s">
        <v>223</v>
      </c>
      <c r="BE208" s="226">
        <f t="shared" si="9"/>
        <v>0</v>
      </c>
      <c r="BF208" s="226">
        <f t="shared" si="10"/>
        <v>0</v>
      </c>
      <c r="BG208" s="226">
        <f t="shared" si="11"/>
        <v>0</v>
      </c>
      <c r="BH208" s="226">
        <f t="shared" si="12"/>
        <v>0</v>
      </c>
      <c r="BI208" s="226">
        <f t="shared" si="13"/>
        <v>0</v>
      </c>
      <c r="BJ208" s="17" t="s">
        <v>100</v>
      </c>
      <c r="BK208" s="226">
        <f t="shared" si="14"/>
        <v>0</v>
      </c>
      <c r="BL208" s="17" t="s">
        <v>229</v>
      </c>
      <c r="BM208" s="225" t="s">
        <v>400</v>
      </c>
    </row>
    <row r="209" spans="1:65" s="2" customFormat="1" ht="30" customHeight="1">
      <c r="A209" s="34"/>
      <c r="B209" s="35"/>
      <c r="C209" s="214" t="s">
        <v>419</v>
      </c>
      <c r="D209" s="214" t="s">
        <v>225</v>
      </c>
      <c r="E209" s="215" t="s">
        <v>402</v>
      </c>
      <c r="F209" s="216" t="s">
        <v>403</v>
      </c>
      <c r="G209" s="217" t="s">
        <v>248</v>
      </c>
      <c r="H209" s="218">
        <v>281.70999999999998</v>
      </c>
      <c r="I209" s="219"/>
      <c r="J209" s="218">
        <f t="shared" si="5"/>
        <v>0</v>
      </c>
      <c r="K209" s="220"/>
      <c r="L209" s="39"/>
      <c r="M209" s="221" t="s">
        <v>1</v>
      </c>
      <c r="N209" s="222" t="s">
        <v>43</v>
      </c>
      <c r="O209" s="75"/>
      <c r="P209" s="223">
        <f t="shared" si="6"/>
        <v>0</v>
      </c>
      <c r="Q209" s="223">
        <v>6.9999999999999994E-5</v>
      </c>
      <c r="R209" s="223">
        <f t="shared" si="7"/>
        <v>1.9719699999999996E-2</v>
      </c>
      <c r="S209" s="223">
        <v>0</v>
      </c>
      <c r="T209" s="224">
        <f t="shared" si="8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5" t="s">
        <v>229</v>
      </c>
      <c r="AT209" s="225" t="s">
        <v>225</v>
      </c>
      <c r="AU209" s="225" t="s">
        <v>100</v>
      </c>
      <c r="AY209" s="17" t="s">
        <v>223</v>
      </c>
      <c r="BE209" s="226">
        <f t="shared" si="9"/>
        <v>0</v>
      </c>
      <c r="BF209" s="226">
        <f t="shared" si="10"/>
        <v>0</v>
      </c>
      <c r="BG209" s="226">
        <f t="shared" si="11"/>
        <v>0</v>
      </c>
      <c r="BH209" s="226">
        <f t="shared" si="12"/>
        <v>0</v>
      </c>
      <c r="BI209" s="226">
        <f t="shared" si="13"/>
        <v>0</v>
      </c>
      <c r="BJ209" s="17" t="s">
        <v>100</v>
      </c>
      <c r="BK209" s="226">
        <f t="shared" si="14"/>
        <v>0</v>
      </c>
      <c r="BL209" s="17" t="s">
        <v>229</v>
      </c>
      <c r="BM209" s="225" t="s">
        <v>404</v>
      </c>
    </row>
    <row r="210" spans="1:65" s="2" customFormat="1" ht="22.2" customHeight="1">
      <c r="A210" s="34"/>
      <c r="B210" s="35"/>
      <c r="C210" s="214" t="s">
        <v>423</v>
      </c>
      <c r="D210" s="214" t="s">
        <v>225</v>
      </c>
      <c r="E210" s="215" t="s">
        <v>406</v>
      </c>
      <c r="F210" s="216" t="s">
        <v>407</v>
      </c>
      <c r="G210" s="217" t="s">
        <v>248</v>
      </c>
      <c r="H210" s="218">
        <v>18.09</v>
      </c>
      <c r="I210" s="219"/>
      <c r="J210" s="218">
        <f t="shared" si="5"/>
        <v>0</v>
      </c>
      <c r="K210" s="220"/>
      <c r="L210" s="39"/>
      <c r="M210" s="221" t="s">
        <v>1</v>
      </c>
      <c r="N210" s="222" t="s">
        <v>43</v>
      </c>
      <c r="O210" s="75"/>
      <c r="P210" s="223">
        <f t="shared" si="6"/>
        <v>0</v>
      </c>
      <c r="Q210" s="223">
        <v>1.4999999999999999E-4</v>
      </c>
      <c r="R210" s="223">
        <f t="shared" si="7"/>
        <v>2.7134999999999998E-3</v>
      </c>
      <c r="S210" s="223">
        <v>0</v>
      </c>
      <c r="T210" s="224">
        <f t="shared" si="8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 t="shared" si="9"/>
        <v>0</v>
      </c>
      <c r="BF210" s="226">
        <f t="shared" si="10"/>
        <v>0</v>
      </c>
      <c r="BG210" s="226">
        <f t="shared" si="11"/>
        <v>0</v>
      </c>
      <c r="BH210" s="226">
        <f t="shared" si="12"/>
        <v>0</v>
      </c>
      <c r="BI210" s="226">
        <f t="shared" si="13"/>
        <v>0</v>
      </c>
      <c r="BJ210" s="17" t="s">
        <v>100</v>
      </c>
      <c r="BK210" s="226">
        <f t="shared" si="14"/>
        <v>0</v>
      </c>
      <c r="BL210" s="17" t="s">
        <v>229</v>
      </c>
      <c r="BM210" s="225" t="s">
        <v>408</v>
      </c>
    </row>
    <row r="211" spans="1:65" s="2" customFormat="1" ht="22.2" customHeight="1">
      <c r="A211" s="34"/>
      <c r="B211" s="35"/>
      <c r="C211" s="214" t="s">
        <v>428</v>
      </c>
      <c r="D211" s="214" t="s">
        <v>225</v>
      </c>
      <c r="E211" s="215" t="s">
        <v>410</v>
      </c>
      <c r="F211" s="216" t="s">
        <v>411</v>
      </c>
      <c r="G211" s="217" t="s">
        <v>228</v>
      </c>
      <c r="H211" s="218">
        <v>61.27</v>
      </c>
      <c r="I211" s="219"/>
      <c r="J211" s="218">
        <f t="shared" si="5"/>
        <v>0</v>
      </c>
      <c r="K211" s="220"/>
      <c r="L211" s="39"/>
      <c r="M211" s="221" t="s">
        <v>1</v>
      </c>
      <c r="N211" s="222" t="s">
        <v>43</v>
      </c>
      <c r="O211" s="75"/>
      <c r="P211" s="223">
        <f t="shared" si="6"/>
        <v>0</v>
      </c>
      <c r="Q211" s="223">
        <v>5.9999999999999995E-4</v>
      </c>
      <c r="R211" s="223">
        <f t="shared" si="7"/>
        <v>3.6761999999999996E-2</v>
      </c>
      <c r="S211" s="223">
        <v>0</v>
      </c>
      <c r="T211" s="224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 t="shared" si="9"/>
        <v>0</v>
      </c>
      <c r="BF211" s="226">
        <f t="shared" si="10"/>
        <v>0</v>
      </c>
      <c r="BG211" s="226">
        <f t="shared" si="11"/>
        <v>0</v>
      </c>
      <c r="BH211" s="226">
        <f t="shared" si="12"/>
        <v>0</v>
      </c>
      <c r="BI211" s="226">
        <f t="shared" si="13"/>
        <v>0</v>
      </c>
      <c r="BJ211" s="17" t="s">
        <v>100</v>
      </c>
      <c r="BK211" s="226">
        <f t="shared" si="14"/>
        <v>0</v>
      </c>
      <c r="BL211" s="17" t="s">
        <v>229</v>
      </c>
      <c r="BM211" s="225" t="s">
        <v>412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757</v>
      </c>
      <c r="G212" s="228"/>
      <c r="H212" s="232">
        <v>52.27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77</v>
      </c>
      <c r="AY212" s="238" t="s">
        <v>223</v>
      </c>
    </row>
    <row r="213" spans="1:65" s="13" customFormat="1">
      <c r="B213" s="227"/>
      <c r="C213" s="228"/>
      <c r="D213" s="229" t="s">
        <v>234</v>
      </c>
      <c r="E213" s="230" t="s">
        <v>1</v>
      </c>
      <c r="F213" s="231" t="s">
        <v>758</v>
      </c>
      <c r="G213" s="228"/>
      <c r="H213" s="232">
        <v>9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234</v>
      </c>
      <c r="AU213" s="238" t="s">
        <v>100</v>
      </c>
      <c r="AV213" s="13" t="s">
        <v>100</v>
      </c>
      <c r="AW213" s="13" t="s">
        <v>33</v>
      </c>
      <c r="AX213" s="13" t="s">
        <v>77</v>
      </c>
      <c r="AY213" s="238" t="s">
        <v>223</v>
      </c>
    </row>
    <row r="214" spans="1:65" s="14" customFormat="1">
      <c r="B214" s="239"/>
      <c r="C214" s="240"/>
      <c r="D214" s="229" t="s">
        <v>234</v>
      </c>
      <c r="E214" s="241" t="s">
        <v>1</v>
      </c>
      <c r="F214" s="242" t="s">
        <v>244</v>
      </c>
      <c r="G214" s="240"/>
      <c r="H214" s="243">
        <v>61.27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234</v>
      </c>
      <c r="AU214" s="249" t="s">
        <v>100</v>
      </c>
      <c r="AV214" s="14" t="s">
        <v>229</v>
      </c>
      <c r="AW214" s="14" t="s">
        <v>33</v>
      </c>
      <c r="AX214" s="14" t="s">
        <v>85</v>
      </c>
      <c r="AY214" s="249" t="s">
        <v>223</v>
      </c>
    </row>
    <row r="215" spans="1:65" s="2" customFormat="1" ht="22.2" customHeight="1">
      <c r="A215" s="34"/>
      <c r="B215" s="35"/>
      <c r="C215" s="214" t="s">
        <v>433</v>
      </c>
      <c r="D215" s="214" t="s">
        <v>225</v>
      </c>
      <c r="E215" s="215" t="s">
        <v>416</v>
      </c>
      <c r="F215" s="216" t="s">
        <v>417</v>
      </c>
      <c r="G215" s="217" t="s">
        <v>228</v>
      </c>
      <c r="H215" s="218">
        <v>78.12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3.3999999999999998E-3</v>
      </c>
      <c r="R215" s="223">
        <f>Q215*H215</f>
        <v>0.26560800000000001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418</v>
      </c>
    </row>
    <row r="216" spans="1:65" s="2" customFormat="1" ht="22.2" customHeight="1">
      <c r="A216" s="34"/>
      <c r="B216" s="35"/>
      <c r="C216" s="214" t="s">
        <v>438</v>
      </c>
      <c r="D216" s="214" t="s">
        <v>225</v>
      </c>
      <c r="E216" s="215" t="s">
        <v>424</v>
      </c>
      <c r="F216" s="216" t="s">
        <v>425</v>
      </c>
      <c r="G216" s="217" t="s">
        <v>376</v>
      </c>
      <c r="H216" s="218">
        <v>39</v>
      </c>
      <c r="I216" s="219"/>
      <c r="J216" s="218">
        <f>ROUND(I216*H216,2)</f>
        <v>0</v>
      </c>
      <c r="K216" s="220"/>
      <c r="L216" s="39"/>
      <c r="M216" s="221" t="s">
        <v>1</v>
      </c>
      <c r="N216" s="222" t="s">
        <v>43</v>
      </c>
      <c r="O216" s="7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>IF(N216="základná",J216,0)</f>
        <v>0</v>
      </c>
      <c r="BF216" s="226">
        <f>IF(N216="znížená",J216,0)</f>
        <v>0</v>
      </c>
      <c r="BG216" s="226">
        <f>IF(N216="zákl. prenesená",J216,0)</f>
        <v>0</v>
      </c>
      <c r="BH216" s="226">
        <f>IF(N216="zníž. prenesená",J216,0)</f>
        <v>0</v>
      </c>
      <c r="BI216" s="226">
        <f>IF(N216="nulová",J216,0)</f>
        <v>0</v>
      </c>
      <c r="BJ216" s="17" t="s">
        <v>100</v>
      </c>
      <c r="BK216" s="226">
        <f>ROUND(I216*H216,2)</f>
        <v>0</v>
      </c>
      <c r="BL216" s="17" t="s">
        <v>229</v>
      </c>
      <c r="BM216" s="225" t="s">
        <v>426</v>
      </c>
    </row>
    <row r="217" spans="1:65" s="13" customFormat="1">
      <c r="B217" s="227"/>
      <c r="C217" s="228"/>
      <c r="D217" s="229" t="s">
        <v>234</v>
      </c>
      <c r="E217" s="230" t="s">
        <v>1</v>
      </c>
      <c r="F217" s="231" t="s">
        <v>759</v>
      </c>
      <c r="G217" s="228"/>
      <c r="H217" s="232">
        <v>39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234</v>
      </c>
      <c r="AU217" s="238" t="s">
        <v>100</v>
      </c>
      <c r="AV217" s="13" t="s">
        <v>100</v>
      </c>
      <c r="AW217" s="13" t="s">
        <v>33</v>
      </c>
      <c r="AX217" s="13" t="s">
        <v>85</v>
      </c>
      <c r="AY217" s="238" t="s">
        <v>223</v>
      </c>
    </row>
    <row r="218" spans="1:65" s="2" customFormat="1" ht="22.2" customHeight="1">
      <c r="A218" s="34"/>
      <c r="B218" s="35"/>
      <c r="C218" s="214" t="s">
        <v>446</v>
      </c>
      <c r="D218" s="214" t="s">
        <v>225</v>
      </c>
      <c r="E218" s="215" t="s">
        <v>429</v>
      </c>
      <c r="F218" s="216" t="s">
        <v>430</v>
      </c>
      <c r="G218" s="217" t="s">
        <v>248</v>
      </c>
      <c r="H218" s="218">
        <v>299.8</v>
      </c>
      <c r="I218" s="219"/>
      <c r="J218" s="218">
        <f>ROUND(I218*H218,2)</f>
        <v>0</v>
      </c>
      <c r="K218" s="220"/>
      <c r="L218" s="39"/>
      <c r="M218" s="221" t="s">
        <v>1</v>
      </c>
      <c r="N218" s="222" t="s">
        <v>43</v>
      </c>
      <c r="O218" s="7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5" t="s">
        <v>229</v>
      </c>
      <c r="AT218" s="225" t="s">
        <v>225</v>
      </c>
      <c r="AU218" s="225" t="s">
        <v>100</v>
      </c>
      <c r="AY218" s="17" t="s">
        <v>223</v>
      </c>
      <c r="BE218" s="226">
        <f>IF(N218="základná",J218,0)</f>
        <v>0</v>
      </c>
      <c r="BF218" s="226">
        <f>IF(N218="znížená",J218,0)</f>
        <v>0</v>
      </c>
      <c r="BG218" s="226">
        <f>IF(N218="zákl. prenesená",J218,0)</f>
        <v>0</v>
      </c>
      <c r="BH218" s="226">
        <f>IF(N218="zníž. prenesená",J218,0)</f>
        <v>0</v>
      </c>
      <c r="BI218" s="226">
        <f>IF(N218="nulová",J218,0)</f>
        <v>0</v>
      </c>
      <c r="BJ218" s="17" t="s">
        <v>100</v>
      </c>
      <c r="BK218" s="226">
        <f>ROUND(I218*H218,2)</f>
        <v>0</v>
      </c>
      <c r="BL218" s="17" t="s">
        <v>229</v>
      </c>
      <c r="BM218" s="225" t="s">
        <v>431</v>
      </c>
    </row>
    <row r="219" spans="1:65" s="13" customFormat="1">
      <c r="B219" s="227"/>
      <c r="C219" s="228"/>
      <c r="D219" s="229" t="s">
        <v>234</v>
      </c>
      <c r="E219" s="230" t="s">
        <v>1</v>
      </c>
      <c r="F219" s="231" t="s">
        <v>760</v>
      </c>
      <c r="G219" s="228"/>
      <c r="H219" s="232">
        <v>299.8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33</v>
      </c>
      <c r="AX219" s="13" t="s">
        <v>85</v>
      </c>
      <c r="AY219" s="238" t="s">
        <v>223</v>
      </c>
    </row>
    <row r="220" spans="1:65" s="2" customFormat="1" ht="22.2" customHeight="1">
      <c r="A220" s="34"/>
      <c r="B220" s="35"/>
      <c r="C220" s="214" t="s">
        <v>451</v>
      </c>
      <c r="D220" s="214" t="s">
        <v>225</v>
      </c>
      <c r="E220" s="215" t="s">
        <v>434</v>
      </c>
      <c r="F220" s="216" t="s">
        <v>435</v>
      </c>
      <c r="G220" s="217" t="s">
        <v>228</v>
      </c>
      <c r="H220" s="218">
        <v>61.27</v>
      </c>
      <c r="I220" s="219"/>
      <c r="J220" s="218">
        <f>ROUND(I220*H220,2)</f>
        <v>0</v>
      </c>
      <c r="K220" s="220"/>
      <c r="L220" s="39"/>
      <c r="M220" s="221" t="s">
        <v>1</v>
      </c>
      <c r="N220" s="222" t="s">
        <v>43</v>
      </c>
      <c r="O220" s="75"/>
      <c r="P220" s="223">
        <f>O220*H220</f>
        <v>0</v>
      </c>
      <c r="Q220" s="223">
        <v>1.0000000000000001E-5</v>
      </c>
      <c r="R220" s="223">
        <f>Q220*H220</f>
        <v>6.1270000000000009E-4</v>
      </c>
      <c r="S220" s="223">
        <v>0</v>
      </c>
      <c r="T220" s="22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5" t="s">
        <v>229</v>
      </c>
      <c r="AT220" s="225" t="s">
        <v>225</v>
      </c>
      <c r="AU220" s="225" t="s">
        <v>100</v>
      </c>
      <c r="AY220" s="17" t="s">
        <v>223</v>
      </c>
      <c r="BE220" s="226">
        <f>IF(N220="základná",J220,0)</f>
        <v>0</v>
      </c>
      <c r="BF220" s="226">
        <f>IF(N220="znížená",J220,0)</f>
        <v>0</v>
      </c>
      <c r="BG220" s="226">
        <f>IF(N220="zákl. prenesená",J220,0)</f>
        <v>0</v>
      </c>
      <c r="BH220" s="226">
        <f>IF(N220="zníž. prenesená",J220,0)</f>
        <v>0</v>
      </c>
      <c r="BI220" s="226">
        <f>IF(N220="nulová",J220,0)</f>
        <v>0</v>
      </c>
      <c r="BJ220" s="17" t="s">
        <v>100</v>
      </c>
      <c r="BK220" s="226">
        <f>ROUND(I220*H220,2)</f>
        <v>0</v>
      </c>
      <c r="BL220" s="17" t="s">
        <v>229</v>
      </c>
      <c r="BM220" s="225" t="s">
        <v>436</v>
      </c>
    </row>
    <row r="221" spans="1:65" s="13" customFormat="1">
      <c r="B221" s="227"/>
      <c r="C221" s="228"/>
      <c r="D221" s="229" t="s">
        <v>234</v>
      </c>
      <c r="E221" s="230" t="s">
        <v>1</v>
      </c>
      <c r="F221" s="231" t="s">
        <v>761</v>
      </c>
      <c r="G221" s="228"/>
      <c r="H221" s="232">
        <v>61.27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234</v>
      </c>
      <c r="AU221" s="238" t="s">
        <v>100</v>
      </c>
      <c r="AV221" s="13" t="s">
        <v>100</v>
      </c>
      <c r="AW221" s="13" t="s">
        <v>33</v>
      </c>
      <c r="AX221" s="13" t="s">
        <v>85</v>
      </c>
      <c r="AY221" s="238" t="s">
        <v>223</v>
      </c>
    </row>
    <row r="222" spans="1:65" s="2" customFormat="1" ht="30" customHeight="1">
      <c r="A222" s="34"/>
      <c r="B222" s="35"/>
      <c r="C222" s="214" t="s">
        <v>456</v>
      </c>
      <c r="D222" s="214" t="s">
        <v>225</v>
      </c>
      <c r="E222" s="215" t="s">
        <v>439</v>
      </c>
      <c r="F222" s="216" t="s">
        <v>440</v>
      </c>
      <c r="G222" s="217" t="s">
        <v>248</v>
      </c>
      <c r="H222" s="218">
        <v>317.98</v>
      </c>
      <c r="I222" s="219"/>
      <c r="J222" s="218">
        <f>ROUND(I222*H222,2)</f>
        <v>0</v>
      </c>
      <c r="K222" s="220"/>
      <c r="L222" s="39"/>
      <c r="M222" s="221" t="s">
        <v>1</v>
      </c>
      <c r="N222" s="222" t="s">
        <v>43</v>
      </c>
      <c r="O222" s="75"/>
      <c r="P222" s="223">
        <f>O222*H222</f>
        <v>0</v>
      </c>
      <c r="Q222" s="223">
        <v>0.15112999999999999</v>
      </c>
      <c r="R222" s="223">
        <f>Q222*H222</f>
        <v>48.056317399999998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229</v>
      </c>
      <c r="AT222" s="225" t="s">
        <v>225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441</v>
      </c>
    </row>
    <row r="223" spans="1:65" s="13" customFormat="1">
      <c r="B223" s="227"/>
      <c r="C223" s="228"/>
      <c r="D223" s="229" t="s">
        <v>234</v>
      </c>
      <c r="E223" s="230" t="s">
        <v>1</v>
      </c>
      <c r="F223" s="231" t="s">
        <v>762</v>
      </c>
      <c r="G223" s="228"/>
      <c r="H223" s="232">
        <v>225.24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33</v>
      </c>
      <c r="AX223" s="13" t="s">
        <v>77</v>
      </c>
      <c r="AY223" s="238" t="s">
        <v>223</v>
      </c>
    </row>
    <row r="224" spans="1:65" s="13" customFormat="1">
      <c r="B224" s="227"/>
      <c r="C224" s="228"/>
      <c r="D224" s="229" t="s">
        <v>234</v>
      </c>
      <c r="E224" s="230" t="s">
        <v>1</v>
      </c>
      <c r="F224" s="231" t="s">
        <v>763</v>
      </c>
      <c r="G224" s="228"/>
      <c r="H224" s="232">
        <v>92.74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33</v>
      </c>
      <c r="AX224" s="13" t="s">
        <v>77</v>
      </c>
      <c r="AY224" s="238" t="s">
        <v>223</v>
      </c>
    </row>
    <row r="225" spans="1:65" s="14" customFormat="1">
      <c r="B225" s="239"/>
      <c r="C225" s="240"/>
      <c r="D225" s="229" t="s">
        <v>234</v>
      </c>
      <c r="E225" s="241" t="s">
        <v>1</v>
      </c>
      <c r="F225" s="242" t="s">
        <v>244</v>
      </c>
      <c r="G225" s="240"/>
      <c r="H225" s="243">
        <v>317.98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234</v>
      </c>
      <c r="AU225" s="249" t="s">
        <v>100</v>
      </c>
      <c r="AV225" s="14" t="s">
        <v>229</v>
      </c>
      <c r="AW225" s="14" t="s">
        <v>33</v>
      </c>
      <c r="AX225" s="14" t="s">
        <v>85</v>
      </c>
      <c r="AY225" s="249" t="s">
        <v>223</v>
      </c>
    </row>
    <row r="226" spans="1:65" s="2" customFormat="1" ht="22.2" customHeight="1">
      <c r="A226" s="34"/>
      <c r="B226" s="35"/>
      <c r="C226" s="250" t="s">
        <v>461</v>
      </c>
      <c r="D226" s="250" t="s">
        <v>322</v>
      </c>
      <c r="E226" s="251" t="s">
        <v>447</v>
      </c>
      <c r="F226" s="252" t="s">
        <v>448</v>
      </c>
      <c r="G226" s="253" t="s">
        <v>376</v>
      </c>
      <c r="H226" s="254">
        <v>93.67</v>
      </c>
      <c r="I226" s="255"/>
      <c r="J226" s="254">
        <f>ROUND(I226*H226,2)</f>
        <v>0</v>
      </c>
      <c r="K226" s="256"/>
      <c r="L226" s="257"/>
      <c r="M226" s="258" t="s">
        <v>1</v>
      </c>
      <c r="N226" s="259" t="s">
        <v>43</v>
      </c>
      <c r="O226" s="75"/>
      <c r="P226" s="223">
        <f>O226*H226</f>
        <v>0</v>
      </c>
      <c r="Q226" s="223">
        <v>0.09</v>
      </c>
      <c r="R226" s="223">
        <f>Q226*H226</f>
        <v>8.430299999999999</v>
      </c>
      <c r="S226" s="223">
        <v>0</v>
      </c>
      <c r="T226" s="22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5" t="s">
        <v>262</v>
      </c>
      <c r="AT226" s="225" t="s">
        <v>322</v>
      </c>
      <c r="AU226" s="225" t="s">
        <v>100</v>
      </c>
      <c r="AY226" s="17" t="s">
        <v>223</v>
      </c>
      <c r="BE226" s="226">
        <f>IF(N226="základná",J226,0)</f>
        <v>0</v>
      </c>
      <c r="BF226" s="226">
        <f>IF(N226="znížená",J226,0)</f>
        <v>0</v>
      </c>
      <c r="BG226" s="226">
        <f>IF(N226="zákl. prenesená",J226,0)</f>
        <v>0</v>
      </c>
      <c r="BH226" s="226">
        <f>IF(N226="zníž. prenesená",J226,0)</f>
        <v>0</v>
      </c>
      <c r="BI226" s="226">
        <f>IF(N226="nulová",J226,0)</f>
        <v>0</v>
      </c>
      <c r="BJ226" s="17" t="s">
        <v>100</v>
      </c>
      <c r="BK226" s="226">
        <f>ROUND(I226*H226,2)</f>
        <v>0</v>
      </c>
      <c r="BL226" s="17" t="s">
        <v>229</v>
      </c>
      <c r="BM226" s="225" t="s">
        <v>449</v>
      </c>
    </row>
    <row r="227" spans="1:65" s="13" customFormat="1">
      <c r="B227" s="227"/>
      <c r="C227" s="228"/>
      <c r="D227" s="229" t="s">
        <v>234</v>
      </c>
      <c r="E227" s="230" t="s">
        <v>1</v>
      </c>
      <c r="F227" s="231" t="s">
        <v>763</v>
      </c>
      <c r="G227" s="228"/>
      <c r="H227" s="232">
        <v>92.74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33</v>
      </c>
      <c r="AX227" s="13" t="s">
        <v>85</v>
      </c>
      <c r="AY227" s="238" t="s">
        <v>223</v>
      </c>
    </row>
    <row r="228" spans="1:65" s="13" customFormat="1">
      <c r="B228" s="227"/>
      <c r="C228" s="228"/>
      <c r="D228" s="229" t="s">
        <v>234</v>
      </c>
      <c r="E228" s="228"/>
      <c r="F228" s="231" t="s">
        <v>764</v>
      </c>
      <c r="G228" s="228"/>
      <c r="H228" s="232">
        <v>93.67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234</v>
      </c>
      <c r="AU228" s="238" t="s">
        <v>100</v>
      </c>
      <c r="AV228" s="13" t="s">
        <v>100</v>
      </c>
      <c r="AW228" s="13" t="s">
        <v>4</v>
      </c>
      <c r="AX228" s="13" t="s">
        <v>85</v>
      </c>
      <c r="AY228" s="238" t="s">
        <v>223</v>
      </c>
    </row>
    <row r="229" spans="1:65" s="2" customFormat="1" ht="14.4" customHeight="1">
      <c r="A229" s="34"/>
      <c r="B229" s="35"/>
      <c r="C229" s="250" t="s">
        <v>466</v>
      </c>
      <c r="D229" s="250" t="s">
        <v>322</v>
      </c>
      <c r="E229" s="251" t="s">
        <v>452</v>
      </c>
      <c r="F229" s="252" t="s">
        <v>453</v>
      </c>
      <c r="G229" s="253" t="s">
        <v>376</v>
      </c>
      <c r="H229" s="254">
        <v>227.49</v>
      </c>
      <c r="I229" s="255"/>
      <c r="J229" s="254">
        <f>ROUND(I229*H229,2)</f>
        <v>0</v>
      </c>
      <c r="K229" s="256"/>
      <c r="L229" s="257"/>
      <c r="M229" s="258" t="s">
        <v>1</v>
      </c>
      <c r="N229" s="259" t="s">
        <v>43</v>
      </c>
      <c r="O229" s="75"/>
      <c r="P229" s="223">
        <f>O229*H229</f>
        <v>0</v>
      </c>
      <c r="Q229" s="223">
        <v>4.8000000000000001E-2</v>
      </c>
      <c r="R229" s="223">
        <f>Q229*H229</f>
        <v>10.91952</v>
      </c>
      <c r="S229" s="223">
        <v>0</v>
      </c>
      <c r="T229" s="22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5" t="s">
        <v>262</v>
      </c>
      <c r="AT229" s="225" t="s">
        <v>322</v>
      </c>
      <c r="AU229" s="225" t="s">
        <v>100</v>
      </c>
      <c r="AY229" s="17" t="s">
        <v>223</v>
      </c>
      <c r="BE229" s="226">
        <f>IF(N229="základná",J229,0)</f>
        <v>0</v>
      </c>
      <c r="BF229" s="226">
        <f>IF(N229="znížená",J229,0)</f>
        <v>0</v>
      </c>
      <c r="BG229" s="226">
        <f>IF(N229="zákl. prenesená",J229,0)</f>
        <v>0</v>
      </c>
      <c r="BH229" s="226">
        <f>IF(N229="zníž. prenesená",J229,0)</f>
        <v>0</v>
      </c>
      <c r="BI229" s="226">
        <f>IF(N229="nulová",J229,0)</f>
        <v>0</v>
      </c>
      <c r="BJ229" s="17" t="s">
        <v>100</v>
      </c>
      <c r="BK229" s="226">
        <f>ROUND(I229*H229,2)</f>
        <v>0</v>
      </c>
      <c r="BL229" s="17" t="s">
        <v>229</v>
      </c>
      <c r="BM229" s="225" t="s">
        <v>765</v>
      </c>
    </row>
    <row r="230" spans="1:65" s="13" customFormat="1">
      <c r="B230" s="227"/>
      <c r="C230" s="228"/>
      <c r="D230" s="229" t="s">
        <v>234</v>
      </c>
      <c r="E230" s="230" t="s">
        <v>1</v>
      </c>
      <c r="F230" s="231" t="s">
        <v>766</v>
      </c>
      <c r="G230" s="228"/>
      <c r="H230" s="232">
        <v>225.24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33</v>
      </c>
      <c r="AX230" s="13" t="s">
        <v>85</v>
      </c>
      <c r="AY230" s="238" t="s">
        <v>223</v>
      </c>
    </row>
    <row r="231" spans="1:65" s="13" customFormat="1">
      <c r="B231" s="227"/>
      <c r="C231" s="228"/>
      <c r="D231" s="229" t="s">
        <v>234</v>
      </c>
      <c r="E231" s="228"/>
      <c r="F231" s="231" t="s">
        <v>767</v>
      </c>
      <c r="G231" s="228"/>
      <c r="H231" s="232">
        <v>227.49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234</v>
      </c>
      <c r="AU231" s="238" t="s">
        <v>100</v>
      </c>
      <c r="AV231" s="13" t="s">
        <v>100</v>
      </c>
      <c r="AW231" s="13" t="s">
        <v>4</v>
      </c>
      <c r="AX231" s="13" t="s">
        <v>85</v>
      </c>
      <c r="AY231" s="238" t="s">
        <v>223</v>
      </c>
    </row>
    <row r="232" spans="1:65" s="2" customFormat="1" ht="30" customHeight="1">
      <c r="A232" s="34"/>
      <c r="B232" s="35"/>
      <c r="C232" s="214" t="s">
        <v>471</v>
      </c>
      <c r="D232" s="214" t="s">
        <v>225</v>
      </c>
      <c r="E232" s="215" t="s">
        <v>462</v>
      </c>
      <c r="F232" s="216" t="s">
        <v>463</v>
      </c>
      <c r="G232" s="217" t="s">
        <v>248</v>
      </c>
      <c r="H232" s="218">
        <v>256.37</v>
      </c>
      <c r="I232" s="219"/>
      <c r="J232" s="218">
        <f>ROUND(I232*H232,2)</f>
        <v>0</v>
      </c>
      <c r="K232" s="220"/>
      <c r="L232" s="39"/>
      <c r="M232" s="221" t="s">
        <v>1</v>
      </c>
      <c r="N232" s="222" t="s">
        <v>43</v>
      </c>
      <c r="O232" s="75"/>
      <c r="P232" s="223">
        <f>O232*H232</f>
        <v>0</v>
      </c>
      <c r="Q232" s="223">
        <v>9.8530000000000006E-2</v>
      </c>
      <c r="R232" s="223">
        <f>Q232*H232</f>
        <v>25.2601361</v>
      </c>
      <c r="S232" s="223">
        <v>0</v>
      </c>
      <c r="T232" s="22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229</v>
      </c>
      <c r="AT232" s="225" t="s">
        <v>225</v>
      </c>
      <c r="AU232" s="225" t="s">
        <v>100</v>
      </c>
      <c r="AY232" s="17" t="s">
        <v>223</v>
      </c>
      <c r="BE232" s="226">
        <f>IF(N232="základná",J232,0)</f>
        <v>0</v>
      </c>
      <c r="BF232" s="226">
        <f>IF(N232="znížená",J232,0)</f>
        <v>0</v>
      </c>
      <c r="BG232" s="226">
        <f>IF(N232="zákl. prenesená",J232,0)</f>
        <v>0</v>
      </c>
      <c r="BH232" s="226">
        <f>IF(N232="zníž. prenesená",J232,0)</f>
        <v>0</v>
      </c>
      <c r="BI232" s="226">
        <f>IF(N232="nulová",J232,0)</f>
        <v>0</v>
      </c>
      <c r="BJ232" s="17" t="s">
        <v>100</v>
      </c>
      <c r="BK232" s="226">
        <f>ROUND(I232*H232,2)</f>
        <v>0</v>
      </c>
      <c r="BL232" s="17" t="s">
        <v>229</v>
      </c>
      <c r="BM232" s="225" t="s">
        <v>464</v>
      </c>
    </row>
    <row r="233" spans="1:65" s="13" customFormat="1">
      <c r="B233" s="227"/>
      <c r="C233" s="228"/>
      <c r="D233" s="229" t="s">
        <v>234</v>
      </c>
      <c r="E233" s="230" t="s">
        <v>1</v>
      </c>
      <c r="F233" s="231" t="s">
        <v>768</v>
      </c>
      <c r="G233" s="228"/>
      <c r="H233" s="232">
        <v>256.37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33</v>
      </c>
      <c r="AX233" s="13" t="s">
        <v>85</v>
      </c>
      <c r="AY233" s="238" t="s">
        <v>223</v>
      </c>
    </row>
    <row r="234" spans="1:65" s="2" customFormat="1" ht="14.4" customHeight="1">
      <c r="A234" s="34"/>
      <c r="B234" s="35"/>
      <c r="C234" s="250" t="s">
        <v>476</v>
      </c>
      <c r="D234" s="250" t="s">
        <v>322</v>
      </c>
      <c r="E234" s="251" t="s">
        <v>467</v>
      </c>
      <c r="F234" s="252" t="s">
        <v>468</v>
      </c>
      <c r="G234" s="253" t="s">
        <v>376</v>
      </c>
      <c r="H234" s="254">
        <v>258.93</v>
      </c>
      <c r="I234" s="255"/>
      <c r="J234" s="254">
        <f>ROUND(I234*H234,2)</f>
        <v>0</v>
      </c>
      <c r="K234" s="256"/>
      <c r="L234" s="257"/>
      <c r="M234" s="258" t="s">
        <v>1</v>
      </c>
      <c r="N234" s="259" t="s">
        <v>43</v>
      </c>
      <c r="O234" s="75"/>
      <c r="P234" s="223">
        <f>O234*H234</f>
        <v>0</v>
      </c>
      <c r="Q234" s="223">
        <v>2.3E-2</v>
      </c>
      <c r="R234" s="223">
        <f>Q234*H234</f>
        <v>5.9553900000000004</v>
      </c>
      <c r="S234" s="223">
        <v>0</v>
      </c>
      <c r="T234" s="22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5" t="s">
        <v>262</v>
      </c>
      <c r="AT234" s="225" t="s">
        <v>322</v>
      </c>
      <c r="AU234" s="225" t="s">
        <v>100</v>
      </c>
      <c r="AY234" s="17" t="s">
        <v>223</v>
      </c>
      <c r="BE234" s="226">
        <f>IF(N234="základná",J234,0)</f>
        <v>0</v>
      </c>
      <c r="BF234" s="226">
        <f>IF(N234="znížená",J234,0)</f>
        <v>0</v>
      </c>
      <c r="BG234" s="226">
        <f>IF(N234="zákl. prenesená",J234,0)</f>
        <v>0</v>
      </c>
      <c r="BH234" s="226">
        <f>IF(N234="zníž. prenesená",J234,0)</f>
        <v>0</v>
      </c>
      <c r="BI234" s="226">
        <f>IF(N234="nulová",J234,0)</f>
        <v>0</v>
      </c>
      <c r="BJ234" s="17" t="s">
        <v>100</v>
      </c>
      <c r="BK234" s="226">
        <f>ROUND(I234*H234,2)</f>
        <v>0</v>
      </c>
      <c r="BL234" s="17" t="s">
        <v>229</v>
      </c>
      <c r="BM234" s="225" t="s">
        <v>469</v>
      </c>
    </row>
    <row r="235" spans="1:65" s="13" customFormat="1">
      <c r="B235" s="227"/>
      <c r="C235" s="228"/>
      <c r="D235" s="229" t="s">
        <v>234</v>
      </c>
      <c r="E235" s="228"/>
      <c r="F235" s="231" t="s">
        <v>769</v>
      </c>
      <c r="G235" s="228"/>
      <c r="H235" s="232">
        <v>258.93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234</v>
      </c>
      <c r="AU235" s="238" t="s">
        <v>100</v>
      </c>
      <c r="AV235" s="13" t="s">
        <v>100</v>
      </c>
      <c r="AW235" s="13" t="s">
        <v>4</v>
      </c>
      <c r="AX235" s="13" t="s">
        <v>85</v>
      </c>
      <c r="AY235" s="238" t="s">
        <v>223</v>
      </c>
    </row>
    <row r="236" spans="1:65" s="2" customFormat="1" ht="22.2" customHeight="1">
      <c r="A236" s="34"/>
      <c r="B236" s="35"/>
      <c r="C236" s="214" t="s">
        <v>481</v>
      </c>
      <c r="D236" s="214" t="s">
        <v>225</v>
      </c>
      <c r="E236" s="215" t="s">
        <v>472</v>
      </c>
      <c r="F236" s="216" t="s">
        <v>473</v>
      </c>
      <c r="G236" s="217" t="s">
        <v>258</v>
      </c>
      <c r="H236" s="218">
        <v>26.15</v>
      </c>
      <c r="I236" s="219"/>
      <c r="J236" s="218">
        <f>ROUND(I236*H236,2)</f>
        <v>0</v>
      </c>
      <c r="K236" s="220"/>
      <c r="L236" s="39"/>
      <c r="M236" s="221" t="s">
        <v>1</v>
      </c>
      <c r="N236" s="222" t="s">
        <v>43</v>
      </c>
      <c r="O236" s="75"/>
      <c r="P236" s="223">
        <f>O236*H236</f>
        <v>0</v>
      </c>
      <c r="Q236" s="223">
        <v>2.2151299999999998</v>
      </c>
      <c r="R236" s="223">
        <f>Q236*H236</f>
        <v>57.925649499999992</v>
      </c>
      <c r="S236" s="223">
        <v>0</v>
      </c>
      <c r="T236" s="22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5" t="s">
        <v>229</v>
      </c>
      <c r="AT236" s="225" t="s">
        <v>225</v>
      </c>
      <c r="AU236" s="225" t="s">
        <v>100</v>
      </c>
      <c r="AY236" s="17" t="s">
        <v>223</v>
      </c>
      <c r="BE236" s="226">
        <f>IF(N236="základná",J236,0)</f>
        <v>0</v>
      </c>
      <c r="BF236" s="226">
        <f>IF(N236="znížená",J236,0)</f>
        <v>0</v>
      </c>
      <c r="BG236" s="226">
        <f>IF(N236="zákl. prenesená",J236,0)</f>
        <v>0</v>
      </c>
      <c r="BH236" s="226">
        <f>IF(N236="zníž. prenesená",J236,0)</f>
        <v>0</v>
      </c>
      <c r="BI236" s="226">
        <f>IF(N236="nulová",J236,0)</f>
        <v>0</v>
      </c>
      <c r="BJ236" s="17" t="s">
        <v>100</v>
      </c>
      <c r="BK236" s="226">
        <f>ROUND(I236*H236,2)</f>
        <v>0</v>
      </c>
      <c r="BL236" s="17" t="s">
        <v>229</v>
      </c>
      <c r="BM236" s="225" t="s">
        <v>474</v>
      </c>
    </row>
    <row r="237" spans="1:65" s="13" customFormat="1">
      <c r="B237" s="227"/>
      <c r="C237" s="228"/>
      <c r="D237" s="229" t="s">
        <v>234</v>
      </c>
      <c r="E237" s="230" t="s">
        <v>1</v>
      </c>
      <c r="F237" s="231" t="s">
        <v>770</v>
      </c>
      <c r="G237" s="228"/>
      <c r="H237" s="232">
        <v>26.15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234</v>
      </c>
      <c r="AU237" s="238" t="s">
        <v>100</v>
      </c>
      <c r="AV237" s="13" t="s">
        <v>100</v>
      </c>
      <c r="AW237" s="13" t="s">
        <v>33</v>
      </c>
      <c r="AX237" s="13" t="s">
        <v>85</v>
      </c>
      <c r="AY237" s="238" t="s">
        <v>223</v>
      </c>
    </row>
    <row r="238" spans="1:65" s="2" customFormat="1" ht="22.2" customHeight="1">
      <c r="A238" s="34"/>
      <c r="B238" s="35"/>
      <c r="C238" s="214" t="s">
        <v>485</v>
      </c>
      <c r="D238" s="214" t="s">
        <v>225</v>
      </c>
      <c r="E238" s="215" t="s">
        <v>482</v>
      </c>
      <c r="F238" s="216" t="s">
        <v>483</v>
      </c>
      <c r="G238" s="217" t="s">
        <v>248</v>
      </c>
      <c r="H238" s="218">
        <v>124.78</v>
      </c>
      <c r="I238" s="219"/>
      <c r="J238" s="218">
        <f t="shared" ref="J238:J250" si="15">ROUND(I238*H238,2)</f>
        <v>0</v>
      </c>
      <c r="K238" s="220"/>
      <c r="L238" s="39"/>
      <c r="M238" s="221" t="s">
        <v>1</v>
      </c>
      <c r="N238" s="222" t="s">
        <v>43</v>
      </c>
      <c r="O238" s="75"/>
      <c r="P238" s="223">
        <f t="shared" ref="P238:P250" si="16">O238*H238</f>
        <v>0</v>
      </c>
      <c r="Q238" s="223">
        <v>0</v>
      </c>
      <c r="R238" s="223">
        <f t="shared" ref="R238:R250" si="17">Q238*H238</f>
        <v>0</v>
      </c>
      <c r="S238" s="223">
        <v>0</v>
      </c>
      <c r="T238" s="224">
        <f t="shared" ref="T238:T250" si="18"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 t="shared" ref="BE238:BE250" si="19">IF(N238="základná",J238,0)</f>
        <v>0</v>
      </c>
      <c r="BF238" s="226">
        <f t="shared" ref="BF238:BF250" si="20">IF(N238="znížená",J238,0)</f>
        <v>0</v>
      </c>
      <c r="BG238" s="226">
        <f t="shared" ref="BG238:BG250" si="21">IF(N238="zákl. prenesená",J238,0)</f>
        <v>0</v>
      </c>
      <c r="BH238" s="226">
        <f t="shared" ref="BH238:BH250" si="22">IF(N238="zníž. prenesená",J238,0)</f>
        <v>0</v>
      </c>
      <c r="BI238" s="226">
        <f t="shared" ref="BI238:BI250" si="23">IF(N238="nulová",J238,0)</f>
        <v>0</v>
      </c>
      <c r="BJ238" s="17" t="s">
        <v>100</v>
      </c>
      <c r="BK238" s="226">
        <f t="shared" ref="BK238:BK250" si="24">ROUND(I238*H238,2)</f>
        <v>0</v>
      </c>
      <c r="BL238" s="17" t="s">
        <v>229</v>
      </c>
      <c r="BM238" s="225" t="s">
        <v>484</v>
      </c>
    </row>
    <row r="239" spans="1:65" s="2" customFormat="1" ht="34.799999999999997" customHeight="1">
      <c r="A239" s="34"/>
      <c r="B239" s="35"/>
      <c r="C239" s="214" t="s">
        <v>489</v>
      </c>
      <c r="D239" s="214" t="s">
        <v>225</v>
      </c>
      <c r="E239" s="215" t="s">
        <v>771</v>
      </c>
      <c r="F239" s="216" t="s">
        <v>772</v>
      </c>
      <c r="G239" s="217" t="s">
        <v>376</v>
      </c>
      <c r="H239" s="218">
        <v>5</v>
      </c>
      <c r="I239" s="219"/>
      <c r="J239" s="218">
        <f t="shared" si="15"/>
        <v>0</v>
      </c>
      <c r="K239" s="220"/>
      <c r="L239" s="39"/>
      <c r="M239" s="221" t="s">
        <v>1</v>
      </c>
      <c r="N239" s="222" t="s">
        <v>43</v>
      </c>
      <c r="O239" s="75"/>
      <c r="P239" s="223">
        <f t="shared" si="16"/>
        <v>0</v>
      </c>
      <c r="Q239" s="223">
        <v>8.9010000000000006E-2</v>
      </c>
      <c r="R239" s="223">
        <f t="shared" si="17"/>
        <v>0.44505000000000006</v>
      </c>
      <c r="S239" s="223">
        <v>0</v>
      </c>
      <c r="T239" s="224">
        <f t="shared" si="18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229</v>
      </c>
      <c r="AT239" s="225" t="s">
        <v>225</v>
      </c>
      <c r="AU239" s="225" t="s">
        <v>100</v>
      </c>
      <c r="AY239" s="17" t="s">
        <v>223</v>
      </c>
      <c r="BE239" s="226">
        <f t="shared" si="19"/>
        <v>0</v>
      </c>
      <c r="BF239" s="226">
        <f t="shared" si="20"/>
        <v>0</v>
      </c>
      <c r="BG239" s="226">
        <f t="shared" si="21"/>
        <v>0</v>
      </c>
      <c r="BH239" s="226">
        <f t="shared" si="22"/>
        <v>0</v>
      </c>
      <c r="BI239" s="226">
        <f t="shared" si="23"/>
        <v>0</v>
      </c>
      <c r="BJ239" s="17" t="s">
        <v>100</v>
      </c>
      <c r="BK239" s="226">
        <f t="shared" si="24"/>
        <v>0</v>
      </c>
      <c r="BL239" s="17" t="s">
        <v>229</v>
      </c>
      <c r="BM239" s="225" t="s">
        <v>773</v>
      </c>
    </row>
    <row r="240" spans="1:65" s="2" customFormat="1" ht="34.799999999999997" customHeight="1">
      <c r="A240" s="34"/>
      <c r="B240" s="35"/>
      <c r="C240" s="250" t="s">
        <v>493</v>
      </c>
      <c r="D240" s="250" t="s">
        <v>322</v>
      </c>
      <c r="E240" s="251" t="s">
        <v>774</v>
      </c>
      <c r="F240" s="252" t="s">
        <v>775</v>
      </c>
      <c r="G240" s="253" t="s">
        <v>376</v>
      </c>
      <c r="H240" s="254">
        <v>5</v>
      </c>
      <c r="I240" s="255"/>
      <c r="J240" s="254">
        <f t="shared" si="15"/>
        <v>0</v>
      </c>
      <c r="K240" s="256"/>
      <c r="L240" s="257"/>
      <c r="M240" s="258" t="s">
        <v>1</v>
      </c>
      <c r="N240" s="259" t="s">
        <v>43</v>
      </c>
      <c r="O240" s="75"/>
      <c r="P240" s="223">
        <f t="shared" si="16"/>
        <v>0</v>
      </c>
      <c r="Q240" s="223">
        <v>2.1899999999999999E-2</v>
      </c>
      <c r="R240" s="223">
        <f t="shared" si="17"/>
        <v>0.1095</v>
      </c>
      <c r="S240" s="223">
        <v>0</v>
      </c>
      <c r="T240" s="224">
        <f t="shared" si="18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262</v>
      </c>
      <c r="AT240" s="225" t="s">
        <v>322</v>
      </c>
      <c r="AU240" s="225" t="s">
        <v>100</v>
      </c>
      <c r="AY240" s="17" t="s">
        <v>223</v>
      </c>
      <c r="BE240" s="226">
        <f t="shared" si="19"/>
        <v>0</v>
      </c>
      <c r="BF240" s="226">
        <f t="shared" si="20"/>
        <v>0</v>
      </c>
      <c r="BG240" s="226">
        <f t="shared" si="21"/>
        <v>0</v>
      </c>
      <c r="BH240" s="226">
        <f t="shared" si="22"/>
        <v>0</v>
      </c>
      <c r="BI240" s="226">
        <f t="shared" si="23"/>
        <v>0</v>
      </c>
      <c r="BJ240" s="17" t="s">
        <v>100</v>
      </c>
      <c r="BK240" s="226">
        <f t="shared" si="24"/>
        <v>0</v>
      </c>
      <c r="BL240" s="17" t="s">
        <v>229</v>
      </c>
      <c r="BM240" s="225" t="s">
        <v>776</v>
      </c>
    </row>
    <row r="241" spans="1:65" s="2" customFormat="1" ht="22.2" customHeight="1">
      <c r="A241" s="34"/>
      <c r="B241" s="35"/>
      <c r="C241" s="214" t="s">
        <v>497</v>
      </c>
      <c r="D241" s="214" t="s">
        <v>225</v>
      </c>
      <c r="E241" s="215" t="s">
        <v>777</v>
      </c>
      <c r="F241" s="216" t="s">
        <v>778</v>
      </c>
      <c r="G241" s="217" t="s">
        <v>248</v>
      </c>
      <c r="H241" s="218">
        <v>20.100000000000001</v>
      </c>
      <c r="I241" s="219"/>
      <c r="J241" s="218">
        <f t="shared" si="15"/>
        <v>0</v>
      </c>
      <c r="K241" s="220"/>
      <c r="L241" s="39"/>
      <c r="M241" s="221" t="s">
        <v>1</v>
      </c>
      <c r="N241" s="222" t="s">
        <v>43</v>
      </c>
      <c r="O241" s="75"/>
      <c r="P241" s="223">
        <f t="shared" si="16"/>
        <v>0</v>
      </c>
      <c r="Q241" s="223">
        <v>0.10645</v>
      </c>
      <c r="R241" s="223">
        <f t="shared" si="17"/>
        <v>2.1396450000000002</v>
      </c>
      <c r="S241" s="223">
        <v>0</v>
      </c>
      <c r="T241" s="224">
        <f t="shared" si="18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 t="shared" si="19"/>
        <v>0</v>
      </c>
      <c r="BF241" s="226">
        <f t="shared" si="20"/>
        <v>0</v>
      </c>
      <c r="BG241" s="226">
        <f t="shared" si="21"/>
        <v>0</v>
      </c>
      <c r="BH241" s="226">
        <f t="shared" si="22"/>
        <v>0</v>
      </c>
      <c r="BI241" s="226">
        <f t="shared" si="23"/>
        <v>0</v>
      </c>
      <c r="BJ241" s="17" t="s">
        <v>100</v>
      </c>
      <c r="BK241" s="226">
        <f t="shared" si="24"/>
        <v>0</v>
      </c>
      <c r="BL241" s="17" t="s">
        <v>229</v>
      </c>
      <c r="BM241" s="225" t="s">
        <v>779</v>
      </c>
    </row>
    <row r="242" spans="1:65" s="2" customFormat="1" ht="14.4" customHeight="1">
      <c r="A242" s="34"/>
      <c r="B242" s="35"/>
      <c r="C242" s="250" t="s">
        <v>501</v>
      </c>
      <c r="D242" s="250" t="s">
        <v>322</v>
      </c>
      <c r="E242" s="251" t="s">
        <v>780</v>
      </c>
      <c r="F242" s="252" t="s">
        <v>781</v>
      </c>
      <c r="G242" s="253" t="s">
        <v>376</v>
      </c>
      <c r="H242" s="254">
        <v>20.3</v>
      </c>
      <c r="I242" s="255"/>
      <c r="J242" s="254">
        <f t="shared" si="15"/>
        <v>0</v>
      </c>
      <c r="K242" s="256"/>
      <c r="L242" s="257"/>
      <c r="M242" s="258" t="s">
        <v>1</v>
      </c>
      <c r="N242" s="259" t="s">
        <v>43</v>
      </c>
      <c r="O242" s="75"/>
      <c r="P242" s="223">
        <f t="shared" si="16"/>
        <v>0</v>
      </c>
      <c r="Q242" s="223">
        <v>7.8200000000000006E-3</v>
      </c>
      <c r="R242" s="223">
        <f t="shared" si="17"/>
        <v>0.15874600000000003</v>
      </c>
      <c r="S242" s="223">
        <v>0</v>
      </c>
      <c r="T242" s="224">
        <f t="shared" si="18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262</v>
      </c>
      <c r="AT242" s="225" t="s">
        <v>322</v>
      </c>
      <c r="AU242" s="225" t="s">
        <v>100</v>
      </c>
      <c r="AY242" s="17" t="s">
        <v>223</v>
      </c>
      <c r="BE242" s="226">
        <f t="shared" si="19"/>
        <v>0</v>
      </c>
      <c r="BF242" s="226">
        <f t="shared" si="20"/>
        <v>0</v>
      </c>
      <c r="BG242" s="226">
        <f t="shared" si="21"/>
        <v>0</v>
      </c>
      <c r="BH242" s="226">
        <f t="shared" si="22"/>
        <v>0</v>
      </c>
      <c r="BI242" s="226">
        <f t="shared" si="23"/>
        <v>0</v>
      </c>
      <c r="BJ242" s="17" t="s">
        <v>100</v>
      </c>
      <c r="BK242" s="226">
        <f t="shared" si="24"/>
        <v>0</v>
      </c>
      <c r="BL242" s="17" t="s">
        <v>229</v>
      </c>
      <c r="BM242" s="225" t="s">
        <v>782</v>
      </c>
    </row>
    <row r="243" spans="1:65" s="2" customFormat="1" ht="34.799999999999997" customHeight="1">
      <c r="A243" s="34"/>
      <c r="B243" s="35"/>
      <c r="C243" s="214" t="s">
        <v>505</v>
      </c>
      <c r="D243" s="214" t="s">
        <v>225</v>
      </c>
      <c r="E243" s="215" t="s">
        <v>486</v>
      </c>
      <c r="F243" s="216" t="s">
        <v>487</v>
      </c>
      <c r="G243" s="217" t="s">
        <v>228</v>
      </c>
      <c r="H243" s="218">
        <v>62.39</v>
      </c>
      <c r="I243" s="219"/>
      <c r="J243" s="218">
        <f t="shared" si="15"/>
        <v>0</v>
      </c>
      <c r="K243" s="220"/>
      <c r="L243" s="39"/>
      <c r="M243" s="221" t="s">
        <v>1</v>
      </c>
      <c r="N243" s="222" t="s">
        <v>43</v>
      </c>
      <c r="O243" s="75"/>
      <c r="P243" s="223">
        <f t="shared" si="16"/>
        <v>0</v>
      </c>
      <c r="Q243" s="223">
        <v>0</v>
      </c>
      <c r="R243" s="223">
        <f t="shared" si="17"/>
        <v>0</v>
      </c>
      <c r="S243" s="223">
        <v>0</v>
      </c>
      <c r="T243" s="224">
        <f t="shared" si="18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229</v>
      </c>
      <c r="AT243" s="225" t="s">
        <v>225</v>
      </c>
      <c r="AU243" s="225" t="s">
        <v>100</v>
      </c>
      <c r="AY243" s="17" t="s">
        <v>223</v>
      </c>
      <c r="BE243" s="226">
        <f t="shared" si="19"/>
        <v>0</v>
      </c>
      <c r="BF243" s="226">
        <f t="shared" si="20"/>
        <v>0</v>
      </c>
      <c r="BG243" s="226">
        <f t="shared" si="21"/>
        <v>0</v>
      </c>
      <c r="BH243" s="226">
        <f t="shared" si="22"/>
        <v>0</v>
      </c>
      <c r="BI243" s="226">
        <f t="shared" si="23"/>
        <v>0</v>
      </c>
      <c r="BJ243" s="17" t="s">
        <v>100</v>
      </c>
      <c r="BK243" s="226">
        <f t="shared" si="24"/>
        <v>0</v>
      </c>
      <c r="BL243" s="17" t="s">
        <v>229</v>
      </c>
      <c r="BM243" s="225" t="s">
        <v>488</v>
      </c>
    </row>
    <row r="244" spans="1:65" s="2" customFormat="1" ht="19.8" customHeight="1">
      <c r="A244" s="34"/>
      <c r="B244" s="35"/>
      <c r="C244" s="214" t="s">
        <v>510</v>
      </c>
      <c r="D244" s="214" t="s">
        <v>225</v>
      </c>
      <c r="E244" s="215" t="s">
        <v>490</v>
      </c>
      <c r="F244" s="216" t="s">
        <v>491</v>
      </c>
      <c r="G244" s="217" t="s">
        <v>376</v>
      </c>
      <c r="H244" s="218">
        <v>13</v>
      </c>
      <c r="I244" s="219"/>
      <c r="J244" s="218">
        <f t="shared" si="15"/>
        <v>0</v>
      </c>
      <c r="K244" s="220"/>
      <c r="L244" s="39"/>
      <c r="M244" s="221" t="s">
        <v>1</v>
      </c>
      <c r="N244" s="222" t="s">
        <v>43</v>
      </c>
      <c r="O244" s="75"/>
      <c r="P244" s="223">
        <f t="shared" si="16"/>
        <v>0</v>
      </c>
      <c r="Q244" s="223">
        <v>4.1619999999999997E-2</v>
      </c>
      <c r="R244" s="223">
        <f t="shared" si="17"/>
        <v>0.54105999999999999</v>
      </c>
      <c r="S244" s="223">
        <v>0</v>
      </c>
      <c r="T244" s="224">
        <f t="shared" si="18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 t="shared" si="19"/>
        <v>0</v>
      </c>
      <c r="BF244" s="226">
        <f t="shared" si="20"/>
        <v>0</v>
      </c>
      <c r="BG244" s="226">
        <f t="shared" si="21"/>
        <v>0</v>
      </c>
      <c r="BH244" s="226">
        <f t="shared" si="22"/>
        <v>0</v>
      </c>
      <c r="BI244" s="226">
        <f t="shared" si="23"/>
        <v>0</v>
      </c>
      <c r="BJ244" s="17" t="s">
        <v>100</v>
      </c>
      <c r="BK244" s="226">
        <f t="shared" si="24"/>
        <v>0</v>
      </c>
      <c r="BL244" s="17" t="s">
        <v>229</v>
      </c>
      <c r="BM244" s="225" t="s">
        <v>492</v>
      </c>
    </row>
    <row r="245" spans="1:65" s="2" customFormat="1" ht="22.2" customHeight="1">
      <c r="A245" s="34"/>
      <c r="B245" s="35"/>
      <c r="C245" s="214" t="s">
        <v>514</v>
      </c>
      <c r="D245" s="214" t="s">
        <v>225</v>
      </c>
      <c r="E245" s="215" t="s">
        <v>494</v>
      </c>
      <c r="F245" s="216" t="s">
        <v>495</v>
      </c>
      <c r="G245" s="217" t="s">
        <v>376</v>
      </c>
      <c r="H245" s="218">
        <v>4</v>
      </c>
      <c r="I245" s="219"/>
      <c r="J245" s="218">
        <f t="shared" si="15"/>
        <v>0</v>
      </c>
      <c r="K245" s="220"/>
      <c r="L245" s="39"/>
      <c r="M245" s="221" t="s">
        <v>1</v>
      </c>
      <c r="N245" s="222" t="s">
        <v>43</v>
      </c>
      <c r="O245" s="75"/>
      <c r="P245" s="223">
        <f t="shared" si="16"/>
        <v>0</v>
      </c>
      <c r="Q245" s="223">
        <v>0</v>
      </c>
      <c r="R245" s="223">
        <f t="shared" si="17"/>
        <v>0</v>
      </c>
      <c r="S245" s="223">
        <v>4.0000000000000001E-3</v>
      </c>
      <c r="T245" s="224">
        <f t="shared" si="18"/>
        <v>1.6E-2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5" t="s">
        <v>229</v>
      </c>
      <c r="AT245" s="225" t="s">
        <v>225</v>
      </c>
      <c r="AU245" s="225" t="s">
        <v>100</v>
      </c>
      <c r="AY245" s="17" t="s">
        <v>223</v>
      </c>
      <c r="BE245" s="226">
        <f t="shared" si="19"/>
        <v>0</v>
      </c>
      <c r="BF245" s="226">
        <f t="shared" si="20"/>
        <v>0</v>
      </c>
      <c r="BG245" s="226">
        <f t="shared" si="21"/>
        <v>0</v>
      </c>
      <c r="BH245" s="226">
        <f t="shared" si="22"/>
        <v>0</v>
      </c>
      <c r="BI245" s="226">
        <f t="shared" si="23"/>
        <v>0</v>
      </c>
      <c r="BJ245" s="17" t="s">
        <v>100</v>
      </c>
      <c r="BK245" s="226">
        <f t="shared" si="24"/>
        <v>0</v>
      </c>
      <c r="BL245" s="17" t="s">
        <v>229</v>
      </c>
      <c r="BM245" s="225" t="s">
        <v>496</v>
      </c>
    </row>
    <row r="246" spans="1:65" s="2" customFormat="1" ht="30" customHeight="1">
      <c r="A246" s="34"/>
      <c r="B246" s="35"/>
      <c r="C246" s="214" t="s">
        <v>518</v>
      </c>
      <c r="D246" s="214" t="s">
        <v>225</v>
      </c>
      <c r="E246" s="215" t="s">
        <v>502</v>
      </c>
      <c r="F246" s="216" t="s">
        <v>503</v>
      </c>
      <c r="G246" s="217" t="s">
        <v>303</v>
      </c>
      <c r="H246" s="218">
        <v>491.56</v>
      </c>
      <c r="I246" s="219"/>
      <c r="J246" s="218">
        <f t="shared" si="15"/>
        <v>0</v>
      </c>
      <c r="K246" s="220"/>
      <c r="L246" s="39"/>
      <c r="M246" s="221" t="s">
        <v>1</v>
      </c>
      <c r="N246" s="222" t="s">
        <v>43</v>
      </c>
      <c r="O246" s="75"/>
      <c r="P246" s="223">
        <f t="shared" si="16"/>
        <v>0</v>
      </c>
      <c r="Q246" s="223">
        <v>0</v>
      </c>
      <c r="R246" s="223">
        <f t="shared" si="17"/>
        <v>0</v>
      </c>
      <c r="S246" s="223">
        <v>0</v>
      </c>
      <c r="T246" s="224">
        <f t="shared" si="18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5" t="s">
        <v>229</v>
      </c>
      <c r="AT246" s="225" t="s">
        <v>225</v>
      </c>
      <c r="AU246" s="225" t="s">
        <v>100</v>
      </c>
      <c r="AY246" s="17" t="s">
        <v>223</v>
      </c>
      <c r="BE246" s="226">
        <f t="shared" si="19"/>
        <v>0</v>
      </c>
      <c r="BF246" s="226">
        <f t="shared" si="20"/>
        <v>0</v>
      </c>
      <c r="BG246" s="226">
        <f t="shared" si="21"/>
        <v>0</v>
      </c>
      <c r="BH246" s="226">
        <f t="shared" si="22"/>
        <v>0</v>
      </c>
      <c r="BI246" s="226">
        <f t="shared" si="23"/>
        <v>0</v>
      </c>
      <c r="BJ246" s="17" t="s">
        <v>100</v>
      </c>
      <c r="BK246" s="226">
        <f t="shared" si="24"/>
        <v>0</v>
      </c>
      <c r="BL246" s="17" t="s">
        <v>229</v>
      </c>
      <c r="BM246" s="225" t="s">
        <v>783</v>
      </c>
    </row>
    <row r="247" spans="1:65" s="2" customFormat="1" ht="22.2" customHeight="1">
      <c r="A247" s="34"/>
      <c r="B247" s="35"/>
      <c r="C247" s="214" t="s">
        <v>524</v>
      </c>
      <c r="D247" s="214" t="s">
        <v>225</v>
      </c>
      <c r="E247" s="215" t="s">
        <v>506</v>
      </c>
      <c r="F247" s="216" t="s">
        <v>507</v>
      </c>
      <c r="G247" s="217" t="s">
        <v>303</v>
      </c>
      <c r="H247" s="218">
        <v>491.56</v>
      </c>
      <c r="I247" s="219"/>
      <c r="J247" s="218">
        <f t="shared" si="15"/>
        <v>0</v>
      </c>
      <c r="K247" s="220"/>
      <c r="L247" s="39"/>
      <c r="M247" s="221" t="s">
        <v>1</v>
      </c>
      <c r="N247" s="222" t="s">
        <v>43</v>
      </c>
      <c r="O247" s="75"/>
      <c r="P247" s="223">
        <f t="shared" si="16"/>
        <v>0</v>
      </c>
      <c r="Q247" s="223">
        <v>0</v>
      </c>
      <c r="R247" s="223">
        <f t="shared" si="17"/>
        <v>0</v>
      </c>
      <c r="S247" s="223">
        <v>0</v>
      </c>
      <c r="T247" s="224">
        <f t="shared" si="18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5" t="s">
        <v>229</v>
      </c>
      <c r="AT247" s="225" t="s">
        <v>225</v>
      </c>
      <c r="AU247" s="225" t="s">
        <v>100</v>
      </c>
      <c r="AY247" s="17" t="s">
        <v>223</v>
      </c>
      <c r="BE247" s="226">
        <f t="shared" si="19"/>
        <v>0</v>
      </c>
      <c r="BF247" s="226">
        <f t="shared" si="20"/>
        <v>0</v>
      </c>
      <c r="BG247" s="226">
        <f t="shared" si="21"/>
        <v>0</v>
      </c>
      <c r="BH247" s="226">
        <f t="shared" si="22"/>
        <v>0</v>
      </c>
      <c r="BI247" s="226">
        <f t="shared" si="23"/>
        <v>0</v>
      </c>
      <c r="BJ247" s="17" t="s">
        <v>100</v>
      </c>
      <c r="BK247" s="226">
        <f t="shared" si="24"/>
        <v>0</v>
      </c>
      <c r="BL247" s="17" t="s">
        <v>229</v>
      </c>
      <c r="BM247" s="225" t="s">
        <v>784</v>
      </c>
    </row>
    <row r="248" spans="1:65" s="2" customFormat="1" ht="22.2" customHeight="1">
      <c r="A248" s="34"/>
      <c r="B248" s="35"/>
      <c r="C248" s="214" t="s">
        <v>785</v>
      </c>
      <c r="D248" s="214" t="s">
        <v>225</v>
      </c>
      <c r="E248" s="215" t="s">
        <v>511</v>
      </c>
      <c r="F248" s="216" t="s">
        <v>512</v>
      </c>
      <c r="G248" s="217" t="s">
        <v>303</v>
      </c>
      <c r="H248" s="218">
        <v>491.56</v>
      </c>
      <c r="I248" s="219"/>
      <c r="J248" s="218">
        <f t="shared" si="15"/>
        <v>0</v>
      </c>
      <c r="K248" s="220"/>
      <c r="L248" s="39"/>
      <c r="M248" s="221" t="s">
        <v>1</v>
      </c>
      <c r="N248" s="222" t="s">
        <v>43</v>
      </c>
      <c r="O248" s="75"/>
      <c r="P248" s="223">
        <f t="shared" si="16"/>
        <v>0</v>
      </c>
      <c r="Q248" s="223">
        <v>0</v>
      </c>
      <c r="R248" s="223">
        <f t="shared" si="17"/>
        <v>0</v>
      </c>
      <c r="S248" s="223">
        <v>0</v>
      </c>
      <c r="T248" s="224">
        <f t="shared" si="18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5" t="s">
        <v>229</v>
      </c>
      <c r="AT248" s="225" t="s">
        <v>225</v>
      </c>
      <c r="AU248" s="225" t="s">
        <v>100</v>
      </c>
      <c r="AY248" s="17" t="s">
        <v>223</v>
      </c>
      <c r="BE248" s="226">
        <f t="shared" si="19"/>
        <v>0</v>
      </c>
      <c r="BF248" s="226">
        <f t="shared" si="20"/>
        <v>0</v>
      </c>
      <c r="BG248" s="226">
        <f t="shared" si="21"/>
        <v>0</v>
      </c>
      <c r="BH248" s="226">
        <f t="shared" si="22"/>
        <v>0</v>
      </c>
      <c r="BI248" s="226">
        <f t="shared" si="23"/>
        <v>0</v>
      </c>
      <c r="BJ248" s="17" t="s">
        <v>100</v>
      </c>
      <c r="BK248" s="226">
        <f t="shared" si="24"/>
        <v>0</v>
      </c>
      <c r="BL248" s="17" t="s">
        <v>229</v>
      </c>
      <c r="BM248" s="225" t="s">
        <v>786</v>
      </c>
    </row>
    <row r="249" spans="1:65" s="2" customFormat="1" ht="22.2" customHeight="1">
      <c r="A249" s="34"/>
      <c r="B249" s="35"/>
      <c r="C249" s="214" t="s">
        <v>787</v>
      </c>
      <c r="D249" s="214" t="s">
        <v>225</v>
      </c>
      <c r="E249" s="215" t="s">
        <v>515</v>
      </c>
      <c r="F249" s="216" t="s">
        <v>516</v>
      </c>
      <c r="G249" s="217" t="s">
        <v>303</v>
      </c>
      <c r="H249" s="218">
        <v>321.37</v>
      </c>
      <c r="I249" s="219"/>
      <c r="J249" s="218">
        <f t="shared" si="15"/>
        <v>0</v>
      </c>
      <c r="K249" s="220"/>
      <c r="L249" s="39"/>
      <c r="M249" s="221" t="s">
        <v>1</v>
      </c>
      <c r="N249" s="222" t="s">
        <v>43</v>
      </c>
      <c r="O249" s="75"/>
      <c r="P249" s="223">
        <f t="shared" si="16"/>
        <v>0</v>
      </c>
      <c r="Q249" s="223">
        <v>0</v>
      </c>
      <c r="R249" s="223">
        <f t="shared" si="17"/>
        <v>0</v>
      </c>
      <c r="S249" s="223">
        <v>0</v>
      </c>
      <c r="T249" s="224">
        <f t="shared" si="18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5" t="s">
        <v>229</v>
      </c>
      <c r="AT249" s="225" t="s">
        <v>225</v>
      </c>
      <c r="AU249" s="225" t="s">
        <v>100</v>
      </c>
      <c r="AY249" s="17" t="s">
        <v>223</v>
      </c>
      <c r="BE249" s="226">
        <f t="shared" si="19"/>
        <v>0</v>
      </c>
      <c r="BF249" s="226">
        <f t="shared" si="20"/>
        <v>0</v>
      </c>
      <c r="BG249" s="226">
        <f t="shared" si="21"/>
        <v>0</v>
      </c>
      <c r="BH249" s="226">
        <f t="shared" si="22"/>
        <v>0</v>
      </c>
      <c r="BI249" s="226">
        <f t="shared" si="23"/>
        <v>0</v>
      </c>
      <c r="BJ249" s="17" t="s">
        <v>100</v>
      </c>
      <c r="BK249" s="226">
        <f t="shared" si="24"/>
        <v>0</v>
      </c>
      <c r="BL249" s="17" t="s">
        <v>229</v>
      </c>
      <c r="BM249" s="225" t="s">
        <v>517</v>
      </c>
    </row>
    <row r="250" spans="1:65" s="2" customFormat="1" ht="22.2" customHeight="1">
      <c r="A250" s="34"/>
      <c r="B250" s="35"/>
      <c r="C250" s="214" t="s">
        <v>788</v>
      </c>
      <c r="D250" s="214" t="s">
        <v>225</v>
      </c>
      <c r="E250" s="215" t="s">
        <v>519</v>
      </c>
      <c r="F250" s="216" t="s">
        <v>520</v>
      </c>
      <c r="G250" s="217" t="s">
        <v>303</v>
      </c>
      <c r="H250" s="218">
        <v>170.19</v>
      </c>
      <c r="I250" s="219"/>
      <c r="J250" s="218">
        <f t="shared" si="15"/>
        <v>0</v>
      </c>
      <c r="K250" s="220"/>
      <c r="L250" s="39"/>
      <c r="M250" s="221" t="s">
        <v>1</v>
      </c>
      <c r="N250" s="222" t="s">
        <v>43</v>
      </c>
      <c r="O250" s="75"/>
      <c r="P250" s="223">
        <f t="shared" si="16"/>
        <v>0</v>
      </c>
      <c r="Q250" s="223">
        <v>0</v>
      </c>
      <c r="R250" s="223">
        <f t="shared" si="17"/>
        <v>0</v>
      </c>
      <c r="S250" s="223">
        <v>0</v>
      </c>
      <c r="T250" s="224">
        <f t="shared" si="18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5" t="s">
        <v>229</v>
      </c>
      <c r="AT250" s="225" t="s">
        <v>225</v>
      </c>
      <c r="AU250" s="225" t="s">
        <v>100</v>
      </c>
      <c r="AY250" s="17" t="s">
        <v>223</v>
      </c>
      <c r="BE250" s="226">
        <f t="shared" si="19"/>
        <v>0</v>
      </c>
      <c r="BF250" s="226">
        <f t="shared" si="20"/>
        <v>0</v>
      </c>
      <c r="BG250" s="226">
        <f t="shared" si="21"/>
        <v>0</v>
      </c>
      <c r="BH250" s="226">
        <f t="shared" si="22"/>
        <v>0</v>
      </c>
      <c r="BI250" s="226">
        <f t="shared" si="23"/>
        <v>0</v>
      </c>
      <c r="BJ250" s="17" t="s">
        <v>100</v>
      </c>
      <c r="BK250" s="226">
        <f t="shared" si="24"/>
        <v>0</v>
      </c>
      <c r="BL250" s="17" t="s">
        <v>229</v>
      </c>
      <c r="BM250" s="225" t="s">
        <v>521</v>
      </c>
    </row>
    <row r="251" spans="1:65" s="12" customFormat="1" ht="22.8" customHeight="1">
      <c r="B251" s="198"/>
      <c r="C251" s="199"/>
      <c r="D251" s="200" t="s">
        <v>76</v>
      </c>
      <c r="E251" s="212" t="s">
        <v>522</v>
      </c>
      <c r="F251" s="212" t="s">
        <v>523</v>
      </c>
      <c r="G251" s="199"/>
      <c r="H251" s="199"/>
      <c r="I251" s="202"/>
      <c r="J251" s="213">
        <f>BK251</f>
        <v>0</v>
      </c>
      <c r="K251" s="199"/>
      <c r="L251" s="204"/>
      <c r="M251" s="205"/>
      <c r="N251" s="206"/>
      <c r="O251" s="206"/>
      <c r="P251" s="207">
        <f>P252</f>
        <v>0</v>
      </c>
      <c r="Q251" s="206"/>
      <c r="R251" s="207">
        <f>R252</f>
        <v>0</v>
      </c>
      <c r="S251" s="206"/>
      <c r="T251" s="208">
        <f>T252</f>
        <v>0</v>
      </c>
      <c r="AR251" s="209" t="s">
        <v>85</v>
      </c>
      <c r="AT251" s="210" t="s">
        <v>76</v>
      </c>
      <c r="AU251" s="210" t="s">
        <v>85</v>
      </c>
      <c r="AY251" s="209" t="s">
        <v>223</v>
      </c>
      <c r="BK251" s="211">
        <f>BK252</f>
        <v>0</v>
      </c>
    </row>
    <row r="252" spans="1:65" s="2" customFormat="1" ht="22.2" customHeight="1">
      <c r="A252" s="34"/>
      <c r="B252" s="35"/>
      <c r="C252" s="214" t="s">
        <v>789</v>
      </c>
      <c r="D252" s="214" t="s">
        <v>225</v>
      </c>
      <c r="E252" s="215" t="s">
        <v>596</v>
      </c>
      <c r="F252" s="216" t="s">
        <v>597</v>
      </c>
      <c r="G252" s="217" t="s">
        <v>303</v>
      </c>
      <c r="H252" s="218">
        <v>796.16</v>
      </c>
      <c r="I252" s="219"/>
      <c r="J252" s="218">
        <f>ROUND(I252*H252,2)</f>
        <v>0</v>
      </c>
      <c r="K252" s="220"/>
      <c r="L252" s="39"/>
      <c r="M252" s="260" t="s">
        <v>1</v>
      </c>
      <c r="N252" s="261" t="s">
        <v>43</v>
      </c>
      <c r="O252" s="262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5" t="s">
        <v>229</v>
      </c>
      <c r="AT252" s="225" t="s">
        <v>225</v>
      </c>
      <c r="AU252" s="225" t="s">
        <v>100</v>
      </c>
      <c r="AY252" s="17" t="s">
        <v>223</v>
      </c>
      <c r="BE252" s="226">
        <f>IF(N252="základná",J252,0)</f>
        <v>0</v>
      </c>
      <c r="BF252" s="226">
        <f>IF(N252="znížená",J252,0)</f>
        <v>0</v>
      </c>
      <c r="BG252" s="226">
        <f>IF(N252="zákl. prenesená",J252,0)</f>
        <v>0</v>
      </c>
      <c r="BH252" s="226">
        <f>IF(N252="zníž. prenesená",J252,0)</f>
        <v>0</v>
      </c>
      <c r="BI252" s="226">
        <f>IF(N252="nulová",J252,0)</f>
        <v>0</v>
      </c>
      <c r="BJ252" s="17" t="s">
        <v>100</v>
      </c>
      <c r="BK252" s="226">
        <f>ROUND(I252*H252,2)</f>
        <v>0</v>
      </c>
      <c r="BL252" s="17" t="s">
        <v>229</v>
      </c>
      <c r="BM252" s="225" t="s">
        <v>790</v>
      </c>
    </row>
    <row r="253" spans="1:65" s="2" customFormat="1" ht="6.9" customHeight="1">
      <c r="A253" s="34"/>
      <c r="B253" s="58"/>
      <c r="C253" s="59"/>
      <c r="D253" s="59"/>
      <c r="E253" s="59"/>
      <c r="F253" s="59"/>
      <c r="G253" s="59"/>
      <c r="H253" s="59"/>
      <c r="I253" s="59"/>
      <c r="J253" s="59"/>
      <c r="K253" s="59"/>
      <c r="L253" s="39"/>
      <c r="M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</sheetData>
  <sheetProtection password="CC35" sheet="1" objects="1" scenarios="1" formatColumns="0" formatRows="0" autoFilter="0"/>
  <autoFilter ref="C137:K252"/>
  <mergeCells count="17"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5:H85"/>
    <mergeCell ref="E87:H87"/>
    <mergeCell ref="E89:H89"/>
    <mergeCell ref="D110:F110"/>
    <mergeCell ref="D111:F111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104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721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791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J105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ROUND((SUM(BE105:BE112) + SUM(BE134:BE151)),  2)</f>
        <v>0</v>
      </c>
      <c r="G37" s="137"/>
      <c r="H37" s="137"/>
      <c r="I37" s="138">
        <v>0.2</v>
      </c>
      <c r="J37" s="136">
        <f>ROUND(((SUM(BE105:BE112) + SUM(BE134:BE151))*I37),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ROUND((SUM(BF105:BF112) + SUM(BF134:BF151)),  2)</f>
        <v>0</v>
      </c>
      <c r="G38" s="137"/>
      <c r="H38" s="137"/>
      <c r="I38" s="138">
        <v>0.2</v>
      </c>
      <c r="J38" s="136">
        <f>ROUND(((SUM(BF105:BF112) + SUM(BF134:BF151))*I38),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ROUND((SUM(BG105:BG112) + SUM(BG134:BG151)),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ROUND((SUM(BH105:BH112) + SUM(BH134:BH151)),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ROUND((SUM(BI105:BI112) + SUM(BI134:BI151)),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721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999-9-8-51 - SO 07 Spomaľovací prah na MK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J134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J135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194</v>
      </c>
      <c r="E100" s="171"/>
      <c r="F100" s="171"/>
      <c r="G100" s="171"/>
      <c r="H100" s="171"/>
      <c r="I100" s="171"/>
      <c r="J100" s="172">
        <f>J136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195</v>
      </c>
      <c r="E101" s="171"/>
      <c r="F101" s="171"/>
      <c r="G101" s="171"/>
      <c r="H101" s="171"/>
      <c r="I101" s="171"/>
      <c r="J101" s="172">
        <f>J141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198</v>
      </c>
      <c r="E102" s="171"/>
      <c r="F102" s="171"/>
      <c r="G102" s="171"/>
      <c r="H102" s="171"/>
      <c r="I102" s="171"/>
      <c r="J102" s="172">
        <f>J150</f>
        <v>0</v>
      </c>
      <c r="K102" s="108"/>
      <c r="L102" s="173"/>
    </row>
    <row r="103" spans="1:65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29.25" customHeight="1">
      <c r="A105" s="34"/>
      <c r="B105" s="35"/>
      <c r="C105" s="162" t="s">
        <v>199</v>
      </c>
      <c r="D105" s="36"/>
      <c r="E105" s="36"/>
      <c r="F105" s="36"/>
      <c r="G105" s="36"/>
      <c r="H105" s="36"/>
      <c r="I105" s="36"/>
      <c r="J105" s="174">
        <f>ROUND(J106 + J107 + J108 + J109 + J110 + J111,2)</f>
        <v>0</v>
      </c>
      <c r="K105" s="36"/>
      <c r="L105" s="55"/>
      <c r="N105" s="175" t="s">
        <v>41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18" customHeight="1">
      <c r="A106" s="34"/>
      <c r="B106" s="35"/>
      <c r="C106" s="36"/>
      <c r="D106" s="455" t="s">
        <v>200</v>
      </c>
      <c r="E106" s="456"/>
      <c r="F106" s="456"/>
      <c r="G106" s="36"/>
      <c r="H106" s="36"/>
      <c r="I106" s="36"/>
      <c r="J106" s="177">
        <v>0</v>
      </c>
      <c r="K106" s="36"/>
      <c r="L106" s="178"/>
      <c r="M106" s="179"/>
      <c r="N106" s="180" t="s">
        <v>43</v>
      </c>
      <c r="O106" s="179"/>
      <c r="P106" s="179"/>
      <c r="Q106" s="179"/>
      <c r="R106" s="179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2" t="s">
        <v>201</v>
      </c>
      <c r="AZ106" s="179"/>
      <c r="BA106" s="179"/>
      <c r="BB106" s="179"/>
      <c r="BC106" s="179"/>
      <c r="BD106" s="179"/>
      <c r="BE106" s="183">
        <f t="shared" ref="BE106:BE111" si="0">IF(N106="základná",J106,0)</f>
        <v>0</v>
      </c>
      <c r="BF106" s="183">
        <f t="shared" ref="BF106:BF111" si="1">IF(N106="znížená",J106,0)</f>
        <v>0</v>
      </c>
      <c r="BG106" s="183">
        <f t="shared" ref="BG106:BG111" si="2">IF(N106="zákl. prenesená",J106,0)</f>
        <v>0</v>
      </c>
      <c r="BH106" s="183">
        <f t="shared" ref="BH106:BH111" si="3">IF(N106="zníž. prenesená",J106,0)</f>
        <v>0</v>
      </c>
      <c r="BI106" s="183">
        <f t="shared" ref="BI106:BI111" si="4">IF(N106="nulová",J106,0)</f>
        <v>0</v>
      </c>
      <c r="BJ106" s="182" t="s">
        <v>100</v>
      </c>
      <c r="BK106" s="179"/>
      <c r="BL106" s="179"/>
      <c r="BM106" s="179"/>
    </row>
    <row r="107" spans="1:65" s="2" customFormat="1" ht="18" customHeight="1">
      <c r="A107" s="34"/>
      <c r="B107" s="35"/>
      <c r="C107" s="36"/>
      <c r="D107" s="455" t="s">
        <v>202</v>
      </c>
      <c r="E107" s="456"/>
      <c r="F107" s="456"/>
      <c r="G107" s="36"/>
      <c r="H107" s="36"/>
      <c r="I107" s="36"/>
      <c r="J107" s="177">
        <v>0</v>
      </c>
      <c r="K107" s="36"/>
      <c r="L107" s="178"/>
      <c r="M107" s="179"/>
      <c r="N107" s="180" t="s">
        <v>43</v>
      </c>
      <c r="O107" s="179"/>
      <c r="P107" s="179"/>
      <c r="Q107" s="179"/>
      <c r="R107" s="179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201</v>
      </c>
      <c r="AZ107" s="179"/>
      <c r="BA107" s="179"/>
      <c r="BB107" s="179"/>
      <c r="BC107" s="179"/>
      <c r="BD107" s="179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100</v>
      </c>
      <c r="BK107" s="179"/>
      <c r="BL107" s="179"/>
      <c r="BM107" s="179"/>
    </row>
    <row r="108" spans="1:65" s="2" customFormat="1" ht="18" customHeight="1">
      <c r="A108" s="34"/>
      <c r="B108" s="35"/>
      <c r="C108" s="36"/>
      <c r="D108" s="455" t="s">
        <v>203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204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205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176" t="s">
        <v>206</v>
      </c>
      <c r="E111" s="36"/>
      <c r="F111" s="36"/>
      <c r="G111" s="36"/>
      <c r="H111" s="36"/>
      <c r="I111" s="36"/>
      <c r="J111" s="177">
        <f>ROUND(J32*T111,2)</f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207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84" t="s">
        <v>208</v>
      </c>
      <c r="D113" s="160"/>
      <c r="E113" s="160"/>
      <c r="F113" s="160"/>
      <c r="G113" s="160"/>
      <c r="H113" s="160"/>
      <c r="I113" s="160"/>
      <c r="J113" s="185">
        <f>ROUND(J98+J105,2)</f>
        <v>0</v>
      </c>
      <c r="K113" s="160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209</v>
      </c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14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" customHeight="1">
      <c r="A122" s="34"/>
      <c r="B122" s="35"/>
      <c r="C122" s="36"/>
      <c r="D122" s="36"/>
      <c r="E122" s="457" t="str">
        <f>E7</f>
        <v>Cyklotrasa Partizánska - Cesta mládeže, Malacky - časť 1 - oprávnené náklady</v>
      </c>
      <c r="F122" s="458"/>
      <c r="G122" s="458"/>
      <c r="H122" s="458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" customFormat="1" ht="12" customHeight="1">
      <c r="B123" s="21"/>
      <c r="C123" s="29" t="s">
        <v>183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4.4" customHeight="1">
      <c r="A124" s="34"/>
      <c r="B124" s="35"/>
      <c r="C124" s="36"/>
      <c r="D124" s="36"/>
      <c r="E124" s="457" t="s">
        <v>721</v>
      </c>
      <c r="F124" s="459"/>
      <c r="G124" s="459"/>
      <c r="H124" s="459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722</v>
      </c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6" customHeight="1">
      <c r="A126" s="34"/>
      <c r="B126" s="35"/>
      <c r="C126" s="36"/>
      <c r="D126" s="36"/>
      <c r="E126" s="414" t="str">
        <f>E11</f>
        <v>999-9-8-51 - SO 07 Spomaľovací prah na MK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18</v>
      </c>
      <c r="D128" s="36"/>
      <c r="E128" s="36"/>
      <c r="F128" s="27" t="str">
        <f>F14</f>
        <v>Malacky</v>
      </c>
      <c r="G128" s="36"/>
      <c r="H128" s="36"/>
      <c r="I128" s="29" t="s">
        <v>20</v>
      </c>
      <c r="J128" s="70" t="str">
        <f>IF(J14="","",J14)</f>
        <v>23. 1. 2023</v>
      </c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40.799999999999997" customHeight="1">
      <c r="A130" s="34"/>
      <c r="B130" s="35"/>
      <c r="C130" s="29" t="s">
        <v>22</v>
      </c>
      <c r="D130" s="36"/>
      <c r="E130" s="36"/>
      <c r="F130" s="27" t="str">
        <f>E17</f>
        <v>Mesto Malacky, Bernolákova 5188/1A, 901 01 Malacky</v>
      </c>
      <c r="G130" s="36"/>
      <c r="H130" s="36"/>
      <c r="I130" s="29" t="s">
        <v>29</v>
      </c>
      <c r="J130" s="32" t="str">
        <f>E23</f>
        <v>Cykloprojekt s.r.o., Laurinská 18, 81101 Bratislav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5.6" customHeight="1">
      <c r="A131" s="34"/>
      <c r="B131" s="35"/>
      <c r="C131" s="29" t="s">
        <v>27</v>
      </c>
      <c r="D131" s="36"/>
      <c r="E131" s="36"/>
      <c r="F131" s="27" t="str">
        <f>IF(E20="","",E20)</f>
        <v>Vyplň údaj</v>
      </c>
      <c r="G131" s="36"/>
      <c r="H131" s="36"/>
      <c r="I131" s="29" t="s">
        <v>34</v>
      </c>
      <c r="J131" s="32" t="str">
        <f>E26</f>
        <v xml:space="preserve"> 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0.3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11" customFormat="1" ht="29.25" customHeight="1">
      <c r="A133" s="186"/>
      <c r="B133" s="187"/>
      <c r="C133" s="188" t="s">
        <v>210</v>
      </c>
      <c r="D133" s="189" t="s">
        <v>62</v>
      </c>
      <c r="E133" s="189" t="s">
        <v>58</v>
      </c>
      <c r="F133" s="189" t="s">
        <v>59</v>
      </c>
      <c r="G133" s="189" t="s">
        <v>211</v>
      </c>
      <c r="H133" s="189" t="s">
        <v>212</v>
      </c>
      <c r="I133" s="189" t="s">
        <v>213</v>
      </c>
      <c r="J133" s="190" t="s">
        <v>189</v>
      </c>
      <c r="K133" s="191" t="s">
        <v>214</v>
      </c>
      <c r="L133" s="192"/>
      <c r="M133" s="79" t="s">
        <v>1</v>
      </c>
      <c r="N133" s="80" t="s">
        <v>41</v>
      </c>
      <c r="O133" s="80" t="s">
        <v>215</v>
      </c>
      <c r="P133" s="80" t="s">
        <v>216</v>
      </c>
      <c r="Q133" s="80" t="s">
        <v>217</v>
      </c>
      <c r="R133" s="80" t="s">
        <v>218</v>
      </c>
      <c r="S133" s="80" t="s">
        <v>219</v>
      </c>
      <c r="T133" s="81" t="s">
        <v>220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</row>
    <row r="134" spans="1:65" s="2" customFormat="1" ht="22.8" customHeight="1">
      <c r="A134" s="34"/>
      <c r="B134" s="35"/>
      <c r="C134" s="86" t="s">
        <v>185</v>
      </c>
      <c r="D134" s="36"/>
      <c r="E134" s="36"/>
      <c r="F134" s="36"/>
      <c r="G134" s="36"/>
      <c r="H134" s="36"/>
      <c r="I134" s="36"/>
      <c r="J134" s="193">
        <f>BK134</f>
        <v>0</v>
      </c>
      <c r="K134" s="36"/>
      <c r="L134" s="39"/>
      <c r="M134" s="82"/>
      <c r="N134" s="194"/>
      <c r="O134" s="83"/>
      <c r="P134" s="195">
        <f>P135</f>
        <v>0</v>
      </c>
      <c r="Q134" s="83"/>
      <c r="R134" s="195">
        <f>R135</f>
        <v>220.88525800000002</v>
      </c>
      <c r="S134" s="83"/>
      <c r="T134" s="196">
        <f>T135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76</v>
      </c>
      <c r="AU134" s="17" t="s">
        <v>191</v>
      </c>
      <c r="BK134" s="197">
        <f>BK135</f>
        <v>0</v>
      </c>
    </row>
    <row r="135" spans="1:65" s="12" customFormat="1" ht="25.95" customHeight="1">
      <c r="B135" s="198"/>
      <c r="C135" s="199"/>
      <c r="D135" s="200" t="s">
        <v>76</v>
      </c>
      <c r="E135" s="201" t="s">
        <v>221</v>
      </c>
      <c r="F135" s="201" t="s">
        <v>222</v>
      </c>
      <c r="G135" s="199"/>
      <c r="H135" s="199"/>
      <c r="I135" s="202"/>
      <c r="J135" s="203">
        <f>BK135</f>
        <v>0</v>
      </c>
      <c r="K135" s="199"/>
      <c r="L135" s="204"/>
      <c r="M135" s="205"/>
      <c r="N135" s="206"/>
      <c r="O135" s="206"/>
      <c r="P135" s="207">
        <f>P136+P141+P150</f>
        <v>0</v>
      </c>
      <c r="Q135" s="206"/>
      <c r="R135" s="207">
        <f>R136+R141+R150</f>
        <v>220.88525800000002</v>
      </c>
      <c r="S135" s="206"/>
      <c r="T135" s="208">
        <f>T136+T141+T150</f>
        <v>0</v>
      </c>
      <c r="AR135" s="209" t="s">
        <v>85</v>
      </c>
      <c r="AT135" s="210" t="s">
        <v>76</v>
      </c>
      <c r="AU135" s="210" t="s">
        <v>77</v>
      </c>
      <c r="AY135" s="209" t="s">
        <v>223</v>
      </c>
      <c r="BK135" s="211">
        <f>BK136+BK141+BK150</f>
        <v>0</v>
      </c>
    </row>
    <row r="136" spans="1:65" s="12" customFormat="1" ht="22.8" customHeight="1">
      <c r="B136" s="198"/>
      <c r="C136" s="199"/>
      <c r="D136" s="200" t="s">
        <v>76</v>
      </c>
      <c r="E136" s="212" t="s">
        <v>229</v>
      </c>
      <c r="F136" s="212" t="s">
        <v>312</v>
      </c>
      <c r="G136" s="199"/>
      <c r="H136" s="199"/>
      <c r="I136" s="202"/>
      <c r="J136" s="213">
        <f>BK136</f>
        <v>0</v>
      </c>
      <c r="K136" s="199"/>
      <c r="L136" s="204"/>
      <c r="M136" s="205"/>
      <c r="N136" s="206"/>
      <c r="O136" s="206"/>
      <c r="P136" s="207">
        <f>SUM(P137:P140)</f>
        <v>0</v>
      </c>
      <c r="Q136" s="206"/>
      <c r="R136" s="207">
        <f>SUM(R137:R140)</f>
        <v>0.50895999999999997</v>
      </c>
      <c r="S136" s="206"/>
      <c r="T136" s="208">
        <f>SUM(T137:T140)</f>
        <v>0</v>
      </c>
      <c r="AR136" s="209" t="s">
        <v>85</v>
      </c>
      <c r="AT136" s="210" t="s">
        <v>76</v>
      </c>
      <c r="AU136" s="210" t="s">
        <v>85</v>
      </c>
      <c r="AY136" s="209" t="s">
        <v>223</v>
      </c>
      <c r="BK136" s="211">
        <f>SUM(BK137:BK140)</f>
        <v>0</v>
      </c>
    </row>
    <row r="137" spans="1:65" s="2" customFormat="1" ht="22.2" customHeight="1">
      <c r="A137" s="34"/>
      <c r="B137" s="35"/>
      <c r="C137" s="214" t="s">
        <v>85</v>
      </c>
      <c r="D137" s="214" t="s">
        <v>225</v>
      </c>
      <c r="E137" s="215" t="s">
        <v>314</v>
      </c>
      <c r="F137" s="216" t="s">
        <v>792</v>
      </c>
      <c r="G137" s="217" t="s">
        <v>228</v>
      </c>
      <c r="H137" s="218">
        <v>207.4</v>
      </c>
      <c r="I137" s="219"/>
      <c r="J137" s="218">
        <f>ROUND(I137*H137,2)</f>
        <v>0</v>
      </c>
      <c r="K137" s="220"/>
      <c r="L137" s="39"/>
      <c r="M137" s="221" t="s">
        <v>1</v>
      </c>
      <c r="N137" s="222" t="s">
        <v>43</v>
      </c>
      <c r="O137" s="75"/>
      <c r="P137" s="223">
        <f>O137*H137</f>
        <v>0</v>
      </c>
      <c r="Q137" s="223">
        <v>2.2499999999999998E-3</v>
      </c>
      <c r="R137" s="223">
        <f>Q137*H137</f>
        <v>0.46664999999999995</v>
      </c>
      <c r="S137" s="223">
        <v>0</v>
      </c>
      <c r="T137" s="22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5" t="s">
        <v>229</v>
      </c>
      <c r="AT137" s="225" t="s">
        <v>225</v>
      </c>
      <c r="AU137" s="225" t="s">
        <v>100</v>
      </c>
      <c r="AY137" s="17" t="s">
        <v>223</v>
      </c>
      <c r="BE137" s="226">
        <f>IF(N137="základná",J137,0)</f>
        <v>0</v>
      </c>
      <c r="BF137" s="226">
        <f>IF(N137="znížená",J137,0)</f>
        <v>0</v>
      </c>
      <c r="BG137" s="226">
        <f>IF(N137="zákl. prenesená",J137,0)</f>
        <v>0</v>
      </c>
      <c r="BH137" s="226">
        <f>IF(N137="zníž. prenesená",J137,0)</f>
        <v>0</v>
      </c>
      <c r="BI137" s="226">
        <f>IF(N137="nulová",J137,0)</f>
        <v>0</v>
      </c>
      <c r="BJ137" s="17" t="s">
        <v>100</v>
      </c>
      <c r="BK137" s="226">
        <f>ROUND(I137*H137,2)</f>
        <v>0</v>
      </c>
      <c r="BL137" s="17" t="s">
        <v>229</v>
      </c>
      <c r="BM137" s="225" t="s">
        <v>793</v>
      </c>
    </row>
    <row r="138" spans="1:65" s="13" customFormat="1">
      <c r="B138" s="227"/>
      <c r="C138" s="228"/>
      <c r="D138" s="229" t="s">
        <v>234</v>
      </c>
      <c r="E138" s="230" t="s">
        <v>1</v>
      </c>
      <c r="F138" s="231" t="s">
        <v>794</v>
      </c>
      <c r="G138" s="228"/>
      <c r="H138" s="232">
        <v>207.4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234</v>
      </c>
      <c r="AU138" s="238" t="s">
        <v>100</v>
      </c>
      <c r="AV138" s="13" t="s">
        <v>100</v>
      </c>
      <c r="AW138" s="13" t="s">
        <v>33</v>
      </c>
      <c r="AX138" s="13" t="s">
        <v>85</v>
      </c>
      <c r="AY138" s="238" t="s">
        <v>223</v>
      </c>
    </row>
    <row r="139" spans="1:65" s="2" customFormat="1" ht="14.4" customHeight="1">
      <c r="A139" s="34"/>
      <c r="B139" s="35"/>
      <c r="C139" s="250" t="s">
        <v>100</v>
      </c>
      <c r="D139" s="250" t="s">
        <v>322</v>
      </c>
      <c r="E139" s="251" t="s">
        <v>323</v>
      </c>
      <c r="F139" s="252" t="s">
        <v>324</v>
      </c>
      <c r="G139" s="253" t="s">
        <v>228</v>
      </c>
      <c r="H139" s="254">
        <v>211.55</v>
      </c>
      <c r="I139" s="255"/>
      <c r="J139" s="254">
        <f>ROUND(I139*H139,2)</f>
        <v>0</v>
      </c>
      <c r="K139" s="256"/>
      <c r="L139" s="257"/>
      <c r="M139" s="258" t="s">
        <v>1</v>
      </c>
      <c r="N139" s="259" t="s">
        <v>43</v>
      </c>
      <c r="O139" s="75"/>
      <c r="P139" s="223">
        <f>O139*H139</f>
        <v>0</v>
      </c>
      <c r="Q139" s="223">
        <v>2.0000000000000001E-4</v>
      </c>
      <c r="R139" s="223">
        <f>Q139*H139</f>
        <v>4.2310000000000007E-2</v>
      </c>
      <c r="S139" s="223">
        <v>0</v>
      </c>
      <c r="T139" s="22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262</v>
      </c>
      <c r="AT139" s="225" t="s">
        <v>322</v>
      </c>
      <c r="AU139" s="225" t="s">
        <v>100</v>
      </c>
      <c r="AY139" s="17" t="s">
        <v>223</v>
      </c>
      <c r="BE139" s="226">
        <f>IF(N139="základná",J139,0)</f>
        <v>0</v>
      </c>
      <c r="BF139" s="226">
        <f>IF(N139="znížená",J139,0)</f>
        <v>0</v>
      </c>
      <c r="BG139" s="226">
        <f>IF(N139="zákl. prenesená",J139,0)</f>
        <v>0</v>
      </c>
      <c r="BH139" s="226">
        <f>IF(N139="zníž. prenesená",J139,0)</f>
        <v>0</v>
      </c>
      <c r="BI139" s="226">
        <f>IF(N139="nulová",J139,0)</f>
        <v>0</v>
      </c>
      <c r="BJ139" s="17" t="s">
        <v>100</v>
      </c>
      <c r="BK139" s="226">
        <f>ROUND(I139*H139,2)</f>
        <v>0</v>
      </c>
      <c r="BL139" s="17" t="s">
        <v>229</v>
      </c>
      <c r="BM139" s="225" t="s">
        <v>795</v>
      </c>
    </row>
    <row r="140" spans="1:65" s="13" customFormat="1">
      <c r="B140" s="227"/>
      <c r="C140" s="228"/>
      <c r="D140" s="229" t="s">
        <v>234</v>
      </c>
      <c r="E140" s="228"/>
      <c r="F140" s="231" t="s">
        <v>796</v>
      </c>
      <c r="G140" s="228"/>
      <c r="H140" s="232">
        <v>211.55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234</v>
      </c>
      <c r="AU140" s="238" t="s">
        <v>100</v>
      </c>
      <c r="AV140" s="13" t="s">
        <v>100</v>
      </c>
      <c r="AW140" s="13" t="s">
        <v>4</v>
      </c>
      <c r="AX140" s="13" t="s">
        <v>85</v>
      </c>
      <c r="AY140" s="238" t="s">
        <v>223</v>
      </c>
    </row>
    <row r="141" spans="1:65" s="12" customFormat="1" ht="22.8" customHeight="1">
      <c r="B141" s="198"/>
      <c r="C141" s="199"/>
      <c r="D141" s="200" t="s">
        <v>76</v>
      </c>
      <c r="E141" s="212" t="s">
        <v>245</v>
      </c>
      <c r="F141" s="212" t="s">
        <v>327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SUM(P142:P149)</f>
        <v>0</v>
      </c>
      <c r="Q141" s="206"/>
      <c r="R141" s="207">
        <f>SUM(R142:R149)</f>
        <v>220.37629800000002</v>
      </c>
      <c r="S141" s="206"/>
      <c r="T141" s="208">
        <f>SUM(T142:T149)</f>
        <v>0</v>
      </c>
      <c r="AR141" s="209" t="s">
        <v>85</v>
      </c>
      <c r="AT141" s="210" t="s">
        <v>76</v>
      </c>
      <c r="AU141" s="210" t="s">
        <v>85</v>
      </c>
      <c r="AY141" s="209" t="s">
        <v>223</v>
      </c>
      <c r="BK141" s="211">
        <f>SUM(BK142:BK149)</f>
        <v>0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797</v>
      </c>
      <c r="F142" s="216" t="s">
        <v>798</v>
      </c>
      <c r="G142" s="217" t="s">
        <v>228</v>
      </c>
      <c r="H142" s="218">
        <v>207.4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0.37080000000000002</v>
      </c>
      <c r="R142" s="223">
        <f>Q142*H142</f>
        <v>76.903919999999999</v>
      </c>
      <c r="S142" s="223">
        <v>0</v>
      </c>
      <c r="T142" s="22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799</v>
      </c>
    </row>
    <row r="143" spans="1:65" s="13" customFormat="1">
      <c r="B143" s="227"/>
      <c r="C143" s="228"/>
      <c r="D143" s="229" t="s">
        <v>234</v>
      </c>
      <c r="E143" s="230" t="s">
        <v>1</v>
      </c>
      <c r="F143" s="231" t="s">
        <v>794</v>
      </c>
      <c r="G143" s="228"/>
      <c r="H143" s="232">
        <v>207.4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234</v>
      </c>
      <c r="AU143" s="238" t="s">
        <v>100</v>
      </c>
      <c r="AV143" s="13" t="s">
        <v>100</v>
      </c>
      <c r="AW143" s="13" t="s">
        <v>33</v>
      </c>
      <c r="AX143" s="13" t="s">
        <v>85</v>
      </c>
      <c r="AY143" s="238" t="s">
        <v>223</v>
      </c>
    </row>
    <row r="144" spans="1:65" s="2" customFormat="1" ht="34.799999999999997" customHeight="1">
      <c r="A144" s="34"/>
      <c r="B144" s="35"/>
      <c r="C144" s="214" t="s">
        <v>229</v>
      </c>
      <c r="D144" s="214" t="s">
        <v>225</v>
      </c>
      <c r="E144" s="215" t="s">
        <v>800</v>
      </c>
      <c r="F144" s="216" t="s">
        <v>801</v>
      </c>
      <c r="G144" s="217" t="s">
        <v>228</v>
      </c>
      <c r="H144" s="218">
        <v>207.4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0.39796999999999999</v>
      </c>
      <c r="R144" s="223">
        <f>Q144*H144</f>
        <v>82.538978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802</v>
      </c>
    </row>
    <row r="145" spans="1:65" s="2" customFormat="1" ht="30" customHeight="1">
      <c r="A145" s="34"/>
      <c r="B145" s="35"/>
      <c r="C145" s="214" t="s">
        <v>245</v>
      </c>
      <c r="D145" s="214" t="s">
        <v>225</v>
      </c>
      <c r="E145" s="215" t="s">
        <v>356</v>
      </c>
      <c r="F145" s="216" t="s">
        <v>803</v>
      </c>
      <c r="G145" s="217" t="s">
        <v>228</v>
      </c>
      <c r="H145" s="218">
        <v>207.4</v>
      </c>
      <c r="I145" s="219"/>
      <c r="J145" s="218">
        <f>ROUND(I145*H145,2)</f>
        <v>0</v>
      </c>
      <c r="K145" s="220"/>
      <c r="L145" s="39"/>
      <c r="M145" s="221" t="s">
        <v>1</v>
      </c>
      <c r="N145" s="222" t="s">
        <v>43</v>
      </c>
      <c r="O145" s="75"/>
      <c r="P145" s="223">
        <f>O145*H145</f>
        <v>0</v>
      </c>
      <c r="Q145" s="223">
        <v>0.112</v>
      </c>
      <c r="R145" s="223">
        <f>Q145*H145</f>
        <v>23.2288</v>
      </c>
      <c r="S145" s="223">
        <v>0</v>
      </c>
      <c r="T145" s="22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5" t="s">
        <v>229</v>
      </c>
      <c r="AT145" s="225" t="s">
        <v>225</v>
      </c>
      <c r="AU145" s="225" t="s">
        <v>100</v>
      </c>
      <c r="AY145" s="17" t="s">
        <v>223</v>
      </c>
      <c r="BE145" s="226">
        <f>IF(N145="základná",J145,0)</f>
        <v>0</v>
      </c>
      <c r="BF145" s="226">
        <f>IF(N145="znížená",J145,0)</f>
        <v>0</v>
      </c>
      <c r="BG145" s="226">
        <f>IF(N145="zákl. prenesená",J145,0)</f>
        <v>0</v>
      </c>
      <c r="BH145" s="226">
        <f>IF(N145="zníž. prenesená",J145,0)</f>
        <v>0</v>
      </c>
      <c r="BI145" s="226">
        <f>IF(N145="nulová",J145,0)</f>
        <v>0</v>
      </c>
      <c r="BJ145" s="17" t="s">
        <v>100</v>
      </c>
      <c r="BK145" s="226">
        <f>ROUND(I145*H145,2)</f>
        <v>0</v>
      </c>
      <c r="BL145" s="17" t="s">
        <v>229</v>
      </c>
      <c r="BM145" s="225" t="s">
        <v>804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794</v>
      </c>
      <c r="G146" s="228"/>
      <c r="H146" s="232">
        <v>207.4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85</v>
      </c>
      <c r="AY146" s="238" t="s">
        <v>223</v>
      </c>
    </row>
    <row r="147" spans="1:65" s="2" customFormat="1" ht="22.2" customHeight="1">
      <c r="A147" s="34"/>
      <c r="B147" s="35"/>
      <c r="C147" s="250" t="s">
        <v>250</v>
      </c>
      <c r="D147" s="250" t="s">
        <v>322</v>
      </c>
      <c r="E147" s="251" t="s">
        <v>360</v>
      </c>
      <c r="F147" s="252" t="s">
        <v>805</v>
      </c>
      <c r="G147" s="253" t="s">
        <v>228</v>
      </c>
      <c r="H147" s="254">
        <v>209.47</v>
      </c>
      <c r="I147" s="255"/>
      <c r="J147" s="254">
        <f>ROUND(I147*H147,2)</f>
        <v>0</v>
      </c>
      <c r="K147" s="256"/>
      <c r="L147" s="257"/>
      <c r="M147" s="258" t="s">
        <v>1</v>
      </c>
      <c r="N147" s="259" t="s">
        <v>43</v>
      </c>
      <c r="O147" s="75"/>
      <c r="P147" s="223">
        <f>O147*H147</f>
        <v>0</v>
      </c>
      <c r="Q147" s="223">
        <v>0.18</v>
      </c>
      <c r="R147" s="223">
        <f>Q147*H147</f>
        <v>37.704599999999999</v>
      </c>
      <c r="S147" s="223">
        <v>0</v>
      </c>
      <c r="T147" s="22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5" t="s">
        <v>262</v>
      </c>
      <c r="AT147" s="225" t="s">
        <v>322</v>
      </c>
      <c r="AU147" s="225" t="s">
        <v>100</v>
      </c>
      <c r="AY147" s="17" t="s">
        <v>223</v>
      </c>
      <c r="BE147" s="226">
        <f>IF(N147="základná",J147,0)</f>
        <v>0</v>
      </c>
      <c r="BF147" s="226">
        <f>IF(N147="znížená",J147,0)</f>
        <v>0</v>
      </c>
      <c r="BG147" s="226">
        <f>IF(N147="zákl. prenesená",J147,0)</f>
        <v>0</v>
      </c>
      <c r="BH147" s="226">
        <f>IF(N147="zníž. prenesená",J147,0)</f>
        <v>0</v>
      </c>
      <c r="BI147" s="226">
        <f>IF(N147="nulová",J147,0)</f>
        <v>0</v>
      </c>
      <c r="BJ147" s="17" t="s">
        <v>100</v>
      </c>
      <c r="BK147" s="226">
        <f>ROUND(I147*H147,2)</f>
        <v>0</v>
      </c>
      <c r="BL147" s="17" t="s">
        <v>229</v>
      </c>
      <c r="BM147" s="225" t="s">
        <v>806</v>
      </c>
    </row>
    <row r="148" spans="1:65" s="13" customFormat="1">
      <c r="B148" s="227"/>
      <c r="C148" s="228"/>
      <c r="D148" s="229" t="s">
        <v>234</v>
      </c>
      <c r="E148" s="230" t="s">
        <v>1</v>
      </c>
      <c r="F148" s="231" t="s">
        <v>807</v>
      </c>
      <c r="G148" s="228"/>
      <c r="H148" s="232">
        <v>207.4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234</v>
      </c>
      <c r="AU148" s="238" t="s">
        <v>100</v>
      </c>
      <c r="AV148" s="13" t="s">
        <v>100</v>
      </c>
      <c r="AW148" s="13" t="s">
        <v>33</v>
      </c>
      <c r="AX148" s="13" t="s">
        <v>85</v>
      </c>
      <c r="AY148" s="238" t="s">
        <v>223</v>
      </c>
    </row>
    <row r="149" spans="1:65" s="13" customFormat="1">
      <c r="B149" s="227"/>
      <c r="C149" s="228"/>
      <c r="D149" s="229" t="s">
        <v>234</v>
      </c>
      <c r="E149" s="228"/>
      <c r="F149" s="231" t="s">
        <v>808</v>
      </c>
      <c r="G149" s="228"/>
      <c r="H149" s="232">
        <v>209.47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4</v>
      </c>
      <c r="AX149" s="13" t="s">
        <v>85</v>
      </c>
      <c r="AY149" s="238" t="s">
        <v>223</v>
      </c>
    </row>
    <row r="150" spans="1:65" s="12" customFormat="1" ht="22.8" customHeight="1">
      <c r="B150" s="198"/>
      <c r="C150" s="199"/>
      <c r="D150" s="200" t="s">
        <v>76</v>
      </c>
      <c r="E150" s="212" t="s">
        <v>522</v>
      </c>
      <c r="F150" s="212" t="s">
        <v>523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P151</f>
        <v>0</v>
      </c>
      <c r="Q150" s="206"/>
      <c r="R150" s="207">
        <f>R151</f>
        <v>0</v>
      </c>
      <c r="S150" s="206"/>
      <c r="T150" s="208">
        <f>T151</f>
        <v>0</v>
      </c>
      <c r="AR150" s="209" t="s">
        <v>85</v>
      </c>
      <c r="AT150" s="210" t="s">
        <v>76</v>
      </c>
      <c r="AU150" s="210" t="s">
        <v>85</v>
      </c>
      <c r="AY150" s="209" t="s">
        <v>223</v>
      </c>
      <c r="BK150" s="211">
        <f>BK151</f>
        <v>0</v>
      </c>
    </row>
    <row r="151" spans="1:65" s="2" customFormat="1" ht="30" customHeight="1">
      <c r="A151" s="34"/>
      <c r="B151" s="35"/>
      <c r="C151" s="214" t="s">
        <v>255</v>
      </c>
      <c r="D151" s="214" t="s">
        <v>225</v>
      </c>
      <c r="E151" s="215" t="s">
        <v>525</v>
      </c>
      <c r="F151" s="216" t="s">
        <v>526</v>
      </c>
      <c r="G151" s="217" t="s">
        <v>303</v>
      </c>
      <c r="H151" s="218">
        <v>220.89</v>
      </c>
      <c r="I151" s="219"/>
      <c r="J151" s="218">
        <f>ROUND(I151*H151,2)</f>
        <v>0</v>
      </c>
      <c r="K151" s="220"/>
      <c r="L151" s="39"/>
      <c r="M151" s="260" t="s">
        <v>1</v>
      </c>
      <c r="N151" s="261" t="s">
        <v>43</v>
      </c>
      <c r="O151" s="262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5" t="s">
        <v>229</v>
      </c>
      <c r="AT151" s="225" t="s">
        <v>225</v>
      </c>
      <c r="AU151" s="225" t="s">
        <v>100</v>
      </c>
      <c r="AY151" s="17" t="s">
        <v>223</v>
      </c>
      <c r="BE151" s="226">
        <f>IF(N151="základná",J151,0)</f>
        <v>0</v>
      </c>
      <c r="BF151" s="226">
        <f>IF(N151="znížená",J151,0)</f>
        <v>0</v>
      </c>
      <c r="BG151" s="226">
        <f>IF(N151="zákl. prenesená",J151,0)</f>
        <v>0</v>
      </c>
      <c r="BH151" s="226">
        <f>IF(N151="zníž. prenesená",J151,0)</f>
        <v>0</v>
      </c>
      <c r="BI151" s="226">
        <f>IF(N151="nulová",J151,0)</f>
        <v>0</v>
      </c>
      <c r="BJ151" s="17" t="s">
        <v>100</v>
      </c>
      <c r="BK151" s="226">
        <f>ROUND(I151*H151,2)</f>
        <v>0</v>
      </c>
      <c r="BL151" s="17" t="s">
        <v>229</v>
      </c>
      <c r="BM151" s="225" t="s">
        <v>809</v>
      </c>
    </row>
    <row r="152" spans="1:65" s="2" customFormat="1" ht="6.9" customHeight="1">
      <c r="A152" s="34"/>
      <c r="B152" s="58"/>
      <c r="C152" s="59"/>
      <c r="D152" s="59"/>
      <c r="E152" s="59"/>
      <c r="F152" s="59"/>
      <c r="G152" s="59"/>
      <c r="H152" s="59"/>
      <c r="I152" s="59"/>
      <c r="J152" s="59"/>
      <c r="K152" s="59"/>
      <c r="L152" s="39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sheetProtection password="CC35" sheet="1" objects="1" scenarios="1" formatColumns="0" formatRows="0" autoFilter="0"/>
  <autoFilter ref="C133:K151"/>
  <mergeCells count="17">
    <mergeCell ref="E29:H29"/>
    <mergeCell ref="E126:H126"/>
    <mergeCell ref="L2:V2"/>
    <mergeCell ref="D108:F108"/>
    <mergeCell ref="D109:F109"/>
    <mergeCell ref="D110:F110"/>
    <mergeCell ref="E122:H122"/>
    <mergeCell ref="E124:H124"/>
    <mergeCell ref="E85:H85"/>
    <mergeCell ref="E87:H87"/>
    <mergeCell ref="E89:H89"/>
    <mergeCell ref="D106:F106"/>
    <mergeCell ref="D107:F107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110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810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811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J108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ROUND((SUM(BE108:BE115) + SUM(BE137:BE255)),  2)</f>
        <v>0</v>
      </c>
      <c r="G37" s="137"/>
      <c r="H37" s="137"/>
      <c r="I37" s="138">
        <v>0.2</v>
      </c>
      <c r="J37" s="136">
        <f>ROUND(((SUM(BE108:BE115) + SUM(BE137:BE255))*I37),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ROUND((SUM(BF108:BF115) + SUM(BF137:BF255)),  2)</f>
        <v>0</v>
      </c>
      <c r="G38" s="137"/>
      <c r="H38" s="137"/>
      <c r="I38" s="138">
        <v>0.2</v>
      </c>
      <c r="J38" s="136">
        <f>ROUND(((SUM(BF108:BF115) + SUM(BF137:BF255))*I38),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ROUND((SUM(BG108:BG115) + SUM(BG137:BG255)),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ROUND((SUM(BH108:BH115) + SUM(BH137:BH255)),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ROUND((SUM(BI108:BI115) + SUM(BI137:BI255)),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810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999-9-8-61 - SO 08 Hollého-Nešpora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J137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J138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J139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650</v>
      </c>
      <c r="E101" s="171"/>
      <c r="F101" s="171"/>
      <c r="G101" s="171"/>
      <c r="H101" s="171"/>
      <c r="I101" s="171"/>
      <c r="J101" s="172">
        <f>J171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194</v>
      </c>
      <c r="E102" s="171"/>
      <c r="F102" s="171"/>
      <c r="G102" s="171"/>
      <c r="H102" s="171"/>
      <c r="I102" s="171"/>
      <c r="J102" s="172">
        <f>J172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195</v>
      </c>
      <c r="E103" s="171"/>
      <c r="F103" s="171"/>
      <c r="G103" s="171"/>
      <c r="H103" s="171"/>
      <c r="I103" s="171"/>
      <c r="J103" s="172">
        <f>J181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197</v>
      </c>
      <c r="E104" s="171"/>
      <c r="F104" s="171"/>
      <c r="G104" s="171"/>
      <c r="H104" s="171"/>
      <c r="I104" s="171"/>
      <c r="J104" s="172">
        <f>J209</f>
        <v>0</v>
      </c>
      <c r="K104" s="108"/>
      <c r="L104" s="173"/>
    </row>
    <row r="105" spans="1:65" s="10" customFormat="1" ht="19.95" customHeight="1">
      <c r="B105" s="169"/>
      <c r="C105" s="108"/>
      <c r="D105" s="170" t="s">
        <v>198</v>
      </c>
      <c r="E105" s="171"/>
      <c r="F105" s="171"/>
      <c r="G105" s="171"/>
      <c r="H105" s="171"/>
      <c r="I105" s="171"/>
      <c r="J105" s="172">
        <f>J254</f>
        <v>0</v>
      </c>
      <c r="K105" s="108"/>
      <c r="L105" s="173"/>
    </row>
    <row r="106" spans="1:65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29.25" customHeight="1">
      <c r="A108" s="34"/>
      <c r="B108" s="35"/>
      <c r="C108" s="162" t="s">
        <v>199</v>
      </c>
      <c r="D108" s="36"/>
      <c r="E108" s="36"/>
      <c r="F108" s="36"/>
      <c r="G108" s="36"/>
      <c r="H108" s="36"/>
      <c r="I108" s="36"/>
      <c r="J108" s="174">
        <f>ROUND(J109 + J110 + J111 + J112 + J113 + J114,2)</f>
        <v>0</v>
      </c>
      <c r="K108" s="36"/>
      <c r="L108" s="55"/>
      <c r="N108" s="175" t="s">
        <v>41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5" s="2" customFormat="1" ht="18" customHeight="1">
      <c r="A109" s="34"/>
      <c r="B109" s="35"/>
      <c r="C109" s="36"/>
      <c r="D109" s="455" t="s">
        <v>200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ref="BE109:BE114" si="0">IF(N109="základná",J109,0)</f>
        <v>0</v>
      </c>
      <c r="BF109" s="183">
        <f t="shared" ref="BF109:BF114" si="1">IF(N109="znížená",J109,0)</f>
        <v>0</v>
      </c>
      <c r="BG109" s="183">
        <f t="shared" ref="BG109:BG114" si="2">IF(N109="zákl. prenesená",J109,0)</f>
        <v>0</v>
      </c>
      <c r="BH109" s="183">
        <f t="shared" ref="BH109:BH114" si="3">IF(N109="zníž. prenesená",J109,0)</f>
        <v>0</v>
      </c>
      <c r="BI109" s="183">
        <f t="shared" ref="BI109:BI114" si="4">IF(N109="nulová",J109,0)</f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202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203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204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455" t="s">
        <v>205</v>
      </c>
      <c r="E113" s="456"/>
      <c r="F113" s="456"/>
      <c r="G113" s="36"/>
      <c r="H113" s="36"/>
      <c r="I113" s="36"/>
      <c r="J113" s="177"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201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 ht="18" customHeight="1">
      <c r="A114" s="34"/>
      <c r="B114" s="35"/>
      <c r="C114" s="36"/>
      <c r="D114" s="176" t="s">
        <v>206</v>
      </c>
      <c r="E114" s="36"/>
      <c r="F114" s="36"/>
      <c r="G114" s="36"/>
      <c r="H114" s="36"/>
      <c r="I114" s="36"/>
      <c r="J114" s="177">
        <f>ROUND(J32*T114,2)</f>
        <v>0</v>
      </c>
      <c r="K114" s="36"/>
      <c r="L114" s="178"/>
      <c r="M114" s="179"/>
      <c r="N114" s="180" t="s">
        <v>43</v>
      </c>
      <c r="O114" s="179"/>
      <c r="P114" s="179"/>
      <c r="Q114" s="179"/>
      <c r="R114" s="179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2" t="s">
        <v>207</v>
      </c>
      <c r="AZ114" s="179"/>
      <c r="BA114" s="179"/>
      <c r="BB114" s="179"/>
      <c r="BC114" s="179"/>
      <c r="BD114" s="179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100</v>
      </c>
      <c r="BK114" s="179"/>
      <c r="BL114" s="179"/>
      <c r="BM114" s="179"/>
    </row>
    <row r="115" spans="1:65" s="2" customForma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84" t="s">
        <v>208</v>
      </c>
      <c r="D116" s="160"/>
      <c r="E116" s="160"/>
      <c r="F116" s="160"/>
      <c r="G116" s="160"/>
      <c r="H116" s="160"/>
      <c r="I116" s="160"/>
      <c r="J116" s="185">
        <f>ROUND(J98+J108,2)</f>
        <v>0</v>
      </c>
      <c r="K116" s="160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65" s="2" customFormat="1" ht="6.9" customHeight="1">
      <c r="A121" s="34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24.9" customHeight="1">
      <c r="A122" s="34"/>
      <c r="B122" s="35"/>
      <c r="C122" s="23" t="s">
        <v>209</v>
      </c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2" customHeight="1">
      <c r="A124" s="34"/>
      <c r="B124" s="35"/>
      <c r="C124" s="29" t="s">
        <v>14</v>
      </c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27" customHeight="1">
      <c r="A125" s="34"/>
      <c r="B125" s="35"/>
      <c r="C125" s="36"/>
      <c r="D125" s="36"/>
      <c r="E125" s="457" t="str">
        <f>E7</f>
        <v>Cyklotrasa Partizánska - Cesta mládeže, Malacky - časť 1 - oprávnené náklady</v>
      </c>
      <c r="F125" s="458"/>
      <c r="G125" s="458"/>
      <c r="H125" s="458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1" customFormat="1" ht="12" customHeight="1">
      <c r="B126" s="21"/>
      <c r="C126" s="29" t="s">
        <v>183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65" s="2" customFormat="1" ht="14.4" customHeight="1">
      <c r="A127" s="34"/>
      <c r="B127" s="35"/>
      <c r="C127" s="36"/>
      <c r="D127" s="36"/>
      <c r="E127" s="457" t="s">
        <v>810</v>
      </c>
      <c r="F127" s="459"/>
      <c r="G127" s="459"/>
      <c r="H127" s="459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9" t="s">
        <v>722</v>
      </c>
      <c r="D128" s="36"/>
      <c r="E128" s="36"/>
      <c r="F128" s="36"/>
      <c r="G128" s="36"/>
      <c r="H128" s="36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5.6" customHeight="1">
      <c r="A129" s="34"/>
      <c r="B129" s="35"/>
      <c r="C129" s="36"/>
      <c r="D129" s="36"/>
      <c r="E129" s="414" t="str">
        <f>E11</f>
        <v>999-9-8-61 - SO 08 Hollého-Nešpora</v>
      </c>
      <c r="F129" s="459"/>
      <c r="G129" s="459"/>
      <c r="H129" s="459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18</v>
      </c>
      <c r="D131" s="36"/>
      <c r="E131" s="36"/>
      <c r="F131" s="27" t="str">
        <f>F14</f>
        <v>Malacky</v>
      </c>
      <c r="G131" s="36"/>
      <c r="H131" s="36"/>
      <c r="I131" s="29" t="s">
        <v>20</v>
      </c>
      <c r="J131" s="70" t="str">
        <f>IF(J14="","",J14)</f>
        <v>23. 1. 2023</v>
      </c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799999999999997" customHeight="1">
      <c r="A133" s="34"/>
      <c r="B133" s="35"/>
      <c r="C133" s="29" t="s">
        <v>22</v>
      </c>
      <c r="D133" s="36"/>
      <c r="E133" s="36"/>
      <c r="F133" s="27" t="str">
        <f>E17</f>
        <v>Mesto Malacky, Bernolákova 5188/1A, 901 01 Malacky</v>
      </c>
      <c r="G133" s="36"/>
      <c r="H133" s="36"/>
      <c r="I133" s="29" t="s">
        <v>29</v>
      </c>
      <c r="J133" s="32" t="str">
        <f>E23</f>
        <v>Cykloprojekt s.r.o., Laurinská 18, 81101 Bratislav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6" customHeight="1">
      <c r="A134" s="34"/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29" t="s">
        <v>34</v>
      </c>
      <c r="J134" s="32" t="str">
        <f>E26</f>
        <v xml:space="preserve"> </v>
      </c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86"/>
      <c r="B136" s="187"/>
      <c r="C136" s="188" t="s">
        <v>210</v>
      </c>
      <c r="D136" s="189" t="s">
        <v>62</v>
      </c>
      <c r="E136" s="189" t="s">
        <v>58</v>
      </c>
      <c r="F136" s="189" t="s">
        <v>59</v>
      </c>
      <c r="G136" s="189" t="s">
        <v>211</v>
      </c>
      <c r="H136" s="189" t="s">
        <v>212</v>
      </c>
      <c r="I136" s="189" t="s">
        <v>213</v>
      </c>
      <c r="J136" s="190" t="s">
        <v>189</v>
      </c>
      <c r="K136" s="191" t="s">
        <v>214</v>
      </c>
      <c r="L136" s="192"/>
      <c r="M136" s="79" t="s">
        <v>1</v>
      </c>
      <c r="N136" s="80" t="s">
        <v>41</v>
      </c>
      <c r="O136" s="80" t="s">
        <v>215</v>
      </c>
      <c r="P136" s="80" t="s">
        <v>216</v>
      </c>
      <c r="Q136" s="80" t="s">
        <v>217</v>
      </c>
      <c r="R136" s="80" t="s">
        <v>218</v>
      </c>
      <c r="S136" s="80" t="s">
        <v>219</v>
      </c>
      <c r="T136" s="81" t="s">
        <v>220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5" s="2" customFormat="1" ht="22.8" customHeight="1">
      <c r="A137" s="34"/>
      <c r="B137" s="35"/>
      <c r="C137" s="86" t="s">
        <v>185</v>
      </c>
      <c r="D137" s="36"/>
      <c r="E137" s="36"/>
      <c r="F137" s="36"/>
      <c r="G137" s="36"/>
      <c r="H137" s="36"/>
      <c r="I137" s="36"/>
      <c r="J137" s="193">
        <f>BK137</f>
        <v>0</v>
      </c>
      <c r="K137" s="36"/>
      <c r="L137" s="39"/>
      <c r="M137" s="82"/>
      <c r="N137" s="194"/>
      <c r="O137" s="83"/>
      <c r="P137" s="195">
        <f>P138</f>
        <v>0</v>
      </c>
      <c r="Q137" s="83"/>
      <c r="R137" s="195">
        <f>R138</f>
        <v>201.40251379999998</v>
      </c>
      <c r="S137" s="83"/>
      <c r="T137" s="196">
        <f>T138</f>
        <v>85.748640000000009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191</v>
      </c>
      <c r="BK137" s="197">
        <f>BK138</f>
        <v>0</v>
      </c>
    </row>
    <row r="138" spans="1:65" s="12" customFormat="1" ht="25.95" customHeight="1">
      <c r="B138" s="198"/>
      <c r="C138" s="199"/>
      <c r="D138" s="200" t="s">
        <v>76</v>
      </c>
      <c r="E138" s="201" t="s">
        <v>221</v>
      </c>
      <c r="F138" s="201" t="s">
        <v>222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P139+P171+P172+P181+P209+P254</f>
        <v>0</v>
      </c>
      <c r="Q138" s="206"/>
      <c r="R138" s="207">
        <f>R139+R171+R172+R181+R209+R254</f>
        <v>201.40251379999998</v>
      </c>
      <c r="S138" s="206"/>
      <c r="T138" s="208">
        <f>T139+T171+T172+T181+T209+T254</f>
        <v>85.748640000000009</v>
      </c>
      <c r="AR138" s="209" t="s">
        <v>85</v>
      </c>
      <c r="AT138" s="210" t="s">
        <v>76</v>
      </c>
      <c r="AU138" s="210" t="s">
        <v>77</v>
      </c>
      <c r="AY138" s="209" t="s">
        <v>223</v>
      </c>
      <c r="BK138" s="211">
        <f>BK139+BK171+BK172+BK181+BK209+BK254</f>
        <v>0</v>
      </c>
    </row>
    <row r="139" spans="1:65" s="12" customFormat="1" ht="22.8" customHeight="1">
      <c r="B139" s="198"/>
      <c r="C139" s="199"/>
      <c r="D139" s="200" t="s">
        <v>76</v>
      </c>
      <c r="E139" s="212" t="s">
        <v>85</v>
      </c>
      <c r="F139" s="212" t="s">
        <v>224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SUM(P140:P170)</f>
        <v>0</v>
      </c>
      <c r="Q139" s="206"/>
      <c r="R139" s="207">
        <f>SUM(R140:R170)</f>
        <v>0</v>
      </c>
      <c r="S139" s="206"/>
      <c r="T139" s="208">
        <f>SUM(T140:T170)</f>
        <v>85.736640000000008</v>
      </c>
      <c r="AR139" s="209" t="s">
        <v>85</v>
      </c>
      <c r="AT139" s="210" t="s">
        <v>76</v>
      </c>
      <c r="AU139" s="210" t="s">
        <v>85</v>
      </c>
      <c r="AY139" s="209" t="s">
        <v>223</v>
      </c>
      <c r="BK139" s="211">
        <f>SUM(BK140:BK170)</f>
        <v>0</v>
      </c>
    </row>
    <row r="140" spans="1:65" s="2" customFormat="1" ht="22.2" customHeight="1">
      <c r="A140" s="34"/>
      <c r="B140" s="35"/>
      <c r="C140" s="214" t="s">
        <v>85</v>
      </c>
      <c r="D140" s="214" t="s">
        <v>225</v>
      </c>
      <c r="E140" s="215" t="s">
        <v>226</v>
      </c>
      <c r="F140" s="216" t="s">
        <v>227</v>
      </c>
      <c r="G140" s="217" t="s">
        <v>228</v>
      </c>
      <c r="H140" s="218">
        <v>0.81</v>
      </c>
      <c r="I140" s="219"/>
      <c r="J140" s="218">
        <f>ROUND(I140*H140,2)</f>
        <v>0</v>
      </c>
      <c r="K140" s="220"/>
      <c r="L140" s="39"/>
      <c r="M140" s="221" t="s">
        <v>1</v>
      </c>
      <c r="N140" s="222" t="s">
        <v>43</v>
      </c>
      <c r="O140" s="75"/>
      <c r="P140" s="223">
        <f>O140*H140</f>
        <v>0</v>
      </c>
      <c r="Q140" s="223">
        <v>0</v>
      </c>
      <c r="R140" s="223">
        <f>Q140*H140</f>
        <v>0</v>
      </c>
      <c r="S140" s="223">
        <v>0.13800000000000001</v>
      </c>
      <c r="T140" s="224">
        <f>S140*H140</f>
        <v>0.11178000000000002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>IF(N140="základná",J140,0)</f>
        <v>0</v>
      </c>
      <c r="BF140" s="226">
        <f>IF(N140="znížená",J140,0)</f>
        <v>0</v>
      </c>
      <c r="BG140" s="226">
        <f>IF(N140="zákl. prenesená",J140,0)</f>
        <v>0</v>
      </c>
      <c r="BH140" s="226">
        <f>IF(N140="zníž. prenesená",J140,0)</f>
        <v>0</v>
      </c>
      <c r="BI140" s="226">
        <f>IF(N140="nulová",J140,0)</f>
        <v>0</v>
      </c>
      <c r="BJ140" s="17" t="s">
        <v>100</v>
      </c>
      <c r="BK140" s="226">
        <f>ROUND(I140*H140,2)</f>
        <v>0</v>
      </c>
      <c r="BL140" s="17" t="s">
        <v>229</v>
      </c>
      <c r="BM140" s="225" t="s">
        <v>812</v>
      </c>
    </row>
    <row r="141" spans="1:65" s="2" customFormat="1" ht="22.2" customHeight="1">
      <c r="A141" s="34"/>
      <c r="B141" s="35"/>
      <c r="C141" s="214" t="s">
        <v>100</v>
      </c>
      <c r="D141" s="214" t="s">
        <v>225</v>
      </c>
      <c r="E141" s="215" t="s">
        <v>236</v>
      </c>
      <c r="F141" s="216" t="s">
        <v>237</v>
      </c>
      <c r="G141" s="217" t="s">
        <v>228</v>
      </c>
      <c r="H141" s="218">
        <v>105.91</v>
      </c>
      <c r="I141" s="219"/>
      <c r="J141" s="218">
        <f>ROUND(I141*H141,2)</f>
        <v>0</v>
      </c>
      <c r="K141" s="220"/>
      <c r="L141" s="39"/>
      <c r="M141" s="221" t="s">
        <v>1</v>
      </c>
      <c r="N141" s="222" t="s">
        <v>43</v>
      </c>
      <c r="O141" s="75"/>
      <c r="P141" s="223">
        <f>O141*H141</f>
        <v>0</v>
      </c>
      <c r="Q141" s="223">
        <v>0</v>
      </c>
      <c r="R141" s="223">
        <f>Q141*H141</f>
        <v>0</v>
      </c>
      <c r="S141" s="223">
        <v>0.316</v>
      </c>
      <c r="T141" s="224">
        <f>S141*H141</f>
        <v>33.467559999999999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>IF(N141="základná",J141,0)</f>
        <v>0</v>
      </c>
      <c r="BF141" s="226">
        <f>IF(N141="znížená",J141,0)</f>
        <v>0</v>
      </c>
      <c r="BG141" s="226">
        <f>IF(N141="zákl. prenesená",J141,0)</f>
        <v>0</v>
      </c>
      <c r="BH141" s="226">
        <f>IF(N141="zníž. prenesená",J141,0)</f>
        <v>0</v>
      </c>
      <c r="BI141" s="226">
        <f>IF(N141="nulová",J141,0)</f>
        <v>0</v>
      </c>
      <c r="BJ141" s="17" t="s">
        <v>100</v>
      </c>
      <c r="BK141" s="226">
        <f>ROUND(I141*H141,2)</f>
        <v>0</v>
      </c>
      <c r="BL141" s="17" t="s">
        <v>229</v>
      </c>
      <c r="BM141" s="225" t="s">
        <v>813</v>
      </c>
    </row>
    <row r="142" spans="1:65" s="2" customFormat="1" ht="22.2" customHeight="1">
      <c r="A142" s="34"/>
      <c r="B142" s="35"/>
      <c r="C142" s="214" t="s">
        <v>168</v>
      </c>
      <c r="D142" s="214" t="s">
        <v>225</v>
      </c>
      <c r="E142" s="215" t="s">
        <v>246</v>
      </c>
      <c r="F142" s="216" t="s">
        <v>247</v>
      </c>
      <c r="G142" s="217" t="s">
        <v>248</v>
      </c>
      <c r="H142" s="218">
        <v>67.540000000000006</v>
      </c>
      <c r="I142" s="219"/>
      <c r="J142" s="218">
        <f>ROUND(I142*H142,2)</f>
        <v>0</v>
      </c>
      <c r="K142" s="220"/>
      <c r="L142" s="39"/>
      <c r="M142" s="221" t="s">
        <v>1</v>
      </c>
      <c r="N142" s="222" t="s">
        <v>43</v>
      </c>
      <c r="O142" s="75"/>
      <c r="P142" s="223">
        <f>O142*H142</f>
        <v>0</v>
      </c>
      <c r="Q142" s="223">
        <v>0</v>
      </c>
      <c r="R142" s="223">
        <f>Q142*H142</f>
        <v>0</v>
      </c>
      <c r="S142" s="223">
        <v>0.14499999999999999</v>
      </c>
      <c r="T142" s="224">
        <f>S142*H142</f>
        <v>9.7933000000000003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7" t="s">
        <v>100</v>
      </c>
      <c r="BK142" s="226">
        <f>ROUND(I142*H142,2)</f>
        <v>0</v>
      </c>
      <c r="BL142" s="17" t="s">
        <v>229</v>
      </c>
      <c r="BM142" s="225" t="s">
        <v>814</v>
      </c>
    </row>
    <row r="143" spans="1:65" s="2" customFormat="1" ht="30" customHeight="1">
      <c r="A143" s="34"/>
      <c r="B143" s="35"/>
      <c r="C143" s="214" t="s">
        <v>229</v>
      </c>
      <c r="D143" s="214" t="s">
        <v>225</v>
      </c>
      <c r="E143" s="215" t="s">
        <v>251</v>
      </c>
      <c r="F143" s="216" t="s">
        <v>252</v>
      </c>
      <c r="G143" s="217" t="s">
        <v>228</v>
      </c>
      <c r="H143" s="218">
        <v>105.91</v>
      </c>
      <c r="I143" s="219"/>
      <c r="J143" s="218">
        <f>ROUND(I143*H143,2)</f>
        <v>0</v>
      </c>
      <c r="K143" s="220"/>
      <c r="L143" s="39"/>
      <c r="M143" s="221" t="s">
        <v>1</v>
      </c>
      <c r="N143" s="222" t="s">
        <v>43</v>
      </c>
      <c r="O143" s="75"/>
      <c r="P143" s="223">
        <f>O143*H143</f>
        <v>0</v>
      </c>
      <c r="Q143" s="223">
        <v>0</v>
      </c>
      <c r="R143" s="223">
        <f>Q143*H143</f>
        <v>0</v>
      </c>
      <c r="S143" s="223">
        <v>0.4</v>
      </c>
      <c r="T143" s="224">
        <f>S143*H143</f>
        <v>42.364000000000004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>IF(N143="základná",J143,0)</f>
        <v>0</v>
      </c>
      <c r="BF143" s="226">
        <f>IF(N143="znížená",J143,0)</f>
        <v>0</v>
      </c>
      <c r="BG143" s="226">
        <f>IF(N143="zákl. prenesená",J143,0)</f>
        <v>0</v>
      </c>
      <c r="BH143" s="226">
        <f>IF(N143="zníž. prenesená",J143,0)</f>
        <v>0</v>
      </c>
      <c r="BI143" s="226">
        <f>IF(N143="nulová",J143,0)</f>
        <v>0</v>
      </c>
      <c r="BJ143" s="17" t="s">
        <v>100</v>
      </c>
      <c r="BK143" s="226">
        <f>ROUND(I143*H143,2)</f>
        <v>0</v>
      </c>
      <c r="BL143" s="17" t="s">
        <v>229</v>
      </c>
      <c r="BM143" s="225" t="s">
        <v>815</v>
      </c>
    </row>
    <row r="144" spans="1:65" s="2" customFormat="1" ht="30" customHeight="1">
      <c r="A144" s="34"/>
      <c r="B144" s="35"/>
      <c r="C144" s="214" t="s">
        <v>245</v>
      </c>
      <c r="D144" s="214" t="s">
        <v>225</v>
      </c>
      <c r="E144" s="215" t="s">
        <v>256</v>
      </c>
      <c r="F144" s="216" t="s">
        <v>257</v>
      </c>
      <c r="G144" s="217" t="s">
        <v>258</v>
      </c>
      <c r="H144" s="218">
        <v>11.15</v>
      </c>
      <c r="I144" s="219"/>
      <c r="J144" s="218">
        <f>ROUND(I144*H144,2)</f>
        <v>0</v>
      </c>
      <c r="K144" s="220"/>
      <c r="L144" s="39"/>
      <c r="M144" s="221" t="s">
        <v>1</v>
      </c>
      <c r="N144" s="222" t="s">
        <v>43</v>
      </c>
      <c r="O144" s="7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>IF(N144="základná",J144,0)</f>
        <v>0</v>
      </c>
      <c r="BF144" s="226">
        <f>IF(N144="znížená",J144,0)</f>
        <v>0</v>
      </c>
      <c r="BG144" s="226">
        <f>IF(N144="zákl. prenesená",J144,0)</f>
        <v>0</v>
      </c>
      <c r="BH144" s="226">
        <f>IF(N144="zníž. prenesená",J144,0)</f>
        <v>0</v>
      </c>
      <c r="BI144" s="226">
        <f>IF(N144="nulová",J144,0)</f>
        <v>0</v>
      </c>
      <c r="BJ144" s="17" t="s">
        <v>100</v>
      </c>
      <c r="BK144" s="226">
        <f>ROUND(I144*H144,2)</f>
        <v>0</v>
      </c>
      <c r="BL144" s="17" t="s">
        <v>229</v>
      </c>
      <c r="BM144" s="225" t="s">
        <v>816</v>
      </c>
    </row>
    <row r="145" spans="1:65" s="13" customFormat="1">
      <c r="B145" s="227"/>
      <c r="C145" s="228"/>
      <c r="D145" s="229" t="s">
        <v>234</v>
      </c>
      <c r="E145" s="230" t="s">
        <v>1</v>
      </c>
      <c r="F145" s="231" t="s">
        <v>817</v>
      </c>
      <c r="G145" s="228"/>
      <c r="H145" s="232">
        <v>11.04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77</v>
      </c>
      <c r="AY145" s="238" t="s">
        <v>223</v>
      </c>
    </row>
    <row r="146" spans="1:65" s="13" customFormat="1">
      <c r="B146" s="227"/>
      <c r="C146" s="228"/>
      <c r="D146" s="229" t="s">
        <v>234</v>
      </c>
      <c r="E146" s="230" t="s">
        <v>1</v>
      </c>
      <c r="F146" s="231" t="s">
        <v>818</v>
      </c>
      <c r="G146" s="228"/>
      <c r="H146" s="232">
        <v>0.11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234</v>
      </c>
      <c r="AU146" s="238" t="s">
        <v>100</v>
      </c>
      <c r="AV146" s="13" t="s">
        <v>100</v>
      </c>
      <c r="AW146" s="13" t="s">
        <v>33</v>
      </c>
      <c r="AX146" s="13" t="s">
        <v>77</v>
      </c>
      <c r="AY146" s="238" t="s">
        <v>223</v>
      </c>
    </row>
    <row r="147" spans="1:65" s="14" customFormat="1">
      <c r="B147" s="239"/>
      <c r="C147" s="240"/>
      <c r="D147" s="229" t="s">
        <v>234</v>
      </c>
      <c r="E147" s="241" t="s">
        <v>1</v>
      </c>
      <c r="F147" s="242" t="s">
        <v>244</v>
      </c>
      <c r="G147" s="240"/>
      <c r="H147" s="243">
        <v>11.15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234</v>
      </c>
      <c r="AU147" s="249" t="s">
        <v>100</v>
      </c>
      <c r="AV147" s="14" t="s">
        <v>229</v>
      </c>
      <c r="AW147" s="14" t="s">
        <v>33</v>
      </c>
      <c r="AX147" s="14" t="s">
        <v>85</v>
      </c>
      <c r="AY147" s="249" t="s">
        <v>223</v>
      </c>
    </row>
    <row r="148" spans="1:65" s="2" customFormat="1" ht="22.2" customHeight="1">
      <c r="A148" s="34"/>
      <c r="B148" s="35"/>
      <c r="C148" s="214" t="s">
        <v>250</v>
      </c>
      <c r="D148" s="214" t="s">
        <v>225</v>
      </c>
      <c r="E148" s="215" t="s">
        <v>263</v>
      </c>
      <c r="F148" s="216" t="s">
        <v>264</v>
      </c>
      <c r="G148" s="217" t="s">
        <v>258</v>
      </c>
      <c r="H148" s="218">
        <v>20.12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819</v>
      </c>
    </row>
    <row r="149" spans="1:65" s="13" customFormat="1">
      <c r="B149" s="227"/>
      <c r="C149" s="228"/>
      <c r="D149" s="229" t="s">
        <v>234</v>
      </c>
      <c r="E149" s="230" t="s">
        <v>1</v>
      </c>
      <c r="F149" s="231" t="s">
        <v>820</v>
      </c>
      <c r="G149" s="228"/>
      <c r="H149" s="232">
        <v>19.88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33</v>
      </c>
      <c r="AX149" s="13" t="s">
        <v>77</v>
      </c>
      <c r="AY149" s="238" t="s">
        <v>223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821</v>
      </c>
      <c r="G150" s="228"/>
      <c r="H150" s="232">
        <v>0.24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77</v>
      </c>
      <c r="AY150" s="238" t="s">
        <v>223</v>
      </c>
    </row>
    <row r="151" spans="1:65" s="14" customFormat="1">
      <c r="B151" s="239"/>
      <c r="C151" s="240"/>
      <c r="D151" s="229" t="s">
        <v>234</v>
      </c>
      <c r="E151" s="241" t="s">
        <v>1</v>
      </c>
      <c r="F151" s="242" t="s">
        <v>244</v>
      </c>
      <c r="G151" s="240"/>
      <c r="H151" s="243">
        <v>20.12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234</v>
      </c>
      <c r="AU151" s="249" t="s">
        <v>100</v>
      </c>
      <c r="AV151" s="14" t="s">
        <v>229</v>
      </c>
      <c r="AW151" s="14" t="s">
        <v>33</v>
      </c>
      <c r="AX151" s="14" t="s">
        <v>85</v>
      </c>
      <c r="AY151" s="249" t="s">
        <v>223</v>
      </c>
    </row>
    <row r="152" spans="1:65" s="2" customFormat="1" ht="40.200000000000003" customHeight="1">
      <c r="A152" s="34"/>
      <c r="B152" s="35"/>
      <c r="C152" s="214" t="s">
        <v>255</v>
      </c>
      <c r="D152" s="214" t="s">
        <v>225</v>
      </c>
      <c r="E152" s="215" t="s">
        <v>269</v>
      </c>
      <c r="F152" s="216" t="s">
        <v>270</v>
      </c>
      <c r="G152" s="217" t="s">
        <v>258</v>
      </c>
      <c r="H152" s="218">
        <v>16.190000000000001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822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823</v>
      </c>
      <c r="G153" s="228"/>
      <c r="H153" s="232">
        <v>11.16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77</v>
      </c>
      <c r="AY153" s="238" t="s">
        <v>223</v>
      </c>
    </row>
    <row r="154" spans="1:65" s="13" customFormat="1">
      <c r="B154" s="227"/>
      <c r="C154" s="228"/>
      <c r="D154" s="229" t="s">
        <v>234</v>
      </c>
      <c r="E154" s="230" t="s">
        <v>1</v>
      </c>
      <c r="F154" s="231" t="s">
        <v>824</v>
      </c>
      <c r="G154" s="228"/>
      <c r="H154" s="232">
        <v>5.03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234</v>
      </c>
      <c r="AU154" s="238" t="s">
        <v>100</v>
      </c>
      <c r="AV154" s="13" t="s">
        <v>100</v>
      </c>
      <c r="AW154" s="13" t="s">
        <v>33</v>
      </c>
      <c r="AX154" s="13" t="s">
        <v>77</v>
      </c>
      <c r="AY154" s="238" t="s">
        <v>223</v>
      </c>
    </row>
    <row r="155" spans="1:65" s="14" customFormat="1">
      <c r="B155" s="239"/>
      <c r="C155" s="240"/>
      <c r="D155" s="229" t="s">
        <v>234</v>
      </c>
      <c r="E155" s="241" t="s">
        <v>1</v>
      </c>
      <c r="F155" s="242" t="s">
        <v>244</v>
      </c>
      <c r="G155" s="240"/>
      <c r="H155" s="243">
        <v>16.190000000000001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234</v>
      </c>
      <c r="AU155" s="249" t="s">
        <v>100</v>
      </c>
      <c r="AV155" s="14" t="s">
        <v>229</v>
      </c>
      <c r="AW155" s="14" t="s">
        <v>33</v>
      </c>
      <c r="AX155" s="14" t="s">
        <v>85</v>
      </c>
      <c r="AY155" s="249" t="s">
        <v>223</v>
      </c>
    </row>
    <row r="156" spans="1:65" s="2" customFormat="1" ht="40.200000000000003" customHeight="1">
      <c r="A156" s="34"/>
      <c r="B156" s="35"/>
      <c r="C156" s="214" t="s">
        <v>262</v>
      </c>
      <c r="D156" s="214" t="s">
        <v>225</v>
      </c>
      <c r="E156" s="215" t="s">
        <v>275</v>
      </c>
      <c r="F156" s="216" t="s">
        <v>276</v>
      </c>
      <c r="G156" s="217" t="s">
        <v>258</v>
      </c>
      <c r="H156" s="218">
        <v>18.11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825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826</v>
      </c>
      <c r="G157" s="228"/>
      <c r="H157" s="232">
        <v>18.11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2" customFormat="1" ht="34.799999999999997" customHeight="1">
      <c r="A158" s="34"/>
      <c r="B158" s="35"/>
      <c r="C158" s="214" t="s">
        <v>268</v>
      </c>
      <c r="D158" s="214" t="s">
        <v>225</v>
      </c>
      <c r="E158" s="215" t="s">
        <v>280</v>
      </c>
      <c r="F158" s="216" t="s">
        <v>281</v>
      </c>
      <c r="G158" s="217" t="s">
        <v>258</v>
      </c>
      <c r="H158" s="218">
        <v>11.07</v>
      </c>
      <c r="I158" s="219"/>
      <c r="J158" s="218">
        <f>ROUND(I158*H158,2)</f>
        <v>0</v>
      </c>
      <c r="K158" s="220"/>
      <c r="L158" s="39"/>
      <c r="M158" s="221" t="s">
        <v>1</v>
      </c>
      <c r="N158" s="222" t="s">
        <v>43</v>
      </c>
      <c r="O158" s="7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5" t="s">
        <v>229</v>
      </c>
      <c r="AT158" s="225" t="s">
        <v>225</v>
      </c>
      <c r="AU158" s="225" t="s">
        <v>100</v>
      </c>
      <c r="AY158" s="17" t="s">
        <v>223</v>
      </c>
      <c r="BE158" s="226">
        <f>IF(N158="základná",J158,0)</f>
        <v>0</v>
      </c>
      <c r="BF158" s="226">
        <f>IF(N158="znížená",J158,0)</f>
        <v>0</v>
      </c>
      <c r="BG158" s="226">
        <f>IF(N158="zákl. prenesená",J158,0)</f>
        <v>0</v>
      </c>
      <c r="BH158" s="226">
        <f>IF(N158="zníž. prenesená",J158,0)</f>
        <v>0</v>
      </c>
      <c r="BI158" s="226">
        <f>IF(N158="nulová",J158,0)</f>
        <v>0</v>
      </c>
      <c r="BJ158" s="17" t="s">
        <v>100</v>
      </c>
      <c r="BK158" s="226">
        <f>ROUND(I158*H158,2)</f>
        <v>0</v>
      </c>
      <c r="BL158" s="17" t="s">
        <v>229</v>
      </c>
      <c r="BM158" s="225" t="s">
        <v>827</v>
      </c>
    </row>
    <row r="159" spans="1:65" s="13" customFormat="1">
      <c r="B159" s="227"/>
      <c r="C159" s="228"/>
      <c r="D159" s="229" t="s">
        <v>234</v>
      </c>
      <c r="E159" s="230" t="s">
        <v>1</v>
      </c>
      <c r="F159" s="231" t="s">
        <v>828</v>
      </c>
      <c r="G159" s="228"/>
      <c r="H159" s="232">
        <v>11.07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234</v>
      </c>
      <c r="AU159" s="238" t="s">
        <v>100</v>
      </c>
      <c r="AV159" s="13" t="s">
        <v>100</v>
      </c>
      <c r="AW159" s="13" t="s">
        <v>33</v>
      </c>
      <c r="AX159" s="13" t="s">
        <v>85</v>
      </c>
      <c r="AY159" s="238" t="s">
        <v>223</v>
      </c>
    </row>
    <row r="160" spans="1:65" s="2" customFormat="1" ht="40.200000000000003" customHeight="1">
      <c r="A160" s="34"/>
      <c r="B160" s="35"/>
      <c r="C160" s="214" t="s">
        <v>274</v>
      </c>
      <c r="D160" s="214" t="s">
        <v>225</v>
      </c>
      <c r="E160" s="215" t="s">
        <v>285</v>
      </c>
      <c r="F160" s="216" t="s">
        <v>286</v>
      </c>
      <c r="G160" s="217" t="s">
        <v>258</v>
      </c>
      <c r="H160" s="218">
        <v>166.05</v>
      </c>
      <c r="I160" s="219"/>
      <c r="J160" s="218">
        <f>ROUND(I160*H160,2)</f>
        <v>0</v>
      </c>
      <c r="K160" s="220"/>
      <c r="L160" s="39"/>
      <c r="M160" s="221" t="s">
        <v>1</v>
      </c>
      <c r="N160" s="222" t="s">
        <v>43</v>
      </c>
      <c r="O160" s="7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5" t="s">
        <v>229</v>
      </c>
      <c r="AT160" s="225" t="s">
        <v>225</v>
      </c>
      <c r="AU160" s="225" t="s">
        <v>100</v>
      </c>
      <c r="AY160" s="17" t="s">
        <v>223</v>
      </c>
      <c r="BE160" s="226">
        <f>IF(N160="základná",J160,0)</f>
        <v>0</v>
      </c>
      <c r="BF160" s="226">
        <f>IF(N160="znížená",J160,0)</f>
        <v>0</v>
      </c>
      <c r="BG160" s="226">
        <f>IF(N160="zákl. prenesená",J160,0)</f>
        <v>0</v>
      </c>
      <c r="BH160" s="226">
        <f>IF(N160="zníž. prenesená",J160,0)</f>
        <v>0</v>
      </c>
      <c r="BI160" s="226">
        <f>IF(N160="nulová",J160,0)</f>
        <v>0</v>
      </c>
      <c r="BJ160" s="17" t="s">
        <v>100</v>
      </c>
      <c r="BK160" s="226">
        <f>ROUND(I160*H160,2)</f>
        <v>0</v>
      </c>
      <c r="BL160" s="17" t="s">
        <v>229</v>
      </c>
      <c r="BM160" s="225" t="s">
        <v>829</v>
      </c>
    </row>
    <row r="161" spans="1:65" s="13" customFormat="1">
      <c r="B161" s="227"/>
      <c r="C161" s="228"/>
      <c r="D161" s="229" t="s">
        <v>234</v>
      </c>
      <c r="E161" s="230" t="s">
        <v>1</v>
      </c>
      <c r="F161" s="231" t="s">
        <v>830</v>
      </c>
      <c r="G161" s="228"/>
      <c r="H161" s="232">
        <v>11.07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234</v>
      </c>
      <c r="AU161" s="238" t="s">
        <v>100</v>
      </c>
      <c r="AV161" s="13" t="s">
        <v>100</v>
      </c>
      <c r="AW161" s="13" t="s">
        <v>33</v>
      </c>
      <c r="AX161" s="13" t="s">
        <v>85</v>
      </c>
      <c r="AY161" s="238" t="s">
        <v>223</v>
      </c>
    </row>
    <row r="162" spans="1:65" s="13" customFormat="1">
      <c r="B162" s="227"/>
      <c r="C162" s="228"/>
      <c r="D162" s="229" t="s">
        <v>234</v>
      </c>
      <c r="E162" s="228"/>
      <c r="F162" s="231" t="s">
        <v>831</v>
      </c>
      <c r="G162" s="228"/>
      <c r="H162" s="232">
        <v>166.05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4</v>
      </c>
      <c r="AX162" s="13" t="s">
        <v>85</v>
      </c>
      <c r="AY162" s="238" t="s">
        <v>223</v>
      </c>
    </row>
    <row r="163" spans="1:65" s="2" customFormat="1" ht="22.2" customHeight="1">
      <c r="A163" s="34"/>
      <c r="B163" s="35"/>
      <c r="C163" s="214" t="s">
        <v>279</v>
      </c>
      <c r="D163" s="214" t="s">
        <v>225</v>
      </c>
      <c r="E163" s="215" t="s">
        <v>291</v>
      </c>
      <c r="F163" s="216" t="s">
        <v>292</v>
      </c>
      <c r="G163" s="217" t="s">
        <v>258</v>
      </c>
      <c r="H163" s="218">
        <v>45.37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832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833</v>
      </c>
      <c r="G164" s="228"/>
      <c r="H164" s="232">
        <v>45.37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14" t="s">
        <v>284</v>
      </c>
      <c r="D165" s="214" t="s">
        <v>225</v>
      </c>
      <c r="E165" s="215" t="s">
        <v>296</v>
      </c>
      <c r="F165" s="216" t="s">
        <v>297</v>
      </c>
      <c r="G165" s="217" t="s">
        <v>258</v>
      </c>
      <c r="H165" s="218">
        <v>9.06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834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835</v>
      </c>
      <c r="G166" s="228"/>
      <c r="H166" s="232">
        <v>9.06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2" customFormat="1" ht="22.2" customHeight="1">
      <c r="A167" s="34"/>
      <c r="B167" s="35"/>
      <c r="C167" s="214" t="s">
        <v>290</v>
      </c>
      <c r="D167" s="214" t="s">
        <v>225</v>
      </c>
      <c r="E167" s="215" t="s">
        <v>301</v>
      </c>
      <c r="F167" s="216" t="s">
        <v>302</v>
      </c>
      <c r="G167" s="217" t="s">
        <v>303</v>
      </c>
      <c r="H167" s="218">
        <v>16.600000000000001</v>
      </c>
      <c r="I167" s="219"/>
      <c r="J167" s="218">
        <f>ROUND(I167*H167,2)</f>
        <v>0</v>
      </c>
      <c r="K167" s="220"/>
      <c r="L167" s="39"/>
      <c r="M167" s="221" t="s">
        <v>1</v>
      </c>
      <c r="N167" s="222" t="s">
        <v>43</v>
      </c>
      <c r="O167" s="75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5" t="s">
        <v>229</v>
      </c>
      <c r="AT167" s="225" t="s">
        <v>225</v>
      </c>
      <c r="AU167" s="225" t="s">
        <v>100</v>
      </c>
      <c r="AY167" s="17" t="s">
        <v>223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7" t="s">
        <v>100</v>
      </c>
      <c r="BK167" s="226">
        <f>ROUND(I167*H167,2)</f>
        <v>0</v>
      </c>
      <c r="BL167" s="17" t="s">
        <v>229</v>
      </c>
      <c r="BM167" s="225" t="s">
        <v>836</v>
      </c>
    </row>
    <row r="168" spans="1:65" s="13" customFormat="1">
      <c r="B168" s="227"/>
      <c r="C168" s="228"/>
      <c r="D168" s="229" t="s">
        <v>234</v>
      </c>
      <c r="E168" s="230" t="s">
        <v>1</v>
      </c>
      <c r="F168" s="231" t="s">
        <v>837</v>
      </c>
      <c r="G168" s="228"/>
      <c r="H168" s="232">
        <v>16.600000000000001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234</v>
      </c>
      <c r="AU168" s="238" t="s">
        <v>100</v>
      </c>
      <c r="AV168" s="13" t="s">
        <v>100</v>
      </c>
      <c r="AW168" s="13" t="s">
        <v>33</v>
      </c>
      <c r="AX168" s="13" t="s">
        <v>85</v>
      </c>
      <c r="AY168" s="238" t="s">
        <v>223</v>
      </c>
    </row>
    <row r="169" spans="1:65" s="2" customFormat="1" ht="22.2" customHeight="1">
      <c r="A169" s="34"/>
      <c r="B169" s="35"/>
      <c r="C169" s="214" t="s">
        <v>295</v>
      </c>
      <c r="D169" s="214" t="s">
        <v>225</v>
      </c>
      <c r="E169" s="215" t="s">
        <v>307</v>
      </c>
      <c r="F169" s="216" t="s">
        <v>308</v>
      </c>
      <c r="G169" s="217" t="s">
        <v>228</v>
      </c>
      <c r="H169" s="218">
        <v>33.54</v>
      </c>
      <c r="I169" s="219"/>
      <c r="J169" s="218">
        <f>ROUND(I169*H169,2)</f>
        <v>0</v>
      </c>
      <c r="K169" s="220"/>
      <c r="L169" s="39"/>
      <c r="M169" s="221" t="s">
        <v>1</v>
      </c>
      <c r="N169" s="222" t="s">
        <v>43</v>
      </c>
      <c r="O169" s="75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5" t="s">
        <v>229</v>
      </c>
      <c r="AT169" s="225" t="s">
        <v>225</v>
      </c>
      <c r="AU169" s="225" t="s">
        <v>100</v>
      </c>
      <c r="AY169" s="17" t="s">
        <v>223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7" t="s">
        <v>100</v>
      </c>
      <c r="BK169" s="226">
        <f>ROUND(I169*H169,2)</f>
        <v>0</v>
      </c>
      <c r="BL169" s="17" t="s">
        <v>229</v>
      </c>
      <c r="BM169" s="225" t="s">
        <v>838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839</v>
      </c>
      <c r="G170" s="228"/>
      <c r="H170" s="232">
        <v>33.54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85</v>
      </c>
      <c r="AY170" s="238" t="s">
        <v>223</v>
      </c>
    </row>
    <row r="171" spans="1:65" s="12" customFormat="1" ht="22.8" customHeight="1">
      <c r="B171" s="198"/>
      <c r="C171" s="199"/>
      <c r="D171" s="200" t="s">
        <v>76</v>
      </c>
      <c r="E171" s="212" t="s">
        <v>168</v>
      </c>
      <c r="F171" s="212" t="s">
        <v>678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v>0</v>
      </c>
      <c r="Q171" s="206"/>
      <c r="R171" s="207">
        <v>0</v>
      </c>
      <c r="S171" s="206"/>
      <c r="T171" s="208">
        <v>0</v>
      </c>
      <c r="AR171" s="209" t="s">
        <v>85</v>
      </c>
      <c r="AT171" s="210" t="s">
        <v>76</v>
      </c>
      <c r="AU171" s="210" t="s">
        <v>85</v>
      </c>
      <c r="AY171" s="209" t="s">
        <v>223</v>
      </c>
      <c r="BK171" s="211">
        <v>0</v>
      </c>
    </row>
    <row r="172" spans="1:65" s="12" customFormat="1" ht="22.8" customHeight="1">
      <c r="B172" s="198"/>
      <c r="C172" s="199"/>
      <c r="D172" s="200" t="s">
        <v>76</v>
      </c>
      <c r="E172" s="212" t="s">
        <v>229</v>
      </c>
      <c r="F172" s="212" t="s">
        <v>312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SUM(P173:P180)</f>
        <v>0</v>
      </c>
      <c r="Q172" s="206"/>
      <c r="R172" s="207">
        <f>SUM(R173:R180)</f>
        <v>0.404665</v>
      </c>
      <c r="S172" s="206"/>
      <c r="T172" s="208">
        <f>SUM(T173:T180)</f>
        <v>0</v>
      </c>
      <c r="AR172" s="209" t="s">
        <v>85</v>
      </c>
      <c r="AT172" s="210" t="s">
        <v>76</v>
      </c>
      <c r="AU172" s="210" t="s">
        <v>85</v>
      </c>
      <c r="AY172" s="209" t="s">
        <v>223</v>
      </c>
      <c r="BK172" s="211">
        <f>SUM(BK173:BK180)</f>
        <v>0</v>
      </c>
    </row>
    <row r="173" spans="1:65" s="2" customFormat="1" ht="22.2" customHeight="1">
      <c r="A173" s="34"/>
      <c r="B173" s="35"/>
      <c r="C173" s="214" t="s">
        <v>300</v>
      </c>
      <c r="D173" s="214" t="s">
        <v>225</v>
      </c>
      <c r="E173" s="215" t="s">
        <v>314</v>
      </c>
      <c r="F173" s="216" t="s">
        <v>542</v>
      </c>
      <c r="G173" s="217" t="s">
        <v>228</v>
      </c>
      <c r="H173" s="218">
        <v>164.9</v>
      </c>
      <c r="I173" s="219"/>
      <c r="J173" s="218">
        <f>ROUND(I173*H173,2)</f>
        <v>0</v>
      </c>
      <c r="K173" s="220"/>
      <c r="L173" s="39"/>
      <c r="M173" s="221" t="s">
        <v>1</v>
      </c>
      <c r="N173" s="222" t="s">
        <v>43</v>
      </c>
      <c r="O173" s="75"/>
      <c r="P173" s="223">
        <f>O173*H173</f>
        <v>0</v>
      </c>
      <c r="Q173" s="223">
        <v>2.2499999999999998E-3</v>
      </c>
      <c r="R173" s="223">
        <f>Q173*H173</f>
        <v>0.37102499999999999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229</v>
      </c>
      <c r="AT173" s="225" t="s">
        <v>225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840</v>
      </c>
    </row>
    <row r="174" spans="1:65" s="13" customFormat="1">
      <c r="B174" s="227"/>
      <c r="C174" s="228"/>
      <c r="D174" s="229" t="s">
        <v>234</v>
      </c>
      <c r="E174" s="230" t="s">
        <v>1</v>
      </c>
      <c r="F174" s="231" t="s">
        <v>841</v>
      </c>
      <c r="G174" s="228"/>
      <c r="H174" s="232">
        <v>146.62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33</v>
      </c>
      <c r="AX174" s="13" t="s">
        <v>77</v>
      </c>
      <c r="AY174" s="238" t="s">
        <v>223</v>
      </c>
    </row>
    <row r="175" spans="1:65" s="13" customFormat="1">
      <c r="B175" s="227"/>
      <c r="C175" s="228"/>
      <c r="D175" s="229" t="s">
        <v>234</v>
      </c>
      <c r="E175" s="230" t="s">
        <v>1</v>
      </c>
      <c r="F175" s="231" t="s">
        <v>842</v>
      </c>
      <c r="G175" s="228"/>
      <c r="H175" s="232">
        <v>8.99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234</v>
      </c>
      <c r="AU175" s="238" t="s">
        <v>100</v>
      </c>
      <c r="AV175" s="13" t="s">
        <v>100</v>
      </c>
      <c r="AW175" s="13" t="s">
        <v>33</v>
      </c>
      <c r="AX175" s="13" t="s">
        <v>77</v>
      </c>
      <c r="AY175" s="238" t="s">
        <v>223</v>
      </c>
    </row>
    <row r="176" spans="1:65" s="13" customFormat="1">
      <c r="B176" s="227"/>
      <c r="C176" s="228"/>
      <c r="D176" s="229" t="s">
        <v>234</v>
      </c>
      <c r="E176" s="230" t="s">
        <v>1</v>
      </c>
      <c r="F176" s="231" t="s">
        <v>843</v>
      </c>
      <c r="G176" s="228"/>
      <c r="H176" s="232">
        <v>6.82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234</v>
      </c>
      <c r="AU176" s="238" t="s">
        <v>100</v>
      </c>
      <c r="AV176" s="13" t="s">
        <v>100</v>
      </c>
      <c r="AW176" s="13" t="s">
        <v>33</v>
      </c>
      <c r="AX176" s="13" t="s">
        <v>77</v>
      </c>
      <c r="AY176" s="238" t="s">
        <v>223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844</v>
      </c>
      <c r="G177" s="228"/>
      <c r="H177" s="232">
        <v>2.4700000000000002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4" customFormat="1">
      <c r="B178" s="239"/>
      <c r="C178" s="240"/>
      <c r="D178" s="229" t="s">
        <v>234</v>
      </c>
      <c r="E178" s="241" t="s">
        <v>1</v>
      </c>
      <c r="F178" s="242" t="s">
        <v>244</v>
      </c>
      <c r="G178" s="240"/>
      <c r="H178" s="243">
        <v>164.9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234</v>
      </c>
      <c r="AU178" s="249" t="s">
        <v>100</v>
      </c>
      <c r="AV178" s="14" t="s">
        <v>229</v>
      </c>
      <c r="AW178" s="14" t="s">
        <v>33</v>
      </c>
      <c r="AX178" s="14" t="s">
        <v>85</v>
      </c>
      <c r="AY178" s="249" t="s">
        <v>223</v>
      </c>
    </row>
    <row r="179" spans="1:65" s="2" customFormat="1" ht="14.4" customHeight="1">
      <c r="A179" s="34"/>
      <c r="B179" s="35"/>
      <c r="C179" s="250" t="s">
        <v>306</v>
      </c>
      <c r="D179" s="250" t="s">
        <v>322</v>
      </c>
      <c r="E179" s="251" t="s">
        <v>323</v>
      </c>
      <c r="F179" s="252" t="s">
        <v>324</v>
      </c>
      <c r="G179" s="253" t="s">
        <v>228</v>
      </c>
      <c r="H179" s="254">
        <v>168.2</v>
      </c>
      <c r="I179" s="255"/>
      <c r="J179" s="254">
        <f>ROUND(I179*H179,2)</f>
        <v>0</v>
      </c>
      <c r="K179" s="256"/>
      <c r="L179" s="257"/>
      <c r="M179" s="258" t="s">
        <v>1</v>
      </c>
      <c r="N179" s="259" t="s">
        <v>43</v>
      </c>
      <c r="O179" s="75"/>
      <c r="P179" s="223">
        <f>O179*H179</f>
        <v>0</v>
      </c>
      <c r="Q179" s="223">
        <v>2.0000000000000001E-4</v>
      </c>
      <c r="R179" s="223">
        <f>Q179*H179</f>
        <v>3.3639999999999996E-2</v>
      </c>
      <c r="S179" s="223">
        <v>0</v>
      </c>
      <c r="T179" s="22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5" t="s">
        <v>262</v>
      </c>
      <c r="AT179" s="225" t="s">
        <v>322</v>
      </c>
      <c r="AU179" s="225" t="s">
        <v>100</v>
      </c>
      <c r="AY179" s="17" t="s">
        <v>223</v>
      </c>
      <c r="BE179" s="226">
        <f>IF(N179="základná",J179,0)</f>
        <v>0</v>
      </c>
      <c r="BF179" s="226">
        <f>IF(N179="znížená",J179,0)</f>
        <v>0</v>
      </c>
      <c r="BG179" s="226">
        <f>IF(N179="zákl. prenesená",J179,0)</f>
        <v>0</v>
      </c>
      <c r="BH179" s="226">
        <f>IF(N179="zníž. prenesená",J179,0)</f>
        <v>0</v>
      </c>
      <c r="BI179" s="226">
        <f>IF(N179="nulová",J179,0)</f>
        <v>0</v>
      </c>
      <c r="BJ179" s="17" t="s">
        <v>100</v>
      </c>
      <c r="BK179" s="226">
        <f>ROUND(I179*H179,2)</f>
        <v>0</v>
      </c>
      <c r="BL179" s="17" t="s">
        <v>229</v>
      </c>
      <c r="BM179" s="225" t="s">
        <v>845</v>
      </c>
    </row>
    <row r="180" spans="1:65" s="13" customFormat="1">
      <c r="B180" s="227"/>
      <c r="C180" s="228"/>
      <c r="D180" s="229" t="s">
        <v>234</v>
      </c>
      <c r="E180" s="228"/>
      <c r="F180" s="231" t="s">
        <v>846</v>
      </c>
      <c r="G180" s="228"/>
      <c r="H180" s="232">
        <v>168.2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234</v>
      </c>
      <c r="AU180" s="238" t="s">
        <v>100</v>
      </c>
      <c r="AV180" s="13" t="s">
        <v>100</v>
      </c>
      <c r="AW180" s="13" t="s">
        <v>4</v>
      </c>
      <c r="AX180" s="13" t="s">
        <v>85</v>
      </c>
      <c r="AY180" s="238" t="s">
        <v>223</v>
      </c>
    </row>
    <row r="181" spans="1:65" s="12" customFormat="1" ht="22.8" customHeight="1">
      <c r="B181" s="198"/>
      <c r="C181" s="199"/>
      <c r="D181" s="200" t="s">
        <v>76</v>
      </c>
      <c r="E181" s="212" t="s">
        <v>245</v>
      </c>
      <c r="F181" s="212" t="s">
        <v>327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SUM(P182:P208)</f>
        <v>0</v>
      </c>
      <c r="Q181" s="206"/>
      <c r="R181" s="207">
        <f>SUM(R182:R208)</f>
        <v>154.70736879999998</v>
      </c>
      <c r="S181" s="206"/>
      <c r="T181" s="208">
        <f>SUM(T182:T208)</f>
        <v>0</v>
      </c>
      <c r="AR181" s="209" t="s">
        <v>85</v>
      </c>
      <c r="AT181" s="210" t="s">
        <v>76</v>
      </c>
      <c r="AU181" s="210" t="s">
        <v>85</v>
      </c>
      <c r="AY181" s="209" t="s">
        <v>223</v>
      </c>
      <c r="BK181" s="211">
        <f>SUM(BK182:BK208)</f>
        <v>0</v>
      </c>
    </row>
    <row r="182" spans="1:65" s="2" customFormat="1" ht="30" customHeight="1">
      <c r="A182" s="34"/>
      <c r="B182" s="35"/>
      <c r="C182" s="214" t="s">
        <v>313</v>
      </c>
      <c r="D182" s="214" t="s">
        <v>225</v>
      </c>
      <c r="E182" s="215" t="s">
        <v>329</v>
      </c>
      <c r="F182" s="216" t="s">
        <v>548</v>
      </c>
      <c r="G182" s="217" t="s">
        <v>228</v>
      </c>
      <c r="H182" s="218">
        <v>164.9</v>
      </c>
      <c r="I182" s="219"/>
      <c r="J182" s="218">
        <f>ROUND(I182*H182,2)</f>
        <v>0</v>
      </c>
      <c r="K182" s="220"/>
      <c r="L182" s="39"/>
      <c r="M182" s="221" t="s">
        <v>1</v>
      </c>
      <c r="N182" s="222" t="s">
        <v>43</v>
      </c>
      <c r="O182" s="75"/>
      <c r="P182" s="223">
        <f>O182*H182</f>
        <v>0</v>
      </c>
      <c r="Q182" s="223">
        <v>0.27994000000000002</v>
      </c>
      <c r="R182" s="223">
        <f>Q182*H182</f>
        <v>46.162106000000009</v>
      </c>
      <c r="S182" s="223">
        <v>0</v>
      </c>
      <c r="T182" s="22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5" t="s">
        <v>229</v>
      </c>
      <c r="AT182" s="225" t="s">
        <v>225</v>
      </c>
      <c r="AU182" s="225" t="s">
        <v>100</v>
      </c>
      <c r="AY182" s="17" t="s">
        <v>223</v>
      </c>
      <c r="BE182" s="226">
        <f>IF(N182="základná",J182,0)</f>
        <v>0</v>
      </c>
      <c r="BF182" s="226">
        <f>IF(N182="znížená",J182,0)</f>
        <v>0</v>
      </c>
      <c r="BG182" s="226">
        <f>IF(N182="zákl. prenesená",J182,0)</f>
        <v>0</v>
      </c>
      <c r="BH182" s="226">
        <f>IF(N182="zníž. prenesená",J182,0)</f>
        <v>0</v>
      </c>
      <c r="BI182" s="226">
        <f>IF(N182="nulová",J182,0)</f>
        <v>0</v>
      </c>
      <c r="BJ182" s="17" t="s">
        <v>100</v>
      </c>
      <c r="BK182" s="226">
        <f>ROUND(I182*H182,2)</f>
        <v>0</v>
      </c>
      <c r="BL182" s="17" t="s">
        <v>229</v>
      </c>
      <c r="BM182" s="225" t="s">
        <v>847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841</v>
      </c>
      <c r="G183" s="228"/>
      <c r="H183" s="232">
        <v>146.62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77</v>
      </c>
      <c r="AY183" s="238" t="s">
        <v>223</v>
      </c>
    </row>
    <row r="184" spans="1:65" s="13" customFormat="1">
      <c r="B184" s="227"/>
      <c r="C184" s="228"/>
      <c r="D184" s="229" t="s">
        <v>234</v>
      </c>
      <c r="E184" s="230" t="s">
        <v>1</v>
      </c>
      <c r="F184" s="231" t="s">
        <v>848</v>
      </c>
      <c r="G184" s="228"/>
      <c r="H184" s="232">
        <v>8.99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234</v>
      </c>
      <c r="AU184" s="238" t="s">
        <v>100</v>
      </c>
      <c r="AV184" s="13" t="s">
        <v>100</v>
      </c>
      <c r="AW184" s="13" t="s">
        <v>33</v>
      </c>
      <c r="AX184" s="13" t="s">
        <v>77</v>
      </c>
      <c r="AY184" s="238" t="s">
        <v>223</v>
      </c>
    </row>
    <row r="185" spans="1:65" s="13" customFormat="1">
      <c r="B185" s="227"/>
      <c r="C185" s="228"/>
      <c r="D185" s="229" t="s">
        <v>234</v>
      </c>
      <c r="E185" s="230" t="s">
        <v>1</v>
      </c>
      <c r="F185" s="231" t="s">
        <v>843</v>
      </c>
      <c r="G185" s="228"/>
      <c r="H185" s="232">
        <v>6.82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234</v>
      </c>
      <c r="AU185" s="238" t="s">
        <v>100</v>
      </c>
      <c r="AV185" s="13" t="s">
        <v>100</v>
      </c>
      <c r="AW185" s="13" t="s">
        <v>33</v>
      </c>
      <c r="AX185" s="13" t="s">
        <v>77</v>
      </c>
      <c r="AY185" s="238" t="s">
        <v>223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844</v>
      </c>
      <c r="G186" s="228"/>
      <c r="H186" s="232">
        <v>2.4700000000000002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77</v>
      </c>
      <c r="AY186" s="238" t="s">
        <v>223</v>
      </c>
    </row>
    <row r="187" spans="1:65" s="14" customFormat="1">
      <c r="B187" s="239"/>
      <c r="C187" s="240"/>
      <c r="D187" s="229" t="s">
        <v>234</v>
      </c>
      <c r="E187" s="241" t="s">
        <v>1</v>
      </c>
      <c r="F187" s="242" t="s">
        <v>244</v>
      </c>
      <c r="G187" s="240"/>
      <c r="H187" s="243">
        <v>164.9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234</v>
      </c>
      <c r="AU187" s="249" t="s">
        <v>100</v>
      </c>
      <c r="AV187" s="14" t="s">
        <v>229</v>
      </c>
      <c r="AW187" s="14" t="s">
        <v>33</v>
      </c>
      <c r="AX187" s="14" t="s">
        <v>85</v>
      </c>
      <c r="AY187" s="249" t="s">
        <v>223</v>
      </c>
    </row>
    <row r="188" spans="1:65" s="2" customFormat="1" ht="34.799999999999997" customHeight="1">
      <c r="A188" s="34"/>
      <c r="B188" s="35"/>
      <c r="C188" s="214" t="s">
        <v>321</v>
      </c>
      <c r="D188" s="214" t="s">
        <v>225</v>
      </c>
      <c r="E188" s="215" t="s">
        <v>549</v>
      </c>
      <c r="F188" s="216" t="s">
        <v>550</v>
      </c>
      <c r="G188" s="217" t="s">
        <v>228</v>
      </c>
      <c r="H188" s="218">
        <v>18.28</v>
      </c>
      <c r="I188" s="219"/>
      <c r="J188" s="218">
        <f>ROUND(I188*H188,2)</f>
        <v>0</v>
      </c>
      <c r="K188" s="220"/>
      <c r="L188" s="39"/>
      <c r="M188" s="221" t="s">
        <v>1</v>
      </c>
      <c r="N188" s="222" t="s">
        <v>43</v>
      </c>
      <c r="O188" s="75"/>
      <c r="P188" s="223">
        <f>O188*H188</f>
        <v>0</v>
      </c>
      <c r="Q188" s="223">
        <v>0.30834</v>
      </c>
      <c r="R188" s="223">
        <f>Q188*H188</f>
        <v>5.6364552000000003</v>
      </c>
      <c r="S188" s="223">
        <v>0</v>
      </c>
      <c r="T188" s="22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5" t="s">
        <v>229</v>
      </c>
      <c r="AT188" s="225" t="s">
        <v>225</v>
      </c>
      <c r="AU188" s="225" t="s">
        <v>100</v>
      </c>
      <c r="AY188" s="17" t="s">
        <v>223</v>
      </c>
      <c r="BE188" s="226">
        <f>IF(N188="základná",J188,0)</f>
        <v>0</v>
      </c>
      <c r="BF188" s="226">
        <f>IF(N188="znížená",J188,0)</f>
        <v>0</v>
      </c>
      <c r="BG188" s="226">
        <f>IF(N188="zákl. prenesená",J188,0)</f>
        <v>0</v>
      </c>
      <c r="BH188" s="226">
        <f>IF(N188="zníž. prenesená",J188,0)</f>
        <v>0</v>
      </c>
      <c r="BI188" s="226">
        <f>IF(N188="nulová",J188,0)</f>
        <v>0</v>
      </c>
      <c r="BJ188" s="17" t="s">
        <v>100</v>
      </c>
      <c r="BK188" s="226">
        <f>ROUND(I188*H188,2)</f>
        <v>0</v>
      </c>
      <c r="BL188" s="17" t="s">
        <v>229</v>
      </c>
      <c r="BM188" s="225" t="s">
        <v>849</v>
      </c>
    </row>
    <row r="189" spans="1:65" s="13" customFormat="1">
      <c r="B189" s="227"/>
      <c r="C189" s="228"/>
      <c r="D189" s="229" t="s">
        <v>234</v>
      </c>
      <c r="E189" s="230" t="s">
        <v>1</v>
      </c>
      <c r="F189" s="231" t="s">
        <v>848</v>
      </c>
      <c r="G189" s="228"/>
      <c r="H189" s="232">
        <v>8.99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234</v>
      </c>
      <c r="AU189" s="238" t="s">
        <v>100</v>
      </c>
      <c r="AV189" s="13" t="s">
        <v>100</v>
      </c>
      <c r="AW189" s="13" t="s">
        <v>33</v>
      </c>
      <c r="AX189" s="13" t="s">
        <v>77</v>
      </c>
      <c r="AY189" s="238" t="s">
        <v>223</v>
      </c>
    </row>
    <row r="190" spans="1:65" s="13" customFormat="1">
      <c r="B190" s="227"/>
      <c r="C190" s="228"/>
      <c r="D190" s="229" t="s">
        <v>234</v>
      </c>
      <c r="E190" s="230" t="s">
        <v>1</v>
      </c>
      <c r="F190" s="231" t="s">
        <v>843</v>
      </c>
      <c r="G190" s="228"/>
      <c r="H190" s="232">
        <v>6.82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234</v>
      </c>
      <c r="AU190" s="238" t="s">
        <v>100</v>
      </c>
      <c r="AV190" s="13" t="s">
        <v>100</v>
      </c>
      <c r="AW190" s="13" t="s">
        <v>33</v>
      </c>
      <c r="AX190" s="13" t="s">
        <v>77</v>
      </c>
      <c r="AY190" s="238" t="s">
        <v>223</v>
      </c>
    </row>
    <row r="191" spans="1:65" s="13" customFormat="1">
      <c r="B191" s="227"/>
      <c r="C191" s="228"/>
      <c r="D191" s="229" t="s">
        <v>234</v>
      </c>
      <c r="E191" s="230" t="s">
        <v>1</v>
      </c>
      <c r="F191" s="231" t="s">
        <v>844</v>
      </c>
      <c r="G191" s="228"/>
      <c r="H191" s="232">
        <v>2.4700000000000002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234</v>
      </c>
      <c r="AU191" s="238" t="s">
        <v>100</v>
      </c>
      <c r="AV191" s="13" t="s">
        <v>100</v>
      </c>
      <c r="AW191" s="13" t="s">
        <v>33</v>
      </c>
      <c r="AX191" s="13" t="s">
        <v>77</v>
      </c>
      <c r="AY191" s="238" t="s">
        <v>223</v>
      </c>
    </row>
    <row r="192" spans="1:65" s="14" customFormat="1">
      <c r="B192" s="239"/>
      <c r="C192" s="240"/>
      <c r="D192" s="229" t="s">
        <v>234</v>
      </c>
      <c r="E192" s="241" t="s">
        <v>1</v>
      </c>
      <c r="F192" s="242" t="s">
        <v>244</v>
      </c>
      <c r="G192" s="240"/>
      <c r="H192" s="243">
        <v>18.28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234</v>
      </c>
      <c r="AU192" s="249" t="s">
        <v>100</v>
      </c>
      <c r="AV192" s="14" t="s">
        <v>229</v>
      </c>
      <c r="AW192" s="14" t="s">
        <v>33</v>
      </c>
      <c r="AX192" s="14" t="s">
        <v>85</v>
      </c>
      <c r="AY192" s="249" t="s">
        <v>223</v>
      </c>
    </row>
    <row r="193" spans="1:65" s="2" customFormat="1" ht="30" customHeight="1">
      <c r="A193" s="34"/>
      <c r="B193" s="35"/>
      <c r="C193" s="214" t="s">
        <v>328</v>
      </c>
      <c r="D193" s="214" t="s">
        <v>225</v>
      </c>
      <c r="E193" s="215" t="s">
        <v>552</v>
      </c>
      <c r="F193" s="216" t="s">
        <v>553</v>
      </c>
      <c r="G193" s="217" t="s">
        <v>228</v>
      </c>
      <c r="H193" s="218">
        <v>146.62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0.37441000000000002</v>
      </c>
      <c r="R193" s="223">
        <f>Q193*H193</f>
        <v>54.895994200000004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850</v>
      </c>
    </row>
    <row r="194" spans="1:65" s="13" customFormat="1">
      <c r="B194" s="227"/>
      <c r="C194" s="228"/>
      <c r="D194" s="229" t="s">
        <v>234</v>
      </c>
      <c r="E194" s="230" t="s">
        <v>1</v>
      </c>
      <c r="F194" s="231" t="s">
        <v>851</v>
      </c>
      <c r="G194" s="228"/>
      <c r="H194" s="232">
        <v>146.62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234</v>
      </c>
      <c r="AU194" s="238" t="s">
        <v>100</v>
      </c>
      <c r="AV194" s="13" t="s">
        <v>100</v>
      </c>
      <c r="AW194" s="13" t="s">
        <v>33</v>
      </c>
      <c r="AX194" s="13" t="s">
        <v>85</v>
      </c>
      <c r="AY194" s="238" t="s">
        <v>223</v>
      </c>
    </row>
    <row r="195" spans="1:65" s="2" customFormat="1" ht="22.2" customHeight="1">
      <c r="A195" s="34"/>
      <c r="B195" s="35"/>
      <c r="C195" s="214" t="s">
        <v>7</v>
      </c>
      <c r="D195" s="214" t="s">
        <v>225</v>
      </c>
      <c r="E195" s="215" t="s">
        <v>555</v>
      </c>
      <c r="F195" s="216" t="s">
        <v>556</v>
      </c>
      <c r="G195" s="217" t="s">
        <v>228</v>
      </c>
      <c r="H195" s="218">
        <v>146.62</v>
      </c>
      <c r="I195" s="219"/>
      <c r="J195" s="218">
        <f>ROUND(I195*H195,2)</f>
        <v>0</v>
      </c>
      <c r="K195" s="220"/>
      <c r="L195" s="39"/>
      <c r="M195" s="221" t="s">
        <v>1</v>
      </c>
      <c r="N195" s="222" t="s">
        <v>43</v>
      </c>
      <c r="O195" s="75"/>
      <c r="P195" s="223">
        <f>O195*H195</f>
        <v>0</v>
      </c>
      <c r="Q195" s="223">
        <v>5.6100000000000004E-3</v>
      </c>
      <c r="R195" s="223">
        <f>Q195*H195</f>
        <v>0.82253820000000011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229</v>
      </c>
      <c r="AT195" s="225" t="s">
        <v>225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852</v>
      </c>
    </row>
    <row r="196" spans="1:65" s="13" customFormat="1">
      <c r="B196" s="227"/>
      <c r="C196" s="228"/>
      <c r="D196" s="229" t="s">
        <v>234</v>
      </c>
      <c r="E196" s="230" t="s">
        <v>1</v>
      </c>
      <c r="F196" s="231" t="s">
        <v>853</v>
      </c>
      <c r="G196" s="228"/>
      <c r="H196" s="232">
        <v>146.62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234</v>
      </c>
      <c r="AU196" s="238" t="s">
        <v>100</v>
      </c>
      <c r="AV196" s="13" t="s">
        <v>100</v>
      </c>
      <c r="AW196" s="13" t="s">
        <v>33</v>
      </c>
      <c r="AX196" s="13" t="s">
        <v>85</v>
      </c>
      <c r="AY196" s="238" t="s">
        <v>223</v>
      </c>
    </row>
    <row r="197" spans="1:65" s="2" customFormat="1" ht="30" customHeight="1">
      <c r="A197" s="34"/>
      <c r="B197" s="35"/>
      <c r="C197" s="214" t="s">
        <v>338</v>
      </c>
      <c r="D197" s="214" t="s">
        <v>225</v>
      </c>
      <c r="E197" s="215" t="s">
        <v>339</v>
      </c>
      <c r="F197" s="216" t="s">
        <v>627</v>
      </c>
      <c r="G197" s="217" t="s">
        <v>228</v>
      </c>
      <c r="H197" s="218">
        <v>146.62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7.1000000000000002E-4</v>
      </c>
      <c r="R197" s="223">
        <f>Q197*H197</f>
        <v>0.1041002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854</v>
      </c>
    </row>
    <row r="198" spans="1:65" s="13" customFormat="1">
      <c r="B198" s="227"/>
      <c r="C198" s="228"/>
      <c r="D198" s="229" t="s">
        <v>234</v>
      </c>
      <c r="E198" s="230" t="s">
        <v>1</v>
      </c>
      <c r="F198" s="231" t="s">
        <v>851</v>
      </c>
      <c r="G198" s="228"/>
      <c r="H198" s="232">
        <v>146.62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234</v>
      </c>
      <c r="AU198" s="238" t="s">
        <v>100</v>
      </c>
      <c r="AV198" s="13" t="s">
        <v>100</v>
      </c>
      <c r="AW198" s="13" t="s">
        <v>33</v>
      </c>
      <c r="AX198" s="13" t="s">
        <v>85</v>
      </c>
      <c r="AY198" s="238" t="s">
        <v>223</v>
      </c>
    </row>
    <row r="199" spans="1:65" s="2" customFormat="1" ht="34.799999999999997" customHeight="1">
      <c r="A199" s="34"/>
      <c r="B199" s="35"/>
      <c r="C199" s="214" t="s">
        <v>342</v>
      </c>
      <c r="D199" s="214" t="s">
        <v>225</v>
      </c>
      <c r="E199" s="215" t="s">
        <v>562</v>
      </c>
      <c r="F199" s="216" t="s">
        <v>563</v>
      </c>
      <c r="G199" s="217" t="s">
        <v>228</v>
      </c>
      <c r="H199" s="218">
        <v>146.62</v>
      </c>
      <c r="I199" s="219"/>
      <c r="J199" s="218">
        <f>ROUND(I199*H199,2)</f>
        <v>0</v>
      </c>
      <c r="K199" s="220"/>
      <c r="L199" s="39"/>
      <c r="M199" s="221" t="s">
        <v>1</v>
      </c>
      <c r="N199" s="222" t="s">
        <v>43</v>
      </c>
      <c r="O199" s="75"/>
      <c r="P199" s="223">
        <f>O199*H199</f>
        <v>0</v>
      </c>
      <c r="Q199" s="223">
        <v>0.10373</v>
      </c>
      <c r="R199" s="223">
        <f>Q199*H199</f>
        <v>15.2088926</v>
      </c>
      <c r="S199" s="223">
        <v>0</v>
      </c>
      <c r="T199" s="22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5" t="s">
        <v>229</v>
      </c>
      <c r="AT199" s="225" t="s">
        <v>225</v>
      </c>
      <c r="AU199" s="225" t="s">
        <v>100</v>
      </c>
      <c r="AY199" s="17" t="s">
        <v>223</v>
      </c>
      <c r="BE199" s="226">
        <f>IF(N199="základná",J199,0)</f>
        <v>0</v>
      </c>
      <c r="BF199" s="226">
        <f>IF(N199="znížená",J199,0)</f>
        <v>0</v>
      </c>
      <c r="BG199" s="226">
        <f>IF(N199="zákl. prenesená",J199,0)</f>
        <v>0</v>
      </c>
      <c r="BH199" s="226">
        <f>IF(N199="zníž. prenesená",J199,0)</f>
        <v>0</v>
      </c>
      <c r="BI199" s="226">
        <f>IF(N199="nulová",J199,0)</f>
        <v>0</v>
      </c>
      <c r="BJ199" s="17" t="s">
        <v>100</v>
      </c>
      <c r="BK199" s="226">
        <f>ROUND(I199*H199,2)</f>
        <v>0</v>
      </c>
      <c r="BL199" s="17" t="s">
        <v>229</v>
      </c>
      <c r="BM199" s="225" t="s">
        <v>855</v>
      </c>
    </row>
    <row r="200" spans="1:65" s="2" customFormat="1" ht="34.799999999999997" customHeight="1">
      <c r="A200" s="34"/>
      <c r="B200" s="35"/>
      <c r="C200" s="214" t="s">
        <v>346</v>
      </c>
      <c r="D200" s="214" t="s">
        <v>225</v>
      </c>
      <c r="E200" s="215" t="s">
        <v>568</v>
      </c>
      <c r="F200" s="216" t="s">
        <v>569</v>
      </c>
      <c r="G200" s="217" t="s">
        <v>228</v>
      </c>
      <c r="H200" s="218">
        <v>146.62</v>
      </c>
      <c r="I200" s="219"/>
      <c r="J200" s="218">
        <f>ROUND(I200*H200,2)</f>
        <v>0</v>
      </c>
      <c r="K200" s="220"/>
      <c r="L200" s="39"/>
      <c r="M200" s="221" t="s">
        <v>1</v>
      </c>
      <c r="N200" s="222" t="s">
        <v>43</v>
      </c>
      <c r="O200" s="75"/>
      <c r="P200" s="223">
        <f>O200*H200</f>
        <v>0</v>
      </c>
      <c r="Q200" s="223">
        <v>0.18151999999999999</v>
      </c>
      <c r="R200" s="223">
        <f>Q200*H200</f>
        <v>26.614462399999997</v>
      </c>
      <c r="S200" s="223">
        <v>0</v>
      </c>
      <c r="T200" s="22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>IF(N200="základná",J200,0)</f>
        <v>0</v>
      </c>
      <c r="BF200" s="226">
        <f>IF(N200="znížená",J200,0)</f>
        <v>0</v>
      </c>
      <c r="BG200" s="226">
        <f>IF(N200="zákl. prenesená",J200,0)</f>
        <v>0</v>
      </c>
      <c r="BH200" s="226">
        <f>IF(N200="zníž. prenesená",J200,0)</f>
        <v>0</v>
      </c>
      <c r="BI200" s="226">
        <f>IF(N200="nulová",J200,0)</f>
        <v>0</v>
      </c>
      <c r="BJ200" s="17" t="s">
        <v>100</v>
      </c>
      <c r="BK200" s="226">
        <f>ROUND(I200*H200,2)</f>
        <v>0</v>
      </c>
      <c r="BL200" s="17" t="s">
        <v>229</v>
      </c>
      <c r="BM200" s="225" t="s">
        <v>856</v>
      </c>
    </row>
    <row r="201" spans="1:65" s="2" customFormat="1" ht="30" customHeight="1">
      <c r="A201" s="34"/>
      <c r="B201" s="35"/>
      <c r="C201" s="214" t="s">
        <v>350</v>
      </c>
      <c r="D201" s="214" t="s">
        <v>225</v>
      </c>
      <c r="E201" s="215" t="s">
        <v>356</v>
      </c>
      <c r="F201" s="216" t="s">
        <v>571</v>
      </c>
      <c r="G201" s="217" t="s">
        <v>228</v>
      </c>
      <c r="H201" s="218">
        <v>15.81</v>
      </c>
      <c r="I201" s="219"/>
      <c r="J201" s="218">
        <f>ROUND(I201*H201,2)</f>
        <v>0</v>
      </c>
      <c r="K201" s="220"/>
      <c r="L201" s="39"/>
      <c r="M201" s="221" t="s">
        <v>1</v>
      </c>
      <c r="N201" s="222" t="s">
        <v>43</v>
      </c>
      <c r="O201" s="75"/>
      <c r="P201" s="223">
        <f>O201*H201</f>
        <v>0</v>
      </c>
      <c r="Q201" s="223">
        <v>0.112</v>
      </c>
      <c r="R201" s="223">
        <f>Q201*H201</f>
        <v>1.7707200000000001</v>
      </c>
      <c r="S201" s="223">
        <v>0</v>
      </c>
      <c r="T201" s="22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229</v>
      </c>
      <c r="AT201" s="225" t="s">
        <v>225</v>
      </c>
      <c r="AU201" s="225" t="s">
        <v>100</v>
      </c>
      <c r="AY201" s="17" t="s">
        <v>223</v>
      </c>
      <c r="BE201" s="226">
        <f>IF(N201="základná",J201,0)</f>
        <v>0</v>
      </c>
      <c r="BF201" s="226">
        <f>IF(N201="znížená",J201,0)</f>
        <v>0</v>
      </c>
      <c r="BG201" s="226">
        <f>IF(N201="zákl. prenesená",J201,0)</f>
        <v>0</v>
      </c>
      <c r="BH201" s="226">
        <f>IF(N201="zníž. prenesená",J201,0)</f>
        <v>0</v>
      </c>
      <c r="BI201" s="226">
        <f>IF(N201="nulová",J201,0)</f>
        <v>0</v>
      </c>
      <c r="BJ201" s="17" t="s">
        <v>100</v>
      </c>
      <c r="BK201" s="226">
        <f>ROUND(I201*H201,2)</f>
        <v>0</v>
      </c>
      <c r="BL201" s="17" t="s">
        <v>229</v>
      </c>
      <c r="BM201" s="225" t="s">
        <v>857</v>
      </c>
    </row>
    <row r="202" spans="1:65" s="13" customFormat="1">
      <c r="B202" s="227"/>
      <c r="C202" s="228"/>
      <c r="D202" s="229" t="s">
        <v>234</v>
      </c>
      <c r="E202" s="230" t="s">
        <v>1</v>
      </c>
      <c r="F202" s="231" t="s">
        <v>842</v>
      </c>
      <c r="G202" s="228"/>
      <c r="H202" s="232">
        <v>8.99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234</v>
      </c>
      <c r="AU202" s="238" t="s">
        <v>100</v>
      </c>
      <c r="AV202" s="13" t="s">
        <v>100</v>
      </c>
      <c r="AW202" s="13" t="s">
        <v>33</v>
      </c>
      <c r="AX202" s="13" t="s">
        <v>77</v>
      </c>
      <c r="AY202" s="238" t="s">
        <v>223</v>
      </c>
    </row>
    <row r="203" spans="1:65" s="13" customFormat="1">
      <c r="B203" s="227"/>
      <c r="C203" s="228"/>
      <c r="D203" s="229" t="s">
        <v>234</v>
      </c>
      <c r="E203" s="230" t="s">
        <v>1</v>
      </c>
      <c r="F203" s="231" t="s">
        <v>843</v>
      </c>
      <c r="G203" s="228"/>
      <c r="H203" s="232">
        <v>6.82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234</v>
      </c>
      <c r="AU203" s="238" t="s">
        <v>100</v>
      </c>
      <c r="AV203" s="13" t="s">
        <v>100</v>
      </c>
      <c r="AW203" s="13" t="s">
        <v>33</v>
      </c>
      <c r="AX203" s="13" t="s">
        <v>77</v>
      </c>
      <c r="AY203" s="238" t="s">
        <v>223</v>
      </c>
    </row>
    <row r="204" spans="1:65" s="14" customFormat="1">
      <c r="B204" s="239"/>
      <c r="C204" s="240"/>
      <c r="D204" s="229" t="s">
        <v>234</v>
      </c>
      <c r="E204" s="241" t="s">
        <v>1</v>
      </c>
      <c r="F204" s="242" t="s">
        <v>244</v>
      </c>
      <c r="G204" s="240"/>
      <c r="H204" s="243">
        <v>15.81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234</v>
      </c>
      <c r="AU204" s="249" t="s">
        <v>100</v>
      </c>
      <c r="AV204" s="14" t="s">
        <v>229</v>
      </c>
      <c r="AW204" s="14" t="s">
        <v>33</v>
      </c>
      <c r="AX204" s="14" t="s">
        <v>85</v>
      </c>
      <c r="AY204" s="249" t="s">
        <v>223</v>
      </c>
    </row>
    <row r="205" spans="1:65" s="2" customFormat="1" ht="22.2" customHeight="1">
      <c r="A205" s="34"/>
      <c r="B205" s="35"/>
      <c r="C205" s="250" t="s">
        <v>355</v>
      </c>
      <c r="D205" s="250" t="s">
        <v>322</v>
      </c>
      <c r="E205" s="251" t="s">
        <v>360</v>
      </c>
      <c r="F205" s="252" t="s">
        <v>361</v>
      </c>
      <c r="G205" s="253" t="s">
        <v>228</v>
      </c>
      <c r="H205" s="254">
        <v>15.97</v>
      </c>
      <c r="I205" s="255"/>
      <c r="J205" s="254">
        <f>ROUND(I205*H205,2)</f>
        <v>0</v>
      </c>
      <c r="K205" s="256"/>
      <c r="L205" s="257"/>
      <c r="M205" s="258" t="s">
        <v>1</v>
      </c>
      <c r="N205" s="259" t="s">
        <v>43</v>
      </c>
      <c r="O205" s="75"/>
      <c r="P205" s="223">
        <f>O205*H205</f>
        <v>0</v>
      </c>
      <c r="Q205" s="223">
        <v>0.18</v>
      </c>
      <c r="R205" s="223">
        <f>Q205*H205</f>
        <v>2.8746</v>
      </c>
      <c r="S205" s="223">
        <v>0</v>
      </c>
      <c r="T205" s="22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262</v>
      </c>
      <c r="AT205" s="225" t="s">
        <v>322</v>
      </c>
      <c r="AU205" s="225" t="s">
        <v>100</v>
      </c>
      <c r="AY205" s="17" t="s">
        <v>223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7" t="s">
        <v>100</v>
      </c>
      <c r="BK205" s="226">
        <f>ROUND(I205*H205,2)</f>
        <v>0</v>
      </c>
      <c r="BL205" s="17" t="s">
        <v>229</v>
      </c>
      <c r="BM205" s="225" t="s">
        <v>858</v>
      </c>
    </row>
    <row r="206" spans="1:65" s="13" customFormat="1">
      <c r="B206" s="227"/>
      <c r="C206" s="228"/>
      <c r="D206" s="229" t="s">
        <v>234</v>
      </c>
      <c r="E206" s="228"/>
      <c r="F206" s="231" t="s">
        <v>859</v>
      </c>
      <c r="G206" s="228"/>
      <c r="H206" s="232">
        <v>15.97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234</v>
      </c>
      <c r="AU206" s="238" t="s">
        <v>100</v>
      </c>
      <c r="AV206" s="13" t="s">
        <v>100</v>
      </c>
      <c r="AW206" s="13" t="s">
        <v>4</v>
      </c>
      <c r="AX206" s="13" t="s">
        <v>85</v>
      </c>
      <c r="AY206" s="238" t="s">
        <v>223</v>
      </c>
    </row>
    <row r="207" spans="1:65" s="2" customFormat="1" ht="22.2" customHeight="1">
      <c r="A207" s="34"/>
      <c r="B207" s="35"/>
      <c r="C207" s="214" t="s">
        <v>359</v>
      </c>
      <c r="D207" s="214" t="s">
        <v>225</v>
      </c>
      <c r="E207" s="215" t="s">
        <v>365</v>
      </c>
      <c r="F207" s="216" t="s">
        <v>366</v>
      </c>
      <c r="G207" s="217" t="s">
        <v>228</v>
      </c>
      <c r="H207" s="218">
        <v>2.4700000000000002</v>
      </c>
      <c r="I207" s="219"/>
      <c r="J207" s="218">
        <f>ROUND(I207*H207,2)</f>
        <v>0</v>
      </c>
      <c r="K207" s="220"/>
      <c r="L207" s="39"/>
      <c r="M207" s="221" t="s">
        <v>1</v>
      </c>
      <c r="N207" s="222" t="s">
        <v>43</v>
      </c>
      <c r="O207" s="75"/>
      <c r="P207" s="223">
        <f>O207*H207</f>
        <v>0</v>
      </c>
      <c r="Q207" s="223">
        <v>0.112</v>
      </c>
      <c r="R207" s="223">
        <f>Q207*H207</f>
        <v>0.27664000000000005</v>
      </c>
      <c r="S207" s="223">
        <v>0</v>
      </c>
      <c r="T207" s="22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>IF(N207="základná",J207,0)</f>
        <v>0</v>
      </c>
      <c r="BF207" s="226">
        <f>IF(N207="znížená",J207,0)</f>
        <v>0</v>
      </c>
      <c r="BG207" s="226">
        <f>IF(N207="zákl. prenesená",J207,0)</f>
        <v>0</v>
      </c>
      <c r="BH207" s="226">
        <f>IF(N207="zníž. prenesená",J207,0)</f>
        <v>0</v>
      </c>
      <c r="BI207" s="226">
        <f>IF(N207="nulová",J207,0)</f>
        <v>0</v>
      </c>
      <c r="BJ207" s="17" t="s">
        <v>100</v>
      </c>
      <c r="BK207" s="226">
        <f>ROUND(I207*H207,2)</f>
        <v>0</v>
      </c>
      <c r="BL207" s="17" t="s">
        <v>229</v>
      </c>
      <c r="BM207" s="225" t="s">
        <v>860</v>
      </c>
    </row>
    <row r="208" spans="1:65" s="2" customFormat="1" ht="14.4" customHeight="1">
      <c r="A208" s="34"/>
      <c r="B208" s="35"/>
      <c r="C208" s="250" t="s">
        <v>364</v>
      </c>
      <c r="D208" s="250" t="s">
        <v>322</v>
      </c>
      <c r="E208" s="251" t="s">
        <v>369</v>
      </c>
      <c r="F208" s="252" t="s">
        <v>370</v>
      </c>
      <c r="G208" s="253" t="s">
        <v>228</v>
      </c>
      <c r="H208" s="254">
        <v>2.4700000000000002</v>
      </c>
      <c r="I208" s="255"/>
      <c r="J208" s="254">
        <f>ROUND(I208*H208,2)</f>
        <v>0</v>
      </c>
      <c r="K208" s="256"/>
      <c r="L208" s="257"/>
      <c r="M208" s="258" t="s">
        <v>1</v>
      </c>
      <c r="N208" s="259" t="s">
        <v>43</v>
      </c>
      <c r="O208" s="75"/>
      <c r="P208" s="223">
        <f>O208*H208</f>
        <v>0</v>
      </c>
      <c r="Q208" s="223">
        <v>0.13800000000000001</v>
      </c>
      <c r="R208" s="223">
        <f>Q208*H208</f>
        <v>0.34086000000000005</v>
      </c>
      <c r="S208" s="223">
        <v>0</v>
      </c>
      <c r="T208" s="22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5" t="s">
        <v>262</v>
      </c>
      <c r="AT208" s="225" t="s">
        <v>322</v>
      </c>
      <c r="AU208" s="225" t="s">
        <v>100</v>
      </c>
      <c r="AY208" s="17" t="s">
        <v>223</v>
      </c>
      <c r="BE208" s="226">
        <f>IF(N208="základná",J208,0)</f>
        <v>0</v>
      </c>
      <c r="BF208" s="226">
        <f>IF(N208="znížená",J208,0)</f>
        <v>0</v>
      </c>
      <c r="BG208" s="226">
        <f>IF(N208="zákl. prenesená",J208,0)</f>
        <v>0</v>
      </c>
      <c r="BH208" s="226">
        <f>IF(N208="zníž. prenesená",J208,0)</f>
        <v>0</v>
      </c>
      <c r="BI208" s="226">
        <f>IF(N208="nulová",J208,0)</f>
        <v>0</v>
      </c>
      <c r="BJ208" s="17" t="s">
        <v>100</v>
      </c>
      <c r="BK208" s="226">
        <f>ROUND(I208*H208,2)</f>
        <v>0</v>
      </c>
      <c r="BL208" s="17" t="s">
        <v>229</v>
      </c>
      <c r="BM208" s="225" t="s">
        <v>861</v>
      </c>
    </row>
    <row r="209" spans="1:65" s="12" customFormat="1" ht="22.8" customHeight="1">
      <c r="B209" s="198"/>
      <c r="C209" s="199"/>
      <c r="D209" s="200" t="s">
        <v>76</v>
      </c>
      <c r="E209" s="212" t="s">
        <v>268</v>
      </c>
      <c r="F209" s="212" t="s">
        <v>378</v>
      </c>
      <c r="G209" s="199"/>
      <c r="H209" s="199"/>
      <c r="I209" s="202"/>
      <c r="J209" s="213">
        <f>BK209</f>
        <v>0</v>
      </c>
      <c r="K209" s="199"/>
      <c r="L209" s="204"/>
      <c r="M209" s="205"/>
      <c r="N209" s="206"/>
      <c r="O209" s="206"/>
      <c r="P209" s="207">
        <f>SUM(P210:P253)</f>
        <v>0</v>
      </c>
      <c r="Q209" s="206"/>
      <c r="R209" s="207">
        <f>SUM(R210:R253)</f>
        <v>46.290480000000002</v>
      </c>
      <c r="S209" s="206"/>
      <c r="T209" s="208">
        <f>SUM(T210:T253)</f>
        <v>1.2E-2</v>
      </c>
      <c r="AR209" s="209" t="s">
        <v>85</v>
      </c>
      <c r="AT209" s="210" t="s">
        <v>76</v>
      </c>
      <c r="AU209" s="210" t="s">
        <v>85</v>
      </c>
      <c r="AY209" s="209" t="s">
        <v>223</v>
      </c>
      <c r="BK209" s="211">
        <f>SUM(BK210:BK253)</f>
        <v>0</v>
      </c>
    </row>
    <row r="210" spans="1:65" s="2" customFormat="1" ht="22.2" customHeight="1">
      <c r="A210" s="34"/>
      <c r="B210" s="35"/>
      <c r="C210" s="214" t="s">
        <v>368</v>
      </c>
      <c r="D210" s="214" t="s">
        <v>225</v>
      </c>
      <c r="E210" s="215" t="s">
        <v>380</v>
      </c>
      <c r="F210" s="216" t="s">
        <v>381</v>
      </c>
      <c r="G210" s="217" t="s">
        <v>376</v>
      </c>
      <c r="H210" s="218">
        <v>16</v>
      </c>
      <c r="I210" s="219"/>
      <c r="J210" s="218">
        <f t="shared" ref="J210:J217" si="5">ROUND(I210*H210,2)</f>
        <v>0</v>
      </c>
      <c r="K210" s="220"/>
      <c r="L210" s="39"/>
      <c r="M210" s="221" t="s">
        <v>1</v>
      </c>
      <c r="N210" s="222" t="s">
        <v>43</v>
      </c>
      <c r="O210" s="75"/>
      <c r="P210" s="223">
        <f t="shared" ref="P210:P217" si="6">O210*H210</f>
        <v>0</v>
      </c>
      <c r="Q210" s="223">
        <v>0.22133</v>
      </c>
      <c r="R210" s="223">
        <f t="shared" ref="R210:R217" si="7">Q210*H210</f>
        <v>3.54128</v>
      </c>
      <c r="S210" s="223">
        <v>0</v>
      </c>
      <c r="T210" s="224">
        <f t="shared" ref="T210:T217" si="8"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5" t="s">
        <v>229</v>
      </c>
      <c r="AT210" s="225" t="s">
        <v>225</v>
      </c>
      <c r="AU210" s="225" t="s">
        <v>100</v>
      </c>
      <c r="AY210" s="17" t="s">
        <v>223</v>
      </c>
      <c r="BE210" s="226">
        <f t="shared" ref="BE210:BE217" si="9">IF(N210="základná",J210,0)</f>
        <v>0</v>
      </c>
      <c r="BF210" s="226">
        <f t="shared" ref="BF210:BF217" si="10">IF(N210="znížená",J210,0)</f>
        <v>0</v>
      </c>
      <c r="BG210" s="226">
        <f t="shared" ref="BG210:BG217" si="11">IF(N210="zákl. prenesená",J210,0)</f>
        <v>0</v>
      </c>
      <c r="BH210" s="226">
        <f t="shared" ref="BH210:BH217" si="12">IF(N210="zníž. prenesená",J210,0)</f>
        <v>0</v>
      </c>
      <c r="BI210" s="226">
        <f t="shared" ref="BI210:BI217" si="13">IF(N210="nulová",J210,0)</f>
        <v>0</v>
      </c>
      <c r="BJ210" s="17" t="s">
        <v>100</v>
      </c>
      <c r="BK210" s="226">
        <f t="shared" ref="BK210:BK217" si="14">ROUND(I210*H210,2)</f>
        <v>0</v>
      </c>
      <c r="BL210" s="17" t="s">
        <v>229</v>
      </c>
      <c r="BM210" s="225" t="s">
        <v>862</v>
      </c>
    </row>
    <row r="211" spans="1:65" s="2" customFormat="1" ht="14.4" customHeight="1">
      <c r="A211" s="34"/>
      <c r="B211" s="35"/>
      <c r="C211" s="250" t="s">
        <v>373</v>
      </c>
      <c r="D211" s="250" t="s">
        <v>322</v>
      </c>
      <c r="E211" s="251" t="s">
        <v>386</v>
      </c>
      <c r="F211" s="252" t="s">
        <v>387</v>
      </c>
      <c r="G211" s="253" t="s">
        <v>376</v>
      </c>
      <c r="H211" s="254">
        <v>13</v>
      </c>
      <c r="I211" s="255"/>
      <c r="J211" s="254">
        <f t="shared" si="5"/>
        <v>0</v>
      </c>
      <c r="K211" s="256"/>
      <c r="L211" s="257"/>
      <c r="M211" s="258" t="s">
        <v>1</v>
      </c>
      <c r="N211" s="259" t="s">
        <v>43</v>
      </c>
      <c r="O211" s="75"/>
      <c r="P211" s="223">
        <f t="shared" si="6"/>
        <v>0</v>
      </c>
      <c r="Q211" s="223">
        <v>2E-3</v>
      </c>
      <c r="R211" s="223">
        <f t="shared" si="7"/>
        <v>2.6000000000000002E-2</v>
      </c>
      <c r="S211" s="223">
        <v>0</v>
      </c>
      <c r="T211" s="224">
        <f t="shared" si="8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262</v>
      </c>
      <c r="AT211" s="225" t="s">
        <v>322</v>
      </c>
      <c r="AU211" s="225" t="s">
        <v>100</v>
      </c>
      <c r="AY211" s="17" t="s">
        <v>223</v>
      </c>
      <c r="BE211" s="226">
        <f t="shared" si="9"/>
        <v>0</v>
      </c>
      <c r="BF211" s="226">
        <f t="shared" si="10"/>
        <v>0</v>
      </c>
      <c r="BG211" s="226">
        <f t="shared" si="11"/>
        <v>0</v>
      </c>
      <c r="BH211" s="226">
        <f t="shared" si="12"/>
        <v>0</v>
      </c>
      <c r="BI211" s="226">
        <f t="shared" si="13"/>
        <v>0</v>
      </c>
      <c r="BJ211" s="17" t="s">
        <v>100</v>
      </c>
      <c r="BK211" s="226">
        <f t="shared" si="14"/>
        <v>0</v>
      </c>
      <c r="BL211" s="17" t="s">
        <v>229</v>
      </c>
      <c r="BM211" s="225" t="s">
        <v>863</v>
      </c>
    </row>
    <row r="212" spans="1:65" s="2" customFormat="1" ht="22.2" customHeight="1">
      <c r="A212" s="34"/>
      <c r="B212" s="35"/>
      <c r="C212" s="214" t="s">
        <v>379</v>
      </c>
      <c r="D212" s="214" t="s">
        <v>225</v>
      </c>
      <c r="E212" s="215" t="s">
        <v>390</v>
      </c>
      <c r="F212" s="216" t="s">
        <v>391</v>
      </c>
      <c r="G212" s="217" t="s">
        <v>376</v>
      </c>
      <c r="H212" s="218">
        <v>10</v>
      </c>
      <c r="I212" s="219"/>
      <c r="J212" s="218">
        <f t="shared" si="5"/>
        <v>0</v>
      </c>
      <c r="K212" s="220"/>
      <c r="L212" s="39"/>
      <c r="M212" s="221" t="s">
        <v>1</v>
      </c>
      <c r="N212" s="222" t="s">
        <v>43</v>
      </c>
      <c r="O212" s="75"/>
      <c r="P212" s="223">
        <f t="shared" si="6"/>
        <v>0</v>
      </c>
      <c r="Q212" s="223">
        <v>0.11958000000000001</v>
      </c>
      <c r="R212" s="223">
        <f t="shared" si="7"/>
        <v>1.1958</v>
      </c>
      <c r="S212" s="223">
        <v>0</v>
      </c>
      <c r="T212" s="224">
        <f t="shared" si="8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5" t="s">
        <v>229</v>
      </c>
      <c r="AT212" s="225" t="s">
        <v>225</v>
      </c>
      <c r="AU212" s="225" t="s">
        <v>100</v>
      </c>
      <c r="AY212" s="17" t="s">
        <v>223</v>
      </c>
      <c r="BE212" s="226">
        <f t="shared" si="9"/>
        <v>0</v>
      </c>
      <c r="BF212" s="226">
        <f t="shared" si="10"/>
        <v>0</v>
      </c>
      <c r="BG212" s="226">
        <f t="shared" si="11"/>
        <v>0</v>
      </c>
      <c r="BH212" s="226">
        <f t="shared" si="12"/>
        <v>0</v>
      </c>
      <c r="BI212" s="226">
        <f t="shared" si="13"/>
        <v>0</v>
      </c>
      <c r="BJ212" s="17" t="s">
        <v>100</v>
      </c>
      <c r="BK212" s="226">
        <f t="shared" si="14"/>
        <v>0</v>
      </c>
      <c r="BL212" s="17" t="s">
        <v>229</v>
      </c>
      <c r="BM212" s="225" t="s">
        <v>864</v>
      </c>
    </row>
    <row r="213" spans="1:65" s="2" customFormat="1" ht="14.4" customHeight="1">
      <c r="A213" s="34"/>
      <c r="B213" s="35"/>
      <c r="C213" s="250" t="s">
        <v>385</v>
      </c>
      <c r="D213" s="250" t="s">
        <v>322</v>
      </c>
      <c r="E213" s="251" t="s">
        <v>394</v>
      </c>
      <c r="F213" s="252" t="s">
        <v>395</v>
      </c>
      <c r="G213" s="253" t="s">
        <v>376</v>
      </c>
      <c r="H213" s="254">
        <v>10</v>
      </c>
      <c r="I213" s="255"/>
      <c r="J213" s="254">
        <f t="shared" si="5"/>
        <v>0</v>
      </c>
      <c r="K213" s="256"/>
      <c r="L213" s="257"/>
      <c r="M213" s="258" t="s">
        <v>1</v>
      </c>
      <c r="N213" s="259" t="s">
        <v>43</v>
      </c>
      <c r="O213" s="75"/>
      <c r="P213" s="223">
        <f t="shared" si="6"/>
        <v>0</v>
      </c>
      <c r="Q213" s="223">
        <v>1.4E-3</v>
      </c>
      <c r="R213" s="223">
        <f t="shared" si="7"/>
        <v>1.4E-2</v>
      </c>
      <c r="S213" s="223">
        <v>0</v>
      </c>
      <c r="T213" s="224">
        <f t="shared" si="8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262</v>
      </c>
      <c r="AT213" s="225" t="s">
        <v>322</v>
      </c>
      <c r="AU213" s="225" t="s">
        <v>100</v>
      </c>
      <c r="AY213" s="17" t="s">
        <v>223</v>
      </c>
      <c r="BE213" s="226">
        <f t="shared" si="9"/>
        <v>0</v>
      </c>
      <c r="BF213" s="226">
        <f t="shared" si="10"/>
        <v>0</v>
      </c>
      <c r="BG213" s="226">
        <f t="shared" si="11"/>
        <v>0</v>
      </c>
      <c r="BH213" s="226">
        <f t="shared" si="12"/>
        <v>0</v>
      </c>
      <c r="BI213" s="226">
        <f t="shared" si="13"/>
        <v>0</v>
      </c>
      <c r="BJ213" s="17" t="s">
        <v>100</v>
      </c>
      <c r="BK213" s="226">
        <f t="shared" si="14"/>
        <v>0</v>
      </c>
      <c r="BL213" s="17" t="s">
        <v>229</v>
      </c>
      <c r="BM213" s="225" t="s">
        <v>865</v>
      </c>
    </row>
    <row r="214" spans="1:65" s="2" customFormat="1" ht="14.4" customHeight="1">
      <c r="A214" s="34"/>
      <c r="B214" s="35"/>
      <c r="C214" s="250" t="s">
        <v>389</v>
      </c>
      <c r="D214" s="250" t="s">
        <v>322</v>
      </c>
      <c r="E214" s="251" t="s">
        <v>398</v>
      </c>
      <c r="F214" s="252" t="s">
        <v>399</v>
      </c>
      <c r="G214" s="253" t="s">
        <v>376</v>
      </c>
      <c r="H214" s="254">
        <v>16</v>
      </c>
      <c r="I214" s="255"/>
      <c r="J214" s="254">
        <f t="shared" si="5"/>
        <v>0</v>
      </c>
      <c r="K214" s="256"/>
      <c r="L214" s="257"/>
      <c r="M214" s="258" t="s">
        <v>1</v>
      </c>
      <c r="N214" s="259" t="s">
        <v>43</v>
      </c>
      <c r="O214" s="75"/>
      <c r="P214" s="223">
        <f t="shared" si="6"/>
        <v>0</v>
      </c>
      <c r="Q214" s="223">
        <v>2.0000000000000002E-5</v>
      </c>
      <c r="R214" s="223">
        <f t="shared" si="7"/>
        <v>3.2000000000000003E-4</v>
      </c>
      <c r="S214" s="223">
        <v>0</v>
      </c>
      <c r="T214" s="224">
        <f t="shared" si="8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5" t="s">
        <v>262</v>
      </c>
      <c r="AT214" s="225" t="s">
        <v>322</v>
      </c>
      <c r="AU214" s="225" t="s">
        <v>100</v>
      </c>
      <c r="AY214" s="17" t="s">
        <v>223</v>
      </c>
      <c r="BE214" s="226">
        <f t="shared" si="9"/>
        <v>0</v>
      </c>
      <c r="BF214" s="226">
        <f t="shared" si="10"/>
        <v>0</v>
      </c>
      <c r="BG214" s="226">
        <f t="shared" si="11"/>
        <v>0</v>
      </c>
      <c r="BH214" s="226">
        <f t="shared" si="12"/>
        <v>0</v>
      </c>
      <c r="BI214" s="226">
        <f t="shared" si="13"/>
        <v>0</v>
      </c>
      <c r="BJ214" s="17" t="s">
        <v>100</v>
      </c>
      <c r="BK214" s="226">
        <f t="shared" si="14"/>
        <v>0</v>
      </c>
      <c r="BL214" s="17" t="s">
        <v>229</v>
      </c>
      <c r="BM214" s="225" t="s">
        <v>866</v>
      </c>
    </row>
    <row r="215" spans="1:65" s="2" customFormat="1" ht="30" customHeight="1">
      <c r="A215" s="34"/>
      <c r="B215" s="35"/>
      <c r="C215" s="214" t="s">
        <v>393</v>
      </c>
      <c r="D215" s="214" t="s">
        <v>225</v>
      </c>
      <c r="E215" s="215" t="s">
        <v>402</v>
      </c>
      <c r="F215" s="216" t="s">
        <v>403</v>
      </c>
      <c r="G215" s="217" t="s">
        <v>248</v>
      </c>
      <c r="H215" s="218">
        <v>64.03</v>
      </c>
      <c r="I215" s="219"/>
      <c r="J215" s="218">
        <f t="shared" si="5"/>
        <v>0</v>
      </c>
      <c r="K215" s="220"/>
      <c r="L215" s="39"/>
      <c r="M215" s="221" t="s">
        <v>1</v>
      </c>
      <c r="N215" s="222" t="s">
        <v>43</v>
      </c>
      <c r="O215" s="75"/>
      <c r="P215" s="223">
        <f t="shared" si="6"/>
        <v>0</v>
      </c>
      <c r="Q215" s="223">
        <v>6.9999999999999994E-5</v>
      </c>
      <c r="R215" s="223">
        <f t="shared" si="7"/>
        <v>4.4820999999999993E-3</v>
      </c>
      <c r="S215" s="223">
        <v>0</v>
      </c>
      <c r="T215" s="224">
        <f t="shared" si="8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 t="shared" si="9"/>
        <v>0</v>
      </c>
      <c r="BF215" s="226">
        <f t="shared" si="10"/>
        <v>0</v>
      </c>
      <c r="BG215" s="226">
        <f t="shared" si="11"/>
        <v>0</v>
      </c>
      <c r="BH215" s="226">
        <f t="shared" si="12"/>
        <v>0</v>
      </c>
      <c r="BI215" s="226">
        <f t="shared" si="13"/>
        <v>0</v>
      </c>
      <c r="BJ215" s="17" t="s">
        <v>100</v>
      </c>
      <c r="BK215" s="226">
        <f t="shared" si="14"/>
        <v>0</v>
      </c>
      <c r="BL215" s="17" t="s">
        <v>229</v>
      </c>
      <c r="BM215" s="225" t="s">
        <v>867</v>
      </c>
    </row>
    <row r="216" spans="1:65" s="2" customFormat="1" ht="22.2" customHeight="1">
      <c r="A216" s="34"/>
      <c r="B216" s="35"/>
      <c r="C216" s="214" t="s">
        <v>397</v>
      </c>
      <c r="D216" s="214" t="s">
        <v>225</v>
      </c>
      <c r="E216" s="215" t="s">
        <v>406</v>
      </c>
      <c r="F216" s="216" t="s">
        <v>407</v>
      </c>
      <c r="G216" s="217" t="s">
        <v>248</v>
      </c>
      <c r="H216" s="218">
        <v>8</v>
      </c>
      <c r="I216" s="219"/>
      <c r="J216" s="218">
        <f t="shared" si="5"/>
        <v>0</v>
      </c>
      <c r="K216" s="220"/>
      <c r="L216" s="39"/>
      <c r="M216" s="221" t="s">
        <v>1</v>
      </c>
      <c r="N216" s="222" t="s">
        <v>43</v>
      </c>
      <c r="O216" s="75"/>
      <c r="P216" s="223">
        <f t="shared" si="6"/>
        <v>0</v>
      </c>
      <c r="Q216" s="223">
        <v>1.4999999999999999E-4</v>
      </c>
      <c r="R216" s="223">
        <f t="shared" si="7"/>
        <v>1.1999999999999999E-3</v>
      </c>
      <c r="S216" s="223">
        <v>0</v>
      </c>
      <c r="T216" s="224">
        <f t="shared" si="8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5" t="s">
        <v>229</v>
      </c>
      <c r="AT216" s="225" t="s">
        <v>225</v>
      </c>
      <c r="AU216" s="225" t="s">
        <v>100</v>
      </c>
      <c r="AY216" s="17" t="s">
        <v>223</v>
      </c>
      <c r="BE216" s="226">
        <f t="shared" si="9"/>
        <v>0</v>
      </c>
      <c r="BF216" s="226">
        <f t="shared" si="10"/>
        <v>0</v>
      </c>
      <c r="BG216" s="226">
        <f t="shared" si="11"/>
        <v>0</v>
      </c>
      <c r="BH216" s="226">
        <f t="shared" si="12"/>
        <v>0</v>
      </c>
      <c r="BI216" s="226">
        <f t="shared" si="13"/>
        <v>0</v>
      </c>
      <c r="BJ216" s="17" t="s">
        <v>100</v>
      </c>
      <c r="BK216" s="226">
        <f t="shared" si="14"/>
        <v>0</v>
      </c>
      <c r="BL216" s="17" t="s">
        <v>229</v>
      </c>
      <c r="BM216" s="225" t="s">
        <v>868</v>
      </c>
    </row>
    <row r="217" spans="1:65" s="2" customFormat="1" ht="22.2" customHeight="1">
      <c r="A217" s="34"/>
      <c r="B217" s="35"/>
      <c r="C217" s="214" t="s">
        <v>401</v>
      </c>
      <c r="D217" s="214" t="s">
        <v>225</v>
      </c>
      <c r="E217" s="215" t="s">
        <v>410</v>
      </c>
      <c r="F217" s="216" t="s">
        <v>411</v>
      </c>
      <c r="G217" s="217" t="s">
        <v>228</v>
      </c>
      <c r="H217" s="218">
        <v>33</v>
      </c>
      <c r="I217" s="219"/>
      <c r="J217" s="218">
        <f t="shared" si="5"/>
        <v>0</v>
      </c>
      <c r="K217" s="220"/>
      <c r="L217" s="39"/>
      <c r="M217" s="221" t="s">
        <v>1</v>
      </c>
      <c r="N217" s="222" t="s">
        <v>43</v>
      </c>
      <c r="O217" s="75"/>
      <c r="P217" s="223">
        <f t="shared" si="6"/>
        <v>0</v>
      </c>
      <c r="Q217" s="223">
        <v>5.9999999999999995E-4</v>
      </c>
      <c r="R217" s="223">
        <f t="shared" si="7"/>
        <v>1.9799999999999998E-2</v>
      </c>
      <c r="S217" s="223">
        <v>0</v>
      </c>
      <c r="T217" s="224">
        <f t="shared" si="8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 t="shared" si="9"/>
        <v>0</v>
      </c>
      <c r="BF217" s="226">
        <f t="shared" si="10"/>
        <v>0</v>
      </c>
      <c r="BG217" s="226">
        <f t="shared" si="11"/>
        <v>0</v>
      </c>
      <c r="BH217" s="226">
        <f t="shared" si="12"/>
        <v>0</v>
      </c>
      <c r="BI217" s="226">
        <f t="shared" si="13"/>
        <v>0</v>
      </c>
      <c r="BJ217" s="17" t="s">
        <v>100</v>
      </c>
      <c r="BK217" s="226">
        <f t="shared" si="14"/>
        <v>0</v>
      </c>
      <c r="BL217" s="17" t="s">
        <v>229</v>
      </c>
      <c r="BM217" s="225" t="s">
        <v>869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870</v>
      </c>
      <c r="G218" s="228"/>
      <c r="H218" s="232">
        <v>27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77</v>
      </c>
      <c r="AY218" s="238" t="s">
        <v>223</v>
      </c>
    </row>
    <row r="219" spans="1:65" s="13" customFormat="1">
      <c r="B219" s="227"/>
      <c r="C219" s="228"/>
      <c r="D219" s="229" t="s">
        <v>234</v>
      </c>
      <c r="E219" s="230" t="s">
        <v>1</v>
      </c>
      <c r="F219" s="231" t="s">
        <v>871</v>
      </c>
      <c r="G219" s="228"/>
      <c r="H219" s="232">
        <v>6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33</v>
      </c>
      <c r="AX219" s="13" t="s">
        <v>77</v>
      </c>
      <c r="AY219" s="238" t="s">
        <v>223</v>
      </c>
    </row>
    <row r="220" spans="1:65" s="14" customFormat="1">
      <c r="B220" s="239"/>
      <c r="C220" s="240"/>
      <c r="D220" s="229" t="s">
        <v>234</v>
      </c>
      <c r="E220" s="241" t="s">
        <v>1</v>
      </c>
      <c r="F220" s="242" t="s">
        <v>244</v>
      </c>
      <c r="G220" s="240"/>
      <c r="H220" s="243">
        <v>33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234</v>
      </c>
      <c r="AU220" s="249" t="s">
        <v>100</v>
      </c>
      <c r="AV220" s="14" t="s">
        <v>229</v>
      </c>
      <c r="AW220" s="14" t="s">
        <v>33</v>
      </c>
      <c r="AX220" s="14" t="s">
        <v>85</v>
      </c>
      <c r="AY220" s="249" t="s">
        <v>223</v>
      </c>
    </row>
    <row r="221" spans="1:65" s="2" customFormat="1" ht="22.2" customHeight="1">
      <c r="A221" s="34"/>
      <c r="B221" s="35"/>
      <c r="C221" s="214" t="s">
        <v>405</v>
      </c>
      <c r="D221" s="214" t="s">
        <v>225</v>
      </c>
      <c r="E221" s="215" t="s">
        <v>424</v>
      </c>
      <c r="F221" s="216" t="s">
        <v>425</v>
      </c>
      <c r="G221" s="217" t="s">
        <v>376</v>
      </c>
      <c r="H221" s="218">
        <v>20</v>
      </c>
      <c r="I221" s="219"/>
      <c r="J221" s="218">
        <f>ROUND(I221*H221,2)</f>
        <v>0</v>
      </c>
      <c r="K221" s="220"/>
      <c r="L221" s="39"/>
      <c r="M221" s="221" t="s">
        <v>1</v>
      </c>
      <c r="N221" s="222" t="s">
        <v>43</v>
      </c>
      <c r="O221" s="75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5" t="s">
        <v>229</v>
      </c>
      <c r="AT221" s="225" t="s">
        <v>225</v>
      </c>
      <c r="AU221" s="225" t="s">
        <v>100</v>
      </c>
      <c r="AY221" s="17" t="s">
        <v>223</v>
      </c>
      <c r="BE221" s="226">
        <f>IF(N221="základná",J221,0)</f>
        <v>0</v>
      </c>
      <c r="BF221" s="226">
        <f>IF(N221="znížená",J221,0)</f>
        <v>0</v>
      </c>
      <c r="BG221" s="226">
        <f>IF(N221="zákl. prenesená",J221,0)</f>
        <v>0</v>
      </c>
      <c r="BH221" s="226">
        <f>IF(N221="zníž. prenesená",J221,0)</f>
        <v>0</v>
      </c>
      <c r="BI221" s="226">
        <f>IF(N221="nulová",J221,0)</f>
        <v>0</v>
      </c>
      <c r="BJ221" s="17" t="s">
        <v>100</v>
      </c>
      <c r="BK221" s="226">
        <f>ROUND(I221*H221,2)</f>
        <v>0</v>
      </c>
      <c r="BL221" s="17" t="s">
        <v>229</v>
      </c>
      <c r="BM221" s="225" t="s">
        <v>872</v>
      </c>
    </row>
    <row r="222" spans="1:65" s="13" customFormat="1">
      <c r="B222" s="227"/>
      <c r="C222" s="228"/>
      <c r="D222" s="229" t="s">
        <v>234</v>
      </c>
      <c r="E222" s="230" t="s">
        <v>1</v>
      </c>
      <c r="F222" s="231" t="s">
        <v>873</v>
      </c>
      <c r="G222" s="228"/>
      <c r="H222" s="232">
        <v>20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234</v>
      </c>
      <c r="AU222" s="238" t="s">
        <v>100</v>
      </c>
      <c r="AV222" s="13" t="s">
        <v>100</v>
      </c>
      <c r="AW222" s="13" t="s">
        <v>33</v>
      </c>
      <c r="AX222" s="13" t="s">
        <v>85</v>
      </c>
      <c r="AY222" s="238" t="s">
        <v>223</v>
      </c>
    </row>
    <row r="223" spans="1:65" s="2" customFormat="1" ht="22.2" customHeight="1">
      <c r="A223" s="34"/>
      <c r="B223" s="35"/>
      <c r="C223" s="214" t="s">
        <v>409</v>
      </c>
      <c r="D223" s="214" t="s">
        <v>225</v>
      </c>
      <c r="E223" s="215" t="s">
        <v>429</v>
      </c>
      <c r="F223" s="216" t="s">
        <v>430</v>
      </c>
      <c r="G223" s="217" t="s">
        <v>248</v>
      </c>
      <c r="H223" s="218">
        <v>72.03</v>
      </c>
      <c r="I223" s="219"/>
      <c r="J223" s="218">
        <f>ROUND(I223*H223,2)</f>
        <v>0</v>
      </c>
      <c r="K223" s="220"/>
      <c r="L223" s="39"/>
      <c r="M223" s="221" t="s">
        <v>1</v>
      </c>
      <c r="N223" s="222" t="s">
        <v>43</v>
      </c>
      <c r="O223" s="75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5" t="s">
        <v>229</v>
      </c>
      <c r="AT223" s="225" t="s">
        <v>225</v>
      </c>
      <c r="AU223" s="225" t="s">
        <v>100</v>
      </c>
      <c r="AY223" s="17" t="s">
        <v>223</v>
      </c>
      <c r="BE223" s="226">
        <f>IF(N223="základná",J223,0)</f>
        <v>0</v>
      </c>
      <c r="BF223" s="226">
        <f>IF(N223="znížená",J223,0)</f>
        <v>0</v>
      </c>
      <c r="BG223" s="226">
        <f>IF(N223="zákl. prenesená",J223,0)</f>
        <v>0</v>
      </c>
      <c r="BH223" s="226">
        <f>IF(N223="zníž. prenesená",J223,0)</f>
        <v>0</v>
      </c>
      <c r="BI223" s="226">
        <f>IF(N223="nulová",J223,0)</f>
        <v>0</v>
      </c>
      <c r="BJ223" s="17" t="s">
        <v>100</v>
      </c>
      <c r="BK223" s="226">
        <f>ROUND(I223*H223,2)</f>
        <v>0</v>
      </c>
      <c r="BL223" s="17" t="s">
        <v>229</v>
      </c>
      <c r="BM223" s="225" t="s">
        <v>874</v>
      </c>
    </row>
    <row r="224" spans="1:65" s="13" customFormat="1">
      <c r="B224" s="227"/>
      <c r="C224" s="228"/>
      <c r="D224" s="229" t="s">
        <v>234</v>
      </c>
      <c r="E224" s="230" t="s">
        <v>1</v>
      </c>
      <c r="F224" s="231" t="s">
        <v>875</v>
      </c>
      <c r="G224" s="228"/>
      <c r="H224" s="232">
        <v>72.03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33</v>
      </c>
      <c r="AX224" s="13" t="s">
        <v>85</v>
      </c>
      <c r="AY224" s="238" t="s">
        <v>223</v>
      </c>
    </row>
    <row r="225" spans="1:65" s="2" customFormat="1" ht="22.2" customHeight="1">
      <c r="A225" s="34"/>
      <c r="B225" s="35"/>
      <c r="C225" s="214" t="s">
        <v>415</v>
      </c>
      <c r="D225" s="214" t="s">
        <v>225</v>
      </c>
      <c r="E225" s="215" t="s">
        <v>434</v>
      </c>
      <c r="F225" s="216" t="s">
        <v>435</v>
      </c>
      <c r="G225" s="217" t="s">
        <v>228</v>
      </c>
      <c r="H225" s="218">
        <v>33</v>
      </c>
      <c r="I225" s="219"/>
      <c r="J225" s="218">
        <f>ROUND(I225*H225,2)</f>
        <v>0</v>
      </c>
      <c r="K225" s="220"/>
      <c r="L225" s="39"/>
      <c r="M225" s="221" t="s">
        <v>1</v>
      </c>
      <c r="N225" s="222" t="s">
        <v>43</v>
      </c>
      <c r="O225" s="75"/>
      <c r="P225" s="223">
        <f>O225*H225</f>
        <v>0</v>
      </c>
      <c r="Q225" s="223">
        <v>1.0000000000000001E-5</v>
      </c>
      <c r="R225" s="223">
        <f>Q225*H225</f>
        <v>3.3000000000000005E-4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229</v>
      </c>
      <c r="AT225" s="225" t="s">
        <v>225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876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877</v>
      </c>
      <c r="G226" s="228"/>
      <c r="H226" s="232">
        <v>33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85</v>
      </c>
      <c r="AY226" s="238" t="s">
        <v>223</v>
      </c>
    </row>
    <row r="227" spans="1:65" s="2" customFormat="1" ht="30" customHeight="1">
      <c r="A227" s="34"/>
      <c r="B227" s="35"/>
      <c r="C227" s="214" t="s">
        <v>419</v>
      </c>
      <c r="D227" s="214" t="s">
        <v>225</v>
      </c>
      <c r="E227" s="215" t="s">
        <v>439</v>
      </c>
      <c r="F227" s="216" t="s">
        <v>440</v>
      </c>
      <c r="G227" s="217" t="s">
        <v>248</v>
      </c>
      <c r="H227" s="218">
        <v>81.86</v>
      </c>
      <c r="I227" s="219"/>
      <c r="J227" s="218">
        <f>ROUND(I227*H227,2)</f>
        <v>0</v>
      </c>
      <c r="K227" s="220"/>
      <c r="L227" s="39"/>
      <c r="M227" s="221" t="s">
        <v>1</v>
      </c>
      <c r="N227" s="222" t="s">
        <v>43</v>
      </c>
      <c r="O227" s="75"/>
      <c r="P227" s="223">
        <f>O227*H227</f>
        <v>0</v>
      </c>
      <c r="Q227" s="223">
        <v>0.15112999999999999</v>
      </c>
      <c r="R227" s="223">
        <f>Q227*H227</f>
        <v>12.371501799999999</v>
      </c>
      <c r="S227" s="223">
        <v>0</v>
      </c>
      <c r="T227" s="224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5" t="s">
        <v>229</v>
      </c>
      <c r="AT227" s="225" t="s">
        <v>225</v>
      </c>
      <c r="AU227" s="225" t="s">
        <v>100</v>
      </c>
      <c r="AY227" s="17" t="s">
        <v>223</v>
      </c>
      <c r="BE227" s="226">
        <f>IF(N227="základná",J227,0)</f>
        <v>0</v>
      </c>
      <c r="BF227" s="226">
        <f>IF(N227="znížená",J227,0)</f>
        <v>0</v>
      </c>
      <c r="BG227" s="226">
        <f>IF(N227="zákl. prenesená",J227,0)</f>
        <v>0</v>
      </c>
      <c r="BH227" s="226">
        <f>IF(N227="zníž. prenesená",J227,0)</f>
        <v>0</v>
      </c>
      <c r="BI227" s="226">
        <f>IF(N227="nulová",J227,0)</f>
        <v>0</v>
      </c>
      <c r="BJ227" s="17" t="s">
        <v>100</v>
      </c>
      <c r="BK227" s="226">
        <f>ROUND(I227*H227,2)</f>
        <v>0</v>
      </c>
      <c r="BL227" s="17" t="s">
        <v>229</v>
      </c>
      <c r="BM227" s="225" t="s">
        <v>878</v>
      </c>
    </row>
    <row r="228" spans="1:65" s="13" customFormat="1">
      <c r="B228" s="227"/>
      <c r="C228" s="228"/>
      <c r="D228" s="229" t="s">
        <v>234</v>
      </c>
      <c r="E228" s="230" t="s">
        <v>1</v>
      </c>
      <c r="F228" s="231" t="s">
        <v>879</v>
      </c>
      <c r="G228" s="228"/>
      <c r="H228" s="232">
        <v>63.86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234</v>
      </c>
      <c r="AU228" s="238" t="s">
        <v>100</v>
      </c>
      <c r="AV228" s="13" t="s">
        <v>100</v>
      </c>
      <c r="AW228" s="13" t="s">
        <v>33</v>
      </c>
      <c r="AX228" s="13" t="s">
        <v>77</v>
      </c>
      <c r="AY228" s="238" t="s">
        <v>223</v>
      </c>
    </row>
    <row r="229" spans="1:65" s="13" customFormat="1">
      <c r="B229" s="227"/>
      <c r="C229" s="228"/>
      <c r="D229" s="229" t="s">
        <v>234</v>
      </c>
      <c r="E229" s="230" t="s">
        <v>1</v>
      </c>
      <c r="F229" s="231" t="s">
        <v>880</v>
      </c>
      <c r="G229" s="228"/>
      <c r="H229" s="232">
        <v>12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234</v>
      </c>
      <c r="AU229" s="238" t="s">
        <v>100</v>
      </c>
      <c r="AV229" s="13" t="s">
        <v>100</v>
      </c>
      <c r="AW229" s="13" t="s">
        <v>33</v>
      </c>
      <c r="AX229" s="13" t="s">
        <v>77</v>
      </c>
      <c r="AY229" s="238" t="s">
        <v>223</v>
      </c>
    </row>
    <row r="230" spans="1:65" s="13" customFormat="1">
      <c r="B230" s="227"/>
      <c r="C230" s="228"/>
      <c r="D230" s="229" t="s">
        <v>234</v>
      </c>
      <c r="E230" s="230" t="s">
        <v>1</v>
      </c>
      <c r="F230" s="231" t="s">
        <v>881</v>
      </c>
      <c r="G230" s="228"/>
      <c r="H230" s="232">
        <v>6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33</v>
      </c>
      <c r="AX230" s="13" t="s">
        <v>77</v>
      </c>
      <c r="AY230" s="238" t="s">
        <v>223</v>
      </c>
    </row>
    <row r="231" spans="1:65" s="14" customFormat="1">
      <c r="B231" s="239"/>
      <c r="C231" s="240"/>
      <c r="D231" s="229" t="s">
        <v>234</v>
      </c>
      <c r="E231" s="241" t="s">
        <v>1</v>
      </c>
      <c r="F231" s="242" t="s">
        <v>244</v>
      </c>
      <c r="G231" s="240"/>
      <c r="H231" s="243">
        <v>81.86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234</v>
      </c>
      <c r="AU231" s="249" t="s">
        <v>100</v>
      </c>
      <c r="AV231" s="14" t="s">
        <v>229</v>
      </c>
      <c r="AW231" s="14" t="s">
        <v>33</v>
      </c>
      <c r="AX231" s="14" t="s">
        <v>85</v>
      </c>
      <c r="AY231" s="249" t="s">
        <v>223</v>
      </c>
    </row>
    <row r="232" spans="1:65" s="2" customFormat="1" ht="22.2" customHeight="1">
      <c r="A232" s="34"/>
      <c r="B232" s="35"/>
      <c r="C232" s="250" t="s">
        <v>423</v>
      </c>
      <c r="D232" s="250" t="s">
        <v>322</v>
      </c>
      <c r="E232" s="251" t="s">
        <v>447</v>
      </c>
      <c r="F232" s="252" t="s">
        <v>448</v>
      </c>
      <c r="G232" s="253" t="s">
        <v>376</v>
      </c>
      <c r="H232" s="254">
        <v>6.06</v>
      </c>
      <c r="I232" s="255"/>
      <c r="J232" s="254">
        <f>ROUND(I232*H232,2)</f>
        <v>0</v>
      </c>
      <c r="K232" s="256"/>
      <c r="L232" s="257"/>
      <c r="M232" s="258" t="s">
        <v>1</v>
      </c>
      <c r="N232" s="259" t="s">
        <v>43</v>
      </c>
      <c r="O232" s="75"/>
      <c r="P232" s="223">
        <f>O232*H232</f>
        <v>0</v>
      </c>
      <c r="Q232" s="223">
        <v>0.09</v>
      </c>
      <c r="R232" s="223">
        <f>Q232*H232</f>
        <v>0.5454</v>
      </c>
      <c r="S232" s="223">
        <v>0</v>
      </c>
      <c r="T232" s="224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5" t="s">
        <v>262</v>
      </c>
      <c r="AT232" s="225" t="s">
        <v>322</v>
      </c>
      <c r="AU232" s="225" t="s">
        <v>100</v>
      </c>
      <c r="AY232" s="17" t="s">
        <v>223</v>
      </c>
      <c r="BE232" s="226">
        <f>IF(N232="základná",J232,0)</f>
        <v>0</v>
      </c>
      <c r="BF232" s="226">
        <f>IF(N232="znížená",J232,0)</f>
        <v>0</v>
      </c>
      <c r="BG232" s="226">
        <f>IF(N232="zákl. prenesená",J232,0)</f>
        <v>0</v>
      </c>
      <c r="BH232" s="226">
        <f>IF(N232="zníž. prenesená",J232,0)</f>
        <v>0</v>
      </c>
      <c r="BI232" s="226">
        <f>IF(N232="nulová",J232,0)</f>
        <v>0</v>
      </c>
      <c r="BJ232" s="17" t="s">
        <v>100</v>
      </c>
      <c r="BK232" s="226">
        <f>ROUND(I232*H232,2)</f>
        <v>0</v>
      </c>
      <c r="BL232" s="17" t="s">
        <v>229</v>
      </c>
      <c r="BM232" s="225" t="s">
        <v>882</v>
      </c>
    </row>
    <row r="233" spans="1:65" s="13" customFormat="1">
      <c r="B233" s="227"/>
      <c r="C233" s="228"/>
      <c r="D233" s="229" t="s">
        <v>234</v>
      </c>
      <c r="E233" s="230" t="s">
        <v>1</v>
      </c>
      <c r="F233" s="231" t="s">
        <v>881</v>
      </c>
      <c r="G233" s="228"/>
      <c r="H233" s="232">
        <v>6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234</v>
      </c>
      <c r="AU233" s="238" t="s">
        <v>100</v>
      </c>
      <c r="AV233" s="13" t="s">
        <v>100</v>
      </c>
      <c r="AW233" s="13" t="s">
        <v>33</v>
      </c>
      <c r="AX233" s="13" t="s">
        <v>85</v>
      </c>
      <c r="AY233" s="238" t="s">
        <v>223</v>
      </c>
    </row>
    <row r="234" spans="1:65" s="13" customFormat="1">
      <c r="B234" s="227"/>
      <c r="C234" s="228"/>
      <c r="D234" s="229" t="s">
        <v>234</v>
      </c>
      <c r="E234" s="228"/>
      <c r="F234" s="231" t="s">
        <v>883</v>
      </c>
      <c r="G234" s="228"/>
      <c r="H234" s="232">
        <v>6.06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234</v>
      </c>
      <c r="AU234" s="238" t="s">
        <v>100</v>
      </c>
      <c r="AV234" s="13" t="s">
        <v>100</v>
      </c>
      <c r="AW234" s="13" t="s">
        <v>4</v>
      </c>
      <c r="AX234" s="13" t="s">
        <v>85</v>
      </c>
      <c r="AY234" s="238" t="s">
        <v>223</v>
      </c>
    </row>
    <row r="235" spans="1:65" s="2" customFormat="1" ht="14.4" customHeight="1">
      <c r="A235" s="34"/>
      <c r="B235" s="35"/>
      <c r="C235" s="250" t="s">
        <v>428</v>
      </c>
      <c r="D235" s="250" t="s">
        <v>322</v>
      </c>
      <c r="E235" s="251" t="s">
        <v>452</v>
      </c>
      <c r="F235" s="252" t="s">
        <v>453</v>
      </c>
      <c r="G235" s="253" t="s">
        <v>376</v>
      </c>
      <c r="H235" s="254">
        <v>64.5</v>
      </c>
      <c r="I235" s="255"/>
      <c r="J235" s="254">
        <f>ROUND(I235*H235,2)</f>
        <v>0</v>
      </c>
      <c r="K235" s="256"/>
      <c r="L235" s="257"/>
      <c r="M235" s="258" t="s">
        <v>1</v>
      </c>
      <c r="N235" s="259" t="s">
        <v>43</v>
      </c>
      <c r="O235" s="75"/>
      <c r="P235" s="223">
        <f>O235*H235</f>
        <v>0</v>
      </c>
      <c r="Q235" s="223">
        <v>4.8000000000000001E-2</v>
      </c>
      <c r="R235" s="223">
        <f>Q235*H235</f>
        <v>3.0960000000000001</v>
      </c>
      <c r="S235" s="223">
        <v>0</v>
      </c>
      <c r="T235" s="22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262</v>
      </c>
      <c r="AT235" s="225" t="s">
        <v>322</v>
      </c>
      <c r="AU235" s="225" t="s">
        <v>100</v>
      </c>
      <c r="AY235" s="17" t="s">
        <v>223</v>
      </c>
      <c r="BE235" s="226">
        <f>IF(N235="základná",J235,0)</f>
        <v>0</v>
      </c>
      <c r="BF235" s="226">
        <f>IF(N235="znížená",J235,0)</f>
        <v>0</v>
      </c>
      <c r="BG235" s="226">
        <f>IF(N235="zákl. prenesená",J235,0)</f>
        <v>0</v>
      </c>
      <c r="BH235" s="226">
        <f>IF(N235="zníž. prenesená",J235,0)</f>
        <v>0</v>
      </c>
      <c r="BI235" s="226">
        <f>IF(N235="nulová",J235,0)</f>
        <v>0</v>
      </c>
      <c r="BJ235" s="17" t="s">
        <v>100</v>
      </c>
      <c r="BK235" s="226">
        <f>ROUND(I235*H235,2)</f>
        <v>0</v>
      </c>
      <c r="BL235" s="17" t="s">
        <v>229</v>
      </c>
      <c r="BM235" s="225" t="s">
        <v>884</v>
      </c>
    </row>
    <row r="236" spans="1:65" s="13" customFormat="1">
      <c r="B236" s="227"/>
      <c r="C236" s="228"/>
      <c r="D236" s="229" t="s">
        <v>234</v>
      </c>
      <c r="E236" s="230" t="s">
        <v>1</v>
      </c>
      <c r="F236" s="231" t="s">
        <v>879</v>
      </c>
      <c r="G236" s="228"/>
      <c r="H236" s="232">
        <v>63.86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234</v>
      </c>
      <c r="AU236" s="238" t="s">
        <v>100</v>
      </c>
      <c r="AV236" s="13" t="s">
        <v>100</v>
      </c>
      <c r="AW236" s="13" t="s">
        <v>33</v>
      </c>
      <c r="AX236" s="13" t="s">
        <v>85</v>
      </c>
      <c r="AY236" s="238" t="s">
        <v>223</v>
      </c>
    </row>
    <row r="237" spans="1:65" s="13" customFormat="1">
      <c r="B237" s="227"/>
      <c r="C237" s="228"/>
      <c r="D237" s="229" t="s">
        <v>234</v>
      </c>
      <c r="E237" s="228"/>
      <c r="F237" s="231" t="s">
        <v>885</v>
      </c>
      <c r="G237" s="228"/>
      <c r="H237" s="232">
        <v>64.5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234</v>
      </c>
      <c r="AU237" s="238" t="s">
        <v>100</v>
      </c>
      <c r="AV237" s="13" t="s">
        <v>100</v>
      </c>
      <c r="AW237" s="13" t="s">
        <v>4</v>
      </c>
      <c r="AX237" s="13" t="s">
        <v>85</v>
      </c>
      <c r="AY237" s="238" t="s">
        <v>223</v>
      </c>
    </row>
    <row r="238" spans="1:65" s="2" customFormat="1" ht="19.8" customHeight="1">
      <c r="A238" s="34"/>
      <c r="B238" s="35"/>
      <c r="C238" s="250" t="s">
        <v>433</v>
      </c>
      <c r="D238" s="250" t="s">
        <v>322</v>
      </c>
      <c r="E238" s="251" t="s">
        <v>457</v>
      </c>
      <c r="F238" s="252" t="s">
        <v>458</v>
      </c>
      <c r="G238" s="253" t="s">
        <v>376</v>
      </c>
      <c r="H238" s="254">
        <v>12.12</v>
      </c>
      <c r="I238" s="255"/>
      <c r="J238" s="254">
        <f>ROUND(I238*H238,2)</f>
        <v>0</v>
      </c>
      <c r="K238" s="256"/>
      <c r="L238" s="257"/>
      <c r="M238" s="258" t="s">
        <v>1</v>
      </c>
      <c r="N238" s="259" t="s">
        <v>43</v>
      </c>
      <c r="O238" s="75"/>
      <c r="P238" s="223">
        <f>O238*H238</f>
        <v>0</v>
      </c>
      <c r="Q238" s="223">
        <v>6.5000000000000002E-2</v>
      </c>
      <c r="R238" s="223">
        <f>Q238*H238</f>
        <v>0.78779999999999994</v>
      </c>
      <c r="S238" s="223">
        <v>0</v>
      </c>
      <c r="T238" s="22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262</v>
      </c>
      <c r="AT238" s="225" t="s">
        <v>322</v>
      </c>
      <c r="AU238" s="225" t="s">
        <v>100</v>
      </c>
      <c r="AY238" s="17" t="s">
        <v>223</v>
      </c>
      <c r="BE238" s="226">
        <f>IF(N238="základná",J238,0)</f>
        <v>0</v>
      </c>
      <c r="BF238" s="226">
        <f>IF(N238="znížená",J238,0)</f>
        <v>0</v>
      </c>
      <c r="BG238" s="226">
        <f>IF(N238="zákl. prenesená",J238,0)</f>
        <v>0</v>
      </c>
      <c r="BH238" s="226">
        <f>IF(N238="zníž. prenesená",J238,0)</f>
        <v>0</v>
      </c>
      <c r="BI238" s="226">
        <f>IF(N238="nulová",J238,0)</f>
        <v>0</v>
      </c>
      <c r="BJ238" s="17" t="s">
        <v>100</v>
      </c>
      <c r="BK238" s="226">
        <f>ROUND(I238*H238,2)</f>
        <v>0</v>
      </c>
      <c r="BL238" s="17" t="s">
        <v>229</v>
      </c>
      <c r="BM238" s="225" t="s">
        <v>886</v>
      </c>
    </row>
    <row r="239" spans="1:65" s="13" customFormat="1">
      <c r="B239" s="227"/>
      <c r="C239" s="228"/>
      <c r="D239" s="229" t="s">
        <v>234</v>
      </c>
      <c r="E239" s="230" t="s">
        <v>1</v>
      </c>
      <c r="F239" s="231" t="s">
        <v>887</v>
      </c>
      <c r="G239" s="228"/>
      <c r="H239" s="232">
        <v>12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234</v>
      </c>
      <c r="AU239" s="238" t="s">
        <v>100</v>
      </c>
      <c r="AV239" s="13" t="s">
        <v>100</v>
      </c>
      <c r="AW239" s="13" t="s">
        <v>33</v>
      </c>
      <c r="AX239" s="13" t="s">
        <v>85</v>
      </c>
      <c r="AY239" s="238" t="s">
        <v>223</v>
      </c>
    </row>
    <row r="240" spans="1:65" s="13" customFormat="1">
      <c r="B240" s="227"/>
      <c r="C240" s="228"/>
      <c r="D240" s="229" t="s">
        <v>234</v>
      </c>
      <c r="E240" s="228"/>
      <c r="F240" s="231" t="s">
        <v>888</v>
      </c>
      <c r="G240" s="228"/>
      <c r="H240" s="232">
        <v>12.12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234</v>
      </c>
      <c r="AU240" s="238" t="s">
        <v>100</v>
      </c>
      <c r="AV240" s="13" t="s">
        <v>100</v>
      </c>
      <c r="AW240" s="13" t="s">
        <v>4</v>
      </c>
      <c r="AX240" s="13" t="s">
        <v>85</v>
      </c>
      <c r="AY240" s="238" t="s">
        <v>223</v>
      </c>
    </row>
    <row r="241" spans="1:65" s="2" customFormat="1" ht="30" customHeight="1">
      <c r="A241" s="34"/>
      <c r="B241" s="35"/>
      <c r="C241" s="214" t="s">
        <v>438</v>
      </c>
      <c r="D241" s="214" t="s">
        <v>225</v>
      </c>
      <c r="E241" s="215" t="s">
        <v>462</v>
      </c>
      <c r="F241" s="216" t="s">
        <v>463</v>
      </c>
      <c r="G241" s="217" t="s">
        <v>248</v>
      </c>
      <c r="H241" s="218">
        <v>75.58</v>
      </c>
      <c r="I241" s="219"/>
      <c r="J241" s="218">
        <f>ROUND(I241*H241,2)</f>
        <v>0</v>
      </c>
      <c r="K241" s="220"/>
      <c r="L241" s="39"/>
      <c r="M241" s="221" t="s">
        <v>1</v>
      </c>
      <c r="N241" s="222" t="s">
        <v>43</v>
      </c>
      <c r="O241" s="75"/>
      <c r="P241" s="223">
        <f>O241*H241</f>
        <v>0</v>
      </c>
      <c r="Q241" s="223">
        <v>9.8530000000000006E-2</v>
      </c>
      <c r="R241" s="223">
        <f>Q241*H241</f>
        <v>7.4468974000000001</v>
      </c>
      <c r="S241" s="223">
        <v>0</v>
      </c>
      <c r="T241" s="22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>IF(N241="základná",J241,0)</f>
        <v>0</v>
      </c>
      <c r="BF241" s="226">
        <f>IF(N241="znížená",J241,0)</f>
        <v>0</v>
      </c>
      <c r="BG241" s="226">
        <f>IF(N241="zákl. prenesená",J241,0)</f>
        <v>0</v>
      </c>
      <c r="BH241" s="226">
        <f>IF(N241="zníž. prenesená",J241,0)</f>
        <v>0</v>
      </c>
      <c r="BI241" s="226">
        <f>IF(N241="nulová",J241,0)</f>
        <v>0</v>
      </c>
      <c r="BJ241" s="17" t="s">
        <v>100</v>
      </c>
      <c r="BK241" s="226">
        <f>ROUND(I241*H241,2)</f>
        <v>0</v>
      </c>
      <c r="BL241" s="17" t="s">
        <v>229</v>
      </c>
      <c r="BM241" s="225" t="s">
        <v>889</v>
      </c>
    </row>
    <row r="242" spans="1:65" s="13" customFormat="1">
      <c r="B242" s="227"/>
      <c r="C242" s="228"/>
      <c r="D242" s="229" t="s">
        <v>234</v>
      </c>
      <c r="E242" s="230" t="s">
        <v>1</v>
      </c>
      <c r="F242" s="231" t="s">
        <v>890</v>
      </c>
      <c r="G242" s="228"/>
      <c r="H242" s="232">
        <v>75.58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234</v>
      </c>
      <c r="AU242" s="238" t="s">
        <v>100</v>
      </c>
      <c r="AV242" s="13" t="s">
        <v>100</v>
      </c>
      <c r="AW242" s="13" t="s">
        <v>33</v>
      </c>
      <c r="AX242" s="13" t="s">
        <v>85</v>
      </c>
      <c r="AY242" s="238" t="s">
        <v>223</v>
      </c>
    </row>
    <row r="243" spans="1:65" s="2" customFormat="1" ht="14.4" customHeight="1">
      <c r="A243" s="34"/>
      <c r="B243" s="35"/>
      <c r="C243" s="250" t="s">
        <v>446</v>
      </c>
      <c r="D243" s="250" t="s">
        <v>322</v>
      </c>
      <c r="E243" s="251" t="s">
        <v>467</v>
      </c>
      <c r="F243" s="252" t="s">
        <v>468</v>
      </c>
      <c r="G243" s="253" t="s">
        <v>376</v>
      </c>
      <c r="H243" s="254">
        <v>76.34</v>
      </c>
      <c r="I243" s="255"/>
      <c r="J243" s="254">
        <f>ROUND(I243*H243,2)</f>
        <v>0</v>
      </c>
      <c r="K243" s="256"/>
      <c r="L243" s="257"/>
      <c r="M243" s="258" t="s">
        <v>1</v>
      </c>
      <c r="N243" s="259" t="s">
        <v>43</v>
      </c>
      <c r="O243" s="75"/>
      <c r="P243" s="223">
        <f>O243*H243</f>
        <v>0</v>
      </c>
      <c r="Q243" s="223">
        <v>2.3E-2</v>
      </c>
      <c r="R243" s="223">
        <f>Q243*H243</f>
        <v>1.7558200000000002</v>
      </c>
      <c r="S243" s="223">
        <v>0</v>
      </c>
      <c r="T243" s="22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262</v>
      </c>
      <c r="AT243" s="225" t="s">
        <v>322</v>
      </c>
      <c r="AU243" s="225" t="s">
        <v>100</v>
      </c>
      <c r="AY243" s="17" t="s">
        <v>223</v>
      </c>
      <c r="BE243" s="226">
        <f>IF(N243="základná",J243,0)</f>
        <v>0</v>
      </c>
      <c r="BF243" s="226">
        <f>IF(N243="znížená",J243,0)</f>
        <v>0</v>
      </c>
      <c r="BG243" s="226">
        <f>IF(N243="zákl. prenesená",J243,0)</f>
        <v>0</v>
      </c>
      <c r="BH243" s="226">
        <f>IF(N243="zníž. prenesená",J243,0)</f>
        <v>0</v>
      </c>
      <c r="BI243" s="226">
        <f>IF(N243="nulová",J243,0)</f>
        <v>0</v>
      </c>
      <c r="BJ243" s="17" t="s">
        <v>100</v>
      </c>
      <c r="BK243" s="226">
        <f>ROUND(I243*H243,2)</f>
        <v>0</v>
      </c>
      <c r="BL243" s="17" t="s">
        <v>229</v>
      </c>
      <c r="BM243" s="225" t="s">
        <v>891</v>
      </c>
    </row>
    <row r="244" spans="1:65" s="13" customFormat="1">
      <c r="B244" s="227"/>
      <c r="C244" s="228"/>
      <c r="D244" s="229" t="s">
        <v>234</v>
      </c>
      <c r="E244" s="228"/>
      <c r="F244" s="231" t="s">
        <v>892</v>
      </c>
      <c r="G244" s="228"/>
      <c r="H244" s="232">
        <v>76.34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234</v>
      </c>
      <c r="AU244" s="238" t="s">
        <v>100</v>
      </c>
      <c r="AV244" s="13" t="s">
        <v>100</v>
      </c>
      <c r="AW244" s="13" t="s">
        <v>4</v>
      </c>
      <c r="AX244" s="13" t="s">
        <v>85</v>
      </c>
      <c r="AY244" s="238" t="s">
        <v>223</v>
      </c>
    </row>
    <row r="245" spans="1:65" s="2" customFormat="1" ht="22.2" customHeight="1">
      <c r="A245" s="34"/>
      <c r="B245" s="35"/>
      <c r="C245" s="214" t="s">
        <v>451</v>
      </c>
      <c r="D245" s="214" t="s">
        <v>225</v>
      </c>
      <c r="E245" s="215" t="s">
        <v>472</v>
      </c>
      <c r="F245" s="216" t="s">
        <v>473</v>
      </c>
      <c r="G245" s="217" t="s">
        <v>258</v>
      </c>
      <c r="H245" s="218">
        <v>6.99</v>
      </c>
      <c r="I245" s="219"/>
      <c r="J245" s="218">
        <f>ROUND(I245*H245,2)</f>
        <v>0</v>
      </c>
      <c r="K245" s="220"/>
      <c r="L245" s="39"/>
      <c r="M245" s="221" t="s">
        <v>1</v>
      </c>
      <c r="N245" s="222" t="s">
        <v>43</v>
      </c>
      <c r="O245" s="75"/>
      <c r="P245" s="223">
        <f>O245*H245</f>
        <v>0</v>
      </c>
      <c r="Q245" s="223">
        <v>2.2151299999999998</v>
      </c>
      <c r="R245" s="223">
        <f>Q245*H245</f>
        <v>15.483758699999999</v>
      </c>
      <c r="S245" s="223">
        <v>0</v>
      </c>
      <c r="T245" s="224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5" t="s">
        <v>229</v>
      </c>
      <c r="AT245" s="225" t="s">
        <v>225</v>
      </c>
      <c r="AU245" s="225" t="s">
        <v>100</v>
      </c>
      <c r="AY245" s="17" t="s">
        <v>223</v>
      </c>
      <c r="BE245" s="226">
        <f>IF(N245="základná",J245,0)</f>
        <v>0</v>
      </c>
      <c r="BF245" s="226">
        <f>IF(N245="znížená",J245,0)</f>
        <v>0</v>
      </c>
      <c r="BG245" s="226">
        <f>IF(N245="zákl. prenesená",J245,0)</f>
        <v>0</v>
      </c>
      <c r="BH245" s="226">
        <f>IF(N245="zníž. prenesená",J245,0)</f>
        <v>0</v>
      </c>
      <c r="BI245" s="226">
        <f>IF(N245="nulová",J245,0)</f>
        <v>0</v>
      </c>
      <c r="BJ245" s="17" t="s">
        <v>100</v>
      </c>
      <c r="BK245" s="226">
        <f>ROUND(I245*H245,2)</f>
        <v>0</v>
      </c>
      <c r="BL245" s="17" t="s">
        <v>229</v>
      </c>
      <c r="BM245" s="225" t="s">
        <v>893</v>
      </c>
    </row>
    <row r="246" spans="1:65" s="13" customFormat="1">
      <c r="B246" s="227"/>
      <c r="C246" s="228"/>
      <c r="D246" s="229" t="s">
        <v>234</v>
      </c>
      <c r="E246" s="230" t="s">
        <v>1</v>
      </c>
      <c r="F246" s="231" t="s">
        <v>894</v>
      </c>
      <c r="G246" s="228"/>
      <c r="H246" s="232">
        <v>6.99</v>
      </c>
      <c r="I246" s="233"/>
      <c r="J246" s="228"/>
      <c r="K246" s="228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234</v>
      </c>
      <c r="AU246" s="238" t="s">
        <v>100</v>
      </c>
      <c r="AV246" s="13" t="s">
        <v>100</v>
      </c>
      <c r="AW246" s="13" t="s">
        <v>33</v>
      </c>
      <c r="AX246" s="13" t="s">
        <v>85</v>
      </c>
      <c r="AY246" s="238" t="s">
        <v>223</v>
      </c>
    </row>
    <row r="247" spans="1:65" s="2" customFormat="1" ht="22.2" customHeight="1">
      <c r="A247" s="34"/>
      <c r="B247" s="35"/>
      <c r="C247" s="214" t="s">
        <v>456</v>
      </c>
      <c r="D247" s="214" t="s">
        <v>225</v>
      </c>
      <c r="E247" s="215" t="s">
        <v>494</v>
      </c>
      <c r="F247" s="216" t="s">
        <v>495</v>
      </c>
      <c r="G247" s="217" t="s">
        <v>376</v>
      </c>
      <c r="H247" s="218">
        <v>3</v>
      </c>
      <c r="I247" s="219"/>
      <c r="J247" s="218">
        <f t="shared" ref="J247:J253" si="15">ROUND(I247*H247,2)</f>
        <v>0</v>
      </c>
      <c r="K247" s="220"/>
      <c r="L247" s="39"/>
      <c r="M247" s="221" t="s">
        <v>1</v>
      </c>
      <c r="N247" s="222" t="s">
        <v>43</v>
      </c>
      <c r="O247" s="75"/>
      <c r="P247" s="223">
        <f t="shared" ref="P247:P253" si="16">O247*H247</f>
        <v>0</v>
      </c>
      <c r="Q247" s="223">
        <v>0</v>
      </c>
      <c r="R247" s="223">
        <f t="shared" ref="R247:R253" si="17">Q247*H247</f>
        <v>0</v>
      </c>
      <c r="S247" s="223">
        <v>4.0000000000000001E-3</v>
      </c>
      <c r="T247" s="224">
        <f t="shared" ref="T247:T253" si="18">S247*H247</f>
        <v>1.2E-2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5" t="s">
        <v>229</v>
      </c>
      <c r="AT247" s="225" t="s">
        <v>225</v>
      </c>
      <c r="AU247" s="225" t="s">
        <v>100</v>
      </c>
      <c r="AY247" s="17" t="s">
        <v>223</v>
      </c>
      <c r="BE247" s="226">
        <f t="shared" ref="BE247:BE253" si="19">IF(N247="základná",J247,0)</f>
        <v>0</v>
      </c>
      <c r="BF247" s="226">
        <f t="shared" ref="BF247:BF253" si="20">IF(N247="znížená",J247,0)</f>
        <v>0</v>
      </c>
      <c r="BG247" s="226">
        <f t="shared" ref="BG247:BG253" si="21">IF(N247="zákl. prenesená",J247,0)</f>
        <v>0</v>
      </c>
      <c r="BH247" s="226">
        <f t="shared" ref="BH247:BH253" si="22">IF(N247="zníž. prenesená",J247,0)</f>
        <v>0</v>
      </c>
      <c r="BI247" s="226">
        <f t="shared" ref="BI247:BI253" si="23">IF(N247="nulová",J247,0)</f>
        <v>0</v>
      </c>
      <c r="BJ247" s="17" t="s">
        <v>100</v>
      </c>
      <c r="BK247" s="226">
        <f t="shared" ref="BK247:BK253" si="24">ROUND(I247*H247,2)</f>
        <v>0</v>
      </c>
      <c r="BL247" s="17" t="s">
        <v>229</v>
      </c>
      <c r="BM247" s="225" t="s">
        <v>895</v>
      </c>
    </row>
    <row r="248" spans="1:65" s="2" customFormat="1" ht="22.2" customHeight="1">
      <c r="A248" s="34"/>
      <c r="B248" s="35"/>
      <c r="C248" s="214" t="s">
        <v>461</v>
      </c>
      <c r="D248" s="214" t="s">
        <v>225</v>
      </c>
      <c r="E248" s="215" t="s">
        <v>713</v>
      </c>
      <c r="F248" s="216" t="s">
        <v>714</v>
      </c>
      <c r="G248" s="217" t="s">
        <v>228</v>
      </c>
      <c r="H248" s="218">
        <v>9</v>
      </c>
      <c r="I248" s="219"/>
      <c r="J248" s="218">
        <f t="shared" si="15"/>
        <v>0</v>
      </c>
      <c r="K248" s="220"/>
      <c r="L248" s="39"/>
      <c r="M248" s="221" t="s">
        <v>1</v>
      </c>
      <c r="N248" s="222" t="s">
        <v>43</v>
      </c>
      <c r="O248" s="75"/>
      <c r="P248" s="223">
        <f t="shared" si="16"/>
        <v>0</v>
      </c>
      <c r="Q248" s="223">
        <v>1.0000000000000001E-5</v>
      </c>
      <c r="R248" s="223">
        <f t="shared" si="17"/>
        <v>9.0000000000000006E-5</v>
      </c>
      <c r="S248" s="223">
        <v>0</v>
      </c>
      <c r="T248" s="224">
        <f t="shared" si="18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5" t="s">
        <v>229</v>
      </c>
      <c r="AT248" s="225" t="s">
        <v>225</v>
      </c>
      <c r="AU248" s="225" t="s">
        <v>100</v>
      </c>
      <c r="AY248" s="17" t="s">
        <v>223</v>
      </c>
      <c r="BE248" s="226">
        <f t="shared" si="19"/>
        <v>0</v>
      </c>
      <c r="BF248" s="226">
        <f t="shared" si="20"/>
        <v>0</v>
      </c>
      <c r="BG248" s="226">
        <f t="shared" si="21"/>
        <v>0</v>
      </c>
      <c r="BH248" s="226">
        <f t="shared" si="22"/>
        <v>0</v>
      </c>
      <c r="BI248" s="226">
        <f t="shared" si="23"/>
        <v>0</v>
      </c>
      <c r="BJ248" s="17" t="s">
        <v>100</v>
      </c>
      <c r="BK248" s="226">
        <f t="shared" si="24"/>
        <v>0</v>
      </c>
      <c r="BL248" s="17" t="s">
        <v>229</v>
      </c>
      <c r="BM248" s="225" t="s">
        <v>896</v>
      </c>
    </row>
    <row r="249" spans="1:65" s="2" customFormat="1" ht="30" customHeight="1">
      <c r="A249" s="34"/>
      <c r="B249" s="35"/>
      <c r="C249" s="214" t="s">
        <v>466</v>
      </c>
      <c r="D249" s="214" t="s">
        <v>225</v>
      </c>
      <c r="E249" s="215" t="s">
        <v>502</v>
      </c>
      <c r="F249" s="216" t="s">
        <v>503</v>
      </c>
      <c r="G249" s="217" t="s">
        <v>303</v>
      </c>
      <c r="H249" s="218">
        <v>85.75</v>
      </c>
      <c r="I249" s="219"/>
      <c r="J249" s="218">
        <f t="shared" si="15"/>
        <v>0</v>
      </c>
      <c r="K249" s="220"/>
      <c r="L249" s="39"/>
      <c r="M249" s="221" t="s">
        <v>1</v>
      </c>
      <c r="N249" s="222" t="s">
        <v>43</v>
      </c>
      <c r="O249" s="75"/>
      <c r="P249" s="223">
        <f t="shared" si="16"/>
        <v>0</v>
      </c>
      <c r="Q249" s="223">
        <v>0</v>
      </c>
      <c r="R249" s="223">
        <f t="shared" si="17"/>
        <v>0</v>
      </c>
      <c r="S249" s="223">
        <v>0</v>
      </c>
      <c r="T249" s="224">
        <f t="shared" si="18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5" t="s">
        <v>229</v>
      </c>
      <c r="AT249" s="225" t="s">
        <v>225</v>
      </c>
      <c r="AU249" s="225" t="s">
        <v>100</v>
      </c>
      <c r="AY249" s="17" t="s">
        <v>223</v>
      </c>
      <c r="BE249" s="226">
        <f t="shared" si="19"/>
        <v>0</v>
      </c>
      <c r="BF249" s="226">
        <f t="shared" si="20"/>
        <v>0</v>
      </c>
      <c r="BG249" s="226">
        <f t="shared" si="21"/>
        <v>0</v>
      </c>
      <c r="BH249" s="226">
        <f t="shared" si="22"/>
        <v>0</v>
      </c>
      <c r="BI249" s="226">
        <f t="shared" si="23"/>
        <v>0</v>
      </c>
      <c r="BJ249" s="17" t="s">
        <v>100</v>
      </c>
      <c r="BK249" s="226">
        <f t="shared" si="24"/>
        <v>0</v>
      </c>
      <c r="BL249" s="17" t="s">
        <v>229</v>
      </c>
      <c r="BM249" s="225" t="s">
        <v>897</v>
      </c>
    </row>
    <row r="250" spans="1:65" s="2" customFormat="1" ht="22.2" customHeight="1">
      <c r="A250" s="34"/>
      <c r="B250" s="35"/>
      <c r="C250" s="214" t="s">
        <v>471</v>
      </c>
      <c r="D250" s="214" t="s">
        <v>225</v>
      </c>
      <c r="E250" s="215" t="s">
        <v>506</v>
      </c>
      <c r="F250" s="216" t="s">
        <v>507</v>
      </c>
      <c r="G250" s="217" t="s">
        <v>303</v>
      </c>
      <c r="H250" s="218">
        <v>85.75</v>
      </c>
      <c r="I250" s="219"/>
      <c r="J250" s="218">
        <f t="shared" si="15"/>
        <v>0</v>
      </c>
      <c r="K250" s="220"/>
      <c r="L250" s="39"/>
      <c r="M250" s="221" t="s">
        <v>1</v>
      </c>
      <c r="N250" s="222" t="s">
        <v>43</v>
      </c>
      <c r="O250" s="75"/>
      <c r="P250" s="223">
        <f t="shared" si="16"/>
        <v>0</v>
      </c>
      <c r="Q250" s="223">
        <v>0</v>
      </c>
      <c r="R250" s="223">
        <f t="shared" si="17"/>
        <v>0</v>
      </c>
      <c r="S250" s="223">
        <v>0</v>
      </c>
      <c r="T250" s="224">
        <f t="shared" si="18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5" t="s">
        <v>229</v>
      </c>
      <c r="AT250" s="225" t="s">
        <v>225</v>
      </c>
      <c r="AU250" s="225" t="s">
        <v>100</v>
      </c>
      <c r="AY250" s="17" t="s">
        <v>223</v>
      </c>
      <c r="BE250" s="226">
        <f t="shared" si="19"/>
        <v>0</v>
      </c>
      <c r="BF250" s="226">
        <f t="shared" si="20"/>
        <v>0</v>
      </c>
      <c r="BG250" s="226">
        <f t="shared" si="21"/>
        <v>0</v>
      </c>
      <c r="BH250" s="226">
        <f t="shared" si="22"/>
        <v>0</v>
      </c>
      <c r="BI250" s="226">
        <f t="shared" si="23"/>
        <v>0</v>
      </c>
      <c r="BJ250" s="17" t="s">
        <v>100</v>
      </c>
      <c r="BK250" s="226">
        <f t="shared" si="24"/>
        <v>0</v>
      </c>
      <c r="BL250" s="17" t="s">
        <v>229</v>
      </c>
      <c r="BM250" s="225" t="s">
        <v>898</v>
      </c>
    </row>
    <row r="251" spans="1:65" s="2" customFormat="1" ht="22.2" customHeight="1">
      <c r="A251" s="34"/>
      <c r="B251" s="35"/>
      <c r="C251" s="214" t="s">
        <v>476</v>
      </c>
      <c r="D251" s="214" t="s">
        <v>225</v>
      </c>
      <c r="E251" s="215" t="s">
        <v>511</v>
      </c>
      <c r="F251" s="216" t="s">
        <v>512</v>
      </c>
      <c r="G251" s="217" t="s">
        <v>303</v>
      </c>
      <c r="H251" s="218">
        <v>85.75</v>
      </c>
      <c r="I251" s="219"/>
      <c r="J251" s="218">
        <f t="shared" si="15"/>
        <v>0</v>
      </c>
      <c r="K251" s="220"/>
      <c r="L251" s="39"/>
      <c r="M251" s="221" t="s">
        <v>1</v>
      </c>
      <c r="N251" s="222" t="s">
        <v>43</v>
      </c>
      <c r="O251" s="75"/>
      <c r="P251" s="223">
        <f t="shared" si="16"/>
        <v>0</v>
      </c>
      <c r="Q251" s="223">
        <v>0</v>
      </c>
      <c r="R251" s="223">
        <f t="shared" si="17"/>
        <v>0</v>
      </c>
      <c r="S251" s="223">
        <v>0</v>
      </c>
      <c r="T251" s="224">
        <f t="shared" si="18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5" t="s">
        <v>229</v>
      </c>
      <c r="AT251" s="225" t="s">
        <v>225</v>
      </c>
      <c r="AU251" s="225" t="s">
        <v>100</v>
      </c>
      <c r="AY251" s="17" t="s">
        <v>223</v>
      </c>
      <c r="BE251" s="226">
        <f t="shared" si="19"/>
        <v>0</v>
      </c>
      <c r="BF251" s="226">
        <f t="shared" si="20"/>
        <v>0</v>
      </c>
      <c r="BG251" s="226">
        <f t="shared" si="21"/>
        <v>0</v>
      </c>
      <c r="BH251" s="226">
        <f t="shared" si="22"/>
        <v>0</v>
      </c>
      <c r="BI251" s="226">
        <f t="shared" si="23"/>
        <v>0</v>
      </c>
      <c r="BJ251" s="17" t="s">
        <v>100</v>
      </c>
      <c r="BK251" s="226">
        <f t="shared" si="24"/>
        <v>0</v>
      </c>
      <c r="BL251" s="17" t="s">
        <v>229</v>
      </c>
      <c r="BM251" s="225" t="s">
        <v>899</v>
      </c>
    </row>
    <row r="252" spans="1:65" s="2" customFormat="1" ht="22.2" customHeight="1">
      <c r="A252" s="34"/>
      <c r="B252" s="35"/>
      <c r="C252" s="214" t="s">
        <v>481</v>
      </c>
      <c r="D252" s="214" t="s">
        <v>225</v>
      </c>
      <c r="E252" s="215" t="s">
        <v>515</v>
      </c>
      <c r="F252" s="216" t="s">
        <v>516</v>
      </c>
      <c r="G252" s="217" t="s">
        <v>303</v>
      </c>
      <c r="H252" s="218">
        <v>52.26</v>
      </c>
      <c r="I252" s="219"/>
      <c r="J252" s="218">
        <f t="shared" si="15"/>
        <v>0</v>
      </c>
      <c r="K252" s="220"/>
      <c r="L252" s="39"/>
      <c r="M252" s="221" t="s">
        <v>1</v>
      </c>
      <c r="N252" s="222" t="s">
        <v>43</v>
      </c>
      <c r="O252" s="75"/>
      <c r="P252" s="223">
        <f t="shared" si="16"/>
        <v>0</v>
      </c>
      <c r="Q252" s="223">
        <v>0</v>
      </c>
      <c r="R252" s="223">
        <f t="shared" si="17"/>
        <v>0</v>
      </c>
      <c r="S252" s="223">
        <v>0</v>
      </c>
      <c r="T252" s="224">
        <f t="shared" si="18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5" t="s">
        <v>229</v>
      </c>
      <c r="AT252" s="225" t="s">
        <v>225</v>
      </c>
      <c r="AU252" s="225" t="s">
        <v>100</v>
      </c>
      <c r="AY252" s="17" t="s">
        <v>223</v>
      </c>
      <c r="BE252" s="226">
        <f t="shared" si="19"/>
        <v>0</v>
      </c>
      <c r="BF252" s="226">
        <f t="shared" si="20"/>
        <v>0</v>
      </c>
      <c r="BG252" s="226">
        <f t="shared" si="21"/>
        <v>0</v>
      </c>
      <c r="BH252" s="226">
        <f t="shared" si="22"/>
        <v>0</v>
      </c>
      <c r="BI252" s="226">
        <f t="shared" si="23"/>
        <v>0</v>
      </c>
      <c r="BJ252" s="17" t="s">
        <v>100</v>
      </c>
      <c r="BK252" s="226">
        <f t="shared" si="24"/>
        <v>0</v>
      </c>
      <c r="BL252" s="17" t="s">
        <v>229</v>
      </c>
      <c r="BM252" s="225" t="s">
        <v>900</v>
      </c>
    </row>
    <row r="253" spans="1:65" s="2" customFormat="1" ht="22.2" customHeight="1">
      <c r="A253" s="34"/>
      <c r="B253" s="35"/>
      <c r="C253" s="214" t="s">
        <v>485</v>
      </c>
      <c r="D253" s="214" t="s">
        <v>225</v>
      </c>
      <c r="E253" s="215" t="s">
        <v>519</v>
      </c>
      <c r="F253" s="216" t="s">
        <v>520</v>
      </c>
      <c r="G253" s="217" t="s">
        <v>303</v>
      </c>
      <c r="H253" s="218">
        <v>33.49</v>
      </c>
      <c r="I253" s="219"/>
      <c r="J253" s="218">
        <f t="shared" si="15"/>
        <v>0</v>
      </c>
      <c r="K253" s="220"/>
      <c r="L253" s="39"/>
      <c r="M253" s="221" t="s">
        <v>1</v>
      </c>
      <c r="N253" s="222" t="s">
        <v>43</v>
      </c>
      <c r="O253" s="75"/>
      <c r="P253" s="223">
        <f t="shared" si="16"/>
        <v>0</v>
      </c>
      <c r="Q253" s="223">
        <v>0</v>
      </c>
      <c r="R253" s="223">
        <f t="shared" si="17"/>
        <v>0</v>
      </c>
      <c r="S253" s="223">
        <v>0</v>
      </c>
      <c r="T253" s="224">
        <f t="shared" si="18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5" t="s">
        <v>229</v>
      </c>
      <c r="AT253" s="225" t="s">
        <v>225</v>
      </c>
      <c r="AU253" s="225" t="s">
        <v>100</v>
      </c>
      <c r="AY253" s="17" t="s">
        <v>223</v>
      </c>
      <c r="BE253" s="226">
        <f t="shared" si="19"/>
        <v>0</v>
      </c>
      <c r="BF253" s="226">
        <f t="shared" si="20"/>
        <v>0</v>
      </c>
      <c r="BG253" s="226">
        <f t="shared" si="21"/>
        <v>0</v>
      </c>
      <c r="BH253" s="226">
        <f t="shared" si="22"/>
        <v>0</v>
      </c>
      <c r="BI253" s="226">
        <f t="shared" si="23"/>
        <v>0</v>
      </c>
      <c r="BJ253" s="17" t="s">
        <v>100</v>
      </c>
      <c r="BK253" s="226">
        <f t="shared" si="24"/>
        <v>0</v>
      </c>
      <c r="BL253" s="17" t="s">
        <v>229</v>
      </c>
      <c r="BM253" s="225" t="s">
        <v>901</v>
      </c>
    </row>
    <row r="254" spans="1:65" s="12" customFormat="1" ht="22.8" customHeight="1">
      <c r="B254" s="198"/>
      <c r="C254" s="199"/>
      <c r="D254" s="200" t="s">
        <v>76</v>
      </c>
      <c r="E254" s="212" t="s">
        <v>522</v>
      </c>
      <c r="F254" s="212" t="s">
        <v>523</v>
      </c>
      <c r="G254" s="199"/>
      <c r="H254" s="199"/>
      <c r="I254" s="202"/>
      <c r="J254" s="213">
        <f>BK254</f>
        <v>0</v>
      </c>
      <c r="K254" s="199"/>
      <c r="L254" s="204"/>
      <c r="M254" s="205"/>
      <c r="N254" s="206"/>
      <c r="O254" s="206"/>
      <c r="P254" s="207">
        <f>P255</f>
        <v>0</v>
      </c>
      <c r="Q254" s="206"/>
      <c r="R254" s="207">
        <f>R255</f>
        <v>0</v>
      </c>
      <c r="S254" s="206"/>
      <c r="T254" s="208">
        <f>T255</f>
        <v>0</v>
      </c>
      <c r="AR254" s="209" t="s">
        <v>85</v>
      </c>
      <c r="AT254" s="210" t="s">
        <v>76</v>
      </c>
      <c r="AU254" s="210" t="s">
        <v>85</v>
      </c>
      <c r="AY254" s="209" t="s">
        <v>223</v>
      </c>
      <c r="BK254" s="211">
        <f>BK255</f>
        <v>0</v>
      </c>
    </row>
    <row r="255" spans="1:65" s="2" customFormat="1" ht="22.2" customHeight="1">
      <c r="A255" s="34"/>
      <c r="B255" s="35"/>
      <c r="C255" s="214" t="s">
        <v>489</v>
      </c>
      <c r="D255" s="214" t="s">
        <v>225</v>
      </c>
      <c r="E255" s="215" t="s">
        <v>596</v>
      </c>
      <c r="F255" s="216" t="s">
        <v>597</v>
      </c>
      <c r="G255" s="217" t="s">
        <v>303</v>
      </c>
      <c r="H255" s="218">
        <v>201.4</v>
      </c>
      <c r="I255" s="219"/>
      <c r="J255" s="218">
        <f>ROUND(I255*H255,2)</f>
        <v>0</v>
      </c>
      <c r="K255" s="220"/>
      <c r="L255" s="39"/>
      <c r="M255" s="260" t="s">
        <v>1</v>
      </c>
      <c r="N255" s="261" t="s">
        <v>43</v>
      </c>
      <c r="O255" s="262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5" t="s">
        <v>229</v>
      </c>
      <c r="AT255" s="225" t="s">
        <v>225</v>
      </c>
      <c r="AU255" s="225" t="s">
        <v>100</v>
      </c>
      <c r="AY255" s="17" t="s">
        <v>223</v>
      </c>
      <c r="BE255" s="226">
        <f>IF(N255="základná",J255,0)</f>
        <v>0</v>
      </c>
      <c r="BF255" s="226">
        <f>IF(N255="znížená",J255,0)</f>
        <v>0</v>
      </c>
      <c r="BG255" s="226">
        <f>IF(N255="zákl. prenesená",J255,0)</f>
        <v>0</v>
      </c>
      <c r="BH255" s="226">
        <f>IF(N255="zníž. prenesená",J255,0)</f>
        <v>0</v>
      </c>
      <c r="BI255" s="226">
        <f>IF(N255="nulová",J255,0)</f>
        <v>0</v>
      </c>
      <c r="BJ255" s="17" t="s">
        <v>100</v>
      </c>
      <c r="BK255" s="226">
        <f>ROUND(I255*H255,2)</f>
        <v>0</v>
      </c>
      <c r="BL255" s="17" t="s">
        <v>229</v>
      </c>
      <c r="BM255" s="225" t="s">
        <v>902</v>
      </c>
    </row>
    <row r="256" spans="1:65" s="2" customFormat="1" ht="6.9" customHeight="1">
      <c r="A256" s="34"/>
      <c r="B256" s="58"/>
      <c r="C256" s="59"/>
      <c r="D256" s="59"/>
      <c r="E256" s="59"/>
      <c r="F256" s="59"/>
      <c r="G256" s="59"/>
      <c r="H256" s="59"/>
      <c r="I256" s="59"/>
      <c r="J256" s="59"/>
      <c r="K256" s="59"/>
      <c r="L256" s="39"/>
      <c r="M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</row>
  </sheetData>
  <sheetProtection password="CC35" sheet="1" objects="1" scenarios="1" formatColumns="0" formatRows="0" autoFilter="0"/>
  <autoFilter ref="C136:K255"/>
  <mergeCells count="17">
    <mergeCell ref="E29:H29"/>
    <mergeCell ref="E129:H129"/>
    <mergeCell ref="L2:V2"/>
    <mergeCell ref="D111:F111"/>
    <mergeCell ref="D112:F112"/>
    <mergeCell ref="D113:F113"/>
    <mergeCell ref="E125:H125"/>
    <mergeCell ref="E127:H127"/>
    <mergeCell ref="E85:H85"/>
    <mergeCell ref="E87:H87"/>
    <mergeCell ref="E89:H89"/>
    <mergeCell ref="D109:F109"/>
    <mergeCell ref="D110:F110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/>
  </sheetViews>
  <sheetFormatPr defaultRowHeight="10.199999999999999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17" t="s">
        <v>113</v>
      </c>
    </row>
    <row r="3" spans="1:46" s="1" customFormat="1" ht="6.9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/>
      <c r="AT3" s="17" t="s">
        <v>77</v>
      </c>
    </row>
    <row r="4" spans="1:46" s="1" customFormat="1" ht="24.9" customHeight="1">
      <c r="B4" s="20"/>
      <c r="D4" s="121" t="s">
        <v>182</v>
      </c>
      <c r="L4" s="20"/>
      <c r="M4" s="122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23" t="s">
        <v>14</v>
      </c>
      <c r="L6" s="20"/>
    </row>
    <row r="7" spans="1:46" s="1" customFormat="1" ht="27" customHeight="1">
      <c r="B7" s="20"/>
      <c r="E7" s="460" t="str">
        <f>'Rekapitulácia stavby'!K6</f>
        <v>Cyklotrasa Partizánska - Cesta mládeže, Malacky - časť 1 - oprávnené náklady</v>
      </c>
      <c r="F7" s="461"/>
      <c r="G7" s="461"/>
      <c r="H7" s="461"/>
      <c r="L7" s="20"/>
    </row>
    <row r="8" spans="1:46" s="1" customFormat="1" ht="12" customHeight="1">
      <c r="B8" s="20"/>
      <c r="D8" s="123" t="s">
        <v>183</v>
      </c>
      <c r="L8" s="20"/>
    </row>
    <row r="9" spans="1:46" s="2" customFormat="1" ht="14.4" customHeight="1">
      <c r="A9" s="34"/>
      <c r="B9" s="39"/>
      <c r="C9" s="34"/>
      <c r="D9" s="34"/>
      <c r="E9" s="460" t="s">
        <v>810</v>
      </c>
      <c r="F9" s="463"/>
      <c r="G9" s="463"/>
      <c r="H9" s="463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3" t="s">
        <v>722</v>
      </c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5.6" customHeight="1">
      <c r="A11" s="34"/>
      <c r="B11" s="39"/>
      <c r="C11" s="34"/>
      <c r="D11" s="34"/>
      <c r="E11" s="462" t="s">
        <v>903</v>
      </c>
      <c r="F11" s="463"/>
      <c r="G11" s="463"/>
      <c r="H11" s="463"/>
      <c r="I11" s="34"/>
      <c r="J11" s="34"/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3" t="s">
        <v>16</v>
      </c>
      <c r="E13" s="34"/>
      <c r="F13" s="114" t="s">
        <v>1</v>
      </c>
      <c r="G13" s="34"/>
      <c r="H13" s="34"/>
      <c r="I13" s="123" t="s">
        <v>17</v>
      </c>
      <c r="J13" s="114" t="s">
        <v>1</v>
      </c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3" t="s">
        <v>18</v>
      </c>
      <c r="E14" s="34"/>
      <c r="F14" s="114" t="s">
        <v>19</v>
      </c>
      <c r="G14" s="34"/>
      <c r="H14" s="34"/>
      <c r="I14" s="123" t="s">
        <v>20</v>
      </c>
      <c r="J14" s="124" t="str">
        <f>'Rekapitulácia stavby'!AN8</f>
        <v>23. 1. 2023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3" t="s">
        <v>22</v>
      </c>
      <c r="E16" s="34"/>
      <c r="F16" s="34"/>
      <c r="G16" s="34"/>
      <c r="H16" s="34"/>
      <c r="I16" s="123" t="s">
        <v>23</v>
      </c>
      <c r="J16" s="114" t="s">
        <v>24</v>
      </c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4" t="s">
        <v>25</v>
      </c>
      <c r="F17" s="34"/>
      <c r="G17" s="34"/>
      <c r="H17" s="34"/>
      <c r="I17" s="123" t="s">
        <v>26</v>
      </c>
      <c r="J17" s="114" t="s">
        <v>1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3" t="s">
        <v>27</v>
      </c>
      <c r="E19" s="34"/>
      <c r="F19" s="34"/>
      <c r="G19" s="34"/>
      <c r="H19" s="34"/>
      <c r="I19" s="123" t="s">
        <v>23</v>
      </c>
      <c r="J19" s="30" t="str">
        <f>'Rekapitulácia stavby'!AN13</f>
        <v>Vyplň údaj</v>
      </c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464" t="str">
        <f>'Rekapitulácia stavby'!E14</f>
        <v>Vyplň údaj</v>
      </c>
      <c r="F20" s="465"/>
      <c r="G20" s="465"/>
      <c r="H20" s="465"/>
      <c r="I20" s="123" t="s">
        <v>26</v>
      </c>
      <c r="J20" s="30" t="str">
        <f>'Rekapitulácia stavby'!AN14</f>
        <v>Vyplň údaj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3" t="s">
        <v>29</v>
      </c>
      <c r="E22" s="34"/>
      <c r="F22" s="34"/>
      <c r="G22" s="34"/>
      <c r="H22" s="34"/>
      <c r="I22" s="123" t="s">
        <v>23</v>
      </c>
      <c r="J22" s="114" t="s">
        <v>30</v>
      </c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4" t="s">
        <v>31</v>
      </c>
      <c r="F23" s="34"/>
      <c r="G23" s="34"/>
      <c r="H23" s="34"/>
      <c r="I23" s="123" t="s">
        <v>26</v>
      </c>
      <c r="J23" s="114" t="s">
        <v>32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3" t="s">
        <v>34</v>
      </c>
      <c r="E25" s="34"/>
      <c r="F25" s="34"/>
      <c r="G25" s="34"/>
      <c r="H25" s="34"/>
      <c r="I25" s="123" t="s">
        <v>23</v>
      </c>
      <c r="J25" s="114" t="str">
        <f>IF('Rekapitulácia stavby'!AN19="","",'Rekapitulácia stavby'!AN19)</f>
        <v/>
      </c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4" t="str">
        <f>IF('Rekapitulácia stavby'!E20="","",'Rekapitulácia stavby'!E20)</f>
        <v xml:space="preserve"> </v>
      </c>
      <c r="F26" s="34"/>
      <c r="G26" s="34"/>
      <c r="H26" s="34"/>
      <c r="I26" s="123" t="s">
        <v>26</v>
      </c>
      <c r="J26" s="114" t="str">
        <f>IF('Rekapitulácia stavby'!AN20="","",'Rekapitulácia stavby'!AN20)</f>
        <v/>
      </c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3" t="s">
        <v>36</v>
      </c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4.4" customHeight="1">
      <c r="A29" s="125"/>
      <c r="B29" s="126"/>
      <c r="C29" s="125"/>
      <c r="D29" s="125"/>
      <c r="E29" s="466" t="s">
        <v>1</v>
      </c>
      <c r="F29" s="466"/>
      <c r="G29" s="466"/>
      <c r="H29" s="46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8"/>
      <c r="E31" s="128"/>
      <c r="F31" s="128"/>
      <c r="G31" s="128"/>
      <c r="H31" s="128"/>
      <c r="I31" s="128"/>
      <c r="J31" s="128"/>
      <c r="K31" s="128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114" t="s">
        <v>185</v>
      </c>
      <c r="E32" s="34"/>
      <c r="F32" s="34"/>
      <c r="G32" s="34"/>
      <c r="H32" s="34"/>
      <c r="I32" s="34"/>
      <c r="J32" s="129">
        <f>J98</f>
        <v>0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186</v>
      </c>
      <c r="E33" s="34"/>
      <c r="F33" s="34"/>
      <c r="G33" s="34"/>
      <c r="H33" s="34"/>
      <c r="I33" s="34"/>
      <c r="J33" s="129">
        <f>J107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31" t="s">
        <v>37</v>
      </c>
      <c r="E34" s="34"/>
      <c r="F34" s="34"/>
      <c r="G34" s="34"/>
      <c r="H34" s="34"/>
      <c r="I34" s="34"/>
      <c r="J34" s="132">
        <f>ROUND(J32 + J33,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" customHeight="1">
      <c r="A35" s="34"/>
      <c r="B35" s="39"/>
      <c r="C35" s="34"/>
      <c r="D35" s="128"/>
      <c r="E35" s="128"/>
      <c r="F35" s="128"/>
      <c r="G35" s="128"/>
      <c r="H35" s="128"/>
      <c r="I35" s="128"/>
      <c r="J35" s="128"/>
      <c r="K35" s="128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34"/>
      <c r="F36" s="133" t="s">
        <v>39</v>
      </c>
      <c r="G36" s="34"/>
      <c r="H36" s="34"/>
      <c r="I36" s="133" t="s">
        <v>38</v>
      </c>
      <c r="J36" s="133" t="s">
        <v>40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>
      <c r="A37" s="34"/>
      <c r="B37" s="39"/>
      <c r="C37" s="34"/>
      <c r="D37" s="134" t="s">
        <v>41</v>
      </c>
      <c r="E37" s="135" t="s">
        <v>42</v>
      </c>
      <c r="F37" s="136">
        <f>ROUND((SUM(BE107:BE114) + SUM(BE136:BE246)),  2)</f>
        <v>0</v>
      </c>
      <c r="G37" s="137"/>
      <c r="H37" s="137"/>
      <c r="I37" s="138">
        <v>0.2</v>
      </c>
      <c r="J37" s="136">
        <f>ROUND(((SUM(BE107:BE114) + SUM(BE136:BE246))*I37),  2)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9"/>
      <c r="C38" s="34"/>
      <c r="D38" s="34"/>
      <c r="E38" s="135" t="s">
        <v>43</v>
      </c>
      <c r="F38" s="136">
        <f>ROUND((SUM(BF107:BF114) + SUM(BF136:BF246)),  2)</f>
        <v>0</v>
      </c>
      <c r="G38" s="137"/>
      <c r="H38" s="137"/>
      <c r="I38" s="138">
        <v>0.2</v>
      </c>
      <c r="J38" s="136">
        <f>ROUND(((SUM(BF107:BF114) + SUM(BF136:BF246))*I38),  2)</f>
        <v>0</v>
      </c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hidden="1" customHeight="1">
      <c r="A39" s="34"/>
      <c r="B39" s="39"/>
      <c r="C39" s="34"/>
      <c r="D39" s="34"/>
      <c r="E39" s="123" t="s">
        <v>44</v>
      </c>
      <c r="F39" s="139">
        <f>ROUND((SUM(BG107:BG114) + SUM(BG136:BG246)),  2)</f>
        <v>0</v>
      </c>
      <c r="G39" s="34"/>
      <c r="H39" s="34"/>
      <c r="I39" s="140">
        <v>0.2</v>
      </c>
      <c r="J39" s="139">
        <f>0</f>
        <v>0</v>
      </c>
      <c r="K39" s="34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hidden="1" customHeight="1">
      <c r="A40" s="34"/>
      <c r="B40" s="39"/>
      <c r="C40" s="34"/>
      <c r="D40" s="34"/>
      <c r="E40" s="123" t="s">
        <v>45</v>
      </c>
      <c r="F40" s="139">
        <f>ROUND((SUM(BH107:BH114) + SUM(BH136:BH246)),  2)</f>
        <v>0</v>
      </c>
      <c r="G40" s="34"/>
      <c r="H40" s="34"/>
      <c r="I40" s="140">
        <v>0.2</v>
      </c>
      <c r="J40" s="139">
        <f>0</f>
        <v>0</v>
      </c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" hidden="1" customHeight="1">
      <c r="A41" s="34"/>
      <c r="B41" s="39"/>
      <c r="C41" s="34"/>
      <c r="D41" s="34"/>
      <c r="E41" s="135" t="s">
        <v>46</v>
      </c>
      <c r="F41" s="136">
        <f>ROUND((SUM(BI107:BI114) + SUM(BI136:BI246)),  2)</f>
        <v>0</v>
      </c>
      <c r="G41" s="137"/>
      <c r="H41" s="137"/>
      <c r="I41" s="138">
        <v>0</v>
      </c>
      <c r="J41" s="136">
        <f>0</f>
        <v>0</v>
      </c>
      <c r="K41" s="34"/>
      <c r="L41" s="5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41"/>
      <c r="D43" s="142" t="s">
        <v>47</v>
      </c>
      <c r="E43" s="143"/>
      <c r="F43" s="143"/>
      <c r="G43" s="144" t="s">
        <v>48</v>
      </c>
      <c r="H43" s="145" t="s">
        <v>49</v>
      </c>
      <c r="I43" s="143"/>
      <c r="J43" s="146">
        <f>SUM(J34:J41)</f>
        <v>0</v>
      </c>
      <c r="K43" s="147"/>
      <c r="L43" s="5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8" t="s">
        <v>50</v>
      </c>
      <c r="E50" s="149"/>
      <c r="F50" s="149"/>
      <c r="G50" s="148" t="s">
        <v>51</v>
      </c>
      <c r="H50" s="149"/>
      <c r="I50" s="149"/>
      <c r="J50" s="149"/>
      <c r="K50" s="149"/>
      <c r="L50" s="5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4"/>
      <c r="B61" s="39"/>
      <c r="C61" s="34"/>
      <c r="D61" s="150" t="s">
        <v>52</v>
      </c>
      <c r="E61" s="151"/>
      <c r="F61" s="152" t="s">
        <v>53</v>
      </c>
      <c r="G61" s="150" t="s">
        <v>52</v>
      </c>
      <c r="H61" s="151"/>
      <c r="I61" s="151"/>
      <c r="J61" s="153" t="s">
        <v>53</v>
      </c>
      <c r="K61" s="151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4"/>
      <c r="B65" s="39"/>
      <c r="C65" s="34"/>
      <c r="D65" s="148" t="s">
        <v>54</v>
      </c>
      <c r="E65" s="154"/>
      <c r="F65" s="154"/>
      <c r="G65" s="148" t="s">
        <v>55</v>
      </c>
      <c r="H65" s="154"/>
      <c r="I65" s="154"/>
      <c r="J65" s="154"/>
      <c r="K65" s="154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4"/>
      <c r="B76" s="39"/>
      <c r="C76" s="34"/>
      <c r="D76" s="150" t="s">
        <v>52</v>
      </c>
      <c r="E76" s="151"/>
      <c r="F76" s="152" t="s">
        <v>53</v>
      </c>
      <c r="G76" s="150" t="s">
        <v>52</v>
      </c>
      <c r="H76" s="151"/>
      <c r="I76" s="151"/>
      <c r="J76" s="153" t="s">
        <v>53</v>
      </c>
      <c r="K76" s="151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187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7" customHeight="1">
      <c r="A85" s="34"/>
      <c r="B85" s="35"/>
      <c r="C85" s="36"/>
      <c r="D85" s="36"/>
      <c r="E85" s="457" t="str">
        <f>E7</f>
        <v>Cyklotrasa Partizánska - Cesta mládeže, Malacky - časť 1 - oprávnené náklady</v>
      </c>
      <c r="F85" s="458"/>
      <c r="G85" s="458"/>
      <c r="H85" s="458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183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4"/>
      <c r="B87" s="35"/>
      <c r="C87" s="36"/>
      <c r="D87" s="36"/>
      <c r="E87" s="457" t="s">
        <v>810</v>
      </c>
      <c r="F87" s="459"/>
      <c r="G87" s="459"/>
      <c r="H87" s="459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722</v>
      </c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6" customHeight="1">
      <c r="A89" s="34"/>
      <c r="B89" s="35"/>
      <c r="C89" s="36"/>
      <c r="D89" s="36"/>
      <c r="E89" s="414" t="str">
        <f>E11</f>
        <v>999-9-8-62 - SO 08 Nešpora-Slovenská</v>
      </c>
      <c r="F89" s="459"/>
      <c r="G89" s="459"/>
      <c r="H89" s="459"/>
      <c r="I89" s="36"/>
      <c r="J89" s="36"/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18</v>
      </c>
      <c r="D91" s="36"/>
      <c r="E91" s="36"/>
      <c r="F91" s="27" t="str">
        <f>F14</f>
        <v>Malacky</v>
      </c>
      <c r="G91" s="36"/>
      <c r="H91" s="36"/>
      <c r="I91" s="29" t="s">
        <v>20</v>
      </c>
      <c r="J91" s="70" t="str">
        <f>IF(J14="","",J14)</f>
        <v>23. 1. 2023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799999999999997" customHeight="1">
      <c r="A93" s="34"/>
      <c r="B93" s="35"/>
      <c r="C93" s="29" t="s">
        <v>22</v>
      </c>
      <c r="D93" s="36"/>
      <c r="E93" s="36"/>
      <c r="F93" s="27" t="str">
        <f>E17</f>
        <v>Mesto Malacky, Bernolákova 5188/1A, 901 01 Malacky</v>
      </c>
      <c r="G93" s="36"/>
      <c r="H93" s="36"/>
      <c r="I93" s="29" t="s">
        <v>29</v>
      </c>
      <c r="J93" s="32" t="str">
        <f>E23</f>
        <v>Cykloprojekt s.r.o., Laurinská 18, 81101 Bratislav</v>
      </c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6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34</v>
      </c>
      <c r="J94" s="32" t="str">
        <f>E26</f>
        <v xml:space="preserve"> </v>
      </c>
      <c r="K94" s="36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9" t="s">
        <v>188</v>
      </c>
      <c r="D96" s="160"/>
      <c r="E96" s="160"/>
      <c r="F96" s="160"/>
      <c r="G96" s="160"/>
      <c r="H96" s="160"/>
      <c r="I96" s="160"/>
      <c r="J96" s="161" t="s">
        <v>189</v>
      </c>
      <c r="K96" s="160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65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65" s="2" customFormat="1" ht="22.8" customHeight="1">
      <c r="A98" s="34"/>
      <c r="B98" s="35"/>
      <c r="C98" s="162" t="s">
        <v>190</v>
      </c>
      <c r="D98" s="36"/>
      <c r="E98" s="36"/>
      <c r="F98" s="36"/>
      <c r="G98" s="36"/>
      <c r="H98" s="36"/>
      <c r="I98" s="36"/>
      <c r="J98" s="88">
        <f>J136</f>
        <v>0</v>
      </c>
      <c r="K98" s="36"/>
      <c r="L98" s="5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191</v>
      </c>
    </row>
    <row r="99" spans="1:65" s="9" customFormat="1" ht="24.9" customHeight="1">
      <c r="B99" s="163"/>
      <c r="C99" s="164"/>
      <c r="D99" s="165" t="s">
        <v>192</v>
      </c>
      <c r="E99" s="166"/>
      <c r="F99" s="166"/>
      <c r="G99" s="166"/>
      <c r="H99" s="166"/>
      <c r="I99" s="166"/>
      <c r="J99" s="167">
        <f>J137</f>
        <v>0</v>
      </c>
      <c r="K99" s="164"/>
      <c r="L99" s="168"/>
    </row>
    <row r="100" spans="1:65" s="10" customFormat="1" ht="19.95" customHeight="1">
      <c r="B100" s="169"/>
      <c r="C100" s="108"/>
      <c r="D100" s="170" t="s">
        <v>193</v>
      </c>
      <c r="E100" s="171"/>
      <c r="F100" s="171"/>
      <c r="G100" s="171"/>
      <c r="H100" s="171"/>
      <c r="I100" s="171"/>
      <c r="J100" s="172">
        <f>J138</f>
        <v>0</v>
      </c>
      <c r="K100" s="108"/>
      <c r="L100" s="173"/>
    </row>
    <row r="101" spans="1:65" s="10" customFormat="1" ht="19.95" customHeight="1">
      <c r="B101" s="169"/>
      <c r="C101" s="108"/>
      <c r="D101" s="170" t="s">
        <v>194</v>
      </c>
      <c r="E101" s="171"/>
      <c r="F101" s="171"/>
      <c r="G101" s="171"/>
      <c r="H101" s="171"/>
      <c r="I101" s="171"/>
      <c r="J101" s="172">
        <f>J167</f>
        <v>0</v>
      </c>
      <c r="K101" s="108"/>
      <c r="L101" s="173"/>
    </row>
    <row r="102" spans="1:65" s="10" customFormat="1" ht="19.95" customHeight="1">
      <c r="B102" s="169"/>
      <c r="C102" s="108"/>
      <c r="D102" s="170" t="s">
        <v>195</v>
      </c>
      <c r="E102" s="171"/>
      <c r="F102" s="171"/>
      <c r="G102" s="171"/>
      <c r="H102" s="171"/>
      <c r="I102" s="171"/>
      <c r="J102" s="172">
        <f>J175</f>
        <v>0</v>
      </c>
      <c r="K102" s="108"/>
      <c r="L102" s="173"/>
    </row>
    <row r="103" spans="1:65" s="10" customFormat="1" ht="19.95" customHeight="1">
      <c r="B103" s="169"/>
      <c r="C103" s="108"/>
      <c r="D103" s="170" t="s">
        <v>197</v>
      </c>
      <c r="E103" s="171"/>
      <c r="F103" s="171"/>
      <c r="G103" s="171"/>
      <c r="H103" s="171"/>
      <c r="I103" s="171"/>
      <c r="J103" s="172">
        <f>J199</f>
        <v>0</v>
      </c>
      <c r="K103" s="108"/>
      <c r="L103" s="173"/>
    </row>
    <row r="104" spans="1:65" s="10" customFormat="1" ht="19.95" customHeight="1">
      <c r="B104" s="169"/>
      <c r="C104" s="108"/>
      <c r="D104" s="170" t="s">
        <v>198</v>
      </c>
      <c r="E104" s="171"/>
      <c r="F104" s="171"/>
      <c r="G104" s="171"/>
      <c r="H104" s="171"/>
      <c r="I104" s="171"/>
      <c r="J104" s="172">
        <f>J245</f>
        <v>0</v>
      </c>
      <c r="K104" s="108"/>
      <c r="L104" s="173"/>
    </row>
    <row r="105" spans="1:65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29.25" customHeight="1">
      <c r="A107" s="34"/>
      <c r="B107" s="35"/>
      <c r="C107" s="162" t="s">
        <v>199</v>
      </c>
      <c r="D107" s="36"/>
      <c r="E107" s="36"/>
      <c r="F107" s="36"/>
      <c r="G107" s="36"/>
      <c r="H107" s="36"/>
      <c r="I107" s="36"/>
      <c r="J107" s="174">
        <f>ROUND(J108 + J109 + J110 + J111 + J112 + J113,2)</f>
        <v>0</v>
      </c>
      <c r="K107" s="36"/>
      <c r="L107" s="55"/>
      <c r="N107" s="175" t="s">
        <v>41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35"/>
      <c r="C108" s="36"/>
      <c r="D108" s="455" t="s">
        <v>200</v>
      </c>
      <c r="E108" s="456"/>
      <c r="F108" s="456"/>
      <c r="G108" s="36"/>
      <c r="H108" s="36"/>
      <c r="I108" s="36"/>
      <c r="J108" s="177">
        <v>0</v>
      </c>
      <c r="K108" s="36"/>
      <c r="L108" s="178"/>
      <c r="M108" s="179"/>
      <c r="N108" s="180" t="s">
        <v>43</v>
      </c>
      <c r="O108" s="179"/>
      <c r="P108" s="179"/>
      <c r="Q108" s="179"/>
      <c r="R108" s="179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201</v>
      </c>
      <c r="AZ108" s="179"/>
      <c r="BA108" s="179"/>
      <c r="BB108" s="179"/>
      <c r="BC108" s="179"/>
      <c r="BD108" s="179"/>
      <c r="BE108" s="183">
        <f t="shared" ref="BE108:BE113" si="0">IF(N108="základná",J108,0)</f>
        <v>0</v>
      </c>
      <c r="BF108" s="183">
        <f t="shared" ref="BF108:BF113" si="1">IF(N108="znížená",J108,0)</f>
        <v>0</v>
      </c>
      <c r="BG108" s="183">
        <f t="shared" ref="BG108:BG113" si="2">IF(N108="zákl. prenesená",J108,0)</f>
        <v>0</v>
      </c>
      <c r="BH108" s="183">
        <f t="shared" ref="BH108:BH113" si="3">IF(N108="zníž. prenesená",J108,0)</f>
        <v>0</v>
      </c>
      <c r="BI108" s="183">
        <f t="shared" ref="BI108:BI113" si="4">IF(N108="nulová",J108,0)</f>
        <v>0</v>
      </c>
      <c r="BJ108" s="182" t="s">
        <v>100</v>
      </c>
      <c r="BK108" s="179"/>
      <c r="BL108" s="179"/>
      <c r="BM108" s="179"/>
    </row>
    <row r="109" spans="1:65" s="2" customFormat="1" ht="18" customHeight="1">
      <c r="A109" s="34"/>
      <c r="B109" s="35"/>
      <c r="C109" s="36"/>
      <c r="D109" s="455" t="s">
        <v>202</v>
      </c>
      <c r="E109" s="456"/>
      <c r="F109" s="456"/>
      <c r="G109" s="36"/>
      <c r="H109" s="36"/>
      <c r="I109" s="36"/>
      <c r="J109" s="177">
        <v>0</v>
      </c>
      <c r="K109" s="36"/>
      <c r="L109" s="178"/>
      <c r="M109" s="179"/>
      <c r="N109" s="180" t="s">
        <v>43</v>
      </c>
      <c r="O109" s="179"/>
      <c r="P109" s="179"/>
      <c r="Q109" s="179"/>
      <c r="R109" s="179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201</v>
      </c>
      <c r="AZ109" s="179"/>
      <c r="BA109" s="179"/>
      <c r="BB109" s="179"/>
      <c r="BC109" s="179"/>
      <c r="BD109" s="179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100</v>
      </c>
      <c r="BK109" s="179"/>
      <c r="BL109" s="179"/>
      <c r="BM109" s="179"/>
    </row>
    <row r="110" spans="1:65" s="2" customFormat="1" ht="18" customHeight="1">
      <c r="A110" s="34"/>
      <c r="B110" s="35"/>
      <c r="C110" s="36"/>
      <c r="D110" s="455" t="s">
        <v>203</v>
      </c>
      <c r="E110" s="456"/>
      <c r="F110" s="456"/>
      <c r="G110" s="36"/>
      <c r="H110" s="36"/>
      <c r="I110" s="36"/>
      <c r="J110" s="177">
        <v>0</v>
      </c>
      <c r="K110" s="36"/>
      <c r="L110" s="178"/>
      <c r="M110" s="179"/>
      <c r="N110" s="180" t="s">
        <v>43</v>
      </c>
      <c r="O110" s="179"/>
      <c r="P110" s="179"/>
      <c r="Q110" s="179"/>
      <c r="R110" s="179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201</v>
      </c>
      <c r="AZ110" s="179"/>
      <c r="BA110" s="179"/>
      <c r="BB110" s="179"/>
      <c r="BC110" s="179"/>
      <c r="BD110" s="179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100</v>
      </c>
      <c r="BK110" s="179"/>
      <c r="BL110" s="179"/>
      <c r="BM110" s="179"/>
    </row>
    <row r="111" spans="1:65" s="2" customFormat="1" ht="18" customHeight="1">
      <c r="A111" s="34"/>
      <c r="B111" s="35"/>
      <c r="C111" s="36"/>
      <c r="D111" s="455" t="s">
        <v>204</v>
      </c>
      <c r="E111" s="456"/>
      <c r="F111" s="456"/>
      <c r="G111" s="36"/>
      <c r="H111" s="36"/>
      <c r="I111" s="36"/>
      <c r="J111" s="177">
        <v>0</v>
      </c>
      <c r="K111" s="36"/>
      <c r="L111" s="178"/>
      <c r="M111" s="179"/>
      <c r="N111" s="180" t="s">
        <v>43</v>
      </c>
      <c r="O111" s="179"/>
      <c r="P111" s="179"/>
      <c r="Q111" s="179"/>
      <c r="R111" s="179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201</v>
      </c>
      <c r="AZ111" s="179"/>
      <c r="BA111" s="179"/>
      <c r="BB111" s="179"/>
      <c r="BC111" s="179"/>
      <c r="BD111" s="179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100</v>
      </c>
      <c r="BK111" s="179"/>
      <c r="BL111" s="179"/>
      <c r="BM111" s="179"/>
    </row>
    <row r="112" spans="1:65" s="2" customFormat="1" ht="18" customHeight="1">
      <c r="A112" s="34"/>
      <c r="B112" s="35"/>
      <c r="C112" s="36"/>
      <c r="D112" s="455" t="s">
        <v>205</v>
      </c>
      <c r="E112" s="456"/>
      <c r="F112" s="456"/>
      <c r="G112" s="36"/>
      <c r="H112" s="36"/>
      <c r="I112" s="36"/>
      <c r="J112" s="177">
        <v>0</v>
      </c>
      <c r="K112" s="36"/>
      <c r="L112" s="178"/>
      <c r="M112" s="179"/>
      <c r="N112" s="180" t="s">
        <v>43</v>
      </c>
      <c r="O112" s="179"/>
      <c r="P112" s="179"/>
      <c r="Q112" s="179"/>
      <c r="R112" s="179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201</v>
      </c>
      <c r="AZ112" s="179"/>
      <c r="BA112" s="179"/>
      <c r="BB112" s="179"/>
      <c r="BC112" s="179"/>
      <c r="BD112" s="179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100</v>
      </c>
      <c r="BK112" s="179"/>
      <c r="BL112" s="179"/>
      <c r="BM112" s="179"/>
    </row>
    <row r="113" spans="1:65" s="2" customFormat="1" ht="18" customHeight="1">
      <c r="A113" s="34"/>
      <c r="B113" s="35"/>
      <c r="C113" s="36"/>
      <c r="D113" s="176" t="s">
        <v>206</v>
      </c>
      <c r="E113" s="36"/>
      <c r="F113" s="36"/>
      <c r="G113" s="36"/>
      <c r="H113" s="36"/>
      <c r="I113" s="36"/>
      <c r="J113" s="177">
        <f>ROUND(J32*T113,2)</f>
        <v>0</v>
      </c>
      <c r="K113" s="36"/>
      <c r="L113" s="178"/>
      <c r="M113" s="179"/>
      <c r="N113" s="180" t="s">
        <v>43</v>
      </c>
      <c r="O113" s="179"/>
      <c r="P113" s="179"/>
      <c r="Q113" s="179"/>
      <c r="R113" s="179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2" t="s">
        <v>207</v>
      </c>
      <c r="AZ113" s="179"/>
      <c r="BA113" s="179"/>
      <c r="BB113" s="179"/>
      <c r="BC113" s="179"/>
      <c r="BD113" s="179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100</v>
      </c>
      <c r="BK113" s="179"/>
      <c r="BL113" s="179"/>
      <c r="BM113" s="179"/>
    </row>
    <row r="114" spans="1:65" s="2" customForma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customHeight="1">
      <c r="A115" s="34"/>
      <c r="B115" s="35"/>
      <c r="C115" s="184" t="s">
        <v>208</v>
      </c>
      <c r="D115" s="160"/>
      <c r="E115" s="160"/>
      <c r="F115" s="160"/>
      <c r="G115" s="160"/>
      <c r="H115" s="160"/>
      <c r="I115" s="160"/>
      <c r="J115" s="185">
        <f>ROUND(J98+J107,2)</f>
        <v>0</v>
      </c>
      <c r="K115" s="160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65" s="2" customFormat="1" ht="6.9" customHeight="1">
      <c r="A120" s="34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24.9" customHeight="1">
      <c r="A121" s="34"/>
      <c r="B121" s="35"/>
      <c r="C121" s="23" t="s">
        <v>209</v>
      </c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2" customHeight="1">
      <c r="A123" s="34"/>
      <c r="B123" s="35"/>
      <c r="C123" s="29" t="s">
        <v>14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27" customHeight="1">
      <c r="A124" s="34"/>
      <c r="B124" s="35"/>
      <c r="C124" s="36"/>
      <c r="D124" s="36"/>
      <c r="E124" s="457" t="str">
        <f>E7</f>
        <v>Cyklotrasa Partizánska - Cesta mládeže, Malacky - časť 1 - oprávnené náklady</v>
      </c>
      <c r="F124" s="458"/>
      <c r="G124" s="458"/>
      <c r="H124" s="458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1" customFormat="1" ht="12" customHeight="1">
      <c r="B125" s="21"/>
      <c r="C125" s="29" t="s">
        <v>183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65" s="2" customFormat="1" ht="14.4" customHeight="1">
      <c r="A126" s="34"/>
      <c r="B126" s="35"/>
      <c r="C126" s="36"/>
      <c r="D126" s="36"/>
      <c r="E126" s="457" t="s">
        <v>810</v>
      </c>
      <c r="F126" s="459"/>
      <c r="G126" s="459"/>
      <c r="H126" s="459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12" customHeight="1">
      <c r="A127" s="34"/>
      <c r="B127" s="35"/>
      <c r="C127" s="29" t="s">
        <v>722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5.6" customHeight="1">
      <c r="A128" s="34"/>
      <c r="B128" s="35"/>
      <c r="C128" s="36"/>
      <c r="D128" s="36"/>
      <c r="E128" s="414" t="str">
        <f>E11</f>
        <v>999-9-8-62 - SO 08 Nešpora-Slovenská</v>
      </c>
      <c r="F128" s="459"/>
      <c r="G128" s="459"/>
      <c r="H128" s="459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F14</f>
        <v>Malacky</v>
      </c>
      <c r="G130" s="36"/>
      <c r="H130" s="36"/>
      <c r="I130" s="29" t="s">
        <v>20</v>
      </c>
      <c r="J130" s="70" t="str">
        <f>IF(J14="","",J14)</f>
        <v>23. 1. 2023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40.799999999999997" customHeight="1">
      <c r="A132" s="34"/>
      <c r="B132" s="35"/>
      <c r="C132" s="29" t="s">
        <v>22</v>
      </c>
      <c r="D132" s="36"/>
      <c r="E132" s="36"/>
      <c r="F132" s="27" t="str">
        <f>E17</f>
        <v>Mesto Malacky, Bernolákova 5188/1A, 901 01 Malacky</v>
      </c>
      <c r="G132" s="36"/>
      <c r="H132" s="36"/>
      <c r="I132" s="29" t="s">
        <v>29</v>
      </c>
      <c r="J132" s="32" t="str">
        <f>E23</f>
        <v>Cykloprojekt s.r.o., Laurinská 18, 81101 Bratislav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27</v>
      </c>
      <c r="D133" s="36"/>
      <c r="E133" s="36"/>
      <c r="F133" s="27" t="str">
        <f>IF(E20="","",E20)</f>
        <v>Vyplň údaj</v>
      </c>
      <c r="G133" s="36"/>
      <c r="H133" s="36"/>
      <c r="I133" s="29" t="s">
        <v>34</v>
      </c>
      <c r="J133" s="32" t="str">
        <f>E26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86"/>
      <c r="B135" s="187"/>
      <c r="C135" s="188" t="s">
        <v>210</v>
      </c>
      <c r="D135" s="189" t="s">
        <v>62</v>
      </c>
      <c r="E135" s="189" t="s">
        <v>58</v>
      </c>
      <c r="F135" s="189" t="s">
        <v>59</v>
      </c>
      <c r="G135" s="189" t="s">
        <v>211</v>
      </c>
      <c r="H135" s="189" t="s">
        <v>212</v>
      </c>
      <c r="I135" s="189" t="s">
        <v>213</v>
      </c>
      <c r="J135" s="190" t="s">
        <v>189</v>
      </c>
      <c r="K135" s="191" t="s">
        <v>214</v>
      </c>
      <c r="L135" s="192"/>
      <c r="M135" s="79" t="s">
        <v>1</v>
      </c>
      <c r="N135" s="80" t="s">
        <v>41</v>
      </c>
      <c r="O135" s="80" t="s">
        <v>215</v>
      </c>
      <c r="P135" s="80" t="s">
        <v>216</v>
      </c>
      <c r="Q135" s="80" t="s">
        <v>217</v>
      </c>
      <c r="R135" s="80" t="s">
        <v>218</v>
      </c>
      <c r="S135" s="80" t="s">
        <v>219</v>
      </c>
      <c r="T135" s="81" t="s">
        <v>220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5" s="2" customFormat="1" ht="22.8" customHeight="1">
      <c r="A136" s="34"/>
      <c r="B136" s="35"/>
      <c r="C136" s="86" t="s">
        <v>185</v>
      </c>
      <c r="D136" s="36"/>
      <c r="E136" s="36"/>
      <c r="F136" s="36"/>
      <c r="G136" s="36"/>
      <c r="H136" s="36"/>
      <c r="I136" s="36"/>
      <c r="J136" s="193">
        <f>BK136</f>
        <v>0</v>
      </c>
      <c r="K136" s="36"/>
      <c r="L136" s="39"/>
      <c r="M136" s="82"/>
      <c r="N136" s="194"/>
      <c r="O136" s="83"/>
      <c r="P136" s="195">
        <f>P137</f>
        <v>0</v>
      </c>
      <c r="Q136" s="83"/>
      <c r="R136" s="195">
        <f>R137</f>
        <v>221.77389530000002</v>
      </c>
      <c r="S136" s="83"/>
      <c r="T136" s="196">
        <f>T137</f>
        <v>101.36395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76</v>
      </c>
      <c r="AU136" s="17" t="s">
        <v>191</v>
      </c>
      <c r="BK136" s="197">
        <f>BK137</f>
        <v>0</v>
      </c>
    </row>
    <row r="137" spans="1:65" s="12" customFormat="1" ht="25.95" customHeight="1">
      <c r="B137" s="198"/>
      <c r="C137" s="199"/>
      <c r="D137" s="200" t="s">
        <v>76</v>
      </c>
      <c r="E137" s="201" t="s">
        <v>221</v>
      </c>
      <c r="F137" s="201" t="s">
        <v>222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P138+P167+P175+P199+P245</f>
        <v>0</v>
      </c>
      <c r="Q137" s="206"/>
      <c r="R137" s="207">
        <f>R138+R167+R175+R199+R245</f>
        <v>221.77389530000002</v>
      </c>
      <c r="S137" s="206"/>
      <c r="T137" s="208">
        <f>T138+T167+T175+T199+T245</f>
        <v>101.36395</v>
      </c>
      <c r="AR137" s="209" t="s">
        <v>85</v>
      </c>
      <c r="AT137" s="210" t="s">
        <v>76</v>
      </c>
      <c r="AU137" s="210" t="s">
        <v>77</v>
      </c>
      <c r="AY137" s="209" t="s">
        <v>223</v>
      </c>
      <c r="BK137" s="211">
        <f>BK138+BK167+BK175+BK199+BK245</f>
        <v>0</v>
      </c>
    </row>
    <row r="138" spans="1:65" s="12" customFormat="1" ht="22.8" customHeight="1">
      <c r="B138" s="198"/>
      <c r="C138" s="199"/>
      <c r="D138" s="200" t="s">
        <v>76</v>
      </c>
      <c r="E138" s="212" t="s">
        <v>85</v>
      </c>
      <c r="F138" s="212" t="s">
        <v>224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SUM(P139:P166)</f>
        <v>0</v>
      </c>
      <c r="Q138" s="206"/>
      <c r="R138" s="207">
        <f>SUM(R139:R166)</f>
        <v>0</v>
      </c>
      <c r="S138" s="206"/>
      <c r="T138" s="208">
        <f>SUM(T139:T166)</f>
        <v>101.10195</v>
      </c>
      <c r="AR138" s="209" t="s">
        <v>85</v>
      </c>
      <c r="AT138" s="210" t="s">
        <v>76</v>
      </c>
      <c r="AU138" s="210" t="s">
        <v>85</v>
      </c>
      <c r="AY138" s="209" t="s">
        <v>223</v>
      </c>
      <c r="BK138" s="211">
        <f>SUM(BK139:BK166)</f>
        <v>0</v>
      </c>
    </row>
    <row r="139" spans="1:65" s="2" customFormat="1" ht="22.2" customHeight="1">
      <c r="A139" s="34"/>
      <c r="B139" s="35"/>
      <c r="C139" s="214" t="s">
        <v>85</v>
      </c>
      <c r="D139" s="214" t="s">
        <v>225</v>
      </c>
      <c r="E139" s="215" t="s">
        <v>226</v>
      </c>
      <c r="F139" s="216" t="s">
        <v>227</v>
      </c>
      <c r="G139" s="217" t="s">
        <v>228</v>
      </c>
      <c r="H139" s="218">
        <v>16.98</v>
      </c>
      <c r="I139" s="219"/>
      <c r="J139" s="218">
        <f t="shared" ref="J139:J144" si="5">ROUND(I139*H139,2)</f>
        <v>0</v>
      </c>
      <c r="K139" s="220"/>
      <c r="L139" s="39"/>
      <c r="M139" s="221" t="s">
        <v>1</v>
      </c>
      <c r="N139" s="222" t="s">
        <v>43</v>
      </c>
      <c r="O139" s="75"/>
      <c r="P139" s="223">
        <f t="shared" ref="P139:P144" si="6">O139*H139</f>
        <v>0</v>
      </c>
      <c r="Q139" s="223">
        <v>0</v>
      </c>
      <c r="R139" s="223">
        <f t="shared" ref="R139:R144" si="7">Q139*H139</f>
        <v>0</v>
      </c>
      <c r="S139" s="223">
        <v>0.13800000000000001</v>
      </c>
      <c r="T139" s="224">
        <f t="shared" ref="T139:T144" si="8">S139*H139</f>
        <v>2.3432400000000002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5" t="s">
        <v>229</v>
      </c>
      <c r="AT139" s="225" t="s">
        <v>225</v>
      </c>
      <c r="AU139" s="225" t="s">
        <v>100</v>
      </c>
      <c r="AY139" s="17" t="s">
        <v>223</v>
      </c>
      <c r="BE139" s="226">
        <f t="shared" ref="BE139:BE144" si="9">IF(N139="základná",J139,0)</f>
        <v>0</v>
      </c>
      <c r="BF139" s="226">
        <f t="shared" ref="BF139:BF144" si="10">IF(N139="znížená",J139,0)</f>
        <v>0</v>
      </c>
      <c r="BG139" s="226">
        <f t="shared" ref="BG139:BG144" si="11">IF(N139="zákl. prenesená",J139,0)</f>
        <v>0</v>
      </c>
      <c r="BH139" s="226">
        <f t="shared" ref="BH139:BH144" si="12">IF(N139="zníž. prenesená",J139,0)</f>
        <v>0</v>
      </c>
      <c r="BI139" s="226">
        <f t="shared" ref="BI139:BI144" si="13">IF(N139="nulová",J139,0)</f>
        <v>0</v>
      </c>
      <c r="BJ139" s="17" t="s">
        <v>100</v>
      </c>
      <c r="BK139" s="226">
        <f t="shared" ref="BK139:BK144" si="14">ROUND(I139*H139,2)</f>
        <v>0</v>
      </c>
      <c r="BL139" s="17" t="s">
        <v>229</v>
      </c>
      <c r="BM139" s="225" t="s">
        <v>812</v>
      </c>
    </row>
    <row r="140" spans="1:65" s="2" customFormat="1" ht="22.2" customHeight="1">
      <c r="A140" s="34"/>
      <c r="B140" s="35"/>
      <c r="C140" s="214" t="s">
        <v>100</v>
      </c>
      <c r="D140" s="214" t="s">
        <v>225</v>
      </c>
      <c r="E140" s="215" t="s">
        <v>231</v>
      </c>
      <c r="F140" s="216" t="s">
        <v>232</v>
      </c>
      <c r="G140" s="217" t="s">
        <v>228</v>
      </c>
      <c r="H140" s="218">
        <v>8.08</v>
      </c>
      <c r="I140" s="219"/>
      <c r="J140" s="218">
        <f t="shared" si="5"/>
        <v>0</v>
      </c>
      <c r="K140" s="220"/>
      <c r="L140" s="39"/>
      <c r="M140" s="221" t="s">
        <v>1</v>
      </c>
      <c r="N140" s="222" t="s">
        <v>43</v>
      </c>
      <c r="O140" s="75"/>
      <c r="P140" s="223">
        <f t="shared" si="6"/>
        <v>0</v>
      </c>
      <c r="Q140" s="223">
        <v>0</v>
      </c>
      <c r="R140" s="223">
        <f t="shared" si="7"/>
        <v>0</v>
      </c>
      <c r="S140" s="223">
        <v>0.22500000000000001</v>
      </c>
      <c r="T140" s="224">
        <f t="shared" si="8"/>
        <v>1.8180000000000001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5" t="s">
        <v>229</v>
      </c>
      <c r="AT140" s="225" t="s">
        <v>225</v>
      </c>
      <c r="AU140" s="225" t="s">
        <v>100</v>
      </c>
      <c r="AY140" s="17" t="s">
        <v>223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7" t="s">
        <v>100</v>
      </c>
      <c r="BK140" s="226">
        <f t="shared" si="14"/>
        <v>0</v>
      </c>
      <c r="BL140" s="17" t="s">
        <v>229</v>
      </c>
      <c r="BM140" s="225" t="s">
        <v>904</v>
      </c>
    </row>
    <row r="141" spans="1:65" s="2" customFormat="1" ht="22.2" customHeight="1">
      <c r="A141" s="34"/>
      <c r="B141" s="35"/>
      <c r="C141" s="214" t="s">
        <v>168</v>
      </c>
      <c r="D141" s="214" t="s">
        <v>225</v>
      </c>
      <c r="E141" s="215" t="s">
        <v>236</v>
      </c>
      <c r="F141" s="216" t="s">
        <v>237</v>
      </c>
      <c r="G141" s="217" t="s">
        <v>228</v>
      </c>
      <c r="H141" s="218">
        <v>119.76</v>
      </c>
      <c r="I141" s="219"/>
      <c r="J141" s="218">
        <f t="shared" si="5"/>
        <v>0</v>
      </c>
      <c r="K141" s="220"/>
      <c r="L141" s="39"/>
      <c r="M141" s="221" t="s">
        <v>1</v>
      </c>
      <c r="N141" s="222" t="s">
        <v>43</v>
      </c>
      <c r="O141" s="75"/>
      <c r="P141" s="223">
        <f t="shared" si="6"/>
        <v>0</v>
      </c>
      <c r="Q141" s="223">
        <v>0</v>
      </c>
      <c r="R141" s="223">
        <f t="shared" si="7"/>
        <v>0</v>
      </c>
      <c r="S141" s="223">
        <v>0.316</v>
      </c>
      <c r="T141" s="224">
        <f t="shared" si="8"/>
        <v>37.844160000000002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5" t="s">
        <v>229</v>
      </c>
      <c r="AT141" s="225" t="s">
        <v>225</v>
      </c>
      <c r="AU141" s="225" t="s">
        <v>100</v>
      </c>
      <c r="AY141" s="17" t="s">
        <v>223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7" t="s">
        <v>100</v>
      </c>
      <c r="BK141" s="226">
        <f t="shared" si="14"/>
        <v>0</v>
      </c>
      <c r="BL141" s="17" t="s">
        <v>229</v>
      </c>
      <c r="BM141" s="225" t="s">
        <v>905</v>
      </c>
    </row>
    <row r="142" spans="1:65" s="2" customFormat="1" ht="22.2" customHeight="1">
      <c r="A142" s="34"/>
      <c r="B142" s="35"/>
      <c r="C142" s="214" t="s">
        <v>229</v>
      </c>
      <c r="D142" s="214" t="s">
        <v>225</v>
      </c>
      <c r="E142" s="215" t="s">
        <v>246</v>
      </c>
      <c r="F142" s="216" t="s">
        <v>247</v>
      </c>
      <c r="G142" s="217" t="s">
        <v>248</v>
      </c>
      <c r="H142" s="218">
        <v>77.19</v>
      </c>
      <c r="I142" s="219"/>
      <c r="J142" s="218">
        <f t="shared" si="5"/>
        <v>0</v>
      </c>
      <c r="K142" s="220"/>
      <c r="L142" s="39"/>
      <c r="M142" s="221" t="s">
        <v>1</v>
      </c>
      <c r="N142" s="222" t="s">
        <v>43</v>
      </c>
      <c r="O142" s="75"/>
      <c r="P142" s="223">
        <f t="shared" si="6"/>
        <v>0</v>
      </c>
      <c r="Q142" s="223">
        <v>0</v>
      </c>
      <c r="R142" s="223">
        <f t="shared" si="7"/>
        <v>0</v>
      </c>
      <c r="S142" s="223">
        <v>0.14499999999999999</v>
      </c>
      <c r="T142" s="224">
        <f t="shared" si="8"/>
        <v>11.192549999999999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5" t="s">
        <v>229</v>
      </c>
      <c r="AT142" s="225" t="s">
        <v>225</v>
      </c>
      <c r="AU142" s="225" t="s">
        <v>100</v>
      </c>
      <c r="AY142" s="17" t="s">
        <v>223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7" t="s">
        <v>100</v>
      </c>
      <c r="BK142" s="226">
        <f t="shared" si="14"/>
        <v>0</v>
      </c>
      <c r="BL142" s="17" t="s">
        <v>229</v>
      </c>
      <c r="BM142" s="225" t="s">
        <v>814</v>
      </c>
    </row>
    <row r="143" spans="1:65" s="2" customFormat="1" ht="30" customHeight="1">
      <c r="A143" s="34"/>
      <c r="B143" s="35"/>
      <c r="C143" s="214" t="s">
        <v>245</v>
      </c>
      <c r="D143" s="214" t="s">
        <v>225</v>
      </c>
      <c r="E143" s="215" t="s">
        <v>251</v>
      </c>
      <c r="F143" s="216" t="s">
        <v>252</v>
      </c>
      <c r="G143" s="217" t="s">
        <v>228</v>
      </c>
      <c r="H143" s="218">
        <v>119.76</v>
      </c>
      <c r="I143" s="219"/>
      <c r="J143" s="218">
        <f t="shared" si="5"/>
        <v>0</v>
      </c>
      <c r="K143" s="220"/>
      <c r="L143" s="39"/>
      <c r="M143" s="221" t="s">
        <v>1</v>
      </c>
      <c r="N143" s="222" t="s">
        <v>43</v>
      </c>
      <c r="O143" s="75"/>
      <c r="P143" s="223">
        <f t="shared" si="6"/>
        <v>0</v>
      </c>
      <c r="Q143" s="223">
        <v>0</v>
      </c>
      <c r="R143" s="223">
        <f t="shared" si="7"/>
        <v>0</v>
      </c>
      <c r="S143" s="223">
        <v>0.4</v>
      </c>
      <c r="T143" s="224">
        <f t="shared" si="8"/>
        <v>47.904000000000003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5" t="s">
        <v>229</v>
      </c>
      <c r="AT143" s="225" t="s">
        <v>225</v>
      </c>
      <c r="AU143" s="225" t="s">
        <v>100</v>
      </c>
      <c r="AY143" s="17" t="s">
        <v>223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7" t="s">
        <v>100</v>
      </c>
      <c r="BK143" s="226">
        <f t="shared" si="14"/>
        <v>0</v>
      </c>
      <c r="BL143" s="17" t="s">
        <v>229</v>
      </c>
      <c r="BM143" s="225" t="s">
        <v>906</v>
      </c>
    </row>
    <row r="144" spans="1:65" s="2" customFormat="1" ht="30" customHeight="1">
      <c r="A144" s="34"/>
      <c r="B144" s="35"/>
      <c r="C144" s="214" t="s">
        <v>250</v>
      </c>
      <c r="D144" s="214" t="s">
        <v>225</v>
      </c>
      <c r="E144" s="215" t="s">
        <v>256</v>
      </c>
      <c r="F144" s="216" t="s">
        <v>257</v>
      </c>
      <c r="G144" s="217" t="s">
        <v>258</v>
      </c>
      <c r="H144" s="218">
        <v>19.11</v>
      </c>
      <c r="I144" s="219"/>
      <c r="J144" s="218">
        <f t="shared" si="5"/>
        <v>0</v>
      </c>
      <c r="K144" s="220"/>
      <c r="L144" s="39"/>
      <c r="M144" s="221" t="s">
        <v>1</v>
      </c>
      <c r="N144" s="222" t="s">
        <v>43</v>
      </c>
      <c r="O144" s="75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5" t="s">
        <v>229</v>
      </c>
      <c r="AT144" s="225" t="s">
        <v>225</v>
      </c>
      <c r="AU144" s="225" t="s">
        <v>100</v>
      </c>
      <c r="AY144" s="17" t="s">
        <v>223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7" t="s">
        <v>100</v>
      </c>
      <c r="BK144" s="226">
        <f t="shared" si="14"/>
        <v>0</v>
      </c>
      <c r="BL144" s="17" t="s">
        <v>229</v>
      </c>
      <c r="BM144" s="225" t="s">
        <v>816</v>
      </c>
    </row>
    <row r="145" spans="1:65" s="13" customFormat="1">
      <c r="B145" s="227"/>
      <c r="C145" s="228"/>
      <c r="D145" s="229" t="s">
        <v>234</v>
      </c>
      <c r="E145" s="230" t="s">
        <v>1</v>
      </c>
      <c r="F145" s="231" t="s">
        <v>907</v>
      </c>
      <c r="G145" s="228"/>
      <c r="H145" s="232">
        <v>19.11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234</v>
      </c>
      <c r="AU145" s="238" t="s">
        <v>100</v>
      </c>
      <c r="AV145" s="13" t="s">
        <v>100</v>
      </c>
      <c r="AW145" s="13" t="s">
        <v>33</v>
      </c>
      <c r="AX145" s="13" t="s">
        <v>85</v>
      </c>
      <c r="AY145" s="238" t="s">
        <v>223</v>
      </c>
    </row>
    <row r="146" spans="1:65" s="2" customFormat="1" ht="22.2" customHeight="1">
      <c r="A146" s="34"/>
      <c r="B146" s="35"/>
      <c r="C146" s="214" t="s">
        <v>255</v>
      </c>
      <c r="D146" s="214" t="s">
        <v>225</v>
      </c>
      <c r="E146" s="215" t="s">
        <v>263</v>
      </c>
      <c r="F146" s="216" t="s">
        <v>264</v>
      </c>
      <c r="G146" s="217" t="s">
        <v>258</v>
      </c>
      <c r="H146" s="218">
        <v>34.409999999999997</v>
      </c>
      <c r="I146" s="219"/>
      <c r="J146" s="218">
        <f>ROUND(I146*H146,2)</f>
        <v>0</v>
      </c>
      <c r="K146" s="220"/>
      <c r="L146" s="39"/>
      <c r="M146" s="221" t="s">
        <v>1</v>
      </c>
      <c r="N146" s="222" t="s">
        <v>43</v>
      </c>
      <c r="O146" s="7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5" t="s">
        <v>229</v>
      </c>
      <c r="AT146" s="225" t="s">
        <v>225</v>
      </c>
      <c r="AU146" s="225" t="s">
        <v>100</v>
      </c>
      <c r="AY146" s="17" t="s">
        <v>223</v>
      </c>
      <c r="BE146" s="226">
        <f>IF(N146="základná",J146,0)</f>
        <v>0</v>
      </c>
      <c r="BF146" s="226">
        <f>IF(N146="znížená",J146,0)</f>
        <v>0</v>
      </c>
      <c r="BG146" s="226">
        <f>IF(N146="zákl. prenesená",J146,0)</f>
        <v>0</v>
      </c>
      <c r="BH146" s="226">
        <f>IF(N146="zníž. prenesená",J146,0)</f>
        <v>0</v>
      </c>
      <c r="BI146" s="226">
        <f>IF(N146="nulová",J146,0)</f>
        <v>0</v>
      </c>
      <c r="BJ146" s="17" t="s">
        <v>100</v>
      </c>
      <c r="BK146" s="226">
        <f>ROUND(I146*H146,2)</f>
        <v>0</v>
      </c>
      <c r="BL146" s="17" t="s">
        <v>229</v>
      </c>
      <c r="BM146" s="225" t="s">
        <v>819</v>
      </c>
    </row>
    <row r="147" spans="1:65" s="13" customFormat="1">
      <c r="B147" s="227"/>
      <c r="C147" s="228"/>
      <c r="D147" s="229" t="s">
        <v>234</v>
      </c>
      <c r="E147" s="230" t="s">
        <v>1</v>
      </c>
      <c r="F147" s="231" t="s">
        <v>908</v>
      </c>
      <c r="G147" s="228"/>
      <c r="H147" s="232">
        <v>34.409999999999997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234</v>
      </c>
      <c r="AU147" s="238" t="s">
        <v>100</v>
      </c>
      <c r="AV147" s="13" t="s">
        <v>100</v>
      </c>
      <c r="AW147" s="13" t="s">
        <v>33</v>
      </c>
      <c r="AX147" s="13" t="s">
        <v>85</v>
      </c>
      <c r="AY147" s="238" t="s">
        <v>223</v>
      </c>
    </row>
    <row r="148" spans="1:65" s="2" customFormat="1" ht="40.200000000000003" customHeight="1">
      <c r="A148" s="34"/>
      <c r="B148" s="35"/>
      <c r="C148" s="214" t="s">
        <v>262</v>
      </c>
      <c r="D148" s="214" t="s">
        <v>225</v>
      </c>
      <c r="E148" s="215" t="s">
        <v>269</v>
      </c>
      <c r="F148" s="216" t="s">
        <v>270</v>
      </c>
      <c r="G148" s="217" t="s">
        <v>258</v>
      </c>
      <c r="H148" s="218">
        <v>36.25</v>
      </c>
      <c r="I148" s="219"/>
      <c r="J148" s="218">
        <f>ROUND(I148*H148,2)</f>
        <v>0</v>
      </c>
      <c r="K148" s="220"/>
      <c r="L148" s="39"/>
      <c r="M148" s="221" t="s">
        <v>1</v>
      </c>
      <c r="N148" s="222" t="s">
        <v>43</v>
      </c>
      <c r="O148" s="7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5" t="s">
        <v>229</v>
      </c>
      <c r="AT148" s="225" t="s">
        <v>225</v>
      </c>
      <c r="AU148" s="225" t="s">
        <v>100</v>
      </c>
      <c r="AY148" s="17" t="s">
        <v>223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7" t="s">
        <v>100</v>
      </c>
      <c r="BK148" s="226">
        <f>ROUND(I148*H148,2)</f>
        <v>0</v>
      </c>
      <c r="BL148" s="17" t="s">
        <v>229</v>
      </c>
      <c r="BM148" s="225" t="s">
        <v>822</v>
      </c>
    </row>
    <row r="149" spans="1:65" s="13" customFormat="1">
      <c r="B149" s="227"/>
      <c r="C149" s="228"/>
      <c r="D149" s="229" t="s">
        <v>234</v>
      </c>
      <c r="E149" s="230" t="s">
        <v>1</v>
      </c>
      <c r="F149" s="231" t="s">
        <v>909</v>
      </c>
      <c r="G149" s="228"/>
      <c r="H149" s="232">
        <v>19.12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234</v>
      </c>
      <c r="AU149" s="238" t="s">
        <v>100</v>
      </c>
      <c r="AV149" s="13" t="s">
        <v>100</v>
      </c>
      <c r="AW149" s="13" t="s">
        <v>33</v>
      </c>
      <c r="AX149" s="13" t="s">
        <v>77</v>
      </c>
      <c r="AY149" s="238" t="s">
        <v>223</v>
      </c>
    </row>
    <row r="150" spans="1:65" s="13" customFormat="1">
      <c r="B150" s="227"/>
      <c r="C150" s="228"/>
      <c r="D150" s="229" t="s">
        <v>234</v>
      </c>
      <c r="E150" s="230" t="s">
        <v>1</v>
      </c>
      <c r="F150" s="231" t="s">
        <v>910</v>
      </c>
      <c r="G150" s="228"/>
      <c r="H150" s="232">
        <v>17.13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234</v>
      </c>
      <c r="AU150" s="238" t="s">
        <v>100</v>
      </c>
      <c r="AV150" s="13" t="s">
        <v>100</v>
      </c>
      <c r="AW150" s="13" t="s">
        <v>33</v>
      </c>
      <c r="AX150" s="13" t="s">
        <v>77</v>
      </c>
      <c r="AY150" s="238" t="s">
        <v>223</v>
      </c>
    </row>
    <row r="151" spans="1:65" s="14" customFormat="1">
      <c r="B151" s="239"/>
      <c r="C151" s="240"/>
      <c r="D151" s="229" t="s">
        <v>234</v>
      </c>
      <c r="E151" s="241" t="s">
        <v>1</v>
      </c>
      <c r="F151" s="242" t="s">
        <v>244</v>
      </c>
      <c r="G151" s="240"/>
      <c r="H151" s="243">
        <v>36.25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234</v>
      </c>
      <c r="AU151" s="249" t="s">
        <v>100</v>
      </c>
      <c r="AV151" s="14" t="s">
        <v>229</v>
      </c>
      <c r="AW151" s="14" t="s">
        <v>33</v>
      </c>
      <c r="AX151" s="14" t="s">
        <v>85</v>
      </c>
      <c r="AY151" s="249" t="s">
        <v>223</v>
      </c>
    </row>
    <row r="152" spans="1:65" s="2" customFormat="1" ht="40.200000000000003" customHeight="1">
      <c r="A152" s="34"/>
      <c r="B152" s="35"/>
      <c r="C152" s="214" t="s">
        <v>268</v>
      </c>
      <c r="D152" s="214" t="s">
        <v>225</v>
      </c>
      <c r="E152" s="215" t="s">
        <v>275</v>
      </c>
      <c r="F152" s="216" t="s">
        <v>276</v>
      </c>
      <c r="G152" s="217" t="s">
        <v>258</v>
      </c>
      <c r="H152" s="218">
        <v>61.68</v>
      </c>
      <c r="I152" s="219"/>
      <c r="J152" s="218">
        <f>ROUND(I152*H152,2)</f>
        <v>0</v>
      </c>
      <c r="K152" s="220"/>
      <c r="L152" s="39"/>
      <c r="M152" s="221" t="s">
        <v>1</v>
      </c>
      <c r="N152" s="222" t="s">
        <v>43</v>
      </c>
      <c r="O152" s="7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5" t="s">
        <v>229</v>
      </c>
      <c r="AT152" s="225" t="s">
        <v>225</v>
      </c>
      <c r="AU152" s="225" t="s">
        <v>100</v>
      </c>
      <c r="AY152" s="17" t="s">
        <v>223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7" t="s">
        <v>100</v>
      </c>
      <c r="BK152" s="226">
        <f>ROUND(I152*H152,2)</f>
        <v>0</v>
      </c>
      <c r="BL152" s="17" t="s">
        <v>229</v>
      </c>
      <c r="BM152" s="225" t="s">
        <v>825</v>
      </c>
    </row>
    <row r="153" spans="1:65" s="13" customFormat="1">
      <c r="B153" s="227"/>
      <c r="C153" s="228"/>
      <c r="D153" s="229" t="s">
        <v>234</v>
      </c>
      <c r="E153" s="230" t="s">
        <v>1</v>
      </c>
      <c r="F153" s="231" t="s">
        <v>911</v>
      </c>
      <c r="G153" s="228"/>
      <c r="H153" s="232">
        <v>61.68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234</v>
      </c>
      <c r="AU153" s="238" t="s">
        <v>100</v>
      </c>
      <c r="AV153" s="13" t="s">
        <v>100</v>
      </c>
      <c r="AW153" s="13" t="s">
        <v>33</v>
      </c>
      <c r="AX153" s="13" t="s">
        <v>85</v>
      </c>
      <c r="AY153" s="238" t="s">
        <v>223</v>
      </c>
    </row>
    <row r="154" spans="1:65" s="2" customFormat="1" ht="34.799999999999997" customHeight="1">
      <c r="A154" s="34"/>
      <c r="B154" s="35"/>
      <c r="C154" s="214" t="s">
        <v>274</v>
      </c>
      <c r="D154" s="214" t="s">
        <v>225</v>
      </c>
      <c r="E154" s="215" t="s">
        <v>280</v>
      </c>
      <c r="F154" s="216" t="s">
        <v>281</v>
      </c>
      <c r="G154" s="217" t="s">
        <v>258</v>
      </c>
      <c r="H154" s="218">
        <v>3.57</v>
      </c>
      <c r="I154" s="219"/>
      <c r="J154" s="218">
        <f>ROUND(I154*H154,2)</f>
        <v>0</v>
      </c>
      <c r="K154" s="220"/>
      <c r="L154" s="39"/>
      <c r="M154" s="221" t="s">
        <v>1</v>
      </c>
      <c r="N154" s="222" t="s">
        <v>43</v>
      </c>
      <c r="O154" s="7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5" t="s">
        <v>229</v>
      </c>
      <c r="AT154" s="225" t="s">
        <v>225</v>
      </c>
      <c r="AU154" s="225" t="s">
        <v>100</v>
      </c>
      <c r="AY154" s="17" t="s">
        <v>223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7" t="s">
        <v>100</v>
      </c>
      <c r="BK154" s="226">
        <f>ROUND(I154*H154,2)</f>
        <v>0</v>
      </c>
      <c r="BL154" s="17" t="s">
        <v>229</v>
      </c>
      <c r="BM154" s="225" t="s">
        <v>827</v>
      </c>
    </row>
    <row r="155" spans="1:65" s="13" customFormat="1">
      <c r="B155" s="227"/>
      <c r="C155" s="228"/>
      <c r="D155" s="229" t="s">
        <v>234</v>
      </c>
      <c r="E155" s="230" t="s">
        <v>1</v>
      </c>
      <c r="F155" s="231" t="s">
        <v>912</v>
      </c>
      <c r="G155" s="228"/>
      <c r="H155" s="232">
        <v>3.57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234</v>
      </c>
      <c r="AU155" s="238" t="s">
        <v>100</v>
      </c>
      <c r="AV155" s="13" t="s">
        <v>100</v>
      </c>
      <c r="AW155" s="13" t="s">
        <v>33</v>
      </c>
      <c r="AX155" s="13" t="s">
        <v>85</v>
      </c>
      <c r="AY155" s="238" t="s">
        <v>223</v>
      </c>
    </row>
    <row r="156" spans="1:65" s="2" customFormat="1" ht="40.200000000000003" customHeight="1">
      <c r="A156" s="34"/>
      <c r="B156" s="35"/>
      <c r="C156" s="214" t="s">
        <v>279</v>
      </c>
      <c r="D156" s="214" t="s">
        <v>225</v>
      </c>
      <c r="E156" s="215" t="s">
        <v>285</v>
      </c>
      <c r="F156" s="216" t="s">
        <v>286</v>
      </c>
      <c r="G156" s="217" t="s">
        <v>258</v>
      </c>
      <c r="H156" s="218">
        <v>53.55</v>
      </c>
      <c r="I156" s="219"/>
      <c r="J156" s="218">
        <f>ROUND(I156*H156,2)</f>
        <v>0</v>
      </c>
      <c r="K156" s="220"/>
      <c r="L156" s="39"/>
      <c r="M156" s="221" t="s">
        <v>1</v>
      </c>
      <c r="N156" s="222" t="s">
        <v>43</v>
      </c>
      <c r="O156" s="7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5" t="s">
        <v>229</v>
      </c>
      <c r="AT156" s="225" t="s">
        <v>225</v>
      </c>
      <c r="AU156" s="225" t="s">
        <v>100</v>
      </c>
      <c r="AY156" s="17" t="s">
        <v>223</v>
      </c>
      <c r="BE156" s="226">
        <f>IF(N156="základná",J156,0)</f>
        <v>0</v>
      </c>
      <c r="BF156" s="226">
        <f>IF(N156="znížená",J156,0)</f>
        <v>0</v>
      </c>
      <c r="BG156" s="226">
        <f>IF(N156="zákl. prenesená",J156,0)</f>
        <v>0</v>
      </c>
      <c r="BH156" s="226">
        <f>IF(N156="zníž. prenesená",J156,0)</f>
        <v>0</v>
      </c>
      <c r="BI156" s="226">
        <f>IF(N156="nulová",J156,0)</f>
        <v>0</v>
      </c>
      <c r="BJ156" s="17" t="s">
        <v>100</v>
      </c>
      <c r="BK156" s="226">
        <f>ROUND(I156*H156,2)</f>
        <v>0</v>
      </c>
      <c r="BL156" s="17" t="s">
        <v>229</v>
      </c>
      <c r="BM156" s="225" t="s">
        <v>829</v>
      </c>
    </row>
    <row r="157" spans="1:65" s="13" customFormat="1">
      <c r="B157" s="227"/>
      <c r="C157" s="228"/>
      <c r="D157" s="229" t="s">
        <v>234</v>
      </c>
      <c r="E157" s="230" t="s">
        <v>1</v>
      </c>
      <c r="F157" s="231" t="s">
        <v>913</v>
      </c>
      <c r="G157" s="228"/>
      <c r="H157" s="232">
        <v>3.57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234</v>
      </c>
      <c r="AU157" s="238" t="s">
        <v>100</v>
      </c>
      <c r="AV157" s="13" t="s">
        <v>100</v>
      </c>
      <c r="AW157" s="13" t="s">
        <v>33</v>
      </c>
      <c r="AX157" s="13" t="s">
        <v>85</v>
      </c>
      <c r="AY157" s="238" t="s">
        <v>223</v>
      </c>
    </row>
    <row r="158" spans="1:65" s="13" customFormat="1">
      <c r="B158" s="227"/>
      <c r="C158" s="228"/>
      <c r="D158" s="229" t="s">
        <v>234</v>
      </c>
      <c r="E158" s="228"/>
      <c r="F158" s="231" t="s">
        <v>914</v>
      </c>
      <c r="G158" s="228"/>
      <c r="H158" s="232">
        <v>53.55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234</v>
      </c>
      <c r="AU158" s="238" t="s">
        <v>100</v>
      </c>
      <c r="AV158" s="13" t="s">
        <v>100</v>
      </c>
      <c r="AW158" s="13" t="s">
        <v>4</v>
      </c>
      <c r="AX158" s="13" t="s">
        <v>85</v>
      </c>
      <c r="AY158" s="238" t="s">
        <v>223</v>
      </c>
    </row>
    <row r="159" spans="1:65" s="2" customFormat="1" ht="22.2" customHeight="1">
      <c r="A159" s="34"/>
      <c r="B159" s="35"/>
      <c r="C159" s="214" t="s">
        <v>284</v>
      </c>
      <c r="D159" s="214" t="s">
        <v>225</v>
      </c>
      <c r="E159" s="215" t="s">
        <v>291</v>
      </c>
      <c r="F159" s="216" t="s">
        <v>292</v>
      </c>
      <c r="G159" s="217" t="s">
        <v>258</v>
      </c>
      <c r="H159" s="218">
        <v>101.49</v>
      </c>
      <c r="I159" s="219"/>
      <c r="J159" s="218">
        <f>ROUND(I159*H159,2)</f>
        <v>0</v>
      </c>
      <c r="K159" s="220"/>
      <c r="L159" s="39"/>
      <c r="M159" s="221" t="s">
        <v>1</v>
      </c>
      <c r="N159" s="222" t="s">
        <v>43</v>
      </c>
      <c r="O159" s="7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5" t="s">
        <v>229</v>
      </c>
      <c r="AT159" s="225" t="s">
        <v>225</v>
      </c>
      <c r="AU159" s="225" t="s">
        <v>100</v>
      </c>
      <c r="AY159" s="17" t="s">
        <v>223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7" t="s">
        <v>100</v>
      </c>
      <c r="BK159" s="226">
        <f>ROUND(I159*H159,2)</f>
        <v>0</v>
      </c>
      <c r="BL159" s="17" t="s">
        <v>229</v>
      </c>
      <c r="BM159" s="225" t="s">
        <v>832</v>
      </c>
    </row>
    <row r="160" spans="1:65" s="13" customFormat="1">
      <c r="B160" s="227"/>
      <c r="C160" s="228"/>
      <c r="D160" s="229" t="s">
        <v>234</v>
      </c>
      <c r="E160" s="230" t="s">
        <v>1</v>
      </c>
      <c r="F160" s="231" t="s">
        <v>915</v>
      </c>
      <c r="G160" s="228"/>
      <c r="H160" s="232">
        <v>101.49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234</v>
      </c>
      <c r="AU160" s="238" t="s">
        <v>100</v>
      </c>
      <c r="AV160" s="13" t="s">
        <v>100</v>
      </c>
      <c r="AW160" s="13" t="s">
        <v>33</v>
      </c>
      <c r="AX160" s="13" t="s">
        <v>85</v>
      </c>
      <c r="AY160" s="238" t="s">
        <v>223</v>
      </c>
    </row>
    <row r="161" spans="1:65" s="2" customFormat="1" ht="22.2" customHeight="1">
      <c r="A161" s="34"/>
      <c r="B161" s="35"/>
      <c r="C161" s="214" t="s">
        <v>290</v>
      </c>
      <c r="D161" s="214" t="s">
        <v>225</v>
      </c>
      <c r="E161" s="215" t="s">
        <v>296</v>
      </c>
      <c r="F161" s="216" t="s">
        <v>297</v>
      </c>
      <c r="G161" s="217" t="s">
        <v>258</v>
      </c>
      <c r="H161" s="218">
        <v>30.84</v>
      </c>
      <c r="I161" s="219"/>
      <c r="J161" s="218">
        <f>ROUND(I161*H161,2)</f>
        <v>0</v>
      </c>
      <c r="K161" s="220"/>
      <c r="L161" s="39"/>
      <c r="M161" s="221" t="s">
        <v>1</v>
      </c>
      <c r="N161" s="222" t="s">
        <v>43</v>
      </c>
      <c r="O161" s="7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5" t="s">
        <v>229</v>
      </c>
      <c r="AT161" s="225" t="s">
        <v>225</v>
      </c>
      <c r="AU161" s="225" t="s">
        <v>100</v>
      </c>
      <c r="AY161" s="17" t="s">
        <v>223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7" t="s">
        <v>100</v>
      </c>
      <c r="BK161" s="226">
        <f>ROUND(I161*H161,2)</f>
        <v>0</v>
      </c>
      <c r="BL161" s="17" t="s">
        <v>229</v>
      </c>
      <c r="BM161" s="225" t="s">
        <v>834</v>
      </c>
    </row>
    <row r="162" spans="1:65" s="13" customFormat="1">
      <c r="B162" s="227"/>
      <c r="C162" s="228"/>
      <c r="D162" s="229" t="s">
        <v>234</v>
      </c>
      <c r="E162" s="230" t="s">
        <v>1</v>
      </c>
      <c r="F162" s="231" t="s">
        <v>916</v>
      </c>
      <c r="G162" s="228"/>
      <c r="H162" s="232">
        <v>30.84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234</v>
      </c>
      <c r="AU162" s="238" t="s">
        <v>100</v>
      </c>
      <c r="AV162" s="13" t="s">
        <v>100</v>
      </c>
      <c r="AW162" s="13" t="s">
        <v>33</v>
      </c>
      <c r="AX162" s="13" t="s">
        <v>85</v>
      </c>
      <c r="AY162" s="238" t="s">
        <v>223</v>
      </c>
    </row>
    <row r="163" spans="1:65" s="2" customFormat="1" ht="22.2" customHeight="1">
      <c r="A163" s="34"/>
      <c r="B163" s="35"/>
      <c r="C163" s="214" t="s">
        <v>295</v>
      </c>
      <c r="D163" s="214" t="s">
        <v>225</v>
      </c>
      <c r="E163" s="215" t="s">
        <v>301</v>
      </c>
      <c r="F163" s="216" t="s">
        <v>302</v>
      </c>
      <c r="G163" s="217" t="s">
        <v>303</v>
      </c>
      <c r="H163" s="218">
        <v>5.35</v>
      </c>
      <c r="I163" s="219"/>
      <c r="J163" s="218">
        <f>ROUND(I163*H163,2)</f>
        <v>0</v>
      </c>
      <c r="K163" s="220"/>
      <c r="L163" s="39"/>
      <c r="M163" s="221" t="s">
        <v>1</v>
      </c>
      <c r="N163" s="222" t="s">
        <v>43</v>
      </c>
      <c r="O163" s="7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5" t="s">
        <v>229</v>
      </c>
      <c r="AT163" s="225" t="s">
        <v>225</v>
      </c>
      <c r="AU163" s="225" t="s">
        <v>100</v>
      </c>
      <c r="AY163" s="17" t="s">
        <v>223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7" t="s">
        <v>100</v>
      </c>
      <c r="BK163" s="226">
        <f>ROUND(I163*H163,2)</f>
        <v>0</v>
      </c>
      <c r="BL163" s="17" t="s">
        <v>229</v>
      </c>
      <c r="BM163" s="225" t="s">
        <v>836</v>
      </c>
    </row>
    <row r="164" spans="1:65" s="13" customFormat="1">
      <c r="B164" s="227"/>
      <c r="C164" s="228"/>
      <c r="D164" s="229" t="s">
        <v>234</v>
      </c>
      <c r="E164" s="230" t="s">
        <v>1</v>
      </c>
      <c r="F164" s="231" t="s">
        <v>917</v>
      </c>
      <c r="G164" s="228"/>
      <c r="H164" s="232">
        <v>5.35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234</v>
      </c>
      <c r="AU164" s="238" t="s">
        <v>100</v>
      </c>
      <c r="AV164" s="13" t="s">
        <v>100</v>
      </c>
      <c r="AW164" s="13" t="s">
        <v>33</v>
      </c>
      <c r="AX164" s="13" t="s">
        <v>85</v>
      </c>
      <c r="AY164" s="238" t="s">
        <v>223</v>
      </c>
    </row>
    <row r="165" spans="1:65" s="2" customFormat="1" ht="22.2" customHeight="1">
      <c r="A165" s="34"/>
      <c r="B165" s="35"/>
      <c r="C165" s="214" t="s">
        <v>300</v>
      </c>
      <c r="D165" s="214" t="s">
        <v>225</v>
      </c>
      <c r="E165" s="215" t="s">
        <v>307</v>
      </c>
      <c r="F165" s="216" t="s">
        <v>308</v>
      </c>
      <c r="G165" s="217" t="s">
        <v>228</v>
      </c>
      <c r="H165" s="218">
        <v>114.22</v>
      </c>
      <c r="I165" s="219"/>
      <c r="J165" s="218">
        <f>ROUND(I165*H165,2)</f>
        <v>0</v>
      </c>
      <c r="K165" s="220"/>
      <c r="L165" s="39"/>
      <c r="M165" s="221" t="s">
        <v>1</v>
      </c>
      <c r="N165" s="222" t="s">
        <v>43</v>
      </c>
      <c r="O165" s="7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5" t="s">
        <v>229</v>
      </c>
      <c r="AT165" s="225" t="s">
        <v>225</v>
      </c>
      <c r="AU165" s="225" t="s">
        <v>100</v>
      </c>
      <c r="AY165" s="17" t="s">
        <v>223</v>
      </c>
      <c r="BE165" s="226">
        <f>IF(N165="základná",J165,0)</f>
        <v>0</v>
      </c>
      <c r="BF165" s="226">
        <f>IF(N165="znížená",J165,0)</f>
        <v>0</v>
      </c>
      <c r="BG165" s="226">
        <f>IF(N165="zákl. prenesená",J165,0)</f>
        <v>0</v>
      </c>
      <c r="BH165" s="226">
        <f>IF(N165="zníž. prenesená",J165,0)</f>
        <v>0</v>
      </c>
      <c r="BI165" s="226">
        <f>IF(N165="nulová",J165,0)</f>
        <v>0</v>
      </c>
      <c r="BJ165" s="17" t="s">
        <v>100</v>
      </c>
      <c r="BK165" s="226">
        <f>ROUND(I165*H165,2)</f>
        <v>0</v>
      </c>
      <c r="BL165" s="17" t="s">
        <v>229</v>
      </c>
      <c r="BM165" s="225" t="s">
        <v>838</v>
      </c>
    </row>
    <row r="166" spans="1:65" s="13" customFormat="1">
      <c r="B166" s="227"/>
      <c r="C166" s="228"/>
      <c r="D166" s="229" t="s">
        <v>234</v>
      </c>
      <c r="E166" s="230" t="s">
        <v>1</v>
      </c>
      <c r="F166" s="231" t="s">
        <v>918</v>
      </c>
      <c r="G166" s="228"/>
      <c r="H166" s="232">
        <v>114.22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234</v>
      </c>
      <c r="AU166" s="238" t="s">
        <v>100</v>
      </c>
      <c r="AV166" s="13" t="s">
        <v>100</v>
      </c>
      <c r="AW166" s="13" t="s">
        <v>33</v>
      </c>
      <c r="AX166" s="13" t="s">
        <v>85</v>
      </c>
      <c r="AY166" s="238" t="s">
        <v>223</v>
      </c>
    </row>
    <row r="167" spans="1:65" s="12" customFormat="1" ht="22.8" customHeight="1">
      <c r="B167" s="198"/>
      <c r="C167" s="199"/>
      <c r="D167" s="200" t="s">
        <v>76</v>
      </c>
      <c r="E167" s="212" t="s">
        <v>229</v>
      </c>
      <c r="F167" s="212" t="s">
        <v>312</v>
      </c>
      <c r="G167" s="199"/>
      <c r="H167" s="199"/>
      <c r="I167" s="202"/>
      <c r="J167" s="213">
        <f>BK167</f>
        <v>0</v>
      </c>
      <c r="K167" s="199"/>
      <c r="L167" s="204"/>
      <c r="M167" s="205"/>
      <c r="N167" s="206"/>
      <c r="O167" s="206"/>
      <c r="P167" s="207">
        <f>SUM(P168:P174)</f>
        <v>0</v>
      </c>
      <c r="Q167" s="206"/>
      <c r="R167" s="207">
        <f>SUM(R168:R174)</f>
        <v>0.44861649999999997</v>
      </c>
      <c r="S167" s="206"/>
      <c r="T167" s="208">
        <f>SUM(T168:T174)</f>
        <v>0</v>
      </c>
      <c r="AR167" s="209" t="s">
        <v>85</v>
      </c>
      <c r="AT167" s="210" t="s">
        <v>76</v>
      </c>
      <c r="AU167" s="210" t="s">
        <v>85</v>
      </c>
      <c r="AY167" s="209" t="s">
        <v>223</v>
      </c>
      <c r="BK167" s="211">
        <f>SUM(BK168:BK174)</f>
        <v>0</v>
      </c>
    </row>
    <row r="168" spans="1:65" s="2" customFormat="1" ht="22.2" customHeight="1">
      <c r="A168" s="34"/>
      <c r="B168" s="35"/>
      <c r="C168" s="214" t="s">
        <v>306</v>
      </c>
      <c r="D168" s="214" t="s">
        <v>225</v>
      </c>
      <c r="E168" s="215" t="s">
        <v>314</v>
      </c>
      <c r="F168" s="216" t="s">
        <v>919</v>
      </c>
      <c r="G168" s="217" t="s">
        <v>228</v>
      </c>
      <c r="H168" s="218">
        <v>182.81</v>
      </c>
      <c r="I168" s="219"/>
      <c r="J168" s="218">
        <f>ROUND(I168*H168,2)</f>
        <v>0</v>
      </c>
      <c r="K168" s="220"/>
      <c r="L168" s="39"/>
      <c r="M168" s="221" t="s">
        <v>1</v>
      </c>
      <c r="N168" s="222" t="s">
        <v>43</v>
      </c>
      <c r="O168" s="75"/>
      <c r="P168" s="223">
        <f>O168*H168</f>
        <v>0</v>
      </c>
      <c r="Q168" s="223">
        <v>2.2499999999999998E-3</v>
      </c>
      <c r="R168" s="223">
        <f>Q168*H168</f>
        <v>0.41132249999999998</v>
      </c>
      <c r="S168" s="223">
        <v>0</v>
      </c>
      <c r="T168" s="22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5" t="s">
        <v>229</v>
      </c>
      <c r="AT168" s="225" t="s">
        <v>225</v>
      </c>
      <c r="AU168" s="225" t="s">
        <v>100</v>
      </c>
      <c r="AY168" s="17" t="s">
        <v>223</v>
      </c>
      <c r="BE168" s="226">
        <f>IF(N168="základná",J168,0)</f>
        <v>0</v>
      </c>
      <c r="BF168" s="226">
        <f>IF(N168="znížená",J168,0)</f>
        <v>0</v>
      </c>
      <c r="BG168" s="226">
        <f>IF(N168="zákl. prenesená",J168,0)</f>
        <v>0</v>
      </c>
      <c r="BH168" s="226">
        <f>IF(N168="zníž. prenesená",J168,0)</f>
        <v>0</v>
      </c>
      <c r="BI168" s="226">
        <f>IF(N168="nulová",J168,0)</f>
        <v>0</v>
      </c>
      <c r="BJ168" s="17" t="s">
        <v>100</v>
      </c>
      <c r="BK168" s="226">
        <f>ROUND(I168*H168,2)</f>
        <v>0</v>
      </c>
      <c r="BL168" s="17" t="s">
        <v>229</v>
      </c>
      <c r="BM168" s="225" t="s">
        <v>840</v>
      </c>
    </row>
    <row r="169" spans="1:65" s="13" customFormat="1">
      <c r="B169" s="227"/>
      <c r="C169" s="228"/>
      <c r="D169" s="229" t="s">
        <v>234</v>
      </c>
      <c r="E169" s="230" t="s">
        <v>1</v>
      </c>
      <c r="F169" s="231" t="s">
        <v>920</v>
      </c>
      <c r="G169" s="228"/>
      <c r="H169" s="232">
        <v>164.05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234</v>
      </c>
      <c r="AU169" s="238" t="s">
        <v>100</v>
      </c>
      <c r="AV169" s="13" t="s">
        <v>100</v>
      </c>
      <c r="AW169" s="13" t="s">
        <v>33</v>
      </c>
      <c r="AX169" s="13" t="s">
        <v>77</v>
      </c>
      <c r="AY169" s="238" t="s">
        <v>223</v>
      </c>
    </row>
    <row r="170" spans="1:65" s="13" customFormat="1">
      <c r="B170" s="227"/>
      <c r="C170" s="228"/>
      <c r="D170" s="229" t="s">
        <v>234</v>
      </c>
      <c r="E170" s="230" t="s">
        <v>1</v>
      </c>
      <c r="F170" s="231" t="s">
        <v>921</v>
      </c>
      <c r="G170" s="228"/>
      <c r="H170" s="232">
        <v>15.32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234</v>
      </c>
      <c r="AU170" s="238" t="s">
        <v>100</v>
      </c>
      <c r="AV170" s="13" t="s">
        <v>100</v>
      </c>
      <c r="AW170" s="13" t="s">
        <v>33</v>
      </c>
      <c r="AX170" s="13" t="s">
        <v>77</v>
      </c>
      <c r="AY170" s="238" t="s">
        <v>223</v>
      </c>
    </row>
    <row r="171" spans="1:65" s="13" customFormat="1">
      <c r="B171" s="227"/>
      <c r="C171" s="228"/>
      <c r="D171" s="229" t="s">
        <v>234</v>
      </c>
      <c r="E171" s="230" t="s">
        <v>1</v>
      </c>
      <c r="F171" s="231" t="s">
        <v>922</v>
      </c>
      <c r="G171" s="228"/>
      <c r="H171" s="232">
        <v>3.44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234</v>
      </c>
      <c r="AU171" s="238" t="s">
        <v>100</v>
      </c>
      <c r="AV171" s="13" t="s">
        <v>100</v>
      </c>
      <c r="AW171" s="13" t="s">
        <v>33</v>
      </c>
      <c r="AX171" s="13" t="s">
        <v>77</v>
      </c>
      <c r="AY171" s="238" t="s">
        <v>223</v>
      </c>
    </row>
    <row r="172" spans="1:65" s="14" customFormat="1">
      <c r="B172" s="239"/>
      <c r="C172" s="240"/>
      <c r="D172" s="229" t="s">
        <v>234</v>
      </c>
      <c r="E172" s="241" t="s">
        <v>1</v>
      </c>
      <c r="F172" s="242" t="s">
        <v>244</v>
      </c>
      <c r="G172" s="240"/>
      <c r="H172" s="243">
        <v>182.81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234</v>
      </c>
      <c r="AU172" s="249" t="s">
        <v>100</v>
      </c>
      <c r="AV172" s="14" t="s">
        <v>229</v>
      </c>
      <c r="AW172" s="14" t="s">
        <v>33</v>
      </c>
      <c r="AX172" s="14" t="s">
        <v>85</v>
      </c>
      <c r="AY172" s="249" t="s">
        <v>223</v>
      </c>
    </row>
    <row r="173" spans="1:65" s="2" customFormat="1" ht="14.4" customHeight="1">
      <c r="A173" s="34"/>
      <c r="B173" s="35"/>
      <c r="C173" s="250" t="s">
        <v>313</v>
      </c>
      <c r="D173" s="250" t="s">
        <v>322</v>
      </c>
      <c r="E173" s="251" t="s">
        <v>323</v>
      </c>
      <c r="F173" s="252" t="s">
        <v>324</v>
      </c>
      <c r="G173" s="253" t="s">
        <v>228</v>
      </c>
      <c r="H173" s="254">
        <v>186.47</v>
      </c>
      <c r="I173" s="255"/>
      <c r="J173" s="254">
        <f>ROUND(I173*H173,2)</f>
        <v>0</v>
      </c>
      <c r="K173" s="256"/>
      <c r="L173" s="257"/>
      <c r="M173" s="258" t="s">
        <v>1</v>
      </c>
      <c r="N173" s="259" t="s">
        <v>43</v>
      </c>
      <c r="O173" s="75"/>
      <c r="P173" s="223">
        <f>O173*H173</f>
        <v>0</v>
      </c>
      <c r="Q173" s="223">
        <v>2.0000000000000001E-4</v>
      </c>
      <c r="R173" s="223">
        <f>Q173*H173</f>
        <v>3.7294000000000001E-2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5" t="s">
        <v>262</v>
      </c>
      <c r="AT173" s="225" t="s">
        <v>322</v>
      </c>
      <c r="AU173" s="225" t="s">
        <v>100</v>
      </c>
      <c r="AY173" s="17" t="s">
        <v>223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7" t="s">
        <v>100</v>
      </c>
      <c r="BK173" s="226">
        <f>ROUND(I173*H173,2)</f>
        <v>0</v>
      </c>
      <c r="BL173" s="17" t="s">
        <v>229</v>
      </c>
      <c r="BM173" s="225" t="s">
        <v>845</v>
      </c>
    </row>
    <row r="174" spans="1:65" s="13" customFormat="1">
      <c r="B174" s="227"/>
      <c r="C174" s="228"/>
      <c r="D174" s="229" t="s">
        <v>234</v>
      </c>
      <c r="E174" s="228"/>
      <c r="F174" s="231" t="s">
        <v>923</v>
      </c>
      <c r="G174" s="228"/>
      <c r="H174" s="232">
        <v>186.47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234</v>
      </c>
      <c r="AU174" s="238" t="s">
        <v>100</v>
      </c>
      <c r="AV174" s="13" t="s">
        <v>100</v>
      </c>
      <c r="AW174" s="13" t="s">
        <v>4</v>
      </c>
      <c r="AX174" s="13" t="s">
        <v>85</v>
      </c>
      <c r="AY174" s="238" t="s">
        <v>223</v>
      </c>
    </row>
    <row r="175" spans="1:65" s="12" customFormat="1" ht="22.8" customHeight="1">
      <c r="B175" s="198"/>
      <c r="C175" s="199"/>
      <c r="D175" s="200" t="s">
        <v>76</v>
      </c>
      <c r="E175" s="212" t="s">
        <v>245</v>
      </c>
      <c r="F175" s="212" t="s">
        <v>327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SUM(P176:P198)</f>
        <v>0</v>
      </c>
      <c r="Q175" s="206"/>
      <c r="R175" s="207">
        <f>SUM(R176:R198)</f>
        <v>171.57474880000004</v>
      </c>
      <c r="S175" s="206"/>
      <c r="T175" s="208">
        <f>SUM(T176:T198)</f>
        <v>0</v>
      </c>
      <c r="AR175" s="209" t="s">
        <v>85</v>
      </c>
      <c r="AT175" s="210" t="s">
        <v>76</v>
      </c>
      <c r="AU175" s="210" t="s">
        <v>85</v>
      </c>
      <c r="AY175" s="209" t="s">
        <v>223</v>
      </c>
      <c r="BK175" s="211">
        <f>SUM(BK176:BK198)</f>
        <v>0</v>
      </c>
    </row>
    <row r="176" spans="1:65" s="2" customFormat="1" ht="30" customHeight="1">
      <c r="A176" s="34"/>
      <c r="B176" s="35"/>
      <c r="C176" s="214" t="s">
        <v>321</v>
      </c>
      <c r="D176" s="214" t="s">
        <v>225</v>
      </c>
      <c r="E176" s="215" t="s">
        <v>329</v>
      </c>
      <c r="F176" s="216" t="s">
        <v>924</v>
      </c>
      <c r="G176" s="217" t="s">
        <v>228</v>
      </c>
      <c r="H176" s="218">
        <v>182.81</v>
      </c>
      <c r="I176" s="219"/>
      <c r="J176" s="218">
        <f>ROUND(I176*H176,2)</f>
        <v>0</v>
      </c>
      <c r="K176" s="220"/>
      <c r="L176" s="39"/>
      <c r="M176" s="221" t="s">
        <v>1</v>
      </c>
      <c r="N176" s="222" t="s">
        <v>43</v>
      </c>
      <c r="O176" s="75"/>
      <c r="P176" s="223">
        <f>O176*H176</f>
        <v>0</v>
      </c>
      <c r="Q176" s="223">
        <v>0.27994000000000002</v>
      </c>
      <c r="R176" s="223">
        <f>Q176*H176</f>
        <v>51.175831400000007</v>
      </c>
      <c r="S176" s="223">
        <v>0</v>
      </c>
      <c r="T176" s="22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5" t="s">
        <v>229</v>
      </c>
      <c r="AT176" s="225" t="s">
        <v>225</v>
      </c>
      <c r="AU176" s="225" t="s">
        <v>100</v>
      </c>
      <c r="AY176" s="17" t="s">
        <v>223</v>
      </c>
      <c r="BE176" s="226">
        <f>IF(N176="základná",J176,0)</f>
        <v>0</v>
      </c>
      <c r="BF176" s="226">
        <f>IF(N176="znížená",J176,0)</f>
        <v>0</v>
      </c>
      <c r="BG176" s="226">
        <f>IF(N176="zákl. prenesená",J176,0)</f>
        <v>0</v>
      </c>
      <c r="BH176" s="226">
        <f>IF(N176="zníž. prenesená",J176,0)</f>
        <v>0</v>
      </c>
      <c r="BI176" s="226">
        <f>IF(N176="nulová",J176,0)</f>
        <v>0</v>
      </c>
      <c r="BJ176" s="17" t="s">
        <v>100</v>
      </c>
      <c r="BK176" s="226">
        <f>ROUND(I176*H176,2)</f>
        <v>0</v>
      </c>
      <c r="BL176" s="17" t="s">
        <v>229</v>
      </c>
      <c r="BM176" s="225" t="s">
        <v>847</v>
      </c>
    </row>
    <row r="177" spans="1:65" s="13" customFormat="1">
      <c r="B177" s="227"/>
      <c r="C177" s="228"/>
      <c r="D177" s="229" t="s">
        <v>234</v>
      </c>
      <c r="E177" s="230" t="s">
        <v>1</v>
      </c>
      <c r="F177" s="231" t="s">
        <v>920</v>
      </c>
      <c r="G177" s="228"/>
      <c r="H177" s="232">
        <v>164.05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234</v>
      </c>
      <c r="AU177" s="238" t="s">
        <v>100</v>
      </c>
      <c r="AV177" s="13" t="s">
        <v>100</v>
      </c>
      <c r="AW177" s="13" t="s">
        <v>33</v>
      </c>
      <c r="AX177" s="13" t="s">
        <v>77</v>
      </c>
      <c r="AY177" s="238" t="s">
        <v>223</v>
      </c>
    </row>
    <row r="178" spans="1:65" s="13" customFormat="1">
      <c r="B178" s="227"/>
      <c r="C178" s="228"/>
      <c r="D178" s="229" t="s">
        <v>234</v>
      </c>
      <c r="E178" s="230" t="s">
        <v>1</v>
      </c>
      <c r="F178" s="231" t="s">
        <v>925</v>
      </c>
      <c r="G178" s="228"/>
      <c r="H178" s="232">
        <v>15.32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234</v>
      </c>
      <c r="AU178" s="238" t="s">
        <v>100</v>
      </c>
      <c r="AV178" s="13" t="s">
        <v>100</v>
      </c>
      <c r="AW178" s="13" t="s">
        <v>33</v>
      </c>
      <c r="AX178" s="13" t="s">
        <v>77</v>
      </c>
      <c r="AY178" s="238" t="s">
        <v>223</v>
      </c>
    </row>
    <row r="179" spans="1:65" s="13" customFormat="1">
      <c r="B179" s="227"/>
      <c r="C179" s="228"/>
      <c r="D179" s="229" t="s">
        <v>234</v>
      </c>
      <c r="E179" s="230" t="s">
        <v>1</v>
      </c>
      <c r="F179" s="231" t="s">
        <v>922</v>
      </c>
      <c r="G179" s="228"/>
      <c r="H179" s="232">
        <v>3.44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234</v>
      </c>
      <c r="AU179" s="238" t="s">
        <v>100</v>
      </c>
      <c r="AV179" s="13" t="s">
        <v>100</v>
      </c>
      <c r="AW179" s="13" t="s">
        <v>33</v>
      </c>
      <c r="AX179" s="13" t="s">
        <v>77</v>
      </c>
      <c r="AY179" s="238" t="s">
        <v>223</v>
      </c>
    </row>
    <row r="180" spans="1:65" s="14" customFormat="1">
      <c r="B180" s="239"/>
      <c r="C180" s="240"/>
      <c r="D180" s="229" t="s">
        <v>234</v>
      </c>
      <c r="E180" s="241" t="s">
        <v>1</v>
      </c>
      <c r="F180" s="242" t="s">
        <v>244</v>
      </c>
      <c r="G180" s="240"/>
      <c r="H180" s="243">
        <v>182.81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234</v>
      </c>
      <c r="AU180" s="249" t="s">
        <v>100</v>
      </c>
      <c r="AV180" s="14" t="s">
        <v>229</v>
      </c>
      <c r="AW180" s="14" t="s">
        <v>33</v>
      </c>
      <c r="AX180" s="14" t="s">
        <v>85</v>
      </c>
      <c r="AY180" s="249" t="s">
        <v>223</v>
      </c>
    </row>
    <row r="181" spans="1:65" s="2" customFormat="1" ht="34.799999999999997" customHeight="1">
      <c r="A181" s="34"/>
      <c r="B181" s="35"/>
      <c r="C181" s="214" t="s">
        <v>328</v>
      </c>
      <c r="D181" s="214" t="s">
        <v>225</v>
      </c>
      <c r="E181" s="215" t="s">
        <v>549</v>
      </c>
      <c r="F181" s="216" t="s">
        <v>926</v>
      </c>
      <c r="G181" s="217" t="s">
        <v>228</v>
      </c>
      <c r="H181" s="218">
        <v>18.760000000000002</v>
      </c>
      <c r="I181" s="219"/>
      <c r="J181" s="218">
        <f>ROUND(I181*H181,2)</f>
        <v>0</v>
      </c>
      <c r="K181" s="220"/>
      <c r="L181" s="39"/>
      <c r="M181" s="221" t="s">
        <v>1</v>
      </c>
      <c r="N181" s="222" t="s">
        <v>43</v>
      </c>
      <c r="O181" s="75"/>
      <c r="P181" s="223">
        <f>O181*H181</f>
        <v>0</v>
      </c>
      <c r="Q181" s="223">
        <v>0.30834</v>
      </c>
      <c r="R181" s="223">
        <f>Q181*H181</f>
        <v>5.7844584000000001</v>
      </c>
      <c r="S181" s="223">
        <v>0</v>
      </c>
      <c r="T181" s="22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5" t="s">
        <v>229</v>
      </c>
      <c r="AT181" s="225" t="s">
        <v>225</v>
      </c>
      <c r="AU181" s="225" t="s">
        <v>100</v>
      </c>
      <c r="AY181" s="17" t="s">
        <v>223</v>
      </c>
      <c r="BE181" s="226">
        <f>IF(N181="základná",J181,0)</f>
        <v>0</v>
      </c>
      <c r="BF181" s="226">
        <f>IF(N181="znížená",J181,0)</f>
        <v>0</v>
      </c>
      <c r="BG181" s="226">
        <f>IF(N181="zákl. prenesená",J181,0)</f>
        <v>0</v>
      </c>
      <c r="BH181" s="226">
        <f>IF(N181="zníž. prenesená",J181,0)</f>
        <v>0</v>
      </c>
      <c r="BI181" s="226">
        <f>IF(N181="nulová",J181,0)</f>
        <v>0</v>
      </c>
      <c r="BJ181" s="17" t="s">
        <v>100</v>
      </c>
      <c r="BK181" s="226">
        <f>ROUND(I181*H181,2)</f>
        <v>0</v>
      </c>
      <c r="BL181" s="17" t="s">
        <v>229</v>
      </c>
      <c r="BM181" s="225" t="s">
        <v>849</v>
      </c>
    </row>
    <row r="182" spans="1:65" s="13" customFormat="1">
      <c r="B182" s="227"/>
      <c r="C182" s="228"/>
      <c r="D182" s="229" t="s">
        <v>234</v>
      </c>
      <c r="E182" s="230" t="s">
        <v>1</v>
      </c>
      <c r="F182" s="231" t="s">
        <v>921</v>
      </c>
      <c r="G182" s="228"/>
      <c r="H182" s="232">
        <v>15.32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234</v>
      </c>
      <c r="AU182" s="238" t="s">
        <v>100</v>
      </c>
      <c r="AV182" s="13" t="s">
        <v>100</v>
      </c>
      <c r="AW182" s="13" t="s">
        <v>33</v>
      </c>
      <c r="AX182" s="13" t="s">
        <v>77</v>
      </c>
      <c r="AY182" s="238" t="s">
        <v>223</v>
      </c>
    </row>
    <row r="183" spans="1:65" s="13" customFormat="1">
      <c r="B183" s="227"/>
      <c r="C183" s="228"/>
      <c r="D183" s="229" t="s">
        <v>234</v>
      </c>
      <c r="E183" s="230" t="s">
        <v>1</v>
      </c>
      <c r="F183" s="231" t="s">
        <v>922</v>
      </c>
      <c r="G183" s="228"/>
      <c r="H183" s="232">
        <v>3.44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234</v>
      </c>
      <c r="AU183" s="238" t="s">
        <v>100</v>
      </c>
      <c r="AV183" s="13" t="s">
        <v>100</v>
      </c>
      <c r="AW183" s="13" t="s">
        <v>33</v>
      </c>
      <c r="AX183" s="13" t="s">
        <v>77</v>
      </c>
      <c r="AY183" s="238" t="s">
        <v>223</v>
      </c>
    </row>
    <row r="184" spans="1:65" s="14" customFormat="1">
      <c r="B184" s="239"/>
      <c r="C184" s="240"/>
      <c r="D184" s="229" t="s">
        <v>234</v>
      </c>
      <c r="E184" s="241" t="s">
        <v>1</v>
      </c>
      <c r="F184" s="242" t="s">
        <v>244</v>
      </c>
      <c r="G184" s="240"/>
      <c r="H184" s="243">
        <v>18.760000000000002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234</v>
      </c>
      <c r="AU184" s="249" t="s">
        <v>100</v>
      </c>
      <c r="AV184" s="14" t="s">
        <v>229</v>
      </c>
      <c r="AW184" s="14" t="s">
        <v>33</v>
      </c>
      <c r="AX184" s="14" t="s">
        <v>85</v>
      </c>
      <c r="AY184" s="249" t="s">
        <v>223</v>
      </c>
    </row>
    <row r="185" spans="1:65" s="2" customFormat="1" ht="30" customHeight="1">
      <c r="A185" s="34"/>
      <c r="B185" s="35"/>
      <c r="C185" s="214" t="s">
        <v>7</v>
      </c>
      <c r="D185" s="214" t="s">
        <v>225</v>
      </c>
      <c r="E185" s="215" t="s">
        <v>552</v>
      </c>
      <c r="F185" s="216" t="s">
        <v>553</v>
      </c>
      <c r="G185" s="217" t="s">
        <v>228</v>
      </c>
      <c r="H185" s="218">
        <v>164.05</v>
      </c>
      <c r="I185" s="219"/>
      <c r="J185" s="218">
        <f>ROUND(I185*H185,2)</f>
        <v>0</v>
      </c>
      <c r="K185" s="220"/>
      <c r="L185" s="39"/>
      <c r="M185" s="221" t="s">
        <v>1</v>
      </c>
      <c r="N185" s="222" t="s">
        <v>43</v>
      </c>
      <c r="O185" s="75"/>
      <c r="P185" s="223">
        <f>O185*H185</f>
        <v>0</v>
      </c>
      <c r="Q185" s="223">
        <v>0.37441000000000002</v>
      </c>
      <c r="R185" s="223">
        <f>Q185*H185</f>
        <v>61.421960500000004</v>
      </c>
      <c r="S185" s="223">
        <v>0</v>
      </c>
      <c r="T185" s="22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5" t="s">
        <v>229</v>
      </c>
      <c r="AT185" s="225" t="s">
        <v>225</v>
      </c>
      <c r="AU185" s="225" t="s">
        <v>100</v>
      </c>
      <c r="AY185" s="17" t="s">
        <v>223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7" t="s">
        <v>100</v>
      </c>
      <c r="BK185" s="226">
        <f>ROUND(I185*H185,2)</f>
        <v>0</v>
      </c>
      <c r="BL185" s="17" t="s">
        <v>229</v>
      </c>
      <c r="BM185" s="225" t="s">
        <v>850</v>
      </c>
    </row>
    <row r="186" spans="1:65" s="13" customFormat="1">
      <c r="B186" s="227"/>
      <c r="C186" s="228"/>
      <c r="D186" s="229" t="s">
        <v>234</v>
      </c>
      <c r="E186" s="230" t="s">
        <v>1</v>
      </c>
      <c r="F186" s="231" t="s">
        <v>927</v>
      </c>
      <c r="G186" s="228"/>
      <c r="H186" s="232">
        <v>164.05</v>
      </c>
      <c r="I186" s="233"/>
      <c r="J186" s="228"/>
      <c r="K186" s="228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234</v>
      </c>
      <c r="AU186" s="238" t="s">
        <v>100</v>
      </c>
      <c r="AV186" s="13" t="s">
        <v>100</v>
      </c>
      <c r="AW186" s="13" t="s">
        <v>33</v>
      </c>
      <c r="AX186" s="13" t="s">
        <v>85</v>
      </c>
      <c r="AY186" s="238" t="s">
        <v>223</v>
      </c>
    </row>
    <row r="187" spans="1:65" s="2" customFormat="1" ht="22.2" customHeight="1">
      <c r="A187" s="34"/>
      <c r="B187" s="35"/>
      <c r="C187" s="214" t="s">
        <v>338</v>
      </c>
      <c r="D187" s="214" t="s">
        <v>225</v>
      </c>
      <c r="E187" s="215" t="s">
        <v>555</v>
      </c>
      <c r="F187" s="216" t="s">
        <v>556</v>
      </c>
      <c r="G187" s="217" t="s">
        <v>228</v>
      </c>
      <c r="H187" s="218">
        <v>164.05</v>
      </c>
      <c r="I187" s="219"/>
      <c r="J187" s="218">
        <f>ROUND(I187*H187,2)</f>
        <v>0</v>
      </c>
      <c r="K187" s="220"/>
      <c r="L187" s="39"/>
      <c r="M187" s="221" t="s">
        <v>1</v>
      </c>
      <c r="N187" s="222" t="s">
        <v>43</v>
      </c>
      <c r="O187" s="75"/>
      <c r="P187" s="223">
        <f>O187*H187</f>
        <v>0</v>
      </c>
      <c r="Q187" s="223">
        <v>5.6100000000000004E-3</v>
      </c>
      <c r="R187" s="223">
        <f>Q187*H187</f>
        <v>0.9203205000000001</v>
      </c>
      <c r="S187" s="223">
        <v>0</v>
      </c>
      <c r="T187" s="22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5" t="s">
        <v>229</v>
      </c>
      <c r="AT187" s="225" t="s">
        <v>225</v>
      </c>
      <c r="AU187" s="225" t="s">
        <v>100</v>
      </c>
      <c r="AY187" s="17" t="s">
        <v>223</v>
      </c>
      <c r="BE187" s="226">
        <f>IF(N187="základná",J187,0)</f>
        <v>0</v>
      </c>
      <c r="BF187" s="226">
        <f>IF(N187="znížená",J187,0)</f>
        <v>0</v>
      </c>
      <c r="BG187" s="226">
        <f>IF(N187="zákl. prenesená",J187,0)</f>
        <v>0</v>
      </c>
      <c r="BH187" s="226">
        <f>IF(N187="zníž. prenesená",J187,0)</f>
        <v>0</v>
      </c>
      <c r="BI187" s="226">
        <f>IF(N187="nulová",J187,0)</f>
        <v>0</v>
      </c>
      <c r="BJ187" s="17" t="s">
        <v>100</v>
      </c>
      <c r="BK187" s="226">
        <f>ROUND(I187*H187,2)</f>
        <v>0</v>
      </c>
      <c r="BL187" s="17" t="s">
        <v>229</v>
      </c>
      <c r="BM187" s="225" t="s">
        <v>852</v>
      </c>
    </row>
    <row r="188" spans="1:65" s="13" customFormat="1">
      <c r="B188" s="227"/>
      <c r="C188" s="228"/>
      <c r="D188" s="229" t="s">
        <v>234</v>
      </c>
      <c r="E188" s="230" t="s">
        <v>1</v>
      </c>
      <c r="F188" s="231" t="s">
        <v>928</v>
      </c>
      <c r="G188" s="228"/>
      <c r="H188" s="232">
        <v>164.05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234</v>
      </c>
      <c r="AU188" s="238" t="s">
        <v>100</v>
      </c>
      <c r="AV188" s="13" t="s">
        <v>100</v>
      </c>
      <c r="AW188" s="13" t="s">
        <v>33</v>
      </c>
      <c r="AX188" s="13" t="s">
        <v>85</v>
      </c>
      <c r="AY188" s="238" t="s">
        <v>223</v>
      </c>
    </row>
    <row r="189" spans="1:65" s="2" customFormat="1" ht="30" customHeight="1">
      <c r="A189" s="34"/>
      <c r="B189" s="35"/>
      <c r="C189" s="214" t="s">
        <v>342</v>
      </c>
      <c r="D189" s="214" t="s">
        <v>225</v>
      </c>
      <c r="E189" s="215" t="s">
        <v>339</v>
      </c>
      <c r="F189" s="216" t="s">
        <v>627</v>
      </c>
      <c r="G189" s="217" t="s">
        <v>228</v>
      </c>
      <c r="H189" s="218">
        <v>164.05</v>
      </c>
      <c r="I189" s="219"/>
      <c r="J189" s="218">
        <f>ROUND(I189*H189,2)</f>
        <v>0</v>
      </c>
      <c r="K189" s="220"/>
      <c r="L189" s="39"/>
      <c r="M189" s="221" t="s">
        <v>1</v>
      </c>
      <c r="N189" s="222" t="s">
        <v>43</v>
      </c>
      <c r="O189" s="75"/>
      <c r="P189" s="223">
        <f>O189*H189</f>
        <v>0</v>
      </c>
      <c r="Q189" s="223">
        <v>7.1000000000000002E-4</v>
      </c>
      <c r="R189" s="223">
        <f>Q189*H189</f>
        <v>0.11647550000000001</v>
      </c>
      <c r="S189" s="223">
        <v>0</v>
      </c>
      <c r="T189" s="22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5" t="s">
        <v>229</v>
      </c>
      <c r="AT189" s="225" t="s">
        <v>225</v>
      </c>
      <c r="AU189" s="225" t="s">
        <v>100</v>
      </c>
      <c r="AY189" s="17" t="s">
        <v>223</v>
      </c>
      <c r="BE189" s="226">
        <f>IF(N189="základná",J189,0)</f>
        <v>0</v>
      </c>
      <c r="BF189" s="226">
        <f>IF(N189="znížená",J189,0)</f>
        <v>0</v>
      </c>
      <c r="BG189" s="226">
        <f>IF(N189="zákl. prenesená",J189,0)</f>
        <v>0</v>
      </c>
      <c r="BH189" s="226">
        <f>IF(N189="zníž. prenesená",J189,0)</f>
        <v>0</v>
      </c>
      <c r="BI189" s="226">
        <f>IF(N189="nulová",J189,0)</f>
        <v>0</v>
      </c>
      <c r="BJ189" s="17" t="s">
        <v>100</v>
      </c>
      <c r="BK189" s="226">
        <f>ROUND(I189*H189,2)</f>
        <v>0</v>
      </c>
      <c r="BL189" s="17" t="s">
        <v>229</v>
      </c>
      <c r="BM189" s="225" t="s">
        <v>854</v>
      </c>
    </row>
    <row r="190" spans="1:65" s="13" customFormat="1">
      <c r="B190" s="227"/>
      <c r="C190" s="228"/>
      <c r="D190" s="229" t="s">
        <v>234</v>
      </c>
      <c r="E190" s="230" t="s">
        <v>1</v>
      </c>
      <c r="F190" s="231" t="s">
        <v>927</v>
      </c>
      <c r="G190" s="228"/>
      <c r="H190" s="232">
        <v>164.05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234</v>
      </c>
      <c r="AU190" s="238" t="s">
        <v>100</v>
      </c>
      <c r="AV190" s="13" t="s">
        <v>100</v>
      </c>
      <c r="AW190" s="13" t="s">
        <v>33</v>
      </c>
      <c r="AX190" s="13" t="s">
        <v>85</v>
      </c>
      <c r="AY190" s="238" t="s">
        <v>223</v>
      </c>
    </row>
    <row r="191" spans="1:65" s="2" customFormat="1" ht="34.799999999999997" customHeight="1">
      <c r="A191" s="34"/>
      <c r="B191" s="35"/>
      <c r="C191" s="214" t="s">
        <v>346</v>
      </c>
      <c r="D191" s="214" t="s">
        <v>225</v>
      </c>
      <c r="E191" s="215" t="s">
        <v>562</v>
      </c>
      <c r="F191" s="216" t="s">
        <v>563</v>
      </c>
      <c r="G191" s="217" t="s">
        <v>228</v>
      </c>
      <c r="H191" s="218">
        <v>164.05</v>
      </c>
      <c r="I191" s="219"/>
      <c r="J191" s="218">
        <f>ROUND(I191*H191,2)</f>
        <v>0</v>
      </c>
      <c r="K191" s="220"/>
      <c r="L191" s="39"/>
      <c r="M191" s="221" t="s">
        <v>1</v>
      </c>
      <c r="N191" s="222" t="s">
        <v>43</v>
      </c>
      <c r="O191" s="75"/>
      <c r="P191" s="223">
        <f>O191*H191</f>
        <v>0</v>
      </c>
      <c r="Q191" s="223">
        <v>0.10373</v>
      </c>
      <c r="R191" s="223">
        <f>Q191*H191</f>
        <v>17.016906500000001</v>
      </c>
      <c r="S191" s="223">
        <v>0</v>
      </c>
      <c r="T191" s="22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5" t="s">
        <v>229</v>
      </c>
      <c r="AT191" s="225" t="s">
        <v>225</v>
      </c>
      <c r="AU191" s="225" t="s">
        <v>100</v>
      </c>
      <c r="AY191" s="17" t="s">
        <v>223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7" t="s">
        <v>100</v>
      </c>
      <c r="BK191" s="226">
        <f>ROUND(I191*H191,2)</f>
        <v>0</v>
      </c>
      <c r="BL191" s="17" t="s">
        <v>229</v>
      </c>
      <c r="BM191" s="225" t="s">
        <v>855</v>
      </c>
    </row>
    <row r="192" spans="1:65" s="2" customFormat="1" ht="34.799999999999997" customHeight="1">
      <c r="A192" s="34"/>
      <c r="B192" s="35"/>
      <c r="C192" s="214" t="s">
        <v>350</v>
      </c>
      <c r="D192" s="214" t="s">
        <v>225</v>
      </c>
      <c r="E192" s="215" t="s">
        <v>568</v>
      </c>
      <c r="F192" s="216" t="s">
        <v>569</v>
      </c>
      <c r="G192" s="217" t="s">
        <v>228</v>
      </c>
      <c r="H192" s="218">
        <v>164.05</v>
      </c>
      <c r="I192" s="219"/>
      <c r="J192" s="218">
        <f>ROUND(I192*H192,2)</f>
        <v>0</v>
      </c>
      <c r="K192" s="220"/>
      <c r="L192" s="39"/>
      <c r="M192" s="221" t="s">
        <v>1</v>
      </c>
      <c r="N192" s="222" t="s">
        <v>43</v>
      </c>
      <c r="O192" s="75"/>
      <c r="P192" s="223">
        <f>O192*H192</f>
        <v>0</v>
      </c>
      <c r="Q192" s="223">
        <v>0.18151999999999999</v>
      </c>
      <c r="R192" s="223">
        <f>Q192*H192</f>
        <v>29.778355999999999</v>
      </c>
      <c r="S192" s="223">
        <v>0</v>
      </c>
      <c r="T192" s="22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5" t="s">
        <v>229</v>
      </c>
      <c r="AT192" s="225" t="s">
        <v>225</v>
      </c>
      <c r="AU192" s="225" t="s">
        <v>100</v>
      </c>
      <c r="AY192" s="17" t="s">
        <v>223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7" t="s">
        <v>100</v>
      </c>
      <c r="BK192" s="226">
        <f>ROUND(I192*H192,2)</f>
        <v>0</v>
      </c>
      <c r="BL192" s="17" t="s">
        <v>229</v>
      </c>
      <c r="BM192" s="225" t="s">
        <v>856</v>
      </c>
    </row>
    <row r="193" spans="1:65" s="2" customFormat="1" ht="30" customHeight="1">
      <c r="A193" s="34"/>
      <c r="B193" s="35"/>
      <c r="C193" s="214" t="s">
        <v>355</v>
      </c>
      <c r="D193" s="214" t="s">
        <v>225</v>
      </c>
      <c r="E193" s="215" t="s">
        <v>356</v>
      </c>
      <c r="F193" s="216" t="s">
        <v>929</v>
      </c>
      <c r="G193" s="217" t="s">
        <v>228</v>
      </c>
      <c r="H193" s="218">
        <v>15.32</v>
      </c>
      <c r="I193" s="219"/>
      <c r="J193" s="218">
        <f>ROUND(I193*H193,2)</f>
        <v>0</v>
      </c>
      <c r="K193" s="220"/>
      <c r="L193" s="39"/>
      <c r="M193" s="221" t="s">
        <v>1</v>
      </c>
      <c r="N193" s="222" t="s">
        <v>43</v>
      </c>
      <c r="O193" s="75"/>
      <c r="P193" s="223">
        <f>O193*H193</f>
        <v>0</v>
      </c>
      <c r="Q193" s="223">
        <v>0.112</v>
      </c>
      <c r="R193" s="223">
        <f>Q193*H193</f>
        <v>1.71584</v>
      </c>
      <c r="S193" s="223">
        <v>0</v>
      </c>
      <c r="T193" s="22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5" t="s">
        <v>229</v>
      </c>
      <c r="AT193" s="225" t="s">
        <v>225</v>
      </c>
      <c r="AU193" s="225" t="s">
        <v>100</v>
      </c>
      <c r="AY193" s="17" t="s">
        <v>223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7" t="s">
        <v>100</v>
      </c>
      <c r="BK193" s="226">
        <f>ROUND(I193*H193,2)</f>
        <v>0</v>
      </c>
      <c r="BL193" s="17" t="s">
        <v>229</v>
      </c>
      <c r="BM193" s="225" t="s">
        <v>857</v>
      </c>
    </row>
    <row r="194" spans="1:65" s="13" customFormat="1">
      <c r="B194" s="227"/>
      <c r="C194" s="228"/>
      <c r="D194" s="229" t="s">
        <v>234</v>
      </c>
      <c r="E194" s="230" t="s">
        <v>1</v>
      </c>
      <c r="F194" s="231" t="s">
        <v>921</v>
      </c>
      <c r="G194" s="228"/>
      <c r="H194" s="232">
        <v>15.32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234</v>
      </c>
      <c r="AU194" s="238" t="s">
        <v>100</v>
      </c>
      <c r="AV194" s="13" t="s">
        <v>100</v>
      </c>
      <c r="AW194" s="13" t="s">
        <v>33</v>
      </c>
      <c r="AX194" s="13" t="s">
        <v>85</v>
      </c>
      <c r="AY194" s="238" t="s">
        <v>223</v>
      </c>
    </row>
    <row r="195" spans="1:65" s="2" customFormat="1" ht="22.2" customHeight="1">
      <c r="A195" s="34"/>
      <c r="B195" s="35"/>
      <c r="C195" s="250" t="s">
        <v>359</v>
      </c>
      <c r="D195" s="250" t="s">
        <v>322</v>
      </c>
      <c r="E195" s="251" t="s">
        <v>360</v>
      </c>
      <c r="F195" s="252" t="s">
        <v>361</v>
      </c>
      <c r="G195" s="253" t="s">
        <v>228</v>
      </c>
      <c r="H195" s="254">
        <v>15.47</v>
      </c>
      <c r="I195" s="255"/>
      <c r="J195" s="254">
        <f>ROUND(I195*H195,2)</f>
        <v>0</v>
      </c>
      <c r="K195" s="256"/>
      <c r="L195" s="257"/>
      <c r="M195" s="258" t="s">
        <v>1</v>
      </c>
      <c r="N195" s="259" t="s">
        <v>43</v>
      </c>
      <c r="O195" s="75"/>
      <c r="P195" s="223">
        <f>O195*H195</f>
        <v>0</v>
      </c>
      <c r="Q195" s="223">
        <v>0.18</v>
      </c>
      <c r="R195" s="223">
        <f>Q195*H195</f>
        <v>2.7846000000000002</v>
      </c>
      <c r="S195" s="223">
        <v>0</v>
      </c>
      <c r="T195" s="22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5" t="s">
        <v>262</v>
      </c>
      <c r="AT195" s="225" t="s">
        <v>322</v>
      </c>
      <c r="AU195" s="225" t="s">
        <v>100</v>
      </c>
      <c r="AY195" s="17" t="s">
        <v>223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7" t="s">
        <v>100</v>
      </c>
      <c r="BK195" s="226">
        <f>ROUND(I195*H195,2)</f>
        <v>0</v>
      </c>
      <c r="BL195" s="17" t="s">
        <v>229</v>
      </c>
      <c r="BM195" s="225" t="s">
        <v>858</v>
      </c>
    </row>
    <row r="196" spans="1:65" s="13" customFormat="1">
      <c r="B196" s="227"/>
      <c r="C196" s="228"/>
      <c r="D196" s="229" t="s">
        <v>234</v>
      </c>
      <c r="E196" s="228"/>
      <c r="F196" s="231" t="s">
        <v>930</v>
      </c>
      <c r="G196" s="228"/>
      <c r="H196" s="232">
        <v>15.47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234</v>
      </c>
      <c r="AU196" s="238" t="s">
        <v>100</v>
      </c>
      <c r="AV196" s="13" t="s">
        <v>100</v>
      </c>
      <c r="AW196" s="13" t="s">
        <v>4</v>
      </c>
      <c r="AX196" s="13" t="s">
        <v>85</v>
      </c>
      <c r="AY196" s="238" t="s">
        <v>223</v>
      </c>
    </row>
    <row r="197" spans="1:65" s="2" customFormat="1" ht="22.2" customHeight="1">
      <c r="A197" s="34"/>
      <c r="B197" s="35"/>
      <c r="C197" s="214" t="s">
        <v>364</v>
      </c>
      <c r="D197" s="214" t="s">
        <v>225</v>
      </c>
      <c r="E197" s="215" t="s">
        <v>365</v>
      </c>
      <c r="F197" s="216" t="s">
        <v>366</v>
      </c>
      <c r="G197" s="217" t="s">
        <v>228</v>
      </c>
      <c r="H197" s="218">
        <v>3.44</v>
      </c>
      <c r="I197" s="219"/>
      <c r="J197" s="218">
        <f>ROUND(I197*H197,2)</f>
        <v>0</v>
      </c>
      <c r="K197" s="220"/>
      <c r="L197" s="39"/>
      <c r="M197" s="221" t="s">
        <v>1</v>
      </c>
      <c r="N197" s="222" t="s">
        <v>43</v>
      </c>
      <c r="O197" s="75"/>
      <c r="P197" s="223">
        <f>O197*H197</f>
        <v>0</v>
      </c>
      <c r="Q197" s="223">
        <v>0.112</v>
      </c>
      <c r="R197" s="223">
        <f>Q197*H197</f>
        <v>0.38528000000000001</v>
      </c>
      <c r="S197" s="223">
        <v>0</v>
      </c>
      <c r="T197" s="22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5" t="s">
        <v>229</v>
      </c>
      <c r="AT197" s="225" t="s">
        <v>225</v>
      </c>
      <c r="AU197" s="225" t="s">
        <v>100</v>
      </c>
      <c r="AY197" s="17" t="s">
        <v>223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7" t="s">
        <v>100</v>
      </c>
      <c r="BK197" s="226">
        <f>ROUND(I197*H197,2)</f>
        <v>0</v>
      </c>
      <c r="BL197" s="17" t="s">
        <v>229</v>
      </c>
      <c r="BM197" s="225" t="s">
        <v>860</v>
      </c>
    </row>
    <row r="198" spans="1:65" s="2" customFormat="1" ht="14.4" customHeight="1">
      <c r="A198" s="34"/>
      <c r="B198" s="35"/>
      <c r="C198" s="250" t="s">
        <v>368</v>
      </c>
      <c r="D198" s="250" t="s">
        <v>322</v>
      </c>
      <c r="E198" s="251" t="s">
        <v>369</v>
      </c>
      <c r="F198" s="252" t="s">
        <v>370</v>
      </c>
      <c r="G198" s="253" t="s">
        <v>228</v>
      </c>
      <c r="H198" s="254">
        <v>3.44</v>
      </c>
      <c r="I198" s="255"/>
      <c r="J198" s="254">
        <f>ROUND(I198*H198,2)</f>
        <v>0</v>
      </c>
      <c r="K198" s="256"/>
      <c r="L198" s="257"/>
      <c r="M198" s="258" t="s">
        <v>1</v>
      </c>
      <c r="N198" s="259" t="s">
        <v>43</v>
      </c>
      <c r="O198" s="75"/>
      <c r="P198" s="223">
        <f>O198*H198</f>
        <v>0</v>
      </c>
      <c r="Q198" s="223">
        <v>0.13800000000000001</v>
      </c>
      <c r="R198" s="223">
        <f>Q198*H198</f>
        <v>0.47472000000000003</v>
      </c>
      <c r="S198" s="223">
        <v>0</v>
      </c>
      <c r="T198" s="22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5" t="s">
        <v>262</v>
      </c>
      <c r="AT198" s="225" t="s">
        <v>322</v>
      </c>
      <c r="AU198" s="225" t="s">
        <v>100</v>
      </c>
      <c r="AY198" s="17" t="s">
        <v>223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7" t="s">
        <v>100</v>
      </c>
      <c r="BK198" s="226">
        <f>ROUND(I198*H198,2)</f>
        <v>0</v>
      </c>
      <c r="BL198" s="17" t="s">
        <v>229</v>
      </c>
      <c r="BM198" s="225" t="s">
        <v>861</v>
      </c>
    </row>
    <row r="199" spans="1:65" s="12" customFormat="1" ht="22.8" customHeight="1">
      <c r="B199" s="198"/>
      <c r="C199" s="199"/>
      <c r="D199" s="200" t="s">
        <v>76</v>
      </c>
      <c r="E199" s="212" t="s">
        <v>268</v>
      </c>
      <c r="F199" s="212" t="s">
        <v>378</v>
      </c>
      <c r="G199" s="199"/>
      <c r="H199" s="199"/>
      <c r="I199" s="202"/>
      <c r="J199" s="213">
        <f>BK199</f>
        <v>0</v>
      </c>
      <c r="K199" s="199"/>
      <c r="L199" s="204"/>
      <c r="M199" s="205"/>
      <c r="N199" s="206"/>
      <c r="O199" s="206"/>
      <c r="P199" s="207">
        <f>SUM(P200:P244)</f>
        <v>0</v>
      </c>
      <c r="Q199" s="206"/>
      <c r="R199" s="207">
        <f>SUM(R200:R244)</f>
        <v>49.750530000000005</v>
      </c>
      <c r="S199" s="206"/>
      <c r="T199" s="208">
        <f>SUM(T200:T244)</f>
        <v>0.26200000000000001</v>
      </c>
      <c r="AR199" s="209" t="s">
        <v>85</v>
      </c>
      <c r="AT199" s="210" t="s">
        <v>76</v>
      </c>
      <c r="AU199" s="210" t="s">
        <v>85</v>
      </c>
      <c r="AY199" s="209" t="s">
        <v>223</v>
      </c>
      <c r="BK199" s="211">
        <f>SUM(BK200:BK244)</f>
        <v>0</v>
      </c>
    </row>
    <row r="200" spans="1:65" s="2" customFormat="1" ht="22.2" customHeight="1">
      <c r="A200" s="34"/>
      <c r="B200" s="35"/>
      <c r="C200" s="214" t="s">
        <v>373</v>
      </c>
      <c r="D200" s="214" t="s">
        <v>225</v>
      </c>
      <c r="E200" s="215" t="s">
        <v>380</v>
      </c>
      <c r="F200" s="216" t="s">
        <v>381</v>
      </c>
      <c r="G200" s="217" t="s">
        <v>376</v>
      </c>
      <c r="H200" s="218">
        <v>13</v>
      </c>
      <c r="I200" s="219"/>
      <c r="J200" s="218">
        <f t="shared" ref="J200:J207" si="15">ROUND(I200*H200,2)</f>
        <v>0</v>
      </c>
      <c r="K200" s="220"/>
      <c r="L200" s="39"/>
      <c r="M200" s="221" t="s">
        <v>1</v>
      </c>
      <c r="N200" s="222" t="s">
        <v>43</v>
      </c>
      <c r="O200" s="75"/>
      <c r="P200" s="223">
        <f t="shared" ref="P200:P207" si="16">O200*H200</f>
        <v>0</v>
      </c>
      <c r="Q200" s="223">
        <v>0.22133</v>
      </c>
      <c r="R200" s="223">
        <f t="shared" ref="R200:R207" si="17">Q200*H200</f>
        <v>2.8772899999999999</v>
      </c>
      <c r="S200" s="223">
        <v>0</v>
      </c>
      <c r="T200" s="224">
        <f t="shared" ref="T200:T207" si="18"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5" t="s">
        <v>229</v>
      </c>
      <c r="AT200" s="225" t="s">
        <v>225</v>
      </c>
      <c r="AU200" s="225" t="s">
        <v>100</v>
      </c>
      <c r="AY200" s="17" t="s">
        <v>223</v>
      </c>
      <c r="BE200" s="226">
        <f t="shared" ref="BE200:BE207" si="19">IF(N200="základná",J200,0)</f>
        <v>0</v>
      </c>
      <c r="BF200" s="226">
        <f t="shared" ref="BF200:BF207" si="20">IF(N200="znížená",J200,0)</f>
        <v>0</v>
      </c>
      <c r="BG200" s="226">
        <f t="shared" ref="BG200:BG207" si="21">IF(N200="zákl. prenesená",J200,0)</f>
        <v>0</v>
      </c>
      <c r="BH200" s="226">
        <f t="shared" ref="BH200:BH207" si="22">IF(N200="zníž. prenesená",J200,0)</f>
        <v>0</v>
      </c>
      <c r="BI200" s="226">
        <f t="shared" ref="BI200:BI207" si="23">IF(N200="nulová",J200,0)</f>
        <v>0</v>
      </c>
      <c r="BJ200" s="17" t="s">
        <v>100</v>
      </c>
      <c r="BK200" s="226">
        <f t="shared" ref="BK200:BK207" si="24">ROUND(I200*H200,2)</f>
        <v>0</v>
      </c>
      <c r="BL200" s="17" t="s">
        <v>229</v>
      </c>
      <c r="BM200" s="225" t="s">
        <v>862</v>
      </c>
    </row>
    <row r="201" spans="1:65" s="2" customFormat="1" ht="14.4" customHeight="1">
      <c r="A201" s="34"/>
      <c r="B201" s="35"/>
      <c r="C201" s="250" t="s">
        <v>379</v>
      </c>
      <c r="D201" s="250" t="s">
        <v>322</v>
      </c>
      <c r="E201" s="251" t="s">
        <v>386</v>
      </c>
      <c r="F201" s="252" t="s">
        <v>387</v>
      </c>
      <c r="G201" s="253" t="s">
        <v>376</v>
      </c>
      <c r="H201" s="254">
        <v>9</v>
      </c>
      <c r="I201" s="255"/>
      <c r="J201" s="254">
        <f t="shared" si="15"/>
        <v>0</v>
      </c>
      <c r="K201" s="256"/>
      <c r="L201" s="257"/>
      <c r="M201" s="258" t="s">
        <v>1</v>
      </c>
      <c r="N201" s="259" t="s">
        <v>43</v>
      </c>
      <c r="O201" s="75"/>
      <c r="P201" s="223">
        <f t="shared" si="16"/>
        <v>0</v>
      </c>
      <c r="Q201" s="223">
        <v>2E-3</v>
      </c>
      <c r="R201" s="223">
        <f t="shared" si="17"/>
        <v>1.8000000000000002E-2</v>
      </c>
      <c r="S201" s="223">
        <v>0</v>
      </c>
      <c r="T201" s="224">
        <f t="shared" si="1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5" t="s">
        <v>262</v>
      </c>
      <c r="AT201" s="225" t="s">
        <v>322</v>
      </c>
      <c r="AU201" s="225" t="s">
        <v>100</v>
      </c>
      <c r="AY201" s="17" t="s">
        <v>223</v>
      </c>
      <c r="BE201" s="226">
        <f t="shared" si="19"/>
        <v>0</v>
      </c>
      <c r="BF201" s="226">
        <f t="shared" si="20"/>
        <v>0</v>
      </c>
      <c r="BG201" s="226">
        <f t="shared" si="21"/>
        <v>0</v>
      </c>
      <c r="BH201" s="226">
        <f t="shared" si="22"/>
        <v>0</v>
      </c>
      <c r="BI201" s="226">
        <f t="shared" si="23"/>
        <v>0</v>
      </c>
      <c r="BJ201" s="17" t="s">
        <v>100</v>
      </c>
      <c r="BK201" s="226">
        <f t="shared" si="24"/>
        <v>0</v>
      </c>
      <c r="BL201" s="17" t="s">
        <v>229</v>
      </c>
      <c r="BM201" s="225" t="s">
        <v>863</v>
      </c>
    </row>
    <row r="202" spans="1:65" s="2" customFormat="1" ht="22.2" customHeight="1">
      <c r="A202" s="34"/>
      <c r="B202" s="35"/>
      <c r="C202" s="214" t="s">
        <v>385</v>
      </c>
      <c r="D202" s="214" t="s">
        <v>225</v>
      </c>
      <c r="E202" s="215" t="s">
        <v>390</v>
      </c>
      <c r="F202" s="216" t="s">
        <v>391</v>
      </c>
      <c r="G202" s="217" t="s">
        <v>376</v>
      </c>
      <c r="H202" s="218">
        <v>7</v>
      </c>
      <c r="I202" s="219"/>
      <c r="J202" s="218">
        <f t="shared" si="15"/>
        <v>0</v>
      </c>
      <c r="K202" s="220"/>
      <c r="L202" s="39"/>
      <c r="M202" s="221" t="s">
        <v>1</v>
      </c>
      <c r="N202" s="222" t="s">
        <v>43</v>
      </c>
      <c r="O202" s="75"/>
      <c r="P202" s="223">
        <f t="shared" si="16"/>
        <v>0</v>
      </c>
      <c r="Q202" s="223">
        <v>0.11958000000000001</v>
      </c>
      <c r="R202" s="223">
        <f t="shared" si="17"/>
        <v>0.83706000000000003</v>
      </c>
      <c r="S202" s="223">
        <v>0</v>
      </c>
      <c r="T202" s="224">
        <f t="shared" si="18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5" t="s">
        <v>229</v>
      </c>
      <c r="AT202" s="225" t="s">
        <v>225</v>
      </c>
      <c r="AU202" s="225" t="s">
        <v>100</v>
      </c>
      <c r="AY202" s="17" t="s">
        <v>223</v>
      </c>
      <c r="BE202" s="226">
        <f t="shared" si="19"/>
        <v>0</v>
      </c>
      <c r="BF202" s="226">
        <f t="shared" si="20"/>
        <v>0</v>
      </c>
      <c r="BG202" s="226">
        <f t="shared" si="21"/>
        <v>0</v>
      </c>
      <c r="BH202" s="226">
        <f t="shared" si="22"/>
        <v>0</v>
      </c>
      <c r="BI202" s="226">
        <f t="shared" si="23"/>
        <v>0</v>
      </c>
      <c r="BJ202" s="17" t="s">
        <v>100</v>
      </c>
      <c r="BK202" s="226">
        <f t="shared" si="24"/>
        <v>0</v>
      </c>
      <c r="BL202" s="17" t="s">
        <v>229</v>
      </c>
      <c r="BM202" s="225" t="s">
        <v>864</v>
      </c>
    </row>
    <row r="203" spans="1:65" s="2" customFormat="1" ht="14.4" customHeight="1">
      <c r="A203" s="34"/>
      <c r="B203" s="35"/>
      <c r="C203" s="250" t="s">
        <v>389</v>
      </c>
      <c r="D203" s="250" t="s">
        <v>322</v>
      </c>
      <c r="E203" s="251" t="s">
        <v>394</v>
      </c>
      <c r="F203" s="252" t="s">
        <v>395</v>
      </c>
      <c r="G203" s="253" t="s">
        <v>376</v>
      </c>
      <c r="H203" s="254">
        <v>7</v>
      </c>
      <c r="I203" s="255"/>
      <c r="J203" s="254">
        <f t="shared" si="15"/>
        <v>0</v>
      </c>
      <c r="K203" s="256"/>
      <c r="L203" s="257"/>
      <c r="M203" s="258" t="s">
        <v>1</v>
      </c>
      <c r="N203" s="259" t="s">
        <v>43</v>
      </c>
      <c r="O203" s="75"/>
      <c r="P203" s="223">
        <f t="shared" si="16"/>
        <v>0</v>
      </c>
      <c r="Q203" s="223">
        <v>1.4E-3</v>
      </c>
      <c r="R203" s="223">
        <f t="shared" si="17"/>
        <v>9.7999999999999997E-3</v>
      </c>
      <c r="S203" s="223">
        <v>0</v>
      </c>
      <c r="T203" s="224">
        <f t="shared" si="18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5" t="s">
        <v>262</v>
      </c>
      <c r="AT203" s="225" t="s">
        <v>322</v>
      </c>
      <c r="AU203" s="225" t="s">
        <v>100</v>
      </c>
      <c r="AY203" s="17" t="s">
        <v>223</v>
      </c>
      <c r="BE203" s="226">
        <f t="shared" si="19"/>
        <v>0</v>
      </c>
      <c r="BF203" s="226">
        <f t="shared" si="20"/>
        <v>0</v>
      </c>
      <c r="BG203" s="226">
        <f t="shared" si="21"/>
        <v>0</v>
      </c>
      <c r="BH203" s="226">
        <f t="shared" si="22"/>
        <v>0</v>
      </c>
      <c r="BI203" s="226">
        <f t="shared" si="23"/>
        <v>0</v>
      </c>
      <c r="BJ203" s="17" t="s">
        <v>100</v>
      </c>
      <c r="BK203" s="226">
        <f t="shared" si="24"/>
        <v>0</v>
      </c>
      <c r="BL203" s="17" t="s">
        <v>229</v>
      </c>
      <c r="BM203" s="225" t="s">
        <v>865</v>
      </c>
    </row>
    <row r="204" spans="1:65" s="2" customFormat="1" ht="14.4" customHeight="1">
      <c r="A204" s="34"/>
      <c r="B204" s="35"/>
      <c r="C204" s="250" t="s">
        <v>393</v>
      </c>
      <c r="D204" s="250" t="s">
        <v>322</v>
      </c>
      <c r="E204" s="251" t="s">
        <v>398</v>
      </c>
      <c r="F204" s="252" t="s">
        <v>399</v>
      </c>
      <c r="G204" s="253" t="s">
        <v>376</v>
      </c>
      <c r="H204" s="254">
        <v>13</v>
      </c>
      <c r="I204" s="255"/>
      <c r="J204" s="254">
        <f t="shared" si="15"/>
        <v>0</v>
      </c>
      <c r="K204" s="256"/>
      <c r="L204" s="257"/>
      <c r="M204" s="258" t="s">
        <v>1</v>
      </c>
      <c r="N204" s="259" t="s">
        <v>43</v>
      </c>
      <c r="O204" s="75"/>
      <c r="P204" s="223">
        <f t="shared" si="16"/>
        <v>0</v>
      </c>
      <c r="Q204" s="223">
        <v>2.0000000000000002E-5</v>
      </c>
      <c r="R204" s="223">
        <f t="shared" si="17"/>
        <v>2.6000000000000003E-4</v>
      </c>
      <c r="S204" s="223">
        <v>0</v>
      </c>
      <c r="T204" s="224">
        <f t="shared" si="18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5" t="s">
        <v>262</v>
      </c>
      <c r="AT204" s="225" t="s">
        <v>322</v>
      </c>
      <c r="AU204" s="225" t="s">
        <v>100</v>
      </c>
      <c r="AY204" s="17" t="s">
        <v>223</v>
      </c>
      <c r="BE204" s="226">
        <f t="shared" si="19"/>
        <v>0</v>
      </c>
      <c r="BF204" s="226">
        <f t="shared" si="20"/>
        <v>0</v>
      </c>
      <c r="BG204" s="226">
        <f t="shared" si="21"/>
        <v>0</v>
      </c>
      <c r="BH204" s="226">
        <f t="shared" si="22"/>
        <v>0</v>
      </c>
      <c r="BI204" s="226">
        <f t="shared" si="23"/>
        <v>0</v>
      </c>
      <c r="BJ204" s="17" t="s">
        <v>100</v>
      </c>
      <c r="BK204" s="226">
        <f t="shared" si="24"/>
        <v>0</v>
      </c>
      <c r="BL204" s="17" t="s">
        <v>229</v>
      </c>
      <c r="BM204" s="225" t="s">
        <v>866</v>
      </c>
    </row>
    <row r="205" spans="1:65" s="2" customFormat="1" ht="30" customHeight="1">
      <c r="A205" s="34"/>
      <c r="B205" s="35"/>
      <c r="C205" s="214" t="s">
        <v>397</v>
      </c>
      <c r="D205" s="214" t="s">
        <v>225</v>
      </c>
      <c r="E205" s="215" t="s">
        <v>402</v>
      </c>
      <c r="F205" s="216" t="s">
        <v>403</v>
      </c>
      <c r="G205" s="217" t="s">
        <v>248</v>
      </c>
      <c r="H205" s="218">
        <v>75.97</v>
      </c>
      <c r="I205" s="219"/>
      <c r="J205" s="218">
        <f t="shared" si="15"/>
        <v>0</v>
      </c>
      <c r="K205" s="220"/>
      <c r="L205" s="39"/>
      <c r="M205" s="221" t="s">
        <v>1</v>
      </c>
      <c r="N205" s="222" t="s">
        <v>43</v>
      </c>
      <c r="O205" s="75"/>
      <c r="P205" s="223">
        <f t="shared" si="16"/>
        <v>0</v>
      </c>
      <c r="Q205" s="223">
        <v>6.9999999999999994E-5</v>
      </c>
      <c r="R205" s="223">
        <f t="shared" si="17"/>
        <v>5.3178999999999995E-3</v>
      </c>
      <c r="S205" s="223">
        <v>0</v>
      </c>
      <c r="T205" s="224">
        <f t="shared" si="18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5" t="s">
        <v>229</v>
      </c>
      <c r="AT205" s="225" t="s">
        <v>225</v>
      </c>
      <c r="AU205" s="225" t="s">
        <v>100</v>
      </c>
      <c r="AY205" s="17" t="s">
        <v>223</v>
      </c>
      <c r="BE205" s="226">
        <f t="shared" si="19"/>
        <v>0</v>
      </c>
      <c r="BF205" s="226">
        <f t="shared" si="20"/>
        <v>0</v>
      </c>
      <c r="BG205" s="226">
        <f t="shared" si="21"/>
        <v>0</v>
      </c>
      <c r="BH205" s="226">
        <f t="shared" si="22"/>
        <v>0</v>
      </c>
      <c r="BI205" s="226">
        <f t="shared" si="23"/>
        <v>0</v>
      </c>
      <c r="BJ205" s="17" t="s">
        <v>100</v>
      </c>
      <c r="BK205" s="226">
        <f t="shared" si="24"/>
        <v>0</v>
      </c>
      <c r="BL205" s="17" t="s">
        <v>229</v>
      </c>
      <c r="BM205" s="225" t="s">
        <v>867</v>
      </c>
    </row>
    <row r="206" spans="1:65" s="2" customFormat="1" ht="22.2" customHeight="1">
      <c r="A206" s="34"/>
      <c r="B206" s="35"/>
      <c r="C206" s="214" t="s">
        <v>401</v>
      </c>
      <c r="D206" s="214" t="s">
        <v>225</v>
      </c>
      <c r="E206" s="215" t="s">
        <v>406</v>
      </c>
      <c r="F206" s="216" t="s">
        <v>407</v>
      </c>
      <c r="G206" s="217" t="s">
        <v>248</v>
      </c>
      <c r="H206" s="218">
        <v>8</v>
      </c>
      <c r="I206" s="219"/>
      <c r="J206" s="218">
        <f t="shared" si="15"/>
        <v>0</v>
      </c>
      <c r="K206" s="220"/>
      <c r="L206" s="39"/>
      <c r="M206" s="221" t="s">
        <v>1</v>
      </c>
      <c r="N206" s="222" t="s">
        <v>43</v>
      </c>
      <c r="O206" s="75"/>
      <c r="P206" s="223">
        <f t="shared" si="16"/>
        <v>0</v>
      </c>
      <c r="Q206" s="223">
        <v>1.4999999999999999E-4</v>
      </c>
      <c r="R206" s="223">
        <f t="shared" si="17"/>
        <v>1.1999999999999999E-3</v>
      </c>
      <c r="S206" s="223">
        <v>0</v>
      </c>
      <c r="T206" s="224">
        <f t="shared" si="18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5" t="s">
        <v>229</v>
      </c>
      <c r="AT206" s="225" t="s">
        <v>225</v>
      </c>
      <c r="AU206" s="225" t="s">
        <v>100</v>
      </c>
      <c r="AY206" s="17" t="s">
        <v>223</v>
      </c>
      <c r="BE206" s="226">
        <f t="shared" si="19"/>
        <v>0</v>
      </c>
      <c r="BF206" s="226">
        <f t="shared" si="20"/>
        <v>0</v>
      </c>
      <c r="BG206" s="226">
        <f t="shared" si="21"/>
        <v>0</v>
      </c>
      <c r="BH206" s="226">
        <f t="shared" si="22"/>
        <v>0</v>
      </c>
      <c r="BI206" s="226">
        <f t="shared" si="23"/>
        <v>0</v>
      </c>
      <c r="BJ206" s="17" t="s">
        <v>100</v>
      </c>
      <c r="BK206" s="226">
        <f t="shared" si="24"/>
        <v>0</v>
      </c>
      <c r="BL206" s="17" t="s">
        <v>229</v>
      </c>
      <c r="BM206" s="225" t="s">
        <v>868</v>
      </c>
    </row>
    <row r="207" spans="1:65" s="2" customFormat="1" ht="22.2" customHeight="1">
      <c r="A207" s="34"/>
      <c r="B207" s="35"/>
      <c r="C207" s="214" t="s">
        <v>405</v>
      </c>
      <c r="D207" s="214" t="s">
        <v>225</v>
      </c>
      <c r="E207" s="215" t="s">
        <v>410</v>
      </c>
      <c r="F207" s="216" t="s">
        <v>411</v>
      </c>
      <c r="G207" s="217" t="s">
        <v>228</v>
      </c>
      <c r="H207" s="218">
        <v>19.75</v>
      </c>
      <c r="I207" s="219"/>
      <c r="J207" s="218">
        <f t="shared" si="15"/>
        <v>0</v>
      </c>
      <c r="K207" s="220"/>
      <c r="L207" s="39"/>
      <c r="M207" s="221" t="s">
        <v>1</v>
      </c>
      <c r="N207" s="222" t="s">
        <v>43</v>
      </c>
      <c r="O207" s="75"/>
      <c r="P207" s="223">
        <f t="shared" si="16"/>
        <v>0</v>
      </c>
      <c r="Q207" s="223">
        <v>5.9999999999999995E-4</v>
      </c>
      <c r="R207" s="223">
        <f t="shared" si="17"/>
        <v>1.1849999999999999E-2</v>
      </c>
      <c r="S207" s="223">
        <v>0</v>
      </c>
      <c r="T207" s="224">
        <f t="shared" si="18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5" t="s">
        <v>229</v>
      </c>
      <c r="AT207" s="225" t="s">
        <v>225</v>
      </c>
      <c r="AU207" s="225" t="s">
        <v>100</v>
      </c>
      <c r="AY207" s="17" t="s">
        <v>223</v>
      </c>
      <c r="BE207" s="226">
        <f t="shared" si="19"/>
        <v>0</v>
      </c>
      <c r="BF207" s="226">
        <f t="shared" si="20"/>
        <v>0</v>
      </c>
      <c r="BG207" s="226">
        <f t="shared" si="21"/>
        <v>0</v>
      </c>
      <c r="BH207" s="226">
        <f t="shared" si="22"/>
        <v>0</v>
      </c>
      <c r="BI207" s="226">
        <f t="shared" si="23"/>
        <v>0</v>
      </c>
      <c r="BJ207" s="17" t="s">
        <v>100</v>
      </c>
      <c r="BK207" s="226">
        <f t="shared" si="24"/>
        <v>0</v>
      </c>
      <c r="BL207" s="17" t="s">
        <v>229</v>
      </c>
      <c r="BM207" s="225" t="s">
        <v>869</v>
      </c>
    </row>
    <row r="208" spans="1:65" s="13" customFormat="1">
      <c r="B208" s="227"/>
      <c r="C208" s="228"/>
      <c r="D208" s="229" t="s">
        <v>234</v>
      </c>
      <c r="E208" s="230" t="s">
        <v>1</v>
      </c>
      <c r="F208" s="231" t="s">
        <v>931</v>
      </c>
      <c r="G208" s="228"/>
      <c r="H208" s="232">
        <v>16.5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234</v>
      </c>
      <c r="AU208" s="238" t="s">
        <v>100</v>
      </c>
      <c r="AV208" s="13" t="s">
        <v>100</v>
      </c>
      <c r="AW208" s="13" t="s">
        <v>33</v>
      </c>
      <c r="AX208" s="13" t="s">
        <v>77</v>
      </c>
      <c r="AY208" s="238" t="s">
        <v>223</v>
      </c>
    </row>
    <row r="209" spans="1:65" s="13" customFormat="1">
      <c r="B209" s="227"/>
      <c r="C209" s="228"/>
      <c r="D209" s="229" t="s">
        <v>234</v>
      </c>
      <c r="E209" s="230" t="s">
        <v>1</v>
      </c>
      <c r="F209" s="231" t="s">
        <v>932</v>
      </c>
      <c r="G209" s="228"/>
      <c r="H209" s="232">
        <v>3.25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234</v>
      </c>
      <c r="AU209" s="238" t="s">
        <v>100</v>
      </c>
      <c r="AV209" s="13" t="s">
        <v>100</v>
      </c>
      <c r="AW209" s="13" t="s">
        <v>33</v>
      </c>
      <c r="AX209" s="13" t="s">
        <v>77</v>
      </c>
      <c r="AY209" s="238" t="s">
        <v>223</v>
      </c>
    </row>
    <row r="210" spans="1:65" s="14" customFormat="1">
      <c r="B210" s="239"/>
      <c r="C210" s="240"/>
      <c r="D210" s="229" t="s">
        <v>234</v>
      </c>
      <c r="E210" s="241" t="s">
        <v>1</v>
      </c>
      <c r="F210" s="242" t="s">
        <v>244</v>
      </c>
      <c r="G210" s="240"/>
      <c r="H210" s="243">
        <v>19.75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234</v>
      </c>
      <c r="AU210" s="249" t="s">
        <v>100</v>
      </c>
      <c r="AV210" s="14" t="s">
        <v>229</v>
      </c>
      <c r="AW210" s="14" t="s">
        <v>33</v>
      </c>
      <c r="AX210" s="14" t="s">
        <v>85</v>
      </c>
      <c r="AY210" s="249" t="s">
        <v>223</v>
      </c>
    </row>
    <row r="211" spans="1:65" s="2" customFormat="1" ht="22.2" customHeight="1">
      <c r="A211" s="34"/>
      <c r="B211" s="35"/>
      <c r="C211" s="214" t="s">
        <v>409</v>
      </c>
      <c r="D211" s="214" t="s">
        <v>225</v>
      </c>
      <c r="E211" s="215" t="s">
        <v>424</v>
      </c>
      <c r="F211" s="216" t="s">
        <v>425</v>
      </c>
      <c r="G211" s="217" t="s">
        <v>376</v>
      </c>
      <c r="H211" s="218">
        <v>8</v>
      </c>
      <c r="I211" s="219"/>
      <c r="J211" s="218">
        <f>ROUND(I211*H211,2)</f>
        <v>0</v>
      </c>
      <c r="K211" s="220"/>
      <c r="L211" s="39"/>
      <c r="M211" s="221" t="s">
        <v>1</v>
      </c>
      <c r="N211" s="222" t="s">
        <v>43</v>
      </c>
      <c r="O211" s="7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5" t="s">
        <v>229</v>
      </c>
      <c r="AT211" s="225" t="s">
        <v>225</v>
      </c>
      <c r="AU211" s="225" t="s">
        <v>100</v>
      </c>
      <c r="AY211" s="17" t="s">
        <v>223</v>
      </c>
      <c r="BE211" s="226">
        <f>IF(N211="základná",J211,0)</f>
        <v>0</v>
      </c>
      <c r="BF211" s="226">
        <f>IF(N211="znížená",J211,0)</f>
        <v>0</v>
      </c>
      <c r="BG211" s="226">
        <f>IF(N211="zákl. prenesená",J211,0)</f>
        <v>0</v>
      </c>
      <c r="BH211" s="226">
        <f>IF(N211="zníž. prenesená",J211,0)</f>
        <v>0</v>
      </c>
      <c r="BI211" s="226">
        <f>IF(N211="nulová",J211,0)</f>
        <v>0</v>
      </c>
      <c r="BJ211" s="17" t="s">
        <v>100</v>
      </c>
      <c r="BK211" s="226">
        <f>ROUND(I211*H211,2)</f>
        <v>0</v>
      </c>
      <c r="BL211" s="17" t="s">
        <v>229</v>
      </c>
      <c r="BM211" s="225" t="s">
        <v>872</v>
      </c>
    </row>
    <row r="212" spans="1:65" s="13" customFormat="1">
      <c r="B212" s="227"/>
      <c r="C212" s="228"/>
      <c r="D212" s="229" t="s">
        <v>234</v>
      </c>
      <c r="E212" s="230" t="s">
        <v>1</v>
      </c>
      <c r="F212" s="231" t="s">
        <v>933</v>
      </c>
      <c r="G212" s="228"/>
      <c r="H212" s="232">
        <v>8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234</v>
      </c>
      <c r="AU212" s="238" t="s">
        <v>100</v>
      </c>
      <c r="AV212" s="13" t="s">
        <v>100</v>
      </c>
      <c r="AW212" s="13" t="s">
        <v>33</v>
      </c>
      <c r="AX212" s="13" t="s">
        <v>85</v>
      </c>
      <c r="AY212" s="238" t="s">
        <v>223</v>
      </c>
    </row>
    <row r="213" spans="1:65" s="2" customFormat="1" ht="22.2" customHeight="1">
      <c r="A213" s="34"/>
      <c r="B213" s="35"/>
      <c r="C213" s="214" t="s">
        <v>415</v>
      </c>
      <c r="D213" s="214" t="s">
        <v>225</v>
      </c>
      <c r="E213" s="215" t="s">
        <v>429</v>
      </c>
      <c r="F213" s="216" t="s">
        <v>430</v>
      </c>
      <c r="G213" s="217" t="s">
        <v>248</v>
      </c>
      <c r="H213" s="218">
        <v>83.97</v>
      </c>
      <c r="I213" s="219"/>
      <c r="J213" s="218">
        <f>ROUND(I213*H213,2)</f>
        <v>0</v>
      </c>
      <c r="K213" s="220"/>
      <c r="L213" s="39"/>
      <c r="M213" s="221" t="s">
        <v>1</v>
      </c>
      <c r="N213" s="222" t="s">
        <v>43</v>
      </c>
      <c r="O213" s="7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5" t="s">
        <v>229</v>
      </c>
      <c r="AT213" s="225" t="s">
        <v>225</v>
      </c>
      <c r="AU213" s="225" t="s">
        <v>100</v>
      </c>
      <c r="AY213" s="17" t="s">
        <v>223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7" t="s">
        <v>100</v>
      </c>
      <c r="BK213" s="226">
        <f>ROUND(I213*H213,2)</f>
        <v>0</v>
      </c>
      <c r="BL213" s="17" t="s">
        <v>229</v>
      </c>
      <c r="BM213" s="225" t="s">
        <v>874</v>
      </c>
    </row>
    <row r="214" spans="1:65" s="13" customFormat="1">
      <c r="B214" s="227"/>
      <c r="C214" s="228"/>
      <c r="D214" s="229" t="s">
        <v>234</v>
      </c>
      <c r="E214" s="230" t="s">
        <v>1</v>
      </c>
      <c r="F214" s="231" t="s">
        <v>934</v>
      </c>
      <c r="G214" s="228"/>
      <c r="H214" s="232">
        <v>83.97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234</v>
      </c>
      <c r="AU214" s="238" t="s">
        <v>100</v>
      </c>
      <c r="AV214" s="13" t="s">
        <v>100</v>
      </c>
      <c r="AW214" s="13" t="s">
        <v>33</v>
      </c>
      <c r="AX214" s="13" t="s">
        <v>85</v>
      </c>
      <c r="AY214" s="238" t="s">
        <v>223</v>
      </c>
    </row>
    <row r="215" spans="1:65" s="2" customFormat="1" ht="22.2" customHeight="1">
      <c r="A215" s="34"/>
      <c r="B215" s="35"/>
      <c r="C215" s="214" t="s">
        <v>419</v>
      </c>
      <c r="D215" s="214" t="s">
        <v>225</v>
      </c>
      <c r="E215" s="215" t="s">
        <v>434</v>
      </c>
      <c r="F215" s="216" t="s">
        <v>435</v>
      </c>
      <c r="G215" s="217" t="s">
        <v>228</v>
      </c>
      <c r="H215" s="218">
        <v>19.75</v>
      </c>
      <c r="I215" s="219"/>
      <c r="J215" s="218">
        <f>ROUND(I215*H215,2)</f>
        <v>0</v>
      </c>
      <c r="K215" s="220"/>
      <c r="L215" s="39"/>
      <c r="M215" s="221" t="s">
        <v>1</v>
      </c>
      <c r="N215" s="222" t="s">
        <v>43</v>
      </c>
      <c r="O215" s="75"/>
      <c r="P215" s="223">
        <f>O215*H215</f>
        <v>0</v>
      </c>
      <c r="Q215" s="223">
        <v>1.0000000000000001E-5</v>
      </c>
      <c r="R215" s="223">
        <f>Q215*H215</f>
        <v>1.975E-4</v>
      </c>
      <c r="S215" s="223">
        <v>0</v>
      </c>
      <c r="T215" s="22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5" t="s">
        <v>229</v>
      </c>
      <c r="AT215" s="225" t="s">
        <v>225</v>
      </c>
      <c r="AU215" s="225" t="s">
        <v>100</v>
      </c>
      <c r="AY215" s="17" t="s">
        <v>223</v>
      </c>
      <c r="BE215" s="226">
        <f>IF(N215="základná",J215,0)</f>
        <v>0</v>
      </c>
      <c r="BF215" s="226">
        <f>IF(N215="znížená",J215,0)</f>
        <v>0</v>
      </c>
      <c r="BG215" s="226">
        <f>IF(N215="zákl. prenesená",J215,0)</f>
        <v>0</v>
      </c>
      <c r="BH215" s="226">
        <f>IF(N215="zníž. prenesená",J215,0)</f>
        <v>0</v>
      </c>
      <c r="BI215" s="226">
        <f>IF(N215="nulová",J215,0)</f>
        <v>0</v>
      </c>
      <c r="BJ215" s="17" t="s">
        <v>100</v>
      </c>
      <c r="BK215" s="226">
        <f>ROUND(I215*H215,2)</f>
        <v>0</v>
      </c>
      <c r="BL215" s="17" t="s">
        <v>229</v>
      </c>
      <c r="BM215" s="225" t="s">
        <v>876</v>
      </c>
    </row>
    <row r="216" spans="1:65" s="13" customFormat="1">
      <c r="B216" s="227"/>
      <c r="C216" s="228"/>
      <c r="D216" s="229" t="s">
        <v>234</v>
      </c>
      <c r="E216" s="230" t="s">
        <v>1</v>
      </c>
      <c r="F216" s="231" t="s">
        <v>935</v>
      </c>
      <c r="G216" s="228"/>
      <c r="H216" s="232">
        <v>19.75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234</v>
      </c>
      <c r="AU216" s="238" t="s">
        <v>100</v>
      </c>
      <c r="AV216" s="13" t="s">
        <v>100</v>
      </c>
      <c r="AW216" s="13" t="s">
        <v>33</v>
      </c>
      <c r="AX216" s="13" t="s">
        <v>85</v>
      </c>
      <c r="AY216" s="238" t="s">
        <v>223</v>
      </c>
    </row>
    <row r="217" spans="1:65" s="2" customFormat="1" ht="30" customHeight="1">
      <c r="A217" s="34"/>
      <c r="B217" s="35"/>
      <c r="C217" s="214" t="s">
        <v>423</v>
      </c>
      <c r="D217" s="214" t="s">
        <v>225</v>
      </c>
      <c r="E217" s="215" t="s">
        <v>439</v>
      </c>
      <c r="F217" s="216" t="s">
        <v>440</v>
      </c>
      <c r="G217" s="217" t="s">
        <v>248</v>
      </c>
      <c r="H217" s="218">
        <v>89.7</v>
      </c>
      <c r="I217" s="219"/>
      <c r="J217" s="218">
        <f>ROUND(I217*H217,2)</f>
        <v>0</v>
      </c>
      <c r="K217" s="220"/>
      <c r="L217" s="39"/>
      <c r="M217" s="221" t="s">
        <v>1</v>
      </c>
      <c r="N217" s="222" t="s">
        <v>43</v>
      </c>
      <c r="O217" s="75"/>
      <c r="P217" s="223">
        <f>O217*H217</f>
        <v>0</v>
      </c>
      <c r="Q217" s="223">
        <v>0.15112999999999999</v>
      </c>
      <c r="R217" s="223">
        <f>Q217*H217</f>
        <v>13.556360999999999</v>
      </c>
      <c r="S217" s="223">
        <v>0</v>
      </c>
      <c r="T217" s="22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5" t="s">
        <v>229</v>
      </c>
      <c r="AT217" s="225" t="s">
        <v>225</v>
      </c>
      <c r="AU217" s="225" t="s">
        <v>100</v>
      </c>
      <c r="AY217" s="17" t="s">
        <v>223</v>
      </c>
      <c r="BE217" s="226">
        <f>IF(N217="základná",J217,0)</f>
        <v>0</v>
      </c>
      <c r="BF217" s="226">
        <f>IF(N217="znížená",J217,0)</f>
        <v>0</v>
      </c>
      <c r="BG217" s="226">
        <f>IF(N217="zákl. prenesená",J217,0)</f>
        <v>0</v>
      </c>
      <c r="BH217" s="226">
        <f>IF(N217="zníž. prenesená",J217,0)</f>
        <v>0</v>
      </c>
      <c r="BI217" s="226">
        <f>IF(N217="nulová",J217,0)</f>
        <v>0</v>
      </c>
      <c r="BJ217" s="17" t="s">
        <v>100</v>
      </c>
      <c r="BK217" s="226">
        <f>ROUND(I217*H217,2)</f>
        <v>0</v>
      </c>
      <c r="BL217" s="17" t="s">
        <v>229</v>
      </c>
      <c r="BM217" s="225" t="s">
        <v>878</v>
      </c>
    </row>
    <row r="218" spans="1:65" s="13" customFormat="1">
      <c r="B218" s="227"/>
      <c r="C218" s="228"/>
      <c r="D218" s="229" t="s">
        <v>234</v>
      </c>
      <c r="E218" s="230" t="s">
        <v>1</v>
      </c>
      <c r="F218" s="231" t="s">
        <v>936</v>
      </c>
      <c r="G218" s="228"/>
      <c r="H218" s="232">
        <v>78.7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234</v>
      </c>
      <c r="AU218" s="238" t="s">
        <v>100</v>
      </c>
      <c r="AV218" s="13" t="s">
        <v>100</v>
      </c>
      <c r="AW218" s="13" t="s">
        <v>33</v>
      </c>
      <c r="AX218" s="13" t="s">
        <v>77</v>
      </c>
      <c r="AY218" s="238" t="s">
        <v>223</v>
      </c>
    </row>
    <row r="219" spans="1:65" s="13" customFormat="1">
      <c r="B219" s="227"/>
      <c r="C219" s="228"/>
      <c r="D219" s="229" t="s">
        <v>234</v>
      </c>
      <c r="E219" s="230" t="s">
        <v>1</v>
      </c>
      <c r="F219" s="231" t="s">
        <v>937</v>
      </c>
      <c r="G219" s="228"/>
      <c r="H219" s="232">
        <v>8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234</v>
      </c>
      <c r="AU219" s="238" t="s">
        <v>100</v>
      </c>
      <c r="AV219" s="13" t="s">
        <v>100</v>
      </c>
      <c r="AW219" s="13" t="s">
        <v>33</v>
      </c>
      <c r="AX219" s="13" t="s">
        <v>77</v>
      </c>
      <c r="AY219" s="238" t="s">
        <v>223</v>
      </c>
    </row>
    <row r="220" spans="1:65" s="13" customFormat="1">
      <c r="B220" s="227"/>
      <c r="C220" s="228"/>
      <c r="D220" s="229" t="s">
        <v>234</v>
      </c>
      <c r="E220" s="230" t="s">
        <v>1</v>
      </c>
      <c r="F220" s="231" t="s">
        <v>938</v>
      </c>
      <c r="G220" s="228"/>
      <c r="H220" s="232">
        <v>3</v>
      </c>
      <c r="I220" s="233"/>
      <c r="J220" s="228"/>
      <c r="K220" s="228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234</v>
      </c>
      <c r="AU220" s="238" t="s">
        <v>100</v>
      </c>
      <c r="AV220" s="13" t="s">
        <v>100</v>
      </c>
      <c r="AW220" s="13" t="s">
        <v>33</v>
      </c>
      <c r="AX220" s="13" t="s">
        <v>77</v>
      </c>
      <c r="AY220" s="238" t="s">
        <v>223</v>
      </c>
    </row>
    <row r="221" spans="1:65" s="14" customFormat="1">
      <c r="B221" s="239"/>
      <c r="C221" s="240"/>
      <c r="D221" s="229" t="s">
        <v>234</v>
      </c>
      <c r="E221" s="241" t="s">
        <v>1</v>
      </c>
      <c r="F221" s="242" t="s">
        <v>244</v>
      </c>
      <c r="G221" s="240"/>
      <c r="H221" s="243">
        <v>89.7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234</v>
      </c>
      <c r="AU221" s="249" t="s">
        <v>100</v>
      </c>
      <c r="AV221" s="14" t="s">
        <v>229</v>
      </c>
      <c r="AW221" s="14" t="s">
        <v>33</v>
      </c>
      <c r="AX221" s="14" t="s">
        <v>85</v>
      </c>
      <c r="AY221" s="249" t="s">
        <v>223</v>
      </c>
    </row>
    <row r="222" spans="1:65" s="2" customFormat="1" ht="22.2" customHeight="1">
      <c r="A222" s="34"/>
      <c r="B222" s="35"/>
      <c r="C222" s="250" t="s">
        <v>428</v>
      </c>
      <c r="D222" s="250" t="s">
        <v>322</v>
      </c>
      <c r="E222" s="251" t="s">
        <v>447</v>
      </c>
      <c r="F222" s="252" t="s">
        <v>448</v>
      </c>
      <c r="G222" s="253" t="s">
        <v>376</v>
      </c>
      <c r="H222" s="254">
        <v>3.03</v>
      </c>
      <c r="I222" s="255"/>
      <c r="J222" s="254">
        <f>ROUND(I222*H222,2)</f>
        <v>0</v>
      </c>
      <c r="K222" s="256"/>
      <c r="L222" s="257"/>
      <c r="M222" s="258" t="s">
        <v>1</v>
      </c>
      <c r="N222" s="259" t="s">
        <v>43</v>
      </c>
      <c r="O222" s="75"/>
      <c r="P222" s="223">
        <f>O222*H222</f>
        <v>0</v>
      </c>
      <c r="Q222" s="223">
        <v>0.09</v>
      </c>
      <c r="R222" s="223">
        <f>Q222*H222</f>
        <v>0.2727</v>
      </c>
      <c r="S222" s="223">
        <v>0</v>
      </c>
      <c r="T222" s="22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5" t="s">
        <v>262</v>
      </c>
      <c r="AT222" s="225" t="s">
        <v>322</v>
      </c>
      <c r="AU222" s="225" t="s">
        <v>100</v>
      </c>
      <c r="AY222" s="17" t="s">
        <v>223</v>
      </c>
      <c r="BE222" s="226">
        <f>IF(N222="základná",J222,0)</f>
        <v>0</v>
      </c>
      <c r="BF222" s="226">
        <f>IF(N222="znížená",J222,0)</f>
        <v>0</v>
      </c>
      <c r="BG222" s="226">
        <f>IF(N222="zákl. prenesená",J222,0)</f>
        <v>0</v>
      </c>
      <c r="BH222" s="226">
        <f>IF(N222="zníž. prenesená",J222,0)</f>
        <v>0</v>
      </c>
      <c r="BI222" s="226">
        <f>IF(N222="nulová",J222,0)</f>
        <v>0</v>
      </c>
      <c r="BJ222" s="17" t="s">
        <v>100</v>
      </c>
      <c r="BK222" s="226">
        <f>ROUND(I222*H222,2)</f>
        <v>0</v>
      </c>
      <c r="BL222" s="17" t="s">
        <v>229</v>
      </c>
      <c r="BM222" s="225" t="s">
        <v>882</v>
      </c>
    </row>
    <row r="223" spans="1:65" s="13" customFormat="1">
      <c r="B223" s="227"/>
      <c r="C223" s="228"/>
      <c r="D223" s="229" t="s">
        <v>234</v>
      </c>
      <c r="E223" s="230" t="s">
        <v>1</v>
      </c>
      <c r="F223" s="231" t="s">
        <v>939</v>
      </c>
      <c r="G223" s="228"/>
      <c r="H223" s="232">
        <v>3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234</v>
      </c>
      <c r="AU223" s="238" t="s">
        <v>100</v>
      </c>
      <c r="AV223" s="13" t="s">
        <v>100</v>
      </c>
      <c r="AW223" s="13" t="s">
        <v>33</v>
      </c>
      <c r="AX223" s="13" t="s">
        <v>85</v>
      </c>
      <c r="AY223" s="238" t="s">
        <v>223</v>
      </c>
    </row>
    <row r="224" spans="1:65" s="13" customFormat="1">
      <c r="B224" s="227"/>
      <c r="C224" s="228"/>
      <c r="D224" s="229" t="s">
        <v>234</v>
      </c>
      <c r="E224" s="228"/>
      <c r="F224" s="231" t="s">
        <v>685</v>
      </c>
      <c r="G224" s="228"/>
      <c r="H224" s="232">
        <v>3.03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234</v>
      </c>
      <c r="AU224" s="238" t="s">
        <v>100</v>
      </c>
      <c r="AV224" s="13" t="s">
        <v>100</v>
      </c>
      <c r="AW224" s="13" t="s">
        <v>4</v>
      </c>
      <c r="AX224" s="13" t="s">
        <v>85</v>
      </c>
      <c r="AY224" s="238" t="s">
        <v>223</v>
      </c>
    </row>
    <row r="225" spans="1:65" s="2" customFormat="1" ht="14.4" customHeight="1">
      <c r="A225" s="34"/>
      <c r="B225" s="35"/>
      <c r="C225" s="250" t="s">
        <v>433</v>
      </c>
      <c r="D225" s="250" t="s">
        <v>322</v>
      </c>
      <c r="E225" s="251" t="s">
        <v>452</v>
      </c>
      <c r="F225" s="252" t="s">
        <v>453</v>
      </c>
      <c r="G225" s="253" t="s">
        <v>376</v>
      </c>
      <c r="H225" s="254">
        <v>79.489999999999995</v>
      </c>
      <c r="I225" s="255"/>
      <c r="J225" s="254">
        <f>ROUND(I225*H225,2)</f>
        <v>0</v>
      </c>
      <c r="K225" s="256"/>
      <c r="L225" s="257"/>
      <c r="M225" s="258" t="s">
        <v>1</v>
      </c>
      <c r="N225" s="259" t="s">
        <v>43</v>
      </c>
      <c r="O225" s="75"/>
      <c r="P225" s="223">
        <f>O225*H225</f>
        <v>0</v>
      </c>
      <c r="Q225" s="223">
        <v>4.8000000000000001E-2</v>
      </c>
      <c r="R225" s="223">
        <f>Q225*H225</f>
        <v>3.8155199999999998</v>
      </c>
      <c r="S225" s="223">
        <v>0</v>
      </c>
      <c r="T225" s="22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5" t="s">
        <v>262</v>
      </c>
      <c r="AT225" s="225" t="s">
        <v>322</v>
      </c>
      <c r="AU225" s="225" t="s">
        <v>100</v>
      </c>
      <c r="AY225" s="17" t="s">
        <v>223</v>
      </c>
      <c r="BE225" s="226">
        <f>IF(N225="základná",J225,0)</f>
        <v>0</v>
      </c>
      <c r="BF225" s="226">
        <f>IF(N225="znížená",J225,0)</f>
        <v>0</v>
      </c>
      <c r="BG225" s="226">
        <f>IF(N225="zákl. prenesená",J225,0)</f>
        <v>0</v>
      </c>
      <c r="BH225" s="226">
        <f>IF(N225="zníž. prenesená",J225,0)</f>
        <v>0</v>
      </c>
      <c r="BI225" s="226">
        <f>IF(N225="nulová",J225,0)</f>
        <v>0</v>
      </c>
      <c r="BJ225" s="17" t="s">
        <v>100</v>
      </c>
      <c r="BK225" s="226">
        <f>ROUND(I225*H225,2)</f>
        <v>0</v>
      </c>
      <c r="BL225" s="17" t="s">
        <v>229</v>
      </c>
      <c r="BM225" s="225" t="s">
        <v>884</v>
      </c>
    </row>
    <row r="226" spans="1:65" s="13" customFormat="1">
      <c r="B226" s="227"/>
      <c r="C226" s="228"/>
      <c r="D226" s="229" t="s">
        <v>234</v>
      </c>
      <c r="E226" s="230" t="s">
        <v>1</v>
      </c>
      <c r="F226" s="231" t="s">
        <v>936</v>
      </c>
      <c r="G226" s="228"/>
      <c r="H226" s="232">
        <v>78.7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234</v>
      </c>
      <c r="AU226" s="238" t="s">
        <v>100</v>
      </c>
      <c r="AV226" s="13" t="s">
        <v>100</v>
      </c>
      <c r="AW226" s="13" t="s">
        <v>33</v>
      </c>
      <c r="AX226" s="13" t="s">
        <v>85</v>
      </c>
      <c r="AY226" s="238" t="s">
        <v>223</v>
      </c>
    </row>
    <row r="227" spans="1:65" s="13" customFormat="1">
      <c r="B227" s="227"/>
      <c r="C227" s="228"/>
      <c r="D227" s="229" t="s">
        <v>234</v>
      </c>
      <c r="E227" s="228"/>
      <c r="F227" s="231" t="s">
        <v>940</v>
      </c>
      <c r="G227" s="228"/>
      <c r="H227" s="232">
        <v>79.489999999999995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234</v>
      </c>
      <c r="AU227" s="238" t="s">
        <v>100</v>
      </c>
      <c r="AV227" s="13" t="s">
        <v>100</v>
      </c>
      <c r="AW227" s="13" t="s">
        <v>4</v>
      </c>
      <c r="AX227" s="13" t="s">
        <v>85</v>
      </c>
      <c r="AY227" s="238" t="s">
        <v>223</v>
      </c>
    </row>
    <row r="228" spans="1:65" s="2" customFormat="1" ht="19.8" customHeight="1">
      <c r="A228" s="34"/>
      <c r="B228" s="35"/>
      <c r="C228" s="250" t="s">
        <v>438</v>
      </c>
      <c r="D228" s="250" t="s">
        <v>322</v>
      </c>
      <c r="E228" s="251" t="s">
        <v>457</v>
      </c>
      <c r="F228" s="252" t="s">
        <v>458</v>
      </c>
      <c r="G228" s="253" t="s">
        <v>376</v>
      </c>
      <c r="H228" s="254">
        <v>8.08</v>
      </c>
      <c r="I228" s="255"/>
      <c r="J228" s="254">
        <f>ROUND(I228*H228,2)</f>
        <v>0</v>
      </c>
      <c r="K228" s="256"/>
      <c r="L228" s="257"/>
      <c r="M228" s="258" t="s">
        <v>1</v>
      </c>
      <c r="N228" s="259" t="s">
        <v>43</v>
      </c>
      <c r="O228" s="75"/>
      <c r="P228" s="223">
        <f>O228*H228</f>
        <v>0</v>
      </c>
      <c r="Q228" s="223">
        <v>6.5000000000000002E-2</v>
      </c>
      <c r="R228" s="223">
        <f>Q228*H228</f>
        <v>0.5252</v>
      </c>
      <c r="S228" s="223">
        <v>0</v>
      </c>
      <c r="T228" s="22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5" t="s">
        <v>262</v>
      </c>
      <c r="AT228" s="225" t="s">
        <v>322</v>
      </c>
      <c r="AU228" s="225" t="s">
        <v>100</v>
      </c>
      <c r="AY228" s="17" t="s">
        <v>223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7" t="s">
        <v>100</v>
      </c>
      <c r="BK228" s="226">
        <f>ROUND(I228*H228,2)</f>
        <v>0</v>
      </c>
      <c r="BL228" s="17" t="s">
        <v>229</v>
      </c>
      <c r="BM228" s="225" t="s">
        <v>886</v>
      </c>
    </row>
    <row r="229" spans="1:65" s="13" customFormat="1">
      <c r="B229" s="227"/>
      <c r="C229" s="228"/>
      <c r="D229" s="229" t="s">
        <v>234</v>
      </c>
      <c r="E229" s="230" t="s">
        <v>1</v>
      </c>
      <c r="F229" s="231" t="s">
        <v>941</v>
      </c>
      <c r="G229" s="228"/>
      <c r="H229" s="232">
        <v>8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234</v>
      </c>
      <c r="AU229" s="238" t="s">
        <v>100</v>
      </c>
      <c r="AV229" s="13" t="s">
        <v>100</v>
      </c>
      <c r="AW229" s="13" t="s">
        <v>33</v>
      </c>
      <c r="AX229" s="13" t="s">
        <v>85</v>
      </c>
      <c r="AY229" s="238" t="s">
        <v>223</v>
      </c>
    </row>
    <row r="230" spans="1:65" s="13" customFormat="1">
      <c r="B230" s="227"/>
      <c r="C230" s="228"/>
      <c r="D230" s="229" t="s">
        <v>234</v>
      </c>
      <c r="E230" s="228"/>
      <c r="F230" s="231" t="s">
        <v>942</v>
      </c>
      <c r="G230" s="228"/>
      <c r="H230" s="232">
        <v>8.08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234</v>
      </c>
      <c r="AU230" s="238" t="s">
        <v>100</v>
      </c>
      <c r="AV230" s="13" t="s">
        <v>100</v>
      </c>
      <c r="AW230" s="13" t="s">
        <v>4</v>
      </c>
      <c r="AX230" s="13" t="s">
        <v>85</v>
      </c>
      <c r="AY230" s="238" t="s">
        <v>223</v>
      </c>
    </row>
    <row r="231" spans="1:65" s="2" customFormat="1" ht="30" customHeight="1">
      <c r="A231" s="34"/>
      <c r="B231" s="35"/>
      <c r="C231" s="214" t="s">
        <v>446</v>
      </c>
      <c r="D231" s="214" t="s">
        <v>225</v>
      </c>
      <c r="E231" s="215" t="s">
        <v>462</v>
      </c>
      <c r="F231" s="216" t="s">
        <v>463</v>
      </c>
      <c r="G231" s="217" t="s">
        <v>248</v>
      </c>
      <c r="H231" s="218">
        <v>85.69</v>
      </c>
      <c r="I231" s="219"/>
      <c r="J231" s="218">
        <f>ROUND(I231*H231,2)</f>
        <v>0</v>
      </c>
      <c r="K231" s="220"/>
      <c r="L231" s="39"/>
      <c r="M231" s="221" t="s">
        <v>1</v>
      </c>
      <c r="N231" s="222" t="s">
        <v>43</v>
      </c>
      <c r="O231" s="75"/>
      <c r="P231" s="223">
        <f>O231*H231</f>
        <v>0</v>
      </c>
      <c r="Q231" s="223">
        <v>9.8530000000000006E-2</v>
      </c>
      <c r="R231" s="223">
        <f>Q231*H231</f>
        <v>8.4430357000000011</v>
      </c>
      <c r="S231" s="223">
        <v>0</v>
      </c>
      <c r="T231" s="22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5" t="s">
        <v>229</v>
      </c>
      <c r="AT231" s="225" t="s">
        <v>225</v>
      </c>
      <c r="AU231" s="225" t="s">
        <v>100</v>
      </c>
      <c r="AY231" s="17" t="s">
        <v>223</v>
      </c>
      <c r="BE231" s="226">
        <f>IF(N231="základná",J231,0)</f>
        <v>0</v>
      </c>
      <c r="BF231" s="226">
        <f>IF(N231="znížená",J231,0)</f>
        <v>0</v>
      </c>
      <c r="BG231" s="226">
        <f>IF(N231="zákl. prenesená",J231,0)</f>
        <v>0</v>
      </c>
      <c r="BH231" s="226">
        <f>IF(N231="zníž. prenesená",J231,0)</f>
        <v>0</v>
      </c>
      <c r="BI231" s="226">
        <f>IF(N231="nulová",J231,0)</f>
        <v>0</v>
      </c>
      <c r="BJ231" s="17" t="s">
        <v>100</v>
      </c>
      <c r="BK231" s="226">
        <f>ROUND(I231*H231,2)</f>
        <v>0</v>
      </c>
      <c r="BL231" s="17" t="s">
        <v>229</v>
      </c>
      <c r="BM231" s="225" t="s">
        <v>889</v>
      </c>
    </row>
    <row r="232" spans="1:65" s="13" customFormat="1">
      <c r="B232" s="227"/>
      <c r="C232" s="228"/>
      <c r="D232" s="229" t="s">
        <v>234</v>
      </c>
      <c r="E232" s="230" t="s">
        <v>1</v>
      </c>
      <c r="F232" s="231" t="s">
        <v>943</v>
      </c>
      <c r="G232" s="228"/>
      <c r="H232" s="232">
        <v>85.69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234</v>
      </c>
      <c r="AU232" s="238" t="s">
        <v>100</v>
      </c>
      <c r="AV232" s="13" t="s">
        <v>100</v>
      </c>
      <c r="AW232" s="13" t="s">
        <v>33</v>
      </c>
      <c r="AX232" s="13" t="s">
        <v>85</v>
      </c>
      <c r="AY232" s="238" t="s">
        <v>223</v>
      </c>
    </row>
    <row r="233" spans="1:65" s="2" customFormat="1" ht="14.4" customHeight="1">
      <c r="A233" s="34"/>
      <c r="B233" s="35"/>
      <c r="C233" s="250" t="s">
        <v>451</v>
      </c>
      <c r="D233" s="250" t="s">
        <v>322</v>
      </c>
      <c r="E233" s="251" t="s">
        <v>467</v>
      </c>
      <c r="F233" s="252" t="s">
        <v>468</v>
      </c>
      <c r="G233" s="253" t="s">
        <v>376</v>
      </c>
      <c r="H233" s="254">
        <v>86.55</v>
      </c>
      <c r="I233" s="255"/>
      <c r="J233" s="254">
        <f>ROUND(I233*H233,2)</f>
        <v>0</v>
      </c>
      <c r="K233" s="256"/>
      <c r="L233" s="257"/>
      <c r="M233" s="258" t="s">
        <v>1</v>
      </c>
      <c r="N233" s="259" t="s">
        <v>43</v>
      </c>
      <c r="O233" s="75"/>
      <c r="P233" s="223">
        <f>O233*H233</f>
        <v>0</v>
      </c>
      <c r="Q233" s="223">
        <v>2.3E-2</v>
      </c>
      <c r="R233" s="223">
        <f>Q233*H233</f>
        <v>1.9906499999999998</v>
      </c>
      <c r="S233" s="223">
        <v>0</v>
      </c>
      <c r="T233" s="224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5" t="s">
        <v>262</v>
      </c>
      <c r="AT233" s="225" t="s">
        <v>322</v>
      </c>
      <c r="AU233" s="225" t="s">
        <v>100</v>
      </c>
      <c r="AY233" s="17" t="s">
        <v>223</v>
      </c>
      <c r="BE233" s="226">
        <f>IF(N233="základná",J233,0)</f>
        <v>0</v>
      </c>
      <c r="BF233" s="226">
        <f>IF(N233="znížená",J233,0)</f>
        <v>0</v>
      </c>
      <c r="BG233" s="226">
        <f>IF(N233="zákl. prenesená",J233,0)</f>
        <v>0</v>
      </c>
      <c r="BH233" s="226">
        <f>IF(N233="zníž. prenesená",J233,0)</f>
        <v>0</v>
      </c>
      <c r="BI233" s="226">
        <f>IF(N233="nulová",J233,0)</f>
        <v>0</v>
      </c>
      <c r="BJ233" s="17" t="s">
        <v>100</v>
      </c>
      <c r="BK233" s="226">
        <f>ROUND(I233*H233,2)</f>
        <v>0</v>
      </c>
      <c r="BL233" s="17" t="s">
        <v>229</v>
      </c>
      <c r="BM233" s="225" t="s">
        <v>891</v>
      </c>
    </row>
    <row r="234" spans="1:65" s="13" customFormat="1">
      <c r="B234" s="227"/>
      <c r="C234" s="228"/>
      <c r="D234" s="229" t="s">
        <v>234</v>
      </c>
      <c r="E234" s="228"/>
      <c r="F234" s="231" t="s">
        <v>944</v>
      </c>
      <c r="G234" s="228"/>
      <c r="H234" s="232">
        <v>86.55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234</v>
      </c>
      <c r="AU234" s="238" t="s">
        <v>100</v>
      </c>
      <c r="AV234" s="13" t="s">
        <v>100</v>
      </c>
      <c r="AW234" s="13" t="s">
        <v>4</v>
      </c>
      <c r="AX234" s="13" t="s">
        <v>85</v>
      </c>
      <c r="AY234" s="238" t="s">
        <v>223</v>
      </c>
    </row>
    <row r="235" spans="1:65" s="2" customFormat="1" ht="22.2" customHeight="1">
      <c r="A235" s="34"/>
      <c r="B235" s="35"/>
      <c r="C235" s="214" t="s">
        <v>456</v>
      </c>
      <c r="D235" s="214" t="s">
        <v>225</v>
      </c>
      <c r="E235" s="215" t="s">
        <v>472</v>
      </c>
      <c r="F235" s="216" t="s">
        <v>473</v>
      </c>
      <c r="G235" s="217" t="s">
        <v>258</v>
      </c>
      <c r="H235" s="218">
        <v>7.83</v>
      </c>
      <c r="I235" s="219"/>
      <c r="J235" s="218">
        <f>ROUND(I235*H235,2)</f>
        <v>0</v>
      </c>
      <c r="K235" s="220"/>
      <c r="L235" s="39"/>
      <c r="M235" s="221" t="s">
        <v>1</v>
      </c>
      <c r="N235" s="222" t="s">
        <v>43</v>
      </c>
      <c r="O235" s="75"/>
      <c r="P235" s="223">
        <f>O235*H235</f>
        <v>0</v>
      </c>
      <c r="Q235" s="223">
        <v>2.2151299999999998</v>
      </c>
      <c r="R235" s="223">
        <f>Q235*H235</f>
        <v>17.344467899999998</v>
      </c>
      <c r="S235" s="223">
        <v>0</v>
      </c>
      <c r="T235" s="22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5" t="s">
        <v>229</v>
      </c>
      <c r="AT235" s="225" t="s">
        <v>225</v>
      </c>
      <c r="AU235" s="225" t="s">
        <v>100</v>
      </c>
      <c r="AY235" s="17" t="s">
        <v>223</v>
      </c>
      <c r="BE235" s="226">
        <f>IF(N235="základná",J235,0)</f>
        <v>0</v>
      </c>
      <c r="BF235" s="226">
        <f>IF(N235="znížená",J235,0)</f>
        <v>0</v>
      </c>
      <c r="BG235" s="226">
        <f>IF(N235="zákl. prenesená",J235,0)</f>
        <v>0</v>
      </c>
      <c r="BH235" s="226">
        <f>IF(N235="zníž. prenesená",J235,0)</f>
        <v>0</v>
      </c>
      <c r="BI235" s="226">
        <f>IF(N235="nulová",J235,0)</f>
        <v>0</v>
      </c>
      <c r="BJ235" s="17" t="s">
        <v>100</v>
      </c>
      <c r="BK235" s="226">
        <f>ROUND(I235*H235,2)</f>
        <v>0</v>
      </c>
      <c r="BL235" s="17" t="s">
        <v>229</v>
      </c>
      <c r="BM235" s="225" t="s">
        <v>893</v>
      </c>
    </row>
    <row r="236" spans="1:65" s="13" customFormat="1">
      <c r="B236" s="227"/>
      <c r="C236" s="228"/>
      <c r="D236" s="229" t="s">
        <v>234</v>
      </c>
      <c r="E236" s="230" t="s">
        <v>1</v>
      </c>
      <c r="F236" s="231" t="s">
        <v>945</v>
      </c>
      <c r="G236" s="228"/>
      <c r="H236" s="232">
        <v>7.83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234</v>
      </c>
      <c r="AU236" s="238" t="s">
        <v>100</v>
      </c>
      <c r="AV236" s="13" t="s">
        <v>100</v>
      </c>
      <c r="AW236" s="13" t="s">
        <v>33</v>
      </c>
      <c r="AX236" s="13" t="s">
        <v>85</v>
      </c>
      <c r="AY236" s="238" t="s">
        <v>223</v>
      </c>
    </row>
    <row r="237" spans="1:65" s="2" customFormat="1" ht="19.8" customHeight="1">
      <c r="A237" s="34"/>
      <c r="B237" s="35"/>
      <c r="C237" s="214" t="s">
        <v>461</v>
      </c>
      <c r="D237" s="214" t="s">
        <v>225</v>
      </c>
      <c r="E237" s="215" t="s">
        <v>490</v>
      </c>
      <c r="F237" s="216" t="s">
        <v>491</v>
      </c>
      <c r="G237" s="217" t="s">
        <v>376</v>
      </c>
      <c r="H237" s="218">
        <v>1</v>
      </c>
      <c r="I237" s="219"/>
      <c r="J237" s="218">
        <f t="shared" ref="J237:J244" si="25">ROUND(I237*H237,2)</f>
        <v>0</v>
      </c>
      <c r="K237" s="220"/>
      <c r="L237" s="39"/>
      <c r="M237" s="221" t="s">
        <v>1</v>
      </c>
      <c r="N237" s="222" t="s">
        <v>43</v>
      </c>
      <c r="O237" s="75"/>
      <c r="P237" s="223">
        <f t="shared" ref="P237:P244" si="26">O237*H237</f>
        <v>0</v>
      </c>
      <c r="Q237" s="223">
        <v>4.1619999999999997E-2</v>
      </c>
      <c r="R237" s="223">
        <f t="shared" ref="R237:R244" si="27">Q237*H237</f>
        <v>4.1619999999999997E-2</v>
      </c>
      <c r="S237" s="223">
        <v>0</v>
      </c>
      <c r="T237" s="224">
        <f t="shared" ref="T237:T244" si="28"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5" t="s">
        <v>229</v>
      </c>
      <c r="AT237" s="225" t="s">
        <v>225</v>
      </c>
      <c r="AU237" s="225" t="s">
        <v>100</v>
      </c>
      <c r="AY237" s="17" t="s">
        <v>223</v>
      </c>
      <c r="BE237" s="226">
        <f t="shared" ref="BE237:BE244" si="29">IF(N237="základná",J237,0)</f>
        <v>0</v>
      </c>
      <c r="BF237" s="226">
        <f t="shared" ref="BF237:BF244" si="30">IF(N237="znížená",J237,0)</f>
        <v>0</v>
      </c>
      <c r="BG237" s="226">
        <f t="shared" ref="BG237:BG244" si="31">IF(N237="zákl. prenesená",J237,0)</f>
        <v>0</v>
      </c>
      <c r="BH237" s="226">
        <f t="shared" ref="BH237:BH244" si="32">IF(N237="zníž. prenesená",J237,0)</f>
        <v>0</v>
      </c>
      <c r="BI237" s="226">
        <f t="shared" ref="BI237:BI244" si="33">IF(N237="nulová",J237,0)</f>
        <v>0</v>
      </c>
      <c r="BJ237" s="17" t="s">
        <v>100</v>
      </c>
      <c r="BK237" s="226">
        <f t="shared" ref="BK237:BK244" si="34">ROUND(I237*H237,2)</f>
        <v>0</v>
      </c>
      <c r="BL237" s="17" t="s">
        <v>229</v>
      </c>
      <c r="BM237" s="225" t="s">
        <v>946</v>
      </c>
    </row>
    <row r="238" spans="1:65" s="2" customFormat="1" ht="22.2" customHeight="1">
      <c r="A238" s="34"/>
      <c r="B238" s="35"/>
      <c r="C238" s="214" t="s">
        <v>466</v>
      </c>
      <c r="D238" s="214" t="s">
        <v>225</v>
      </c>
      <c r="E238" s="215" t="s">
        <v>710</v>
      </c>
      <c r="F238" s="216" t="s">
        <v>711</v>
      </c>
      <c r="G238" s="217" t="s">
        <v>376</v>
      </c>
      <c r="H238" s="218">
        <v>3</v>
      </c>
      <c r="I238" s="219"/>
      <c r="J238" s="218">
        <f t="shared" si="25"/>
        <v>0</v>
      </c>
      <c r="K238" s="220"/>
      <c r="L238" s="39"/>
      <c r="M238" s="221" t="s">
        <v>1</v>
      </c>
      <c r="N238" s="222" t="s">
        <v>43</v>
      </c>
      <c r="O238" s="75"/>
      <c r="P238" s="223">
        <f t="shared" si="26"/>
        <v>0</v>
      </c>
      <c r="Q238" s="223">
        <v>0</v>
      </c>
      <c r="R238" s="223">
        <f t="shared" si="27"/>
        <v>0</v>
      </c>
      <c r="S238" s="223">
        <v>8.2000000000000003E-2</v>
      </c>
      <c r="T238" s="224">
        <f t="shared" si="28"/>
        <v>0.246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5" t="s">
        <v>229</v>
      </c>
      <c r="AT238" s="225" t="s">
        <v>225</v>
      </c>
      <c r="AU238" s="225" t="s">
        <v>100</v>
      </c>
      <c r="AY238" s="17" t="s">
        <v>223</v>
      </c>
      <c r="BE238" s="226">
        <f t="shared" si="29"/>
        <v>0</v>
      </c>
      <c r="BF238" s="226">
        <f t="shared" si="30"/>
        <v>0</v>
      </c>
      <c r="BG238" s="226">
        <f t="shared" si="31"/>
        <v>0</v>
      </c>
      <c r="BH238" s="226">
        <f t="shared" si="32"/>
        <v>0</v>
      </c>
      <c r="BI238" s="226">
        <f t="shared" si="33"/>
        <v>0</v>
      </c>
      <c r="BJ238" s="17" t="s">
        <v>100</v>
      </c>
      <c r="BK238" s="226">
        <f t="shared" si="34"/>
        <v>0</v>
      </c>
      <c r="BL238" s="17" t="s">
        <v>229</v>
      </c>
      <c r="BM238" s="225" t="s">
        <v>947</v>
      </c>
    </row>
    <row r="239" spans="1:65" s="2" customFormat="1" ht="22.2" customHeight="1">
      <c r="A239" s="34"/>
      <c r="B239" s="35"/>
      <c r="C239" s="214" t="s">
        <v>471</v>
      </c>
      <c r="D239" s="214" t="s">
        <v>225</v>
      </c>
      <c r="E239" s="215" t="s">
        <v>494</v>
      </c>
      <c r="F239" s="216" t="s">
        <v>495</v>
      </c>
      <c r="G239" s="217" t="s">
        <v>376</v>
      </c>
      <c r="H239" s="218">
        <v>4</v>
      </c>
      <c r="I239" s="219"/>
      <c r="J239" s="218">
        <f t="shared" si="25"/>
        <v>0</v>
      </c>
      <c r="K239" s="220"/>
      <c r="L239" s="39"/>
      <c r="M239" s="221" t="s">
        <v>1</v>
      </c>
      <c r="N239" s="222" t="s">
        <v>43</v>
      </c>
      <c r="O239" s="75"/>
      <c r="P239" s="223">
        <f t="shared" si="26"/>
        <v>0</v>
      </c>
      <c r="Q239" s="223">
        <v>0</v>
      </c>
      <c r="R239" s="223">
        <f t="shared" si="27"/>
        <v>0</v>
      </c>
      <c r="S239" s="223">
        <v>4.0000000000000001E-3</v>
      </c>
      <c r="T239" s="224">
        <f t="shared" si="28"/>
        <v>1.6E-2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5" t="s">
        <v>229</v>
      </c>
      <c r="AT239" s="225" t="s">
        <v>225</v>
      </c>
      <c r="AU239" s="225" t="s">
        <v>100</v>
      </c>
      <c r="AY239" s="17" t="s">
        <v>223</v>
      </c>
      <c r="BE239" s="226">
        <f t="shared" si="29"/>
        <v>0</v>
      </c>
      <c r="BF239" s="226">
        <f t="shared" si="30"/>
        <v>0</v>
      </c>
      <c r="BG239" s="226">
        <f t="shared" si="31"/>
        <v>0</v>
      </c>
      <c r="BH239" s="226">
        <f t="shared" si="32"/>
        <v>0</v>
      </c>
      <c r="BI239" s="226">
        <f t="shared" si="33"/>
        <v>0</v>
      </c>
      <c r="BJ239" s="17" t="s">
        <v>100</v>
      </c>
      <c r="BK239" s="226">
        <f t="shared" si="34"/>
        <v>0</v>
      </c>
      <c r="BL239" s="17" t="s">
        <v>229</v>
      </c>
      <c r="BM239" s="225" t="s">
        <v>895</v>
      </c>
    </row>
    <row r="240" spans="1:65" s="2" customFormat="1" ht="30" customHeight="1">
      <c r="A240" s="34"/>
      <c r="B240" s="35"/>
      <c r="C240" s="214" t="s">
        <v>476</v>
      </c>
      <c r="D240" s="214" t="s">
        <v>225</v>
      </c>
      <c r="E240" s="215" t="s">
        <v>502</v>
      </c>
      <c r="F240" s="216" t="s">
        <v>503</v>
      </c>
      <c r="G240" s="217" t="s">
        <v>303</v>
      </c>
      <c r="H240" s="218">
        <v>101.36</v>
      </c>
      <c r="I240" s="219"/>
      <c r="J240" s="218">
        <f t="shared" si="25"/>
        <v>0</v>
      </c>
      <c r="K240" s="220"/>
      <c r="L240" s="39"/>
      <c r="M240" s="221" t="s">
        <v>1</v>
      </c>
      <c r="N240" s="222" t="s">
        <v>43</v>
      </c>
      <c r="O240" s="75"/>
      <c r="P240" s="223">
        <f t="shared" si="26"/>
        <v>0</v>
      </c>
      <c r="Q240" s="223">
        <v>0</v>
      </c>
      <c r="R240" s="223">
        <f t="shared" si="27"/>
        <v>0</v>
      </c>
      <c r="S240" s="223">
        <v>0</v>
      </c>
      <c r="T240" s="224">
        <f t="shared" si="28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5" t="s">
        <v>229</v>
      </c>
      <c r="AT240" s="225" t="s">
        <v>225</v>
      </c>
      <c r="AU240" s="225" t="s">
        <v>100</v>
      </c>
      <c r="AY240" s="17" t="s">
        <v>223</v>
      </c>
      <c r="BE240" s="226">
        <f t="shared" si="29"/>
        <v>0</v>
      </c>
      <c r="BF240" s="226">
        <f t="shared" si="30"/>
        <v>0</v>
      </c>
      <c r="BG240" s="226">
        <f t="shared" si="31"/>
        <v>0</v>
      </c>
      <c r="BH240" s="226">
        <f t="shared" si="32"/>
        <v>0</v>
      </c>
      <c r="BI240" s="226">
        <f t="shared" si="33"/>
        <v>0</v>
      </c>
      <c r="BJ240" s="17" t="s">
        <v>100</v>
      </c>
      <c r="BK240" s="226">
        <f t="shared" si="34"/>
        <v>0</v>
      </c>
      <c r="BL240" s="17" t="s">
        <v>229</v>
      </c>
      <c r="BM240" s="225" t="s">
        <v>948</v>
      </c>
    </row>
    <row r="241" spans="1:65" s="2" customFormat="1" ht="22.2" customHeight="1">
      <c r="A241" s="34"/>
      <c r="B241" s="35"/>
      <c r="C241" s="214" t="s">
        <v>481</v>
      </c>
      <c r="D241" s="214" t="s">
        <v>225</v>
      </c>
      <c r="E241" s="215" t="s">
        <v>506</v>
      </c>
      <c r="F241" s="216" t="s">
        <v>507</v>
      </c>
      <c r="G241" s="217" t="s">
        <v>303</v>
      </c>
      <c r="H241" s="218">
        <v>101.36</v>
      </c>
      <c r="I241" s="219"/>
      <c r="J241" s="218">
        <f t="shared" si="25"/>
        <v>0</v>
      </c>
      <c r="K241" s="220"/>
      <c r="L241" s="39"/>
      <c r="M241" s="221" t="s">
        <v>1</v>
      </c>
      <c r="N241" s="222" t="s">
        <v>43</v>
      </c>
      <c r="O241" s="75"/>
      <c r="P241" s="223">
        <f t="shared" si="26"/>
        <v>0</v>
      </c>
      <c r="Q241" s="223">
        <v>0</v>
      </c>
      <c r="R241" s="223">
        <f t="shared" si="27"/>
        <v>0</v>
      </c>
      <c r="S241" s="223">
        <v>0</v>
      </c>
      <c r="T241" s="224">
        <f t="shared" si="28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5" t="s">
        <v>229</v>
      </c>
      <c r="AT241" s="225" t="s">
        <v>225</v>
      </c>
      <c r="AU241" s="225" t="s">
        <v>100</v>
      </c>
      <c r="AY241" s="17" t="s">
        <v>223</v>
      </c>
      <c r="BE241" s="226">
        <f t="shared" si="29"/>
        <v>0</v>
      </c>
      <c r="BF241" s="226">
        <f t="shared" si="30"/>
        <v>0</v>
      </c>
      <c r="BG241" s="226">
        <f t="shared" si="31"/>
        <v>0</v>
      </c>
      <c r="BH241" s="226">
        <f t="shared" si="32"/>
        <v>0</v>
      </c>
      <c r="BI241" s="226">
        <f t="shared" si="33"/>
        <v>0</v>
      </c>
      <c r="BJ241" s="17" t="s">
        <v>100</v>
      </c>
      <c r="BK241" s="226">
        <f t="shared" si="34"/>
        <v>0</v>
      </c>
      <c r="BL241" s="17" t="s">
        <v>229</v>
      </c>
      <c r="BM241" s="225" t="s">
        <v>949</v>
      </c>
    </row>
    <row r="242" spans="1:65" s="2" customFormat="1" ht="22.2" customHeight="1">
      <c r="A242" s="34"/>
      <c r="B242" s="35"/>
      <c r="C242" s="214" t="s">
        <v>485</v>
      </c>
      <c r="D242" s="214" t="s">
        <v>225</v>
      </c>
      <c r="E242" s="215" t="s">
        <v>511</v>
      </c>
      <c r="F242" s="216" t="s">
        <v>512</v>
      </c>
      <c r="G242" s="217" t="s">
        <v>303</v>
      </c>
      <c r="H242" s="218">
        <v>101.36</v>
      </c>
      <c r="I242" s="219"/>
      <c r="J242" s="218">
        <f t="shared" si="25"/>
        <v>0</v>
      </c>
      <c r="K242" s="220"/>
      <c r="L242" s="39"/>
      <c r="M242" s="221" t="s">
        <v>1</v>
      </c>
      <c r="N242" s="222" t="s">
        <v>43</v>
      </c>
      <c r="O242" s="75"/>
      <c r="P242" s="223">
        <f t="shared" si="26"/>
        <v>0</v>
      </c>
      <c r="Q242" s="223">
        <v>0</v>
      </c>
      <c r="R242" s="223">
        <f t="shared" si="27"/>
        <v>0</v>
      </c>
      <c r="S242" s="223">
        <v>0</v>
      </c>
      <c r="T242" s="224">
        <f t="shared" si="28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5" t="s">
        <v>229</v>
      </c>
      <c r="AT242" s="225" t="s">
        <v>225</v>
      </c>
      <c r="AU242" s="225" t="s">
        <v>100</v>
      </c>
      <c r="AY242" s="17" t="s">
        <v>223</v>
      </c>
      <c r="BE242" s="226">
        <f t="shared" si="29"/>
        <v>0</v>
      </c>
      <c r="BF242" s="226">
        <f t="shared" si="30"/>
        <v>0</v>
      </c>
      <c r="BG242" s="226">
        <f t="shared" si="31"/>
        <v>0</v>
      </c>
      <c r="BH242" s="226">
        <f t="shared" si="32"/>
        <v>0</v>
      </c>
      <c r="BI242" s="226">
        <f t="shared" si="33"/>
        <v>0</v>
      </c>
      <c r="BJ242" s="17" t="s">
        <v>100</v>
      </c>
      <c r="BK242" s="226">
        <f t="shared" si="34"/>
        <v>0</v>
      </c>
      <c r="BL242" s="17" t="s">
        <v>229</v>
      </c>
      <c r="BM242" s="225" t="s">
        <v>950</v>
      </c>
    </row>
    <row r="243" spans="1:65" s="2" customFormat="1" ht="22.2" customHeight="1">
      <c r="A243" s="34"/>
      <c r="B243" s="35"/>
      <c r="C243" s="214" t="s">
        <v>489</v>
      </c>
      <c r="D243" s="214" t="s">
        <v>225</v>
      </c>
      <c r="E243" s="215" t="s">
        <v>515</v>
      </c>
      <c r="F243" s="216" t="s">
        <v>516</v>
      </c>
      <c r="G243" s="217" t="s">
        <v>303</v>
      </c>
      <c r="H243" s="218">
        <v>63.25</v>
      </c>
      <c r="I243" s="219"/>
      <c r="J243" s="218">
        <f t="shared" si="25"/>
        <v>0</v>
      </c>
      <c r="K243" s="220"/>
      <c r="L243" s="39"/>
      <c r="M243" s="221" t="s">
        <v>1</v>
      </c>
      <c r="N243" s="222" t="s">
        <v>43</v>
      </c>
      <c r="O243" s="75"/>
      <c r="P243" s="223">
        <f t="shared" si="26"/>
        <v>0</v>
      </c>
      <c r="Q243" s="223">
        <v>0</v>
      </c>
      <c r="R243" s="223">
        <f t="shared" si="27"/>
        <v>0</v>
      </c>
      <c r="S243" s="223">
        <v>0</v>
      </c>
      <c r="T243" s="224">
        <f t="shared" si="28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5" t="s">
        <v>229</v>
      </c>
      <c r="AT243" s="225" t="s">
        <v>225</v>
      </c>
      <c r="AU243" s="225" t="s">
        <v>100</v>
      </c>
      <c r="AY243" s="17" t="s">
        <v>223</v>
      </c>
      <c r="BE243" s="226">
        <f t="shared" si="29"/>
        <v>0</v>
      </c>
      <c r="BF243" s="226">
        <f t="shared" si="30"/>
        <v>0</v>
      </c>
      <c r="BG243" s="226">
        <f t="shared" si="31"/>
        <v>0</v>
      </c>
      <c r="BH243" s="226">
        <f t="shared" si="32"/>
        <v>0</v>
      </c>
      <c r="BI243" s="226">
        <f t="shared" si="33"/>
        <v>0</v>
      </c>
      <c r="BJ243" s="17" t="s">
        <v>100</v>
      </c>
      <c r="BK243" s="226">
        <f t="shared" si="34"/>
        <v>0</v>
      </c>
      <c r="BL243" s="17" t="s">
        <v>229</v>
      </c>
      <c r="BM243" s="225" t="s">
        <v>900</v>
      </c>
    </row>
    <row r="244" spans="1:65" s="2" customFormat="1" ht="22.2" customHeight="1">
      <c r="A244" s="34"/>
      <c r="B244" s="35"/>
      <c r="C244" s="214" t="s">
        <v>493</v>
      </c>
      <c r="D244" s="214" t="s">
        <v>225</v>
      </c>
      <c r="E244" s="215" t="s">
        <v>519</v>
      </c>
      <c r="F244" s="216" t="s">
        <v>520</v>
      </c>
      <c r="G244" s="217" t="s">
        <v>303</v>
      </c>
      <c r="H244" s="218">
        <v>38.1</v>
      </c>
      <c r="I244" s="219"/>
      <c r="J244" s="218">
        <f t="shared" si="25"/>
        <v>0</v>
      </c>
      <c r="K244" s="220"/>
      <c r="L244" s="39"/>
      <c r="M244" s="221" t="s">
        <v>1</v>
      </c>
      <c r="N244" s="222" t="s">
        <v>43</v>
      </c>
      <c r="O244" s="75"/>
      <c r="P244" s="223">
        <f t="shared" si="26"/>
        <v>0</v>
      </c>
      <c r="Q244" s="223">
        <v>0</v>
      </c>
      <c r="R244" s="223">
        <f t="shared" si="27"/>
        <v>0</v>
      </c>
      <c r="S244" s="223">
        <v>0</v>
      </c>
      <c r="T244" s="224">
        <f t="shared" si="28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5" t="s">
        <v>229</v>
      </c>
      <c r="AT244" s="225" t="s">
        <v>225</v>
      </c>
      <c r="AU244" s="225" t="s">
        <v>100</v>
      </c>
      <c r="AY244" s="17" t="s">
        <v>223</v>
      </c>
      <c r="BE244" s="226">
        <f t="shared" si="29"/>
        <v>0</v>
      </c>
      <c r="BF244" s="226">
        <f t="shared" si="30"/>
        <v>0</v>
      </c>
      <c r="BG244" s="226">
        <f t="shared" si="31"/>
        <v>0</v>
      </c>
      <c r="BH244" s="226">
        <f t="shared" si="32"/>
        <v>0</v>
      </c>
      <c r="BI244" s="226">
        <f t="shared" si="33"/>
        <v>0</v>
      </c>
      <c r="BJ244" s="17" t="s">
        <v>100</v>
      </c>
      <c r="BK244" s="226">
        <f t="shared" si="34"/>
        <v>0</v>
      </c>
      <c r="BL244" s="17" t="s">
        <v>229</v>
      </c>
      <c r="BM244" s="225" t="s">
        <v>901</v>
      </c>
    </row>
    <row r="245" spans="1:65" s="12" customFormat="1" ht="22.8" customHeight="1">
      <c r="B245" s="198"/>
      <c r="C245" s="199"/>
      <c r="D245" s="200" t="s">
        <v>76</v>
      </c>
      <c r="E245" s="212" t="s">
        <v>522</v>
      </c>
      <c r="F245" s="212" t="s">
        <v>523</v>
      </c>
      <c r="G245" s="199"/>
      <c r="H245" s="199"/>
      <c r="I245" s="202"/>
      <c r="J245" s="213">
        <f>BK245</f>
        <v>0</v>
      </c>
      <c r="K245" s="199"/>
      <c r="L245" s="204"/>
      <c r="M245" s="205"/>
      <c r="N245" s="206"/>
      <c r="O245" s="206"/>
      <c r="P245" s="207">
        <f>P246</f>
        <v>0</v>
      </c>
      <c r="Q245" s="206"/>
      <c r="R245" s="207">
        <f>R246</f>
        <v>0</v>
      </c>
      <c r="S245" s="206"/>
      <c r="T245" s="208">
        <f>T246</f>
        <v>0</v>
      </c>
      <c r="AR245" s="209" t="s">
        <v>85</v>
      </c>
      <c r="AT245" s="210" t="s">
        <v>76</v>
      </c>
      <c r="AU245" s="210" t="s">
        <v>85</v>
      </c>
      <c r="AY245" s="209" t="s">
        <v>223</v>
      </c>
      <c r="BK245" s="211">
        <f>BK246</f>
        <v>0</v>
      </c>
    </row>
    <row r="246" spans="1:65" s="2" customFormat="1" ht="22.2" customHeight="1">
      <c r="A246" s="34"/>
      <c r="B246" s="35"/>
      <c r="C246" s="214" t="s">
        <v>497</v>
      </c>
      <c r="D246" s="214" t="s">
        <v>225</v>
      </c>
      <c r="E246" s="215" t="s">
        <v>596</v>
      </c>
      <c r="F246" s="216" t="s">
        <v>597</v>
      </c>
      <c r="G246" s="217" t="s">
        <v>303</v>
      </c>
      <c r="H246" s="218">
        <v>221.77</v>
      </c>
      <c r="I246" s="219"/>
      <c r="J246" s="218">
        <f>ROUND(I246*H246,2)</f>
        <v>0</v>
      </c>
      <c r="K246" s="220"/>
      <c r="L246" s="39"/>
      <c r="M246" s="260" t="s">
        <v>1</v>
      </c>
      <c r="N246" s="261" t="s">
        <v>43</v>
      </c>
      <c r="O246" s="262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5" t="s">
        <v>229</v>
      </c>
      <c r="AT246" s="225" t="s">
        <v>225</v>
      </c>
      <c r="AU246" s="225" t="s">
        <v>100</v>
      </c>
      <c r="AY246" s="17" t="s">
        <v>223</v>
      </c>
      <c r="BE246" s="226">
        <f>IF(N246="základná",J246,0)</f>
        <v>0</v>
      </c>
      <c r="BF246" s="226">
        <f>IF(N246="znížená",J246,0)</f>
        <v>0</v>
      </c>
      <c r="BG246" s="226">
        <f>IF(N246="zákl. prenesená",J246,0)</f>
        <v>0</v>
      </c>
      <c r="BH246" s="226">
        <f>IF(N246="zníž. prenesená",J246,0)</f>
        <v>0</v>
      </c>
      <c r="BI246" s="226">
        <f>IF(N246="nulová",J246,0)</f>
        <v>0</v>
      </c>
      <c r="BJ246" s="17" t="s">
        <v>100</v>
      </c>
      <c r="BK246" s="226">
        <f>ROUND(I246*H246,2)</f>
        <v>0</v>
      </c>
      <c r="BL246" s="17" t="s">
        <v>229</v>
      </c>
      <c r="BM246" s="225" t="s">
        <v>951</v>
      </c>
    </row>
    <row r="247" spans="1:65" s="2" customFormat="1" ht="6.9" customHeight="1">
      <c r="A247" s="34"/>
      <c r="B247" s="58"/>
      <c r="C247" s="59"/>
      <c r="D247" s="59"/>
      <c r="E247" s="59"/>
      <c r="F247" s="59"/>
      <c r="G247" s="59"/>
      <c r="H247" s="59"/>
      <c r="I247" s="59"/>
      <c r="J247" s="59"/>
      <c r="K247" s="59"/>
      <c r="L247" s="39"/>
      <c r="M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</sheetData>
  <sheetProtection password="CC35" sheet="1" objects="1" scenarios="1" formatColumns="0" formatRows="0" autoFilter="0"/>
  <autoFilter ref="C135:K246"/>
  <mergeCells count="17">
    <mergeCell ref="E29:H29"/>
    <mergeCell ref="E128:H128"/>
    <mergeCell ref="L2:V2"/>
    <mergeCell ref="D110:F110"/>
    <mergeCell ref="D111:F111"/>
    <mergeCell ref="D112:F112"/>
    <mergeCell ref="E124:H124"/>
    <mergeCell ref="E126:H126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55</vt:i4>
      </vt:variant>
    </vt:vector>
  </HeadingPairs>
  <TitlesOfParts>
    <vt:vector size="88" baseType="lpstr">
      <vt:lpstr>Rekapitulácia stavby</vt:lpstr>
      <vt:lpstr>999-9-8-1 - SO 01 Partizá...</vt:lpstr>
      <vt:lpstr>999-9-8-2 - SO 04 Ľ. Zúbka</vt:lpstr>
      <vt:lpstr>999-9-8-3 - SO 05 Námesti...</vt:lpstr>
      <vt:lpstr>999-9-8-4 - SO 06 Mierove...</vt:lpstr>
      <vt:lpstr>999-9-8-5 - SO 07 Veľkomo...</vt:lpstr>
      <vt:lpstr>999-9-8-51 - SO 07 Spomaľ...</vt:lpstr>
      <vt:lpstr>999-9-8-61 - SO 08 Holléh...</vt:lpstr>
      <vt:lpstr>999-9-8-62 - SO 08 Nešpor...</vt:lpstr>
      <vt:lpstr>999-9-8-63 - SO 08 Sloven...</vt:lpstr>
      <vt:lpstr>999-9-8-71 - SO 09 Pekárn...</vt:lpstr>
      <vt:lpstr>999-9-8-72 - SO 09 Veľkom...</vt:lpstr>
      <vt:lpstr>999-9-8-73 - SO 09 Veľkom...</vt:lpstr>
      <vt:lpstr>999-9-8-81 - SO 10 modrý ...</vt:lpstr>
      <vt:lpstr>999-9-8-82 - SO 10 hallon...</vt:lpstr>
      <vt:lpstr>999-9-8-83 - SO 10 autobu...</vt:lpstr>
      <vt:lpstr>999-9-8-84 - SO 10 angere...</vt:lpstr>
      <vt:lpstr>999-9-8-85 - SO 10 malačan</vt:lpstr>
      <vt:lpstr>999-9-8-86 - SO 10 autoel...</vt:lpstr>
      <vt:lpstr>999-9-8-9 - SO 11 Mierove...</vt:lpstr>
      <vt:lpstr>999-9-8-91 - SO 11.1 Prís...</vt:lpstr>
      <vt:lpstr>999-9-8-10.1 - SO 12.1 Ve...</vt:lpstr>
      <vt:lpstr>Verejné osvetlenie</vt:lpstr>
      <vt:lpstr>999-9-8-10.21 - SO 12.2.1...</vt:lpstr>
      <vt:lpstr>Prekládka skrine Partizánska</vt:lpstr>
      <vt:lpstr>999-9-8-10.22 - SO 12.2.1...</vt:lpstr>
      <vt:lpstr>Prekládka Ľ.Zúbka</vt:lpstr>
      <vt:lpstr>999-9-8-10.23 - SO 12.2.1...</vt:lpstr>
      <vt:lpstr>Veľkomoravská</vt:lpstr>
      <vt:lpstr>999-9-8-10.24 - SO 12.2.1...</vt:lpstr>
      <vt:lpstr>Prekládka NN Veľkomoravská</vt:lpstr>
      <vt:lpstr>999-9-8-11 - SO 13 Sadové...</vt:lpstr>
      <vt:lpstr>Sadové úpravy</vt:lpstr>
      <vt:lpstr>'999-9-8-1 - SO 01 Partizá...'!Nyomtatási_cím</vt:lpstr>
      <vt:lpstr>'999-9-8-10.1 - SO 12.1 Ve...'!Nyomtatási_cím</vt:lpstr>
      <vt:lpstr>'999-9-8-10.21 - SO 12.2.1...'!Nyomtatási_cím</vt:lpstr>
      <vt:lpstr>'999-9-8-10.22 - SO 12.2.1...'!Nyomtatási_cím</vt:lpstr>
      <vt:lpstr>'999-9-8-10.23 - SO 12.2.1...'!Nyomtatási_cím</vt:lpstr>
      <vt:lpstr>'999-9-8-10.24 - SO 12.2.1...'!Nyomtatási_cím</vt:lpstr>
      <vt:lpstr>'999-9-8-11 - SO 13 Sadové...'!Nyomtatási_cím</vt:lpstr>
      <vt:lpstr>'999-9-8-2 - SO 04 Ľ. Zúbka'!Nyomtatási_cím</vt:lpstr>
      <vt:lpstr>'999-9-8-3 - SO 05 Námesti...'!Nyomtatási_cím</vt:lpstr>
      <vt:lpstr>'999-9-8-4 - SO 06 Mierove...'!Nyomtatási_cím</vt:lpstr>
      <vt:lpstr>'999-9-8-5 - SO 07 Veľkomo...'!Nyomtatási_cím</vt:lpstr>
      <vt:lpstr>'999-9-8-51 - SO 07 Spomaľ...'!Nyomtatási_cím</vt:lpstr>
      <vt:lpstr>'999-9-8-61 - SO 08 Holléh...'!Nyomtatási_cím</vt:lpstr>
      <vt:lpstr>'999-9-8-62 - SO 08 Nešpor...'!Nyomtatási_cím</vt:lpstr>
      <vt:lpstr>'999-9-8-63 - SO 08 Sloven...'!Nyomtatási_cím</vt:lpstr>
      <vt:lpstr>'999-9-8-71 - SO 09 Pekárn...'!Nyomtatási_cím</vt:lpstr>
      <vt:lpstr>'999-9-8-72 - SO 09 Veľkom...'!Nyomtatási_cím</vt:lpstr>
      <vt:lpstr>'999-9-8-73 - SO 09 Veľkom...'!Nyomtatási_cím</vt:lpstr>
      <vt:lpstr>'999-9-8-81 - SO 10 modrý ...'!Nyomtatási_cím</vt:lpstr>
      <vt:lpstr>'999-9-8-82 - SO 10 hallon...'!Nyomtatási_cím</vt:lpstr>
      <vt:lpstr>'999-9-8-83 - SO 10 autobu...'!Nyomtatási_cím</vt:lpstr>
      <vt:lpstr>'999-9-8-84 - SO 10 angere...'!Nyomtatási_cím</vt:lpstr>
      <vt:lpstr>'999-9-8-85 - SO 10 malačan'!Nyomtatási_cím</vt:lpstr>
      <vt:lpstr>'999-9-8-86 - SO 10 autoel...'!Nyomtatási_cím</vt:lpstr>
      <vt:lpstr>'999-9-8-9 - SO 11 Mierove...'!Nyomtatási_cím</vt:lpstr>
      <vt:lpstr>'999-9-8-91 - SO 11.1 Prís...'!Nyomtatási_cím</vt:lpstr>
      <vt:lpstr>'Rekapitulácia stavby'!Nyomtatási_cím</vt:lpstr>
      <vt:lpstr>'999-9-8-1 - SO 01 Partizá...'!Nyomtatási_terület</vt:lpstr>
      <vt:lpstr>'999-9-8-10.1 - SO 12.1 Ve...'!Nyomtatási_terület</vt:lpstr>
      <vt:lpstr>'999-9-8-10.21 - SO 12.2.1...'!Nyomtatási_terület</vt:lpstr>
      <vt:lpstr>'999-9-8-10.22 - SO 12.2.1...'!Nyomtatási_terület</vt:lpstr>
      <vt:lpstr>'999-9-8-10.23 - SO 12.2.1...'!Nyomtatási_terület</vt:lpstr>
      <vt:lpstr>'999-9-8-10.24 - SO 12.2.1...'!Nyomtatási_terület</vt:lpstr>
      <vt:lpstr>'999-9-8-11 - SO 13 Sadové...'!Nyomtatási_terület</vt:lpstr>
      <vt:lpstr>'999-9-8-2 - SO 04 Ľ. Zúbka'!Nyomtatási_terület</vt:lpstr>
      <vt:lpstr>'999-9-8-3 - SO 05 Námesti...'!Nyomtatási_terület</vt:lpstr>
      <vt:lpstr>'999-9-8-4 - SO 06 Mierove...'!Nyomtatási_terület</vt:lpstr>
      <vt:lpstr>'999-9-8-5 - SO 07 Veľkomo...'!Nyomtatási_terület</vt:lpstr>
      <vt:lpstr>'999-9-8-51 - SO 07 Spomaľ...'!Nyomtatási_terület</vt:lpstr>
      <vt:lpstr>'999-9-8-61 - SO 08 Holléh...'!Nyomtatási_terület</vt:lpstr>
      <vt:lpstr>'999-9-8-62 - SO 08 Nešpor...'!Nyomtatási_terület</vt:lpstr>
      <vt:lpstr>'999-9-8-63 - SO 08 Sloven...'!Nyomtatási_terület</vt:lpstr>
      <vt:lpstr>'999-9-8-71 - SO 09 Pekárn...'!Nyomtatási_terület</vt:lpstr>
      <vt:lpstr>'999-9-8-72 - SO 09 Veľkom...'!Nyomtatási_terület</vt:lpstr>
      <vt:lpstr>'999-9-8-73 - SO 09 Veľkom...'!Nyomtatási_terület</vt:lpstr>
      <vt:lpstr>'999-9-8-81 - SO 10 modrý ...'!Nyomtatási_terület</vt:lpstr>
      <vt:lpstr>'999-9-8-82 - SO 10 hallon...'!Nyomtatási_terület</vt:lpstr>
      <vt:lpstr>'999-9-8-83 - SO 10 autobu...'!Nyomtatási_terület</vt:lpstr>
      <vt:lpstr>'999-9-8-84 - SO 10 angere...'!Nyomtatási_terület</vt:lpstr>
      <vt:lpstr>'999-9-8-85 - SO 10 malačan'!Nyomtatási_terület</vt:lpstr>
      <vt:lpstr>'999-9-8-86 - SO 10 autoel...'!Nyomtatási_terület</vt:lpstr>
      <vt:lpstr>'999-9-8-9 - SO 11 Mierove...'!Nyomtatási_terület</vt:lpstr>
      <vt:lpstr>'999-9-8-91 - SO 11.1 Prís...'!Nyomtatási_terület</vt:lpstr>
      <vt:lpstr>'Rekapitulácia stavby'!Nyomtatási_terület</vt:lpstr>
      <vt:lpstr>'Verejné osvetlenie'!Nyomtatási_terület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Marika-PC\Marika</dc:creator>
  <cp:lastModifiedBy>Marika</cp:lastModifiedBy>
  <cp:lastPrinted>2023-01-30T18:21:38Z</cp:lastPrinted>
  <dcterms:created xsi:type="dcterms:W3CDTF">2023-01-30T18:07:07Z</dcterms:created>
  <dcterms:modified xsi:type="dcterms:W3CDTF">2023-01-30T18:48:32Z</dcterms:modified>
</cp:coreProperties>
</file>