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C:\Users\sokolova\Documents\VO 2023\PLZ Cyklotrasa Partizánska - Cesta Mládeže\Profil\Časť 2\výkaz_výmer\"/>
    </mc:Choice>
  </mc:AlternateContent>
  <xr:revisionPtr revIDLastSave="0" documentId="13_ncr:1_{AEB6EF82-514E-4FB2-B85A-B91A1C266DA8}" xr6:coauthVersionLast="36" xr6:coauthVersionMax="36" xr10:uidLastSave="{00000000-0000-0000-0000-000000000000}"/>
  <bookViews>
    <workbookView xWindow="210" yWindow="480" windowWidth="22710" windowHeight="8670" firstSheet="8" activeTab="12" xr2:uid="{00000000-000D-0000-FFFF-FFFF00000000}"/>
  </bookViews>
  <sheets>
    <sheet name="Rekapitulácia stavby" sheetId="1" r:id="rId1"/>
    <sheet name="999-9-9-1 - SO 02 Cesta m..." sheetId="2" r:id="rId2"/>
    <sheet name="999-9-9-2 - SO 03 Cyklotr..." sheetId="3" r:id="rId3"/>
    <sheet name="999-9-9-31 - SO 12.1.2 Ve..." sheetId="4" r:id="rId4"/>
    <sheet name="Verejné osvetlenie" sheetId="28" r:id="rId5"/>
    <sheet name="999-9-9-32 - SO 12.2.2 Pr..." sheetId="5" r:id="rId6"/>
    <sheet name="Prekládka Ľ.Zúbka" sheetId="30" r:id="rId7"/>
    <sheet name="999-9-9-33 - SO 12.2.2 Oc..." sheetId="6" r:id="rId8"/>
    <sheet name="Ochrana VN Veľkomoravská" sheetId="31" r:id="rId9"/>
    <sheet name="999-9-9-34 - SO 12.2.2 Oc..." sheetId="7" r:id="rId10"/>
    <sheet name="Ochrana VN M. Benku" sheetId="32" r:id="rId11"/>
    <sheet name="999-9-9-35 - SO 12.5 Prek..." sheetId="8" r:id="rId12"/>
    <sheet name="Prekládka pripoj. plynovodov" sheetId="33" r:id="rId13"/>
    <sheet name="999-9-9-41 - SO 14.1" sheetId="9" r:id="rId14"/>
    <sheet name="999-9-9-42 - SO 14.3" sheetId="10" r:id="rId15"/>
    <sheet name="999-9-9-43 - SO 14.4 Ľ" sheetId="11" r:id="rId16"/>
    <sheet name="999-9-9-44 - SO 14.4 P" sheetId="12" r:id="rId17"/>
    <sheet name="999-9-9-45 - SO 14.6" sheetId="13" r:id="rId18"/>
    <sheet name="999-9-9-46 - SO 14.7" sheetId="14" r:id="rId19"/>
    <sheet name="999-9-9-47 - SO 14.8 Holl..." sheetId="15" r:id="rId20"/>
    <sheet name="999-9-9-48 - SO 14.8 Nešp..." sheetId="16" r:id="rId21"/>
    <sheet name="999-9-9-49 - SO 14.8 Slov..." sheetId="17" r:id="rId22"/>
    <sheet name="999-9-9-40 - SO 14.9 Peká..." sheetId="18" r:id="rId23"/>
    <sheet name="999-9-9-50 - SO 14.9 Veľk..." sheetId="19" r:id="rId24"/>
    <sheet name="999-9-9-51 - SO 14.9 Veľk..." sheetId="20" r:id="rId25"/>
    <sheet name="999-9-9-52 - SO 14.10 Mod..." sheetId="21" r:id="rId26"/>
    <sheet name="999-9-9-53 - SO 14.10 Hal..." sheetId="22" r:id="rId27"/>
    <sheet name="999-9-9-54 - SO 14.10 Bus..." sheetId="23" r:id="rId28"/>
    <sheet name="999-9-9-55 - SO 14.10 Ang..." sheetId="24" r:id="rId29"/>
    <sheet name="999-9-9-56 - SO 14.10 Mal..." sheetId="25" r:id="rId30"/>
    <sheet name="999-9-9-57 - SO 14.10 Aut..." sheetId="26" r:id="rId31"/>
    <sheet name="999-9-9-58 - SO 14.11 " sheetId="27" r:id="rId32"/>
  </sheets>
  <definedNames>
    <definedName name="_xlnm._FilterDatabase" localSheetId="1" hidden="1">'999-9-9-1 - SO 02 Cesta m...'!$C$133:$K$268</definedName>
    <definedName name="_xlnm._FilterDatabase" localSheetId="2" hidden="1">'999-9-9-2 - SO 03 Cyklotr...'!$C$131:$K$230</definedName>
    <definedName name="_xlnm._FilterDatabase" localSheetId="3" hidden="1">'999-9-9-31 - SO 12.1.2 Ve...'!$C$131:$K$135</definedName>
    <definedName name="_xlnm._FilterDatabase" localSheetId="5" hidden="1">'999-9-9-32 - SO 12.2.2 Pr...'!$C$131:$K$135</definedName>
    <definedName name="_xlnm._FilterDatabase" localSheetId="7" hidden="1">'999-9-9-33 - SO 12.2.2 Oc...'!$C$131:$K$135</definedName>
    <definedName name="_xlnm._FilterDatabase" localSheetId="9" hidden="1">'999-9-9-34 - SO 12.2.2 Oc...'!$C$131:$K$135</definedName>
    <definedName name="_xlnm._FilterDatabase" localSheetId="11" hidden="1">'999-9-9-35 - SO 12.5 Prek...'!$C$131:$K$135</definedName>
    <definedName name="_xlnm._FilterDatabase" localSheetId="22" hidden="1">'999-9-9-40 - SO 14.9 Peká...'!$C$135:$K$186</definedName>
    <definedName name="_xlnm._FilterDatabase" localSheetId="13" hidden="1">'999-9-9-41 - SO 14.1'!$C$136:$K$257</definedName>
    <definedName name="_xlnm._FilterDatabase" localSheetId="14" hidden="1">'999-9-9-42 - SO 14.3'!$C$135:$K$218</definedName>
    <definedName name="_xlnm._FilterDatabase" localSheetId="15" hidden="1">'999-9-9-43 - SO 14.4 Ľ'!$C$135:$K$196</definedName>
    <definedName name="_xlnm._FilterDatabase" localSheetId="16" hidden="1">'999-9-9-44 - SO 14.4 P'!$C$135:$K$241</definedName>
    <definedName name="_xlnm._FilterDatabase" localSheetId="17" hidden="1">'999-9-9-45 - SO 14.6'!$C$135:$K$220</definedName>
    <definedName name="_xlnm._FilterDatabase" localSheetId="18" hidden="1">'999-9-9-46 - SO 14.7'!$C$136:$K$257</definedName>
    <definedName name="_xlnm._FilterDatabase" localSheetId="19" hidden="1">'999-9-9-47 - SO 14.8 Holl...'!$C$135:$K$199</definedName>
    <definedName name="_xlnm._FilterDatabase" localSheetId="20" hidden="1">'999-9-9-48 - SO 14.8 Nešp...'!$C$135:$K$199</definedName>
    <definedName name="_xlnm._FilterDatabase" localSheetId="21" hidden="1">'999-9-9-49 - SO 14.8 Slov...'!$C$135:$K$196</definedName>
    <definedName name="_xlnm._FilterDatabase" localSheetId="23" hidden="1">'999-9-9-50 - SO 14.9 Veľk...'!$C$135:$K$201</definedName>
    <definedName name="_xlnm._FilterDatabase" localSheetId="24" hidden="1">'999-9-9-51 - SO 14.9 Veľk...'!$C$135:$K$170</definedName>
    <definedName name="_xlnm._FilterDatabase" localSheetId="25" hidden="1">'999-9-9-52 - SO 14.10 Mod...'!$C$131:$K$139</definedName>
    <definedName name="_xlnm._FilterDatabase" localSheetId="26" hidden="1">'999-9-9-53 - SO 14.10 Hal...'!$C$136:$K$185</definedName>
    <definedName name="_xlnm._FilterDatabase" localSheetId="27" hidden="1">'999-9-9-54 - SO 14.10 Bus...'!$C$131:$K$139</definedName>
    <definedName name="_xlnm._FilterDatabase" localSheetId="28" hidden="1">'999-9-9-55 - SO 14.10 Ang...'!$C$131:$K$140</definedName>
    <definedName name="_xlnm._FilterDatabase" localSheetId="29" hidden="1">'999-9-9-56 - SO 14.10 Mal...'!$C$131:$K$139</definedName>
    <definedName name="_xlnm._FilterDatabase" localSheetId="30" hidden="1">'999-9-9-57 - SO 14.10 Aut...'!$C$135:$K$195</definedName>
    <definedName name="_xlnm._FilterDatabase" localSheetId="31" hidden="1">'999-9-9-58 - SO 14.11 '!$C$135:$K$211</definedName>
    <definedName name="_xlnm._FilterDatabase" localSheetId="4" hidden="1">'Verejné osvetlenie'!$E$7:$E$42</definedName>
    <definedName name="_xlnm._FilterDatabase" hidden="1">#REF!</definedName>
    <definedName name="fakt1R">#REF!</definedName>
    <definedName name="_xlnm.Print_Titles" localSheetId="1">'999-9-9-1 - SO 02 Cesta m...'!$133:$133</definedName>
    <definedName name="_xlnm.Print_Titles" localSheetId="2">'999-9-9-2 - SO 03 Cyklotr...'!$131:$131</definedName>
    <definedName name="_xlnm.Print_Titles" localSheetId="3">'999-9-9-31 - SO 12.1.2 Ve...'!$131:$131</definedName>
    <definedName name="_xlnm.Print_Titles" localSheetId="5">'999-9-9-32 - SO 12.2.2 Pr...'!$131:$131</definedName>
    <definedName name="_xlnm.Print_Titles" localSheetId="7">'999-9-9-33 - SO 12.2.2 Oc...'!$131:$131</definedName>
    <definedName name="_xlnm.Print_Titles" localSheetId="9">'999-9-9-34 - SO 12.2.2 Oc...'!$131:$131</definedName>
    <definedName name="_xlnm.Print_Titles" localSheetId="11">'999-9-9-35 - SO 12.5 Prek...'!$131:$131</definedName>
    <definedName name="_xlnm.Print_Titles" localSheetId="22">'999-9-9-40 - SO 14.9 Peká...'!$135:$135</definedName>
    <definedName name="_xlnm.Print_Titles" localSheetId="13">'999-9-9-41 - SO 14.1'!$136:$136</definedName>
    <definedName name="_xlnm.Print_Titles" localSheetId="14">'999-9-9-42 - SO 14.3'!$135:$135</definedName>
    <definedName name="_xlnm.Print_Titles" localSheetId="15">'999-9-9-43 - SO 14.4 Ľ'!$135:$135</definedName>
    <definedName name="_xlnm.Print_Titles" localSheetId="16">'999-9-9-44 - SO 14.4 P'!$135:$135</definedName>
    <definedName name="_xlnm.Print_Titles" localSheetId="17">'999-9-9-45 - SO 14.6'!$135:$135</definedName>
    <definedName name="_xlnm.Print_Titles" localSheetId="18">'999-9-9-46 - SO 14.7'!$136:$136</definedName>
    <definedName name="_xlnm.Print_Titles" localSheetId="19">'999-9-9-47 - SO 14.8 Holl...'!$135:$135</definedName>
    <definedName name="_xlnm.Print_Titles" localSheetId="20">'999-9-9-48 - SO 14.8 Nešp...'!$135:$135</definedName>
    <definedName name="_xlnm.Print_Titles" localSheetId="21">'999-9-9-49 - SO 14.8 Slov...'!$135:$135</definedName>
    <definedName name="_xlnm.Print_Titles" localSheetId="23">'999-9-9-50 - SO 14.9 Veľk...'!$135:$135</definedName>
    <definedName name="_xlnm.Print_Titles" localSheetId="24">'999-9-9-51 - SO 14.9 Veľk...'!$135:$135</definedName>
    <definedName name="_xlnm.Print_Titles" localSheetId="25">'999-9-9-52 - SO 14.10 Mod...'!$131:$131</definedName>
    <definedName name="_xlnm.Print_Titles" localSheetId="26">'999-9-9-53 - SO 14.10 Hal...'!$136:$136</definedName>
    <definedName name="_xlnm.Print_Titles" localSheetId="27">'999-9-9-54 - SO 14.10 Bus...'!$131:$131</definedName>
    <definedName name="_xlnm.Print_Titles" localSheetId="28">'999-9-9-55 - SO 14.10 Ang...'!$131:$131</definedName>
    <definedName name="_xlnm.Print_Titles" localSheetId="29">'999-9-9-56 - SO 14.10 Mal...'!$131:$131</definedName>
    <definedName name="_xlnm.Print_Titles" localSheetId="30">'999-9-9-57 - SO 14.10 Aut...'!$135:$135</definedName>
    <definedName name="_xlnm.Print_Titles" localSheetId="31">'999-9-9-58 - SO 14.11 '!$135:$135</definedName>
    <definedName name="_xlnm.Print_Titles" localSheetId="12">'Prekládka pripoj. plynovodov'!$A$8:$IV$10</definedName>
    <definedName name="_xlnm.Print_Titles" localSheetId="0">'Rekapitulácia stavby'!$92:$92</definedName>
    <definedName name="_xlnm.Print_Area" localSheetId="1">'999-9-9-1 - SO 02 Cesta m...'!$C$4:$J$76,'999-9-9-1 - SO 02 Cesta m...'!$C$82:$J$115,'999-9-9-1 - SO 02 Cesta m...'!$C$121:$J$268</definedName>
    <definedName name="_xlnm.Print_Area" localSheetId="2">'999-9-9-2 - SO 03 Cyklotr...'!$C$4:$J$76,'999-9-9-2 - SO 03 Cyklotr...'!$C$82:$J$113,'999-9-9-2 - SO 03 Cyklotr...'!$C$119:$J$230</definedName>
    <definedName name="_xlnm.Print_Area" localSheetId="3">'999-9-9-31 - SO 12.1.2 Ve...'!$C$4:$J$76,'999-9-9-31 - SO 12.1.2 Ve...'!$C$82:$J$111,'999-9-9-31 - SO 12.1.2 Ve...'!$C$117:$J$135</definedName>
    <definedName name="_xlnm.Print_Area" localSheetId="5">'999-9-9-32 - SO 12.2.2 Pr...'!$C$4:$J$76,'999-9-9-32 - SO 12.2.2 Pr...'!$C$82:$J$111,'999-9-9-32 - SO 12.2.2 Pr...'!$C$117:$J$135</definedName>
    <definedName name="_xlnm.Print_Area" localSheetId="7">'999-9-9-33 - SO 12.2.2 Oc...'!$C$4:$J$76,'999-9-9-33 - SO 12.2.2 Oc...'!$C$82:$J$111,'999-9-9-33 - SO 12.2.2 Oc...'!$C$117:$J$135</definedName>
    <definedName name="_xlnm.Print_Area" localSheetId="9">'999-9-9-34 - SO 12.2.2 Oc...'!$C$4:$J$76,'999-9-9-34 - SO 12.2.2 Oc...'!$C$82:$J$111,'999-9-9-34 - SO 12.2.2 Oc...'!$C$117:$J$135</definedName>
    <definedName name="_xlnm.Print_Area" localSheetId="11">'999-9-9-35 - SO 12.5 Prek...'!$C$4:$J$76,'999-9-9-35 - SO 12.5 Prek...'!$C$82:$J$111,'999-9-9-35 - SO 12.5 Prek...'!$C$117:$J$135</definedName>
    <definedName name="_xlnm.Print_Area" localSheetId="22">'999-9-9-40 - SO 14.9 Peká...'!$C$4:$J$76,'999-9-9-40 - SO 14.9 Peká...'!$C$82:$J$115,'999-9-9-40 - SO 14.9 Peká...'!$C$121:$J$186</definedName>
    <definedName name="_xlnm.Print_Area" localSheetId="13">'999-9-9-41 - SO 14.1'!$C$4:$J$76,'999-9-9-41 - SO 14.1'!$C$82:$J$116,'999-9-9-41 - SO 14.1'!$C$122:$J$257</definedName>
    <definedName name="_xlnm.Print_Area" localSheetId="14">'999-9-9-42 - SO 14.3'!$C$4:$J$76,'999-9-9-42 - SO 14.3'!$C$82:$J$115,'999-9-9-42 - SO 14.3'!$C$121:$J$218</definedName>
    <definedName name="_xlnm.Print_Area" localSheetId="15">'999-9-9-43 - SO 14.4 Ľ'!$C$4:$J$76,'999-9-9-43 - SO 14.4 Ľ'!$C$82:$J$115,'999-9-9-43 - SO 14.4 Ľ'!$C$121:$J$196</definedName>
    <definedName name="_xlnm.Print_Area" localSheetId="16">'999-9-9-44 - SO 14.4 P'!$C$4:$J$76,'999-9-9-44 - SO 14.4 P'!$C$82:$J$115,'999-9-9-44 - SO 14.4 P'!$C$121:$J$241</definedName>
    <definedName name="_xlnm.Print_Area" localSheetId="17">'999-9-9-45 - SO 14.6'!$C$4:$J$76,'999-9-9-45 - SO 14.6'!$C$82:$J$115,'999-9-9-45 - SO 14.6'!$C$121:$J$220</definedName>
    <definedName name="_xlnm.Print_Area" localSheetId="18">'999-9-9-46 - SO 14.7'!$C$4:$J$76,'999-9-9-46 - SO 14.7'!$C$82:$J$116,'999-9-9-46 - SO 14.7'!$C$122:$J$257</definedName>
    <definedName name="_xlnm.Print_Area" localSheetId="19">'999-9-9-47 - SO 14.8 Holl...'!$C$4:$J$76,'999-9-9-47 - SO 14.8 Holl...'!$C$82:$J$115,'999-9-9-47 - SO 14.8 Holl...'!$C$121:$J$199</definedName>
    <definedName name="_xlnm.Print_Area" localSheetId="20">'999-9-9-48 - SO 14.8 Nešp...'!$C$4:$J$76,'999-9-9-48 - SO 14.8 Nešp...'!$C$82:$J$115,'999-9-9-48 - SO 14.8 Nešp...'!$C$121:$J$199</definedName>
    <definedName name="_xlnm.Print_Area" localSheetId="21">'999-9-9-49 - SO 14.8 Slov...'!$C$4:$J$76,'999-9-9-49 - SO 14.8 Slov...'!$C$82:$J$115,'999-9-9-49 - SO 14.8 Slov...'!$C$121:$J$196</definedName>
    <definedName name="_xlnm.Print_Area" localSheetId="23">'999-9-9-50 - SO 14.9 Veľk...'!$C$4:$J$76,'999-9-9-50 - SO 14.9 Veľk...'!$C$82:$J$115,'999-9-9-50 - SO 14.9 Veľk...'!$C$121:$J$201</definedName>
    <definedName name="_xlnm.Print_Area" localSheetId="24">'999-9-9-51 - SO 14.9 Veľk...'!$C$4:$J$76,'999-9-9-51 - SO 14.9 Veľk...'!$C$82:$J$115,'999-9-9-51 - SO 14.9 Veľk...'!$C$121:$J$170</definedName>
    <definedName name="_xlnm.Print_Area" localSheetId="25">'999-9-9-52 - SO 14.10 Mod...'!$C$4:$J$76,'999-9-9-52 - SO 14.10 Mod...'!$C$82:$J$111,'999-9-9-52 - SO 14.10 Mod...'!$C$117:$J$139</definedName>
    <definedName name="_xlnm.Print_Area" localSheetId="26">'999-9-9-53 - SO 14.10 Hal...'!$C$4:$J$76,'999-9-9-53 - SO 14.10 Hal...'!$C$82:$J$116,'999-9-9-53 - SO 14.10 Hal...'!$C$122:$J$185</definedName>
    <definedName name="_xlnm.Print_Area" localSheetId="27">'999-9-9-54 - SO 14.10 Bus...'!$C$4:$J$76,'999-9-9-54 - SO 14.10 Bus...'!$C$82:$J$111,'999-9-9-54 - SO 14.10 Bus...'!$C$117:$J$139</definedName>
    <definedName name="_xlnm.Print_Area" localSheetId="28">'999-9-9-55 - SO 14.10 Ang...'!$C$4:$J$76,'999-9-9-55 - SO 14.10 Ang...'!$C$82:$J$111,'999-9-9-55 - SO 14.10 Ang...'!$C$117:$J$140</definedName>
    <definedName name="_xlnm.Print_Area" localSheetId="29">'999-9-9-56 - SO 14.10 Mal...'!$C$4:$J$76,'999-9-9-56 - SO 14.10 Mal...'!$C$82:$J$111,'999-9-9-56 - SO 14.10 Mal...'!$C$117:$J$139</definedName>
    <definedName name="_xlnm.Print_Area" localSheetId="30">'999-9-9-57 - SO 14.10 Aut...'!$C$4:$J$76,'999-9-9-57 - SO 14.10 Aut...'!$C$82:$J$115,'999-9-9-57 - SO 14.10 Aut...'!$C$121:$J$195</definedName>
    <definedName name="_xlnm.Print_Area" localSheetId="31">'999-9-9-58 - SO 14.11 '!$C$4:$J$76,'999-9-9-58 - SO 14.11 '!$C$82:$J$115,'999-9-9-58 - SO 14.11 '!$C$121:$J$211</definedName>
    <definedName name="_xlnm.Print_Area" localSheetId="12">'Prekládka pripoj. plynovodov'!$A$1:$O$65536</definedName>
    <definedName name="_xlnm.Print_Area" localSheetId="0">'Rekapitulácia stavby'!$D$4:$AO$76,'Rekapitulácia stavby'!$C$82:$AQ$123</definedName>
    <definedName name="_xlnm.Print_Area" localSheetId="4">'Verejné osvetlenie'!$A$1:$G$99</definedName>
  </definedNames>
  <calcPr calcId="191029"/>
</workbook>
</file>

<file path=xl/calcChain.xml><?xml version="1.0" encoding="utf-8"?>
<calcChain xmlns="http://schemas.openxmlformats.org/spreadsheetml/2006/main">
  <c r="W115" i="33" l="1"/>
  <c r="N115" i="33"/>
  <c r="J114" i="33"/>
  <c r="I114" i="33"/>
  <c r="L113" i="33"/>
  <c r="J113" i="33"/>
  <c r="I113" i="33"/>
  <c r="L112" i="33"/>
  <c r="J112" i="33"/>
  <c r="I112" i="33"/>
  <c r="J111" i="33"/>
  <c r="I111" i="33"/>
  <c r="J110" i="33"/>
  <c r="I110" i="33"/>
  <c r="L109" i="33"/>
  <c r="J109" i="33"/>
  <c r="I109" i="33"/>
  <c r="L108" i="33"/>
  <c r="L115" i="33" s="1"/>
  <c r="J108" i="33"/>
  <c r="I108" i="33"/>
  <c r="L107" i="33"/>
  <c r="J107" i="33"/>
  <c r="I107" i="33"/>
  <c r="L106" i="33"/>
  <c r="J106" i="33"/>
  <c r="I106" i="33"/>
  <c r="J105" i="33"/>
  <c r="H105" i="33"/>
  <c r="J104" i="33"/>
  <c r="H104" i="33"/>
  <c r="W101" i="33"/>
  <c r="W117" i="33" s="1"/>
  <c r="I101" i="33"/>
  <c r="L100" i="33"/>
  <c r="J100" i="33"/>
  <c r="H100" i="33"/>
  <c r="L99" i="33"/>
  <c r="J99" i="33"/>
  <c r="H99" i="33"/>
  <c r="L98" i="33"/>
  <c r="J98" i="33"/>
  <c r="H98" i="33"/>
  <c r="L97" i="33"/>
  <c r="J97" i="33"/>
  <c r="H97" i="33"/>
  <c r="L96" i="33"/>
  <c r="J96" i="33"/>
  <c r="H96" i="33"/>
  <c r="J95" i="33"/>
  <c r="H95" i="33"/>
  <c r="J94" i="33"/>
  <c r="H94" i="33"/>
  <c r="L93" i="33"/>
  <c r="J93" i="33"/>
  <c r="H93" i="33"/>
  <c r="L92" i="33"/>
  <c r="J92" i="33"/>
  <c r="H92" i="33"/>
  <c r="J91" i="33"/>
  <c r="H91" i="33"/>
  <c r="L90" i="33"/>
  <c r="J90" i="33"/>
  <c r="H90" i="33"/>
  <c r="J89" i="33"/>
  <c r="H89" i="33"/>
  <c r="N88" i="33"/>
  <c r="N101" i="33" s="1"/>
  <c r="N117" i="33" s="1"/>
  <c r="J88" i="33"/>
  <c r="H88" i="33"/>
  <c r="J87" i="33"/>
  <c r="H87" i="33"/>
  <c r="L86" i="33"/>
  <c r="J86" i="33"/>
  <c r="H86" i="33"/>
  <c r="L85" i="33"/>
  <c r="J85" i="33"/>
  <c r="H85" i="33"/>
  <c r="L84" i="33"/>
  <c r="J84" i="33"/>
  <c r="H84" i="33"/>
  <c r="J83" i="33"/>
  <c r="H83" i="33"/>
  <c r="J82" i="33"/>
  <c r="H82" i="33"/>
  <c r="J81" i="33"/>
  <c r="H81" i="33"/>
  <c r="J80" i="33"/>
  <c r="H80" i="33"/>
  <c r="J79" i="33"/>
  <c r="H79" i="33"/>
  <c r="J78" i="33"/>
  <c r="H78" i="33"/>
  <c r="J77" i="33"/>
  <c r="H77" i="33"/>
  <c r="J76" i="33"/>
  <c r="H76" i="33"/>
  <c r="J75" i="33"/>
  <c r="H75" i="33"/>
  <c r="J74" i="33"/>
  <c r="H74" i="33"/>
  <c r="J73" i="33"/>
  <c r="H73" i="33"/>
  <c r="L72" i="33"/>
  <c r="J72" i="33"/>
  <c r="H72" i="33"/>
  <c r="J71" i="33"/>
  <c r="H71" i="33"/>
  <c r="J70" i="33"/>
  <c r="H70" i="33"/>
  <c r="J69" i="33"/>
  <c r="H69" i="33"/>
  <c r="J68" i="33"/>
  <c r="H68" i="33"/>
  <c r="L67" i="33"/>
  <c r="J67" i="33"/>
  <c r="H67" i="33"/>
  <c r="L66" i="33"/>
  <c r="J66" i="33"/>
  <c r="H66" i="33"/>
  <c r="L65" i="33"/>
  <c r="J65" i="33"/>
  <c r="H65" i="33"/>
  <c r="J64" i="33"/>
  <c r="H64" i="33"/>
  <c r="J63" i="33"/>
  <c r="H63" i="33"/>
  <c r="L62" i="33"/>
  <c r="J62" i="33"/>
  <c r="H62" i="33"/>
  <c r="J61" i="33"/>
  <c r="H61" i="33"/>
  <c r="J60" i="33"/>
  <c r="H60" i="33"/>
  <c r="J59" i="33"/>
  <c r="H59" i="33"/>
  <c r="L58" i="33"/>
  <c r="J58" i="33"/>
  <c r="H58" i="33"/>
  <c r="W52" i="33"/>
  <c r="N52" i="33"/>
  <c r="I52" i="33"/>
  <c r="L51" i="33"/>
  <c r="J51" i="33"/>
  <c r="H51" i="33"/>
  <c r="L50" i="33"/>
  <c r="L52" i="33" s="1"/>
  <c r="J50" i="33"/>
  <c r="H50" i="33"/>
  <c r="W47" i="33"/>
  <c r="N47" i="33"/>
  <c r="I47" i="33"/>
  <c r="L46" i="33"/>
  <c r="J46" i="33"/>
  <c r="H46" i="33"/>
  <c r="L45" i="33"/>
  <c r="L47" i="33" s="1"/>
  <c r="J45" i="33"/>
  <c r="H45" i="33"/>
  <c r="W42" i="33"/>
  <c r="N42" i="33"/>
  <c r="I42" i="33"/>
  <c r="L41" i="33"/>
  <c r="L42" i="33" s="1"/>
  <c r="J41" i="33"/>
  <c r="J42" i="33" s="1"/>
  <c r="E42" i="33" s="1"/>
  <c r="H41" i="33"/>
  <c r="H42" i="33" s="1"/>
  <c r="W38" i="33"/>
  <c r="N38" i="33"/>
  <c r="I38" i="33"/>
  <c r="J37" i="33"/>
  <c r="H37" i="33"/>
  <c r="L36" i="33"/>
  <c r="L38" i="33" s="1"/>
  <c r="J36" i="33"/>
  <c r="H36" i="33"/>
  <c r="L35" i="33"/>
  <c r="J35" i="33"/>
  <c r="H35" i="33"/>
  <c r="W32" i="33"/>
  <c r="L31" i="33"/>
  <c r="L32" i="33" s="1"/>
  <c r="L54" i="33" s="1"/>
  <c r="J31" i="33"/>
  <c r="I31" i="33"/>
  <c r="J30" i="33"/>
  <c r="I30" i="33"/>
  <c r="L29" i="33"/>
  <c r="J29" i="33"/>
  <c r="I29" i="33"/>
  <c r="J28" i="33"/>
  <c r="H28" i="33"/>
  <c r="J27" i="33"/>
  <c r="H27" i="33"/>
  <c r="J26" i="33"/>
  <c r="H26" i="33"/>
  <c r="J25" i="33"/>
  <c r="H25" i="33"/>
  <c r="J24" i="33"/>
  <c r="H24" i="33"/>
  <c r="J23" i="33"/>
  <c r="H23" i="33"/>
  <c r="J22" i="33"/>
  <c r="H22" i="33"/>
  <c r="J21" i="33"/>
  <c r="H21" i="33"/>
  <c r="J20" i="33"/>
  <c r="H20" i="33"/>
  <c r="J19" i="33"/>
  <c r="H19" i="33"/>
  <c r="J18" i="33"/>
  <c r="H18" i="33"/>
  <c r="J17" i="33"/>
  <c r="H17" i="33"/>
  <c r="J16" i="33"/>
  <c r="H16" i="33"/>
  <c r="J15" i="33"/>
  <c r="H15" i="33"/>
  <c r="N14" i="33"/>
  <c r="N32" i="33" s="1"/>
  <c r="N54" i="33" s="1"/>
  <c r="J14" i="33"/>
  <c r="H14" i="33"/>
  <c r="D8" i="33"/>
  <c r="G26" i="32"/>
  <c r="G25" i="32"/>
  <c r="G27" i="32" s="1"/>
  <c r="G37" i="32" s="1"/>
  <c r="G21" i="32"/>
  <c r="G20" i="32"/>
  <c r="G19" i="32"/>
  <c r="G22" i="32" s="1"/>
  <c r="G36" i="32" s="1"/>
  <c r="G14" i="32"/>
  <c r="G13" i="32"/>
  <c r="G9" i="32"/>
  <c r="G10" i="32" s="1"/>
  <c r="G34" i="32" s="1"/>
  <c r="G8" i="32"/>
  <c r="G26" i="31"/>
  <c r="G25" i="31"/>
  <c r="G21" i="31"/>
  <c r="G20" i="31"/>
  <c r="G19" i="31"/>
  <c r="G22" i="31" s="1"/>
  <c r="G36" i="31" s="1"/>
  <c r="G14" i="31"/>
  <c r="G13" i="31"/>
  <c r="G15" i="31" s="1"/>
  <c r="G35" i="31" s="1"/>
  <c r="G9" i="31"/>
  <c r="G8" i="31"/>
  <c r="G10" i="31" s="1"/>
  <c r="G34" i="31" s="1"/>
  <c r="G55" i="30"/>
  <c r="G54" i="30"/>
  <c r="G56" i="30" s="1"/>
  <c r="G66" i="30" s="1"/>
  <c r="G50" i="30"/>
  <c r="G49" i="30"/>
  <c r="G48" i="30"/>
  <c r="G47" i="30"/>
  <c r="G46" i="30"/>
  <c r="G45" i="30"/>
  <c r="G44" i="30"/>
  <c r="G43" i="30"/>
  <c r="G51" i="30" s="1"/>
  <c r="G65" i="30" s="1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E25" i="30"/>
  <c r="G25" i="30" s="1"/>
  <c r="G24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21" i="30" s="1"/>
  <c r="G63" i="30" s="1"/>
  <c r="G8" i="30"/>
  <c r="J47" i="33" l="1"/>
  <c r="E47" i="33" s="1"/>
  <c r="G39" i="30"/>
  <c r="G64" i="30" s="1"/>
  <c r="G67" i="30" s="1"/>
  <c r="I135" i="5" s="1"/>
  <c r="G15" i="32"/>
  <c r="G35" i="32" s="1"/>
  <c r="H115" i="33"/>
  <c r="W54" i="33"/>
  <c r="L101" i="33"/>
  <c r="L117" i="33" s="1"/>
  <c r="L119" i="33" s="1"/>
  <c r="G27" i="31"/>
  <c r="G37" i="31" s="1"/>
  <c r="G38" i="31" s="1"/>
  <c r="I135" i="6" s="1"/>
  <c r="I115" i="33"/>
  <c r="I117" i="33" s="1"/>
  <c r="J115" i="33"/>
  <c r="E115" i="33" s="1"/>
  <c r="H101" i="33"/>
  <c r="H117" i="33" s="1"/>
  <c r="J101" i="33"/>
  <c r="H52" i="33"/>
  <c r="J52" i="33"/>
  <c r="E52" i="33" s="1"/>
  <c r="H47" i="33"/>
  <c r="H38" i="33"/>
  <c r="J38" i="33"/>
  <c r="E38" i="33" s="1"/>
  <c r="I32" i="33"/>
  <c r="I54" i="33" s="1"/>
  <c r="H32" i="33"/>
  <c r="J32" i="33"/>
  <c r="W119" i="33"/>
  <c r="N119" i="33"/>
  <c r="G38" i="32"/>
  <c r="I135" i="7" s="1"/>
  <c r="J117" i="33" l="1"/>
  <c r="E117" i="33" s="1"/>
  <c r="E101" i="33"/>
  <c r="H54" i="33"/>
  <c r="H119" i="33" s="1"/>
  <c r="J54" i="33"/>
  <c r="I119" i="33"/>
  <c r="I135" i="8" s="1"/>
  <c r="E32" i="33"/>
  <c r="J119" i="33" l="1"/>
  <c r="E119" i="33" s="1"/>
  <c r="E54" i="33"/>
  <c r="G97" i="28" l="1"/>
  <c r="G96" i="28"/>
  <c r="G95" i="28"/>
  <c r="G94" i="28"/>
  <c r="G93" i="28"/>
  <c r="G92" i="28"/>
  <c r="G91" i="28"/>
  <c r="G90" i="28"/>
  <c r="G89" i="28"/>
  <c r="G88" i="28"/>
  <c r="G87" i="28"/>
  <c r="G86" i="28"/>
  <c r="G85" i="28"/>
  <c r="G84" i="28"/>
  <c r="G83" i="28"/>
  <c r="G82" i="28"/>
  <c r="G81" i="28"/>
  <c r="G80" i="28"/>
  <c r="G79" i="28"/>
  <c r="G78" i="28"/>
  <c r="G77" i="28"/>
  <c r="G76" i="28"/>
  <c r="G75" i="28"/>
  <c r="G74" i="28"/>
  <c r="G73" i="28"/>
  <c r="G72" i="28"/>
  <c r="G71" i="28"/>
  <c r="G70" i="28"/>
  <c r="G69" i="28"/>
  <c r="G68" i="28"/>
  <c r="G67" i="28"/>
  <c r="G66" i="28"/>
  <c r="G65" i="28"/>
  <c r="G64" i="28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8" i="28" l="1"/>
  <c r="I135" i="4" s="1"/>
  <c r="J41" i="27" l="1"/>
  <c r="J40" i="27"/>
  <c r="AY122" i="1" s="1"/>
  <c r="J39" i="27"/>
  <c r="AX122" i="1"/>
  <c r="BI211" i="27"/>
  <c r="BH211" i="27"/>
  <c r="BG211" i="27"/>
  <c r="BE211" i="27"/>
  <c r="T211" i="27"/>
  <c r="T210" i="27" s="1"/>
  <c r="R211" i="27"/>
  <c r="R210" i="27"/>
  <c r="P211" i="27"/>
  <c r="P210" i="27" s="1"/>
  <c r="BI208" i="27"/>
  <c r="BH208" i="27"/>
  <c r="BG208" i="27"/>
  <c r="BE208" i="27"/>
  <c r="T208" i="27"/>
  <c r="R208" i="27"/>
  <c r="P208" i="27"/>
  <c r="BI207" i="27"/>
  <c r="BH207" i="27"/>
  <c r="BG207" i="27"/>
  <c r="BE207" i="27"/>
  <c r="T207" i="27"/>
  <c r="R207" i="27"/>
  <c r="P207" i="27"/>
  <c r="BI206" i="27"/>
  <c r="BH206" i="27"/>
  <c r="BG206" i="27"/>
  <c r="BE206" i="27"/>
  <c r="T206" i="27"/>
  <c r="R206" i="27"/>
  <c r="P206" i="27"/>
  <c r="BI205" i="27"/>
  <c r="BH205" i="27"/>
  <c r="BG205" i="27"/>
  <c r="BE205" i="27"/>
  <c r="T205" i="27"/>
  <c r="R205" i="27"/>
  <c r="P205" i="27"/>
  <c r="BI204" i="27"/>
  <c r="BH204" i="27"/>
  <c r="BG204" i="27"/>
  <c r="BE204" i="27"/>
  <c r="T204" i="27"/>
  <c r="R204" i="27"/>
  <c r="P204" i="27"/>
  <c r="BI203" i="27"/>
  <c r="BH203" i="27"/>
  <c r="BG203" i="27"/>
  <c r="BE203" i="27"/>
  <c r="T203" i="27"/>
  <c r="R203" i="27"/>
  <c r="P203" i="27"/>
  <c r="BI202" i="27"/>
  <c r="BH202" i="27"/>
  <c r="BG202" i="27"/>
  <c r="BE202" i="27"/>
  <c r="T202" i="27"/>
  <c r="R202" i="27"/>
  <c r="P202" i="27"/>
  <c r="BI200" i="27"/>
  <c r="BH200" i="27"/>
  <c r="BG200" i="27"/>
  <c r="BE200" i="27"/>
  <c r="T200" i="27"/>
  <c r="R200" i="27"/>
  <c r="P200" i="27"/>
  <c r="BI198" i="27"/>
  <c r="BH198" i="27"/>
  <c r="BG198" i="27"/>
  <c r="BE198" i="27"/>
  <c r="T198" i="27"/>
  <c r="R198" i="27"/>
  <c r="P198" i="27"/>
  <c r="BI196" i="27"/>
  <c r="BH196" i="27"/>
  <c r="BG196" i="27"/>
  <c r="BE196" i="27"/>
  <c r="T196" i="27"/>
  <c r="R196" i="27"/>
  <c r="P196" i="27"/>
  <c r="BI194" i="27"/>
  <c r="BH194" i="27"/>
  <c r="BG194" i="27"/>
  <c r="BE194" i="27"/>
  <c r="T194" i="27"/>
  <c r="R194" i="27"/>
  <c r="P194" i="27"/>
  <c r="BI189" i="27"/>
  <c r="BH189" i="27"/>
  <c r="BG189" i="27"/>
  <c r="BE189" i="27"/>
  <c r="T189" i="27"/>
  <c r="R189" i="27"/>
  <c r="P189" i="27"/>
  <c r="BI184" i="27"/>
  <c r="BH184" i="27"/>
  <c r="BG184" i="27"/>
  <c r="BE184" i="27"/>
  <c r="T184" i="27"/>
  <c r="R184" i="27"/>
  <c r="P184" i="27"/>
  <c r="BI182" i="27"/>
  <c r="BH182" i="27"/>
  <c r="BG182" i="27"/>
  <c r="BE182" i="27"/>
  <c r="T182" i="27"/>
  <c r="R182" i="27"/>
  <c r="P182" i="27"/>
  <c r="BI181" i="27"/>
  <c r="BH181" i="27"/>
  <c r="BG181" i="27"/>
  <c r="BE181" i="27"/>
  <c r="T181" i="27"/>
  <c r="R181" i="27"/>
  <c r="P181" i="27"/>
  <c r="BI179" i="27"/>
  <c r="BH179" i="27"/>
  <c r="BG179" i="27"/>
  <c r="BE179" i="27"/>
  <c r="T179" i="27"/>
  <c r="R179" i="27"/>
  <c r="P179" i="27"/>
  <c r="BI177" i="27"/>
  <c r="BH177" i="27"/>
  <c r="BG177" i="27"/>
  <c r="BE177" i="27"/>
  <c r="T177" i="27"/>
  <c r="R177" i="27"/>
  <c r="P177" i="27"/>
  <c r="BI176" i="27"/>
  <c r="BH176" i="27"/>
  <c r="BG176" i="27"/>
  <c r="BE176" i="27"/>
  <c r="T176" i="27"/>
  <c r="R176" i="27"/>
  <c r="P176" i="27"/>
  <c r="BI175" i="27"/>
  <c r="BH175" i="27"/>
  <c r="BG175" i="27"/>
  <c r="BE175" i="27"/>
  <c r="T175" i="27"/>
  <c r="R175" i="27"/>
  <c r="P175" i="27"/>
  <c r="BI171" i="27"/>
  <c r="BH171" i="27"/>
  <c r="BG171" i="27"/>
  <c r="BE171" i="27"/>
  <c r="T171" i="27"/>
  <c r="R171" i="27"/>
  <c r="P171" i="27"/>
  <c r="BI167" i="27"/>
  <c r="BH167" i="27"/>
  <c r="BG167" i="27"/>
  <c r="BE167" i="27"/>
  <c r="T167" i="27"/>
  <c r="R167" i="27"/>
  <c r="P167" i="27"/>
  <c r="BI164" i="27"/>
  <c r="BH164" i="27"/>
  <c r="BG164" i="27"/>
  <c r="BE164" i="27"/>
  <c r="T164" i="27"/>
  <c r="R164" i="27"/>
  <c r="P164" i="27"/>
  <c r="BI160" i="27"/>
  <c r="BH160" i="27"/>
  <c r="BG160" i="27"/>
  <c r="BE160" i="27"/>
  <c r="T160" i="27"/>
  <c r="R160" i="27"/>
  <c r="P160" i="27"/>
  <c r="BI157" i="27"/>
  <c r="BH157" i="27"/>
  <c r="BG157" i="27"/>
  <c r="BE157" i="27"/>
  <c r="T157" i="27"/>
  <c r="R157" i="27"/>
  <c r="P157" i="27"/>
  <c r="BI155" i="27"/>
  <c r="BH155" i="27"/>
  <c r="BG155" i="27"/>
  <c r="BE155" i="27"/>
  <c r="T155" i="27"/>
  <c r="R155" i="27"/>
  <c r="P155" i="27"/>
  <c r="BI153" i="27"/>
  <c r="BH153" i="27"/>
  <c r="BG153" i="27"/>
  <c r="BE153" i="27"/>
  <c r="T153" i="27"/>
  <c r="R153" i="27"/>
  <c r="P153" i="27"/>
  <c r="BI149" i="27"/>
  <c r="BH149" i="27"/>
  <c r="BG149" i="27"/>
  <c r="BE149" i="27"/>
  <c r="T149" i="27"/>
  <c r="R149" i="27"/>
  <c r="P149" i="27"/>
  <c r="BI147" i="27"/>
  <c r="BH147" i="27"/>
  <c r="BG147" i="27"/>
  <c r="BE147" i="27"/>
  <c r="T147" i="27"/>
  <c r="R147" i="27"/>
  <c r="P147" i="27"/>
  <c r="BI145" i="27"/>
  <c r="BH145" i="27"/>
  <c r="BG145" i="27"/>
  <c r="BE145" i="27"/>
  <c r="T145" i="27"/>
  <c r="R145" i="27"/>
  <c r="P145" i="27"/>
  <c r="BI144" i="27"/>
  <c r="BH144" i="27"/>
  <c r="BG144" i="27"/>
  <c r="BE144" i="27"/>
  <c r="T144" i="27"/>
  <c r="R144" i="27"/>
  <c r="P144" i="27"/>
  <c r="BI142" i="27"/>
  <c r="BH142" i="27"/>
  <c r="BG142" i="27"/>
  <c r="BE142" i="27"/>
  <c r="T142" i="27"/>
  <c r="R142" i="27"/>
  <c r="P142" i="27"/>
  <c r="BI141" i="27"/>
  <c r="BH141" i="27"/>
  <c r="BG141" i="27"/>
  <c r="BE141" i="27"/>
  <c r="T141" i="27"/>
  <c r="R141" i="27"/>
  <c r="P141" i="27"/>
  <c r="BI140" i="27"/>
  <c r="BH140" i="27"/>
  <c r="BG140" i="27"/>
  <c r="BE140" i="27"/>
  <c r="T140" i="27"/>
  <c r="R140" i="27"/>
  <c r="P140" i="27"/>
  <c r="BI139" i="27"/>
  <c r="BH139" i="27"/>
  <c r="BG139" i="27"/>
  <c r="BE139" i="27"/>
  <c r="T139" i="27"/>
  <c r="R139" i="27"/>
  <c r="P139" i="27"/>
  <c r="J132" i="27"/>
  <c r="F132" i="27"/>
  <c r="F130" i="27"/>
  <c r="E128" i="27"/>
  <c r="BI113" i="27"/>
  <c r="BH113" i="27"/>
  <c r="BG113" i="27"/>
  <c r="BE113" i="27"/>
  <c r="BI112" i="27"/>
  <c r="BH112" i="27"/>
  <c r="BG112" i="27"/>
  <c r="BF112" i="27"/>
  <c r="BE112" i="27"/>
  <c r="BI111" i="27"/>
  <c r="BH111" i="27"/>
  <c r="BG111" i="27"/>
  <c r="BF111" i="27"/>
  <c r="BE111" i="27"/>
  <c r="BI110" i="27"/>
  <c r="BH110" i="27"/>
  <c r="BG110" i="27"/>
  <c r="BF110" i="27"/>
  <c r="BE110" i="27"/>
  <c r="BI109" i="27"/>
  <c r="BH109" i="27"/>
  <c r="BG109" i="27"/>
  <c r="BF109" i="27"/>
  <c r="BE109" i="27"/>
  <c r="BI108" i="27"/>
  <c r="BH108" i="27"/>
  <c r="BG108" i="27"/>
  <c r="BF108" i="27"/>
  <c r="BE108" i="27"/>
  <c r="J93" i="27"/>
  <c r="F93" i="27"/>
  <c r="F91" i="27"/>
  <c r="E89" i="27"/>
  <c r="J26" i="27"/>
  <c r="E26" i="27"/>
  <c r="J133" i="27" s="1"/>
  <c r="J25" i="27"/>
  <c r="J20" i="27"/>
  <c r="E20" i="27"/>
  <c r="F133" i="27" s="1"/>
  <c r="J19" i="27"/>
  <c r="J14" i="27"/>
  <c r="J91" i="27"/>
  <c r="E7" i="27"/>
  <c r="E124" i="27" s="1"/>
  <c r="J41" i="26"/>
  <c r="J40" i="26"/>
  <c r="AY121" i="1" s="1"/>
  <c r="J39" i="26"/>
  <c r="AX121" i="1" s="1"/>
  <c r="BI195" i="26"/>
  <c r="BH195" i="26"/>
  <c r="BG195" i="26"/>
  <c r="BE195" i="26"/>
  <c r="T195" i="26"/>
  <c r="T194" i="26" s="1"/>
  <c r="R195" i="26"/>
  <c r="R194" i="26" s="1"/>
  <c r="P195" i="26"/>
  <c r="P194" i="26"/>
  <c r="BI193" i="26"/>
  <c r="BH193" i="26"/>
  <c r="BG193" i="26"/>
  <c r="BE193" i="26"/>
  <c r="T193" i="26"/>
  <c r="R193" i="26"/>
  <c r="P193" i="26"/>
  <c r="BI192" i="26"/>
  <c r="BH192" i="26"/>
  <c r="BG192" i="26"/>
  <c r="BE192" i="26"/>
  <c r="T192" i="26"/>
  <c r="R192" i="26"/>
  <c r="P192" i="26"/>
  <c r="BI190" i="26"/>
  <c r="BH190" i="26"/>
  <c r="BG190" i="26"/>
  <c r="BE190" i="26"/>
  <c r="T190" i="26"/>
  <c r="R190" i="26"/>
  <c r="P190" i="26"/>
  <c r="BI189" i="26"/>
  <c r="BH189" i="26"/>
  <c r="BG189" i="26"/>
  <c r="BE189" i="26"/>
  <c r="T189" i="26"/>
  <c r="R189" i="26"/>
  <c r="P189" i="26"/>
  <c r="BI188" i="26"/>
  <c r="BH188" i="26"/>
  <c r="BG188" i="26"/>
  <c r="BE188" i="26"/>
  <c r="T188" i="26"/>
  <c r="R188" i="26"/>
  <c r="P188" i="26"/>
  <c r="BI186" i="26"/>
  <c r="BH186" i="26"/>
  <c r="BG186" i="26"/>
  <c r="BE186" i="26"/>
  <c r="T186" i="26"/>
  <c r="R186" i="26"/>
  <c r="P186" i="26"/>
  <c r="BI184" i="26"/>
  <c r="BH184" i="26"/>
  <c r="BG184" i="26"/>
  <c r="BE184" i="26"/>
  <c r="T184" i="26"/>
  <c r="R184" i="26"/>
  <c r="P184" i="26"/>
  <c r="BI183" i="26"/>
  <c r="BH183" i="26"/>
  <c r="BG183" i="26"/>
  <c r="BE183" i="26"/>
  <c r="T183" i="26"/>
  <c r="R183" i="26"/>
  <c r="P183" i="26"/>
  <c r="BI181" i="26"/>
  <c r="BH181" i="26"/>
  <c r="BG181" i="26"/>
  <c r="BE181" i="26"/>
  <c r="T181" i="26"/>
  <c r="R181" i="26"/>
  <c r="P181" i="26"/>
  <c r="BI180" i="26"/>
  <c r="BH180" i="26"/>
  <c r="BG180" i="26"/>
  <c r="BE180" i="26"/>
  <c r="T180" i="26"/>
  <c r="R180" i="26"/>
  <c r="P180" i="26"/>
  <c r="BI178" i="26"/>
  <c r="BH178" i="26"/>
  <c r="BG178" i="26"/>
  <c r="BE178" i="26"/>
  <c r="T178" i="26"/>
  <c r="R178" i="26"/>
  <c r="P178" i="26"/>
  <c r="BI176" i="26"/>
  <c r="BH176" i="26"/>
  <c r="BG176" i="26"/>
  <c r="BE176" i="26"/>
  <c r="T176" i="26"/>
  <c r="R176" i="26"/>
  <c r="P176" i="26"/>
  <c r="BI174" i="26"/>
  <c r="BH174" i="26"/>
  <c r="BG174" i="26"/>
  <c r="BE174" i="26"/>
  <c r="T174" i="26"/>
  <c r="R174" i="26"/>
  <c r="P174" i="26"/>
  <c r="BI172" i="26"/>
  <c r="BH172" i="26"/>
  <c r="BG172" i="26"/>
  <c r="BE172" i="26"/>
  <c r="T172" i="26"/>
  <c r="R172" i="26"/>
  <c r="P172" i="26"/>
  <c r="BI170" i="26"/>
  <c r="BH170" i="26"/>
  <c r="BG170" i="26"/>
  <c r="BE170" i="26"/>
  <c r="T170" i="26"/>
  <c r="R170" i="26"/>
  <c r="P170" i="26"/>
  <c r="BI168" i="26"/>
  <c r="BH168" i="26"/>
  <c r="BG168" i="26"/>
  <c r="BE168" i="26"/>
  <c r="T168" i="26"/>
  <c r="R168" i="26"/>
  <c r="P168" i="26"/>
  <c r="BI165" i="26"/>
  <c r="BH165" i="26"/>
  <c r="BG165" i="26"/>
  <c r="BE165" i="26"/>
  <c r="T165" i="26"/>
  <c r="R165" i="26"/>
  <c r="P165" i="26"/>
  <c r="BI163" i="26"/>
  <c r="BH163" i="26"/>
  <c r="BG163" i="26"/>
  <c r="BE163" i="26"/>
  <c r="T163" i="26"/>
  <c r="R163" i="26"/>
  <c r="P163" i="26"/>
  <c r="BI162" i="26"/>
  <c r="BH162" i="26"/>
  <c r="BG162" i="26"/>
  <c r="BE162" i="26"/>
  <c r="T162" i="26"/>
  <c r="R162" i="26"/>
  <c r="P162" i="26"/>
  <c r="BI158" i="26"/>
  <c r="BH158" i="26"/>
  <c r="BG158" i="26"/>
  <c r="BE158" i="26"/>
  <c r="T158" i="26"/>
  <c r="R158" i="26"/>
  <c r="P158" i="26"/>
  <c r="BI157" i="26"/>
  <c r="BH157" i="26"/>
  <c r="BG157" i="26"/>
  <c r="BE157" i="26"/>
  <c r="T157" i="26"/>
  <c r="R157" i="26"/>
  <c r="P157" i="26"/>
  <c r="BI155" i="26"/>
  <c r="BH155" i="26"/>
  <c r="BG155" i="26"/>
  <c r="BE155" i="26"/>
  <c r="T155" i="26"/>
  <c r="R155" i="26"/>
  <c r="P155" i="26"/>
  <c r="BI152" i="26"/>
  <c r="BH152" i="26"/>
  <c r="BG152" i="26"/>
  <c r="BE152" i="26"/>
  <c r="T152" i="26"/>
  <c r="R152" i="26"/>
  <c r="P152" i="26"/>
  <c r="BI151" i="26"/>
  <c r="BH151" i="26"/>
  <c r="BG151" i="26"/>
  <c r="BE151" i="26"/>
  <c r="T151" i="26"/>
  <c r="R151" i="26"/>
  <c r="P151" i="26"/>
  <c r="BI147" i="26"/>
  <c r="BH147" i="26"/>
  <c r="BG147" i="26"/>
  <c r="BE147" i="26"/>
  <c r="T147" i="26"/>
  <c r="R147" i="26"/>
  <c r="P147" i="26"/>
  <c r="BI145" i="26"/>
  <c r="BH145" i="26"/>
  <c r="BG145" i="26"/>
  <c r="BE145" i="26"/>
  <c r="T145" i="26"/>
  <c r="R145" i="26"/>
  <c r="P145" i="26"/>
  <c r="BI144" i="26"/>
  <c r="BH144" i="26"/>
  <c r="BG144" i="26"/>
  <c r="BE144" i="26"/>
  <c r="T144" i="26"/>
  <c r="R144" i="26"/>
  <c r="P144" i="26"/>
  <c r="BI142" i="26"/>
  <c r="BH142" i="26"/>
  <c r="BG142" i="26"/>
  <c r="BE142" i="26"/>
  <c r="T142" i="26"/>
  <c r="R142" i="26"/>
  <c r="P142" i="26"/>
  <c r="BI141" i="26"/>
  <c r="BH141" i="26"/>
  <c r="BG141" i="26"/>
  <c r="BE141" i="26"/>
  <c r="T141" i="26"/>
  <c r="R141" i="26"/>
  <c r="P141" i="26"/>
  <c r="BI139" i="26"/>
  <c r="BH139" i="26"/>
  <c r="BG139" i="26"/>
  <c r="BE139" i="26"/>
  <c r="T139" i="26"/>
  <c r="R139" i="26"/>
  <c r="P139" i="26"/>
  <c r="J132" i="26"/>
  <c r="F132" i="26"/>
  <c r="F130" i="26"/>
  <c r="E128" i="26"/>
  <c r="BI113" i="26"/>
  <c r="BH113" i="26"/>
  <c r="BG113" i="26"/>
  <c r="BE113" i="26"/>
  <c r="BI112" i="26"/>
  <c r="BH112" i="26"/>
  <c r="BG112" i="26"/>
  <c r="BF112" i="26"/>
  <c r="BE112" i="26"/>
  <c r="BI111" i="26"/>
  <c r="BH111" i="26"/>
  <c r="BG111" i="26"/>
  <c r="BF111" i="26"/>
  <c r="BE111" i="26"/>
  <c r="BI110" i="26"/>
  <c r="BH110" i="26"/>
  <c r="BG110" i="26"/>
  <c r="BF110" i="26"/>
  <c r="BE110" i="26"/>
  <c r="BI109" i="26"/>
  <c r="BH109" i="26"/>
  <c r="BG109" i="26"/>
  <c r="BF109" i="26"/>
  <c r="BE109" i="26"/>
  <c r="BI108" i="26"/>
  <c r="BH108" i="26"/>
  <c r="BG108" i="26"/>
  <c r="BF108" i="26"/>
  <c r="BE108" i="26"/>
  <c r="J93" i="26"/>
  <c r="F93" i="26"/>
  <c r="F91" i="26"/>
  <c r="E89" i="26"/>
  <c r="J26" i="26"/>
  <c r="E26" i="26"/>
  <c r="J133" i="26" s="1"/>
  <c r="J25" i="26"/>
  <c r="J20" i="26"/>
  <c r="E20" i="26"/>
  <c r="F94" i="26" s="1"/>
  <c r="J19" i="26"/>
  <c r="J14" i="26"/>
  <c r="J91" i="26" s="1"/>
  <c r="E7" i="26"/>
  <c r="E124" i="26" s="1"/>
  <c r="J41" i="25"/>
  <c r="J40" i="25"/>
  <c r="AY120" i="1" s="1"/>
  <c r="J39" i="25"/>
  <c r="AX120" i="1"/>
  <c r="BI138" i="25"/>
  <c r="BH138" i="25"/>
  <c r="BG138" i="25"/>
  <c r="BE138" i="25"/>
  <c r="T138" i="25"/>
  <c r="R138" i="25"/>
  <c r="P138" i="25"/>
  <c r="BI136" i="25"/>
  <c r="BH136" i="25"/>
  <c r="BG136" i="25"/>
  <c r="BE136" i="25"/>
  <c r="T136" i="25"/>
  <c r="R136" i="25"/>
  <c r="P136" i="25"/>
  <c r="BI135" i="25"/>
  <c r="BH135" i="25"/>
  <c r="BG135" i="25"/>
  <c r="BE135" i="25"/>
  <c r="T135" i="25"/>
  <c r="R135" i="25"/>
  <c r="P135" i="25"/>
  <c r="J128" i="25"/>
  <c r="F128" i="25"/>
  <c r="F126" i="25"/>
  <c r="E124" i="25"/>
  <c r="BI109" i="25"/>
  <c r="BH109" i="25"/>
  <c r="BG109" i="25"/>
  <c r="BE109" i="25"/>
  <c r="BI108" i="25"/>
  <c r="BH108" i="25"/>
  <c r="BG108" i="25"/>
  <c r="BF108" i="25"/>
  <c r="BE108" i="25"/>
  <c r="BI107" i="25"/>
  <c r="BH107" i="25"/>
  <c r="BG107" i="25"/>
  <c r="BF107" i="25"/>
  <c r="BE107" i="25"/>
  <c r="BI106" i="25"/>
  <c r="BH106" i="25"/>
  <c r="BG106" i="25"/>
  <c r="BF106" i="25"/>
  <c r="BE106" i="25"/>
  <c r="BI105" i="25"/>
  <c r="BH105" i="25"/>
  <c r="BG105" i="25"/>
  <c r="BF105" i="25"/>
  <c r="BE105" i="25"/>
  <c r="BI104" i="25"/>
  <c r="BH104" i="25"/>
  <c r="BG104" i="25"/>
  <c r="BF104" i="25"/>
  <c r="BE104" i="25"/>
  <c r="J93" i="25"/>
  <c r="F93" i="25"/>
  <c r="F91" i="25"/>
  <c r="E89" i="25"/>
  <c r="J26" i="25"/>
  <c r="E26" i="25"/>
  <c r="J129" i="25" s="1"/>
  <c r="J25" i="25"/>
  <c r="J20" i="25"/>
  <c r="E20" i="25"/>
  <c r="F94" i="25" s="1"/>
  <c r="J19" i="25"/>
  <c r="J14" i="25"/>
  <c r="J126" i="25" s="1"/>
  <c r="E7" i="25"/>
  <c r="E120" i="25" s="1"/>
  <c r="J41" i="24"/>
  <c r="J40" i="24"/>
  <c r="AY119" i="1" s="1"/>
  <c r="J39" i="24"/>
  <c r="AX119" i="1"/>
  <c r="BI139" i="24"/>
  <c r="BH139" i="24"/>
  <c r="BG139" i="24"/>
  <c r="BE139" i="24"/>
  <c r="T139" i="24"/>
  <c r="R139" i="24"/>
  <c r="P139" i="24"/>
  <c r="BI137" i="24"/>
  <c r="BH137" i="24"/>
  <c r="BG137" i="24"/>
  <c r="BE137" i="24"/>
  <c r="T137" i="24"/>
  <c r="R137" i="24"/>
  <c r="P137" i="24"/>
  <c r="BI135" i="24"/>
  <c r="BH135" i="24"/>
  <c r="BG135" i="24"/>
  <c r="BE135" i="24"/>
  <c r="T135" i="24"/>
  <c r="R135" i="24"/>
  <c r="P135" i="24"/>
  <c r="J128" i="24"/>
  <c r="F128" i="24"/>
  <c r="F126" i="24"/>
  <c r="E124" i="24"/>
  <c r="BI109" i="24"/>
  <c r="BH109" i="24"/>
  <c r="BG109" i="24"/>
  <c r="BE109" i="24"/>
  <c r="BI108" i="24"/>
  <c r="BH108" i="24"/>
  <c r="BG108" i="24"/>
  <c r="BF108" i="24"/>
  <c r="BE108" i="24"/>
  <c r="BI107" i="24"/>
  <c r="BH107" i="24"/>
  <c r="BG107" i="24"/>
  <c r="BF107" i="24"/>
  <c r="BE107" i="24"/>
  <c r="BI106" i="24"/>
  <c r="BH106" i="24"/>
  <c r="BG106" i="24"/>
  <c r="BF106" i="24"/>
  <c r="BE106" i="24"/>
  <c r="BI105" i="24"/>
  <c r="BH105" i="24"/>
  <c r="BG105" i="24"/>
  <c r="BF105" i="24"/>
  <c r="BE105" i="24"/>
  <c r="BI104" i="24"/>
  <c r="BH104" i="24"/>
  <c r="BG104" i="24"/>
  <c r="BF104" i="24"/>
  <c r="BE104" i="24"/>
  <c r="J93" i="24"/>
  <c r="F93" i="24"/>
  <c r="F91" i="24"/>
  <c r="E89" i="24"/>
  <c r="J26" i="24"/>
  <c r="E26" i="24"/>
  <c r="J129" i="24"/>
  <c r="J25" i="24"/>
  <c r="J20" i="24"/>
  <c r="E20" i="24"/>
  <c r="F129" i="24" s="1"/>
  <c r="J19" i="24"/>
  <c r="J14" i="24"/>
  <c r="J126" i="24" s="1"/>
  <c r="E7" i="24"/>
  <c r="E120" i="24" s="1"/>
  <c r="J41" i="23"/>
  <c r="J40" i="23"/>
  <c r="AY118" i="1"/>
  <c r="J39" i="23"/>
  <c r="AX118" i="1" s="1"/>
  <c r="BI138" i="23"/>
  <c r="BH138" i="23"/>
  <c r="BG138" i="23"/>
  <c r="BE138" i="23"/>
  <c r="T138" i="23"/>
  <c r="R138" i="23"/>
  <c r="P138" i="23"/>
  <c r="BI136" i="23"/>
  <c r="BH136" i="23"/>
  <c r="BG136" i="23"/>
  <c r="BE136" i="23"/>
  <c r="T136" i="23"/>
  <c r="R136" i="23"/>
  <c r="P136" i="23"/>
  <c r="BI135" i="23"/>
  <c r="BH135" i="23"/>
  <c r="BG135" i="23"/>
  <c r="BE135" i="23"/>
  <c r="T135" i="23"/>
  <c r="R135" i="23"/>
  <c r="P135" i="23"/>
  <c r="J128" i="23"/>
  <c r="F128" i="23"/>
  <c r="F126" i="23"/>
  <c r="E124" i="23"/>
  <c r="BI109" i="23"/>
  <c r="BH109" i="23"/>
  <c r="BG109" i="23"/>
  <c r="BE109" i="23"/>
  <c r="BI108" i="23"/>
  <c r="BH108" i="23"/>
  <c r="BG108" i="23"/>
  <c r="BF108" i="23"/>
  <c r="BE108" i="23"/>
  <c r="BI107" i="23"/>
  <c r="BH107" i="23"/>
  <c r="BG107" i="23"/>
  <c r="BF107" i="23"/>
  <c r="BE107" i="23"/>
  <c r="BI106" i="23"/>
  <c r="BH106" i="23"/>
  <c r="BG106" i="23"/>
  <c r="BF106" i="23"/>
  <c r="BE106" i="23"/>
  <c r="BI105" i="23"/>
  <c r="BH105" i="23"/>
  <c r="BG105" i="23"/>
  <c r="BF105" i="23"/>
  <c r="BE105" i="23"/>
  <c r="BI104" i="23"/>
  <c r="BH104" i="23"/>
  <c r="BG104" i="23"/>
  <c r="BF104" i="23"/>
  <c r="BE104" i="23"/>
  <c r="J93" i="23"/>
  <c r="F93" i="23"/>
  <c r="F91" i="23"/>
  <c r="E89" i="23"/>
  <c r="J26" i="23"/>
  <c r="E26" i="23"/>
  <c r="J129" i="23" s="1"/>
  <c r="J25" i="23"/>
  <c r="J20" i="23"/>
  <c r="E20" i="23"/>
  <c r="F129" i="23" s="1"/>
  <c r="J19" i="23"/>
  <c r="J14" i="23"/>
  <c r="J126" i="23" s="1"/>
  <c r="E7" i="23"/>
  <c r="E120" i="23" s="1"/>
  <c r="J41" i="22"/>
  <c r="J40" i="22"/>
  <c r="AY117" i="1" s="1"/>
  <c r="J39" i="22"/>
  <c r="AX117" i="1" s="1"/>
  <c r="BI185" i="22"/>
  <c r="BH185" i="22"/>
  <c r="BG185" i="22"/>
  <c r="BE185" i="22"/>
  <c r="T185" i="22"/>
  <c r="T184" i="22" s="1"/>
  <c r="R185" i="22"/>
  <c r="R184" i="22" s="1"/>
  <c r="P185" i="22"/>
  <c r="P184" i="22" s="1"/>
  <c r="BI183" i="22"/>
  <c r="BH183" i="22"/>
  <c r="BG183" i="22"/>
  <c r="BE183" i="22"/>
  <c r="T183" i="22"/>
  <c r="R183" i="22"/>
  <c r="P183" i="22"/>
  <c r="BI182" i="22"/>
  <c r="BH182" i="22"/>
  <c r="BG182" i="22"/>
  <c r="BE182" i="22"/>
  <c r="T182" i="22"/>
  <c r="R182" i="22"/>
  <c r="P182" i="22"/>
  <c r="BI181" i="22"/>
  <c r="BH181" i="22"/>
  <c r="BG181" i="22"/>
  <c r="BE181" i="22"/>
  <c r="T181" i="22"/>
  <c r="R181" i="22"/>
  <c r="P181" i="22"/>
  <c r="BI180" i="22"/>
  <c r="BH180" i="22"/>
  <c r="BG180" i="22"/>
  <c r="BE180" i="22"/>
  <c r="T180" i="22"/>
  <c r="R180" i="22"/>
  <c r="P180" i="22"/>
  <c r="BI179" i="22"/>
  <c r="BH179" i="22"/>
  <c r="BG179" i="22"/>
  <c r="BE179" i="22"/>
  <c r="T179" i="22"/>
  <c r="R179" i="22"/>
  <c r="P179" i="22"/>
  <c r="BI178" i="22"/>
  <c r="BH178" i="22"/>
  <c r="BG178" i="22"/>
  <c r="BE178" i="22"/>
  <c r="T178" i="22"/>
  <c r="R178" i="22"/>
  <c r="P178" i="22"/>
  <c r="BI177" i="22"/>
  <c r="BH177" i="22"/>
  <c r="BG177" i="22"/>
  <c r="BE177" i="22"/>
  <c r="T177" i="22"/>
  <c r="R177" i="22"/>
  <c r="P177" i="22"/>
  <c r="BI176" i="22"/>
  <c r="BH176" i="22"/>
  <c r="BG176" i="22"/>
  <c r="BE176" i="22"/>
  <c r="T176" i="22"/>
  <c r="R176" i="22"/>
  <c r="P176" i="22"/>
  <c r="BI175" i="22"/>
  <c r="BH175" i="22"/>
  <c r="BG175" i="22"/>
  <c r="BE175" i="22"/>
  <c r="T175" i="22"/>
  <c r="R175" i="22"/>
  <c r="P175" i="22"/>
  <c r="BI174" i="22"/>
  <c r="BH174" i="22"/>
  <c r="BG174" i="22"/>
  <c r="BE174" i="22"/>
  <c r="T174" i="22"/>
  <c r="R174" i="22"/>
  <c r="P174" i="22"/>
  <c r="BI172" i="22"/>
  <c r="BH172" i="22"/>
  <c r="BG172" i="22"/>
  <c r="BE172" i="22"/>
  <c r="T172" i="22"/>
  <c r="T171" i="22" s="1"/>
  <c r="R172" i="22"/>
  <c r="R171" i="22" s="1"/>
  <c r="P172" i="22"/>
  <c r="P171" i="22" s="1"/>
  <c r="BI170" i="22"/>
  <c r="BH170" i="22"/>
  <c r="BG170" i="22"/>
  <c r="BE170" i="22"/>
  <c r="T170" i="22"/>
  <c r="R170" i="22"/>
  <c r="P170" i="22"/>
  <c r="BI169" i="22"/>
  <c r="BH169" i="22"/>
  <c r="BG169" i="22"/>
  <c r="BE169" i="22"/>
  <c r="T169" i="22"/>
  <c r="R169" i="22"/>
  <c r="P169" i="22"/>
  <c r="BI167" i="22"/>
  <c r="BH167" i="22"/>
  <c r="BG167" i="22"/>
  <c r="BE167" i="22"/>
  <c r="T167" i="22"/>
  <c r="R167" i="22"/>
  <c r="P167" i="22"/>
  <c r="BI165" i="22"/>
  <c r="BH165" i="22"/>
  <c r="BG165" i="22"/>
  <c r="BE165" i="22"/>
  <c r="T165" i="22"/>
  <c r="R165" i="22"/>
  <c r="P165" i="22"/>
  <c r="BI161" i="22"/>
  <c r="BH161" i="22"/>
  <c r="BG161" i="22"/>
  <c r="BE161" i="22"/>
  <c r="T161" i="22"/>
  <c r="R161" i="22"/>
  <c r="P161" i="22"/>
  <c r="BI157" i="22"/>
  <c r="BH157" i="22"/>
  <c r="BG157" i="22"/>
  <c r="BE157" i="22"/>
  <c r="T157" i="22"/>
  <c r="R157" i="22"/>
  <c r="P157" i="22"/>
  <c r="BI154" i="22"/>
  <c r="BH154" i="22"/>
  <c r="BG154" i="22"/>
  <c r="BE154" i="22"/>
  <c r="T154" i="22"/>
  <c r="R154" i="22"/>
  <c r="P154" i="22"/>
  <c r="BI150" i="22"/>
  <c r="BH150" i="22"/>
  <c r="BG150" i="22"/>
  <c r="BE150" i="22"/>
  <c r="T150" i="22"/>
  <c r="R150" i="22"/>
  <c r="P150" i="22"/>
  <c r="BI147" i="22"/>
  <c r="BH147" i="22"/>
  <c r="BG147" i="22"/>
  <c r="BE147" i="22"/>
  <c r="T147" i="22"/>
  <c r="R147" i="22"/>
  <c r="P147" i="22"/>
  <c r="BI145" i="22"/>
  <c r="BH145" i="22"/>
  <c r="BG145" i="22"/>
  <c r="BE145" i="22"/>
  <c r="T145" i="22"/>
  <c r="R145" i="22"/>
  <c r="P145" i="22"/>
  <c r="BI144" i="22"/>
  <c r="BH144" i="22"/>
  <c r="BG144" i="22"/>
  <c r="BE144" i="22"/>
  <c r="T144" i="22"/>
  <c r="R144" i="22"/>
  <c r="P144" i="22"/>
  <c r="BI143" i="22"/>
  <c r="BH143" i="22"/>
  <c r="BG143" i="22"/>
  <c r="BE143" i="22"/>
  <c r="T143" i="22"/>
  <c r="R143" i="22"/>
  <c r="P143" i="22"/>
  <c r="BI142" i="22"/>
  <c r="BH142" i="22"/>
  <c r="BG142" i="22"/>
  <c r="BE142" i="22"/>
  <c r="T142" i="22"/>
  <c r="R142" i="22"/>
  <c r="P142" i="22"/>
  <c r="BI141" i="22"/>
  <c r="BH141" i="22"/>
  <c r="BG141" i="22"/>
  <c r="BE141" i="22"/>
  <c r="T141" i="22"/>
  <c r="R141" i="22"/>
  <c r="P141" i="22"/>
  <c r="BI140" i="22"/>
  <c r="BH140" i="22"/>
  <c r="BG140" i="22"/>
  <c r="BE140" i="22"/>
  <c r="T140" i="22"/>
  <c r="R140" i="22"/>
  <c r="P140" i="22"/>
  <c r="J133" i="22"/>
  <c r="F133" i="22"/>
  <c r="F131" i="22"/>
  <c r="E129" i="22"/>
  <c r="BI114" i="22"/>
  <c r="BH114" i="22"/>
  <c r="BG114" i="22"/>
  <c r="BE114" i="22"/>
  <c r="BI113" i="22"/>
  <c r="BH113" i="22"/>
  <c r="BG113" i="22"/>
  <c r="BF113" i="22"/>
  <c r="BE113" i="22"/>
  <c r="BI112" i="22"/>
  <c r="BH112" i="22"/>
  <c r="BG112" i="22"/>
  <c r="BF112" i="22"/>
  <c r="BE112" i="22"/>
  <c r="BI111" i="22"/>
  <c r="BH111" i="22"/>
  <c r="BG111" i="22"/>
  <c r="BF111" i="22"/>
  <c r="BE111" i="22"/>
  <c r="BI110" i="22"/>
  <c r="BH110" i="22"/>
  <c r="BG110" i="22"/>
  <c r="BF110" i="22"/>
  <c r="BE110" i="22"/>
  <c r="BI109" i="22"/>
  <c r="BH109" i="22"/>
  <c r="BG109" i="22"/>
  <c r="BF109" i="22"/>
  <c r="BE109" i="22"/>
  <c r="J93" i="22"/>
  <c r="F93" i="22"/>
  <c r="F91" i="22"/>
  <c r="E89" i="22"/>
  <c r="J26" i="22"/>
  <c r="E26" i="22"/>
  <c r="J134" i="22" s="1"/>
  <c r="J25" i="22"/>
  <c r="J20" i="22"/>
  <c r="E20" i="22"/>
  <c r="F134" i="22"/>
  <c r="J19" i="22"/>
  <c r="J14" i="22"/>
  <c r="J91" i="22" s="1"/>
  <c r="E7" i="22"/>
  <c r="E125" i="22" s="1"/>
  <c r="J41" i="21"/>
  <c r="J40" i="21"/>
  <c r="AY116" i="1"/>
  <c r="J39" i="21"/>
  <c r="AX116" i="1" s="1"/>
  <c r="BI138" i="21"/>
  <c r="BH138" i="21"/>
  <c r="BG138" i="21"/>
  <c r="BE138" i="21"/>
  <c r="T138" i="21"/>
  <c r="R138" i="21"/>
  <c r="P138" i="21"/>
  <c r="BI137" i="21"/>
  <c r="BH137" i="21"/>
  <c r="BG137" i="21"/>
  <c r="BE137" i="21"/>
  <c r="T137" i="21"/>
  <c r="R137" i="21"/>
  <c r="P137" i="21"/>
  <c r="BI135" i="21"/>
  <c r="BH135" i="21"/>
  <c r="BG135" i="21"/>
  <c r="BE135" i="21"/>
  <c r="T135" i="21"/>
  <c r="R135" i="21"/>
  <c r="P135" i="21"/>
  <c r="J128" i="21"/>
  <c r="F128" i="21"/>
  <c r="F126" i="21"/>
  <c r="E124" i="21"/>
  <c r="BI109" i="21"/>
  <c r="BH109" i="21"/>
  <c r="BG109" i="21"/>
  <c r="BE109" i="21"/>
  <c r="BI108" i="21"/>
  <c r="BH108" i="21"/>
  <c r="BG108" i="21"/>
  <c r="BF108" i="21"/>
  <c r="BE108" i="21"/>
  <c r="BI107" i="21"/>
  <c r="BH107" i="21"/>
  <c r="BG107" i="21"/>
  <c r="BF107" i="21"/>
  <c r="BE107" i="21"/>
  <c r="BI106" i="21"/>
  <c r="BH106" i="21"/>
  <c r="BG106" i="21"/>
  <c r="BF106" i="21"/>
  <c r="BE106" i="21"/>
  <c r="BI105" i="21"/>
  <c r="BH105" i="21"/>
  <c r="BG105" i="21"/>
  <c r="BF105" i="21"/>
  <c r="BE105" i="21"/>
  <c r="BI104" i="21"/>
  <c r="BH104" i="21"/>
  <c r="BG104" i="21"/>
  <c r="BF104" i="21"/>
  <c r="BE104" i="21"/>
  <c r="J93" i="21"/>
  <c r="F93" i="21"/>
  <c r="F91" i="21"/>
  <c r="E89" i="21"/>
  <c r="J26" i="21"/>
  <c r="E26" i="21"/>
  <c r="J129" i="21"/>
  <c r="J25" i="21"/>
  <c r="J20" i="21"/>
  <c r="E20" i="21"/>
  <c r="F129" i="21" s="1"/>
  <c r="J19" i="21"/>
  <c r="J14" i="21"/>
  <c r="J126" i="21" s="1"/>
  <c r="E7" i="21"/>
  <c r="E85" i="21" s="1"/>
  <c r="J41" i="20"/>
  <c r="J40" i="20"/>
  <c r="AY115" i="1"/>
  <c r="J39" i="20"/>
  <c r="AX115" i="1" s="1"/>
  <c r="BI170" i="20"/>
  <c r="BH170" i="20"/>
  <c r="BG170" i="20"/>
  <c r="BE170" i="20"/>
  <c r="T170" i="20"/>
  <c r="T169" i="20"/>
  <c r="R170" i="20"/>
  <c r="R169" i="20" s="1"/>
  <c r="P170" i="20"/>
  <c r="P169" i="20" s="1"/>
  <c r="BI168" i="20"/>
  <c r="BH168" i="20"/>
  <c r="BG168" i="20"/>
  <c r="BE168" i="20"/>
  <c r="T168" i="20"/>
  <c r="R168" i="20"/>
  <c r="P168" i="20"/>
  <c r="BI167" i="20"/>
  <c r="BH167" i="20"/>
  <c r="BG167" i="20"/>
  <c r="BE167" i="20"/>
  <c r="T167" i="20"/>
  <c r="R167" i="20"/>
  <c r="P167" i="20"/>
  <c r="BI166" i="20"/>
  <c r="BH166" i="20"/>
  <c r="BG166" i="20"/>
  <c r="BE166" i="20"/>
  <c r="T166" i="20"/>
  <c r="R166" i="20"/>
  <c r="P166" i="20"/>
  <c r="BI165" i="20"/>
  <c r="BH165" i="20"/>
  <c r="BG165" i="20"/>
  <c r="BE165" i="20"/>
  <c r="T165" i="20"/>
  <c r="R165" i="20"/>
  <c r="P165" i="20"/>
  <c r="BI164" i="20"/>
  <c r="BH164" i="20"/>
  <c r="BG164" i="20"/>
  <c r="BE164" i="20"/>
  <c r="T164" i="20"/>
  <c r="R164" i="20"/>
  <c r="P164" i="20"/>
  <c r="BI162" i="20"/>
  <c r="BH162" i="20"/>
  <c r="BG162" i="20"/>
  <c r="BE162" i="20"/>
  <c r="T162" i="20"/>
  <c r="R162" i="20"/>
  <c r="P162" i="20"/>
  <c r="BI161" i="20"/>
  <c r="BH161" i="20"/>
  <c r="BG161" i="20"/>
  <c r="BE161" i="20"/>
  <c r="T161" i="20"/>
  <c r="R161" i="20"/>
  <c r="P161" i="20"/>
  <c r="BI159" i="20"/>
  <c r="BH159" i="20"/>
  <c r="BG159" i="20"/>
  <c r="BE159" i="20"/>
  <c r="T159" i="20"/>
  <c r="R159" i="20"/>
  <c r="P159" i="20"/>
  <c r="BI157" i="20"/>
  <c r="BH157" i="20"/>
  <c r="BG157" i="20"/>
  <c r="BE157" i="20"/>
  <c r="T157" i="20"/>
  <c r="R157" i="20"/>
  <c r="P157" i="20"/>
  <c r="BI153" i="20"/>
  <c r="BH153" i="20"/>
  <c r="BG153" i="20"/>
  <c r="BE153" i="20"/>
  <c r="T153" i="20"/>
  <c r="R153" i="20"/>
  <c r="P153" i="20"/>
  <c r="BI149" i="20"/>
  <c r="BH149" i="20"/>
  <c r="BG149" i="20"/>
  <c r="BE149" i="20"/>
  <c r="T149" i="20"/>
  <c r="R149" i="20"/>
  <c r="P149" i="20"/>
  <c r="BI146" i="20"/>
  <c r="BH146" i="20"/>
  <c r="BG146" i="20"/>
  <c r="BE146" i="20"/>
  <c r="T146" i="20"/>
  <c r="R146" i="20"/>
  <c r="P146" i="20"/>
  <c r="BI142" i="20"/>
  <c r="BH142" i="20"/>
  <c r="BG142" i="20"/>
  <c r="BE142" i="20"/>
  <c r="T142" i="20"/>
  <c r="R142" i="20"/>
  <c r="P142" i="20"/>
  <c r="BI140" i="20"/>
  <c r="BH140" i="20"/>
  <c r="BG140" i="20"/>
  <c r="BE140" i="20"/>
  <c r="T140" i="20"/>
  <c r="R140" i="20"/>
  <c r="P140" i="20"/>
  <c r="BI139" i="20"/>
  <c r="BH139" i="20"/>
  <c r="BG139" i="20"/>
  <c r="BE139" i="20"/>
  <c r="T139" i="20"/>
  <c r="R139" i="20"/>
  <c r="P139" i="20"/>
  <c r="J132" i="20"/>
  <c r="F132" i="20"/>
  <c r="F130" i="20"/>
  <c r="E128" i="20"/>
  <c r="BI113" i="20"/>
  <c r="BH113" i="20"/>
  <c r="BG113" i="20"/>
  <c r="BE113" i="20"/>
  <c r="BI112" i="20"/>
  <c r="BH112" i="20"/>
  <c r="BG112" i="20"/>
  <c r="BF112" i="20"/>
  <c r="BE112" i="20"/>
  <c r="BI111" i="20"/>
  <c r="BH111" i="20"/>
  <c r="BG111" i="20"/>
  <c r="BF111" i="20"/>
  <c r="BE111" i="20"/>
  <c r="BI110" i="20"/>
  <c r="BH110" i="20"/>
  <c r="BG110" i="20"/>
  <c r="BF110" i="20"/>
  <c r="BE110" i="20"/>
  <c r="BI109" i="20"/>
  <c r="BH109" i="20"/>
  <c r="BG109" i="20"/>
  <c r="BF109" i="20"/>
  <c r="BE109" i="20"/>
  <c r="BI108" i="20"/>
  <c r="BH108" i="20"/>
  <c r="BG108" i="20"/>
  <c r="BF108" i="20"/>
  <c r="BE108" i="20"/>
  <c r="J93" i="20"/>
  <c r="F93" i="20"/>
  <c r="F91" i="20"/>
  <c r="E89" i="20"/>
  <c r="J26" i="20"/>
  <c r="E26" i="20"/>
  <c r="J133" i="20" s="1"/>
  <c r="J25" i="20"/>
  <c r="J20" i="20"/>
  <c r="E20" i="20"/>
  <c r="F133" i="20"/>
  <c r="J19" i="20"/>
  <c r="J14" i="20"/>
  <c r="J130" i="20" s="1"/>
  <c r="E7" i="20"/>
  <c r="E124" i="20" s="1"/>
  <c r="J41" i="19"/>
  <c r="J40" i="19"/>
  <c r="AY114" i="1"/>
  <c r="J39" i="19"/>
  <c r="AX114" i="1" s="1"/>
  <c r="BI201" i="19"/>
  <c r="BH201" i="19"/>
  <c r="BG201" i="19"/>
  <c r="BE201" i="19"/>
  <c r="T201" i="19"/>
  <c r="T200" i="19"/>
  <c r="R201" i="19"/>
  <c r="R200" i="19" s="1"/>
  <c r="P201" i="19"/>
  <c r="P200" i="19"/>
  <c r="BI199" i="19"/>
  <c r="BH199" i="19"/>
  <c r="BG199" i="19"/>
  <c r="BE199" i="19"/>
  <c r="T199" i="19"/>
  <c r="R199" i="19"/>
  <c r="P199" i="19"/>
  <c r="BI197" i="19"/>
  <c r="BH197" i="19"/>
  <c r="BG197" i="19"/>
  <c r="BE197" i="19"/>
  <c r="T197" i="19"/>
  <c r="R197" i="19"/>
  <c r="P197" i="19"/>
  <c r="BI196" i="19"/>
  <c r="BH196" i="19"/>
  <c r="BG196" i="19"/>
  <c r="BE196" i="19"/>
  <c r="T196" i="19"/>
  <c r="R196" i="19"/>
  <c r="P196" i="19"/>
  <c r="BI195" i="19"/>
  <c r="BH195" i="19"/>
  <c r="BG195" i="19"/>
  <c r="BE195" i="19"/>
  <c r="T195" i="19"/>
  <c r="R195" i="19"/>
  <c r="P195" i="19"/>
  <c r="BI193" i="19"/>
  <c r="BH193" i="19"/>
  <c r="BG193" i="19"/>
  <c r="BE193" i="19"/>
  <c r="T193" i="19"/>
  <c r="R193" i="19"/>
  <c r="P193" i="19"/>
  <c r="BI191" i="19"/>
  <c r="BH191" i="19"/>
  <c r="BG191" i="19"/>
  <c r="BE191" i="19"/>
  <c r="T191" i="19"/>
  <c r="R191" i="19"/>
  <c r="P191" i="19"/>
  <c r="BI190" i="19"/>
  <c r="BH190" i="19"/>
  <c r="BG190" i="19"/>
  <c r="BE190" i="19"/>
  <c r="T190" i="19"/>
  <c r="R190" i="19"/>
  <c r="P190" i="19"/>
  <c r="BI188" i="19"/>
  <c r="BH188" i="19"/>
  <c r="BG188" i="19"/>
  <c r="BE188" i="19"/>
  <c r="T188" i="19"/>
  <c r="R188" i="19"/>
  <c r="P188" i="19"/>
  <c r="BI187" i="19"/>
  <c r="BH187" i="19"/>
  <c r="BG187" i="19"/>
  <c r="BE187" i="19"/>
  <c r="T187" i="19"/>
  <c r="R187" i="19"/>
  <c r="P187" i="19"/>
  <c r="BI185" i="19"/>
  <c r="BH185" i="19"/>
  <c r="BG185" i="19"/>
  <c r="BE185" i="19"/>
  <c r="T185" i="19"/>
  <c r="R185" i="19"/>
  <c r="P185" i="19"/>
  <c r="BI183" i="19"/>
  <c r="BH183" i="19"/>
  <c r="BG183" i="19"/>
  <c r="BE183" i="19"/>
  <c r="T183" i="19"/>
  <c r="R183" i="19"/>
  <c r="P183" i="19"/>
  <c r="BI181" i="19"/>
  <c r="BH181" i="19"/>
  <c r="BG181" i="19"/>
  <c r="BE181" i="19"/>
  <c r="T181" i="19"/>
  <c r="R181" i="19"/>
  <c r="P181" i="19"/>
  <c r="BI179" i="19"/>
  <c r="BH179" i="19"/>
  <c r="BG179" i="19"/>
  <c r="BE179" i="19"/>
  <c r="T179" i="19"/>
  <c r="R179" i="19"/>
  <c r="P179" i="19"/>
  <c r="BI177" i="19"/>
  <c r="BH177" i="19"/>
  <c r="BG177" i="19"/>
  <c r="BE177" i="19"/>
  <c r="T177" i="19"/>
  <c r="R177" i="19"/>
  <c r="P177" i="19"/>
  <c r="BI175" i="19"/>
  <c r="BH175" i="19"/>
  <c r="BG175" i="19"/>
  <c r="BE175" i="19"/>
  <c r="T175" i="19"/>
  <c r="R175" i="19"/>
  <c r="P175" i="19"/>
  <c r="BI173" i="19"/>
  <c r="BH173" i="19"/>
  <c r="BG173" i="19"/>
  <c r="BE173" i="19"/>
  <c r="T173" i="19"/>
  <c r="R173" i="19"/>
  <c r="P173" i="19"/>
  <c r="BI171" i="19"/>
  <c r="BH171" i="19"/>
  <c r="BG171" i="19"/>
  <c r="BE171" i="19"/>
  <c r="T171" i="19"/>
  <c r="R171" i="19"/>
  <c r="P171" i="19"/>
  <c r="BI170" i="19"/>
  <c r="BH170" i="19"/>
  <c r="BG170" i="19"/>
  <c r="BE170" i="19"/>
  <c r="T170" i="19"/>
  <c r="R170" i="19"/>
  <c r="P170" i="19"/>
  <c r="BI166" i="19"/>
  <c r="BH166" i="19"/>
  <c r="BG166" i="19"/>
  <c r="BE166" i="19"/>
  <c r="T166" i="19"/>
  <c r="R166" i="19"/>
  <c r="P166" i="19"/>
  <c r="BI165" i="19"/>
  <c r="BH165" i="19"/>
  <c r="BG165" i="19"/>
  <c r="BE165" i="19"/>
  <c r="T165" i="19"/>
  <c r="R165" i="19"/>
  <c r="P165" i="19"/>
  <c r="BI163" i="19"/>
  <c r="BH163" i="19"/>
  <c r="BG163" i="19"/>
  <c r="BE163" i="19"/>
  <c r="T163" i="19"/>
  <c r="R163" i="19"/>
  <c r="P163" i="19"/>
  <c r="BI161" i="19"/>
  <c r="BH161" i="19"/>
  <c r="BG161" i="19"/>
  <c r="BE161" i="19"/>
  <c r="T161" i="19"/>
  <c r="R161" i="19"/>
  <c r="P161" i="19"/>
  <c r="BI159" i="19"/>
  <c r="BH159" i="19"/>
  <c r="BG159" i="19"/>
  <c r="BE159" i="19"/>
  <c r="T159" i="19"/>
  <c r="R159" i="19"/>
  <c r="P159" i="19"/>
  <c r="BI156" i="19"/>
  <c r="BH156" i="19"/>
  <c r="BG156" i="19"/>
  <c r="BE156" i="19"/>
  <c r="T156" i="19"/>
  <c r="R156" i="19"/>
  <c r="P156" i="19"/>
  <c r="BI153" i="19"/>
  <c r="BH153" i="19"/>
  <c r="BG153" i="19"/>
  <c r="BE153" i="19"/>
  <c r="T153" i="19"/>
  <c r="R153" i="19"/>
  <c r="P153" i="19"/>
  <c r="BI149" i="19"/>
  <c r="BH149" i="19"/>
  <c r="BG149" i="19"/>
  <c r="BE149" i="19"/>
  <c r="T149" i="19"/>
  <c r="R149" i="19"/>
  <c r="P149" i="19"/>
  <c r="BI145" i="19"/>
  <c r="BH145" i="19"/>
  <c r="BG145" i="19"/>
  <c r="BE145" i="19"/>
  <c r="T145" i="19"/>
  <c r="R145" i="19"/>
  <c r="P145" i="19"/>
  <c r="BI144" i="19"/>
  <c r="BH144" i="19"/>
  <c r="BG144" i="19"/>
  <c r="BE144" i="19"/>
  <c r="T144" i="19"/>
  <c r="R144" i="19"/>
  <c r="P144" i="19"/>
  <c r="BI142" i="19"/>
  <c r="BH142" i="19"/>
  <c r="BG142" i="19"/>
  <c r="BE142" i="19"/>
  <c r="T142" i="19"/>
  <c r="R142" i="19"/>
  <c r="P142" i="19"/>
  <c r="BI141" i="19"/>
  <c r="BH141" i="19"/>
  <c r="BG141" i="19"/>
  <c r="BE141" i="19"/>
  <c r="T141" i="19"/>
  <c r="R141" i="19"/>
  <c r="P141" i="19"/>
  <c r="BI139" i="19"/>
  <c r="BH139" i="19"/>
  <c r="BG139" i="19"/>
  <c r="BE139" i="19"/>
  <c r="T139" i="19"/>
  <c r="R139" i="19"/>
  <c r="P139" i="19"/>
  <c r="J132" i="19"/>
  <c r="F132" i="19"/>
  <c r="F130" i="19"/>
  <c r="E128" i="19"/>
  <c r="BI113" i="19"/>
  <c r="BH113" i="19"/>
  <c r="BG113" i="19"/>
  <c r="BE113" i="19"/>
  <c r="BI112" i="19"/>
  <c r="BH112" i="19"/>
  <c r="BG112" i="19"/>
  <c r="BF112" i="19"/>
  <c r="BE112" i="19"/>
  <c r="BI111" i="19"/>
  <c r="BH111" i="19"/>
  <c r="BG111" i="19"/>
  <c r="BF111" i="19"/>
  <c r="BE111" i="19"/>
  <c r="BI110" i="19"/>
  <c r="BH110" i="19"/>
  <c r="BG110" i="19"/>
  <c r="BF110" i="19"/>
  <c r="BE110" i="19"/>
  <c r="BI109" i="19"/>
  <c r="BH109" i="19"/>
  <c r="BG109" i="19"/>
  <c r="BF109" i="19"/>
  <c r="BE109" i="19"/>
  <c r="BI108" i="19"/>
  <c r="BH108" i="19"/>
  <c r="BG108" i="19"/>
  <c r="BF108" i="19"/>
  <c r="BE108" i="19"/>
  <c r="J93" i="19"/>
  <c r="F93" i="19"/>
  <c r="F91" i="19"/>
  <c r="E89" i="19"/>
  <c r="J26" i="19"/>
  <c r="E26" i="19"/>
  <c r="J133" i="19" s="1"/>
  <c r="J25" i="19"/>
  <c r="J20" i="19"/>
  <c r="E20" i="19"/>
  <c r="F94" i="19" s="1"/>
  <c r="J19" i="19"/>
  <c r="J14" i="19"/>
  <c r="J91" i="19" s="1"/>
  <c r="E7" i="19"/>
  <c r="E124" i="19" s="1"/>
  <c r="J41" i="18"/>
  <c r="J40" i="18"/>
  <c r="AY113" i="1" s="1"/>
  <c r="J39" i="18"/>
  <c r="AX113" i="1"/>
  <c r="BI186" i="18"/>
  <c r="BH186" i="18"/>
  <c r="BG186" i="18"/>
  <c r="BE186" i="18"/>
  <c r="T186" i="18"/>
  <c r="T185" i="18" s="1"/>
  <c r="R186" i="18"/>
  <c r="R185" i="18" s="1"/>
  <c r="P186" i="18"/>
  <c r="P185" i="18" s="1"/>
  <c r="BI184" i="18"/>
  <c r="BH184" i="18"/>
  <c r="BG184" i="18"/>
  <c r="BE184" i="18"/>
  <c r="T184" i="18"/>
  <c r="R184" i="18"/>
  <c r="P184" i="18"/>
  <c r="BI183" i="18"/>
  <c r="BH183" i="18"/>
  <c r="BG183" i="18"/>
  <c r="BE183" i="18"/>
  <c r="T183" i="18"/>
  <c r="R183" i="18"/>
  <c r="P183" i="18"/>
  <c r="BI182" i="18"/>
  <c r="BH182" i="18"/>
  <c r="BG182" i="18"/>
  <c r="BE182" i="18"/>
  <c r="T182" i="18"/>
  <c r="R182" i="18"/>
  <c r="P182" i="18"/>
  <c r="BI181" i="18"/>
  <c r="BH181" i="18"/>
  <c r="BG181" i="18"/>
  <c r="BE181" i="18"/>
  <c r="T181" i="18"/>
  <c r="R181" i="18"/>
  <c r="P181" i="18"/>
  <c r="BI180" i="18"/>
  <c r="BH180" i="18"/>
  <c r="BG180" i="18"/>
  <c r="BE180" i="18"/>
  <c r="T180" i="18"/>
  <c r="R180" i="18"/>
  <c r="P180" i="18"/>
  <c r="BI178" i="18"/>
  <c r="BH178" i="18"/>
  <c r="BG178" i="18"/>
  <c r="BE178" i="18"/>
  <c r="T178" i="18"/>
  <c r="R178" i="18"/>
  <c r="P178" i="18"/>
  <c r="BI176" i="18"/>
  <c r="BH176" i="18"/>
  <c r="BG176" i="18"/>
  <c r="BE176" i="18"/>
  <c r="T176" i="18"/>
  <c r="R176" i="18"/>
  <c r="P176" i="18"/>
  <c r="BI174" i="18"/>
  <c r="BH174" i="18"/>
  <c r="BG174" i="18"/>
  <c r="BE174" i="18"/>
  <c r="T174" i="18"/>
  <c r="R174" i="18"/>
  <c r="P174" i="18"/>
  <c r="BI173" i="18"/>
  <c r="BH173" i="18"/>
  <c r="BG173" i="18"/>
  <c r="BE173" i="18"/>
  <c r="T173" i="18"/>
  <c r="R173" i="18"/>
  <c r="P173" i="18"/>
  <c r="BI171" i="18"/>
  <c r="BH171" i="18"/>
  <c r="BG171" i="18"/>
  <c r="BE171" i="18"/>
  <c r="T171" i="18"/>
  <c r="R171" i="18"/>
  <c r="P171" i="18"/>
  <c r="BI167" i="18"/>
  <c r="BH167" i="18"/>
  <c r="BG167" i="18"/>
  <c r="BE167" i="18"/>
  <c r="T167" i="18"/>
  <c r="R167" i="18"/>
  <c r="P167" i="18"/>
  <c r="BI165" i="18"/>
  <c r="BH165" i="18"/>
  <c r="BG165" i="18"/>
  <c r="BE165" i="18"/>
  <c r="T165" i="18"/>
  <c r="R165" i="18"/>
  <c r="P165" i="18"/>
  <c r="BI164" i="18"/>
  <c r="BH164" i="18"/>
  <c r="BG164" i="18"/>
  <c r="BE164" i="18"/>
  <c r="T164" i="18"/>
  <c r="R164" i="18"/>
  <c r="P164" i="18"/>
  <c r="BI162" i="18"/>
  <c r="BH162" i="18"/>
  <c r="BG162" i="18"/>
  <c r="BE162" i="18"/>
  <c r="T162" i="18"/>
  <c r="R162" i="18"/>
  <c r="P162" i="18"/>
  <c r="BI160" i="18"/>
  <c r="BH160" i="18"/>
  <c r="BG160" i="18"/>
  <c r="BE160" i="18"/>
  <c r="T160" i="18"/>
  <c r="R160" i="18"/>
  <c r="P160" i="18"/>
  <c r="BI156" i="18"/>
  <c r="BH156" i="18"/>
  <c r="BG156" i="18"/>
  <c r="BE156" i="18"/>
  <c r="T156" i="18"/>
  <c r="R156" i="18"/>
  <c r="P156" i="18"/>
  <c r="BI152" i="18"/>
  <c r="BH152" i="18"/>
  <c r="BG152" i="18"/>
  <c r="BE152" i="18"/>
  <c r="T152" i="18"/>
  <c r="R152" i="18"/>
  <c r="P152" i="18"/>
  <c r="BI149" i="18"/>
  <c r="BH149" i="18"/>
  <c r="BG149" i="18"/>
  <c r="BE149" i="18"/>
  <c r="T149" i="18"/>
  <c r="R149" i="18"/>
  <c r="P149" i="18"/>
  <c r="BI145" i="18"/>
  <c r="BH145" i="18"/>
  <c r="BG145" i="18"/>
  <c r="BE145" i="18"/>
  <c r="T145" i="18"/>
  <c r="R145" i="18"/>
  <c r="P145" i="18"/>
  <c r="BI143" i="18"/>
  <c r="BH143" i="18"/>
  <c r="BG143" i="18"/>
  <c r="BE143" i="18"/>
  <c r="T143" i="18"/>
  <c r="R143" i="18"/>
  <c r="P143" i="18"/>
  <c r="BI141" i="18"/>
  <c r="BH141" i="18"/>
  <c r="BG141" i="18"/>
  <c r="BE141" i="18"/>
  <c r="T141" i="18"/>
  <c r="R141" i="18"/>
  <c r="P141" i="18"/>
  <c r="BI140" i="18"/>
  <c r="BH140" i="18"/>
  <c r="BG140" i="18"/>
  <c r="BE140" i="18"/>
  <c r="T140" i="18"/>
  <c r="R140" i="18"/>
  <c r="P140" i="18"/>
  <c r="BI139" i="18"/>
  <c r="BH139" i="18"/>
  <c r="BG139" i="18"/>
  <c r="BE139" i="18"/>
  <c r="T139" i="18"/>
  <c r="R139" i="18"/>
  <c r="P139" i="18"/>
  <c r="J132" i="18"/>
  <c r="F132" i="18"/>
  <c r="F130" i="18"/>
  <c r="E128" i="18"/>
  <c r="BI113" i="18"/>
  <c r="BH113" i="18"/>
  <c r="BG113" i="18"/>
  <c r="BE113" i="18"/>
  <c r="BI112" i="18"/>
  <c r="BH112" i="18"/>
  <c r="BG112" i="18"/>
  <c r="BF112" i="18"/>
  <c r="BE112" i="18"/>
  <c r="BI111" i="18"/>
  <c r="BH111" i="18"/>
  <c r="BG111" i="18"/>
  <c r="BF111" i="18"/>
  <c r="BE111" i="18"/>
  <c r="BI110" i="18"/>
  <c r="BH110" i="18"/>
  <c r="BG110" i="18"/>
  <c r="BF110" i="18"/>
  <c r="BE110" i="18"/>
  <c r="BI109" i="18"/>
  <c r="BH109" i="18"/>
  <c r="BG109" i="18"/>
  <c r="BF109" i="18"/>
  <c r="BE109" i="18"/>
  <c r="BI108" i="18"/>
  <c r="BH108" i="18"/>
  <c r="BG108" i="18"/>
  <c r="BF108" i="18"/>
  <c r="BE108" i="18"/>
  <c r="J93" i="18"/>
  <c r="F93" i="18"/>
  <c r="F91" i="18"/>
  <c r="E89" i="18"/>
  <c r="J26" i="18"/>
  <c r="E26" i="18"/>
  <c r="J133" i="18" s="1"/>
  <c r="J25" i="18"/>
  <c r="J20" i="18"/>
  <c r="E20" i="18"/>
  <c r="F133" i="18" s="1"/>
  <c r="J19" i="18"/>
  <c r="J14" i="18"/>
  <c r="J130" i="18" s="1"/>
  <c r="E7" i="18"/>
  <c r="E85" i="18" s="1"/>
  <c r="J41" i="17"/>
  <c r="J40" i="17"/>
  <c r="AY112" i="1" s="1"/>
  <c r="J39" i="17"/>
  <c r="AX112" i="1" s="1"/>
  <c r="BI196" i="17"/>
  <c r="BH196" i="17"/>
  <c r="BG196" i="17"/>
  <c r="BE196" i="17"/>
  <c r="T196" i="17"/>
  <c r="T195" i="17" s="1"/>
  <c r="R196" i="17"/>
  <c r="R195" i="17"/>
  <c r="P196" i="17"/>
  <c r="P195" i="17" s="1"/>
  <c r="BI193" i="17"/>
  <c r="BH193" i="17"/>
  <c r="BG193" i="17"/>
  <c r="BE193" i="17"/>
  <c r="T193" i="17"/>
  <c r="R193" i="17"/>
  <c r="P193" i="17"/>
  <c r="BI192" i="17"/>
  <c r="BH192" i="17"/>
  <c r="BG192" i="17"/>
  <c r="BE192" i="17"/>
  <c r="T192" i="17"/>
  <c r="R192" i="17"/>
  <c r="P192" i="17"/>
  <c r="BI191" i="17"/>
  <c r="BH191" i="17"/>
  <c r="BG191" i="17"/>
  <c r="BE191" i="17"/>
  <c r="T191" i="17"/>
  <c r="R191" i="17"/>
  <c r="P191" i="17"/>
  <c r="BI190" i="17"/>
  <c r="BH190" i="17"/>
  <c r="BG190" i="17"/>
  <c r="BE190" i="17"/>
  <c r="T190" i="17"/>
  <c r="R190" i="17"/>
  <c r="P190" i="17"/>
  <c r="BI189" i="17"/>
  <c r="BH189" i="17"/>
  <c r="BG189" i="17"/>
  <c r="BE189" i="17"/>
  <c r="T189" i="17"/>
  <c r="R189" i="17"/>
  <c r="P189" i="17"/>
  <c r="BI188" i="17"/>
  <c r="BH188" i="17"/>
  <c r="BG188" i="17"/>
  <c r="BE188" i="17"/>
  <c r="T188" i="17"/>
  <c r="R188" i="17"/>
  <c r="P188" i="17"/>
  <c r="BI186" i="17"/>
  <c r="BH186" i="17"/>
  <c r="BG186" i="17"/>
  <c r="BE186" i="17"/>
  <c r="T186" i="17"/>
  <c r="R186" i="17"/>
  <c r="P186" i="17"/>
  <c r="BI184" i="17"/>
  <c r="BH184" i="17"/>
  <c r="BG184" i="17"/>
  <c r="BE184" i="17"/>
  <c r="T184" i="17"/>
  <c r="R184" i="17"/>
  <c r="P184" i="17"/>
  <c r="BI182" i="17"/>
  <c r="BH182" i="17"/>
  <c r="BG182" i="17"/>
  <c r="BE182" i="17"/>
  <c r="T182" i="17"/>
  <c r="R182" i="17"/>
  <c r="P182" i="17"/>
  <c r="BI180" i="17"/>
  <c r="BH180" i="17"/>
  <c r="BG180" i="17"/>
  <c r="BE180" i="17"/>
  <c r="T180" i="17"/>
  <c r="R180" i="17"/>
  <c r="P180" i="17"/>
  <c r="BI178" i="17"/>
  <c r="BH178" i="17"/>
  <c r="BG178" i="17"/>
  <c r="BE178" i="17"/>
  <c r="T178" i="17"/>
  <c r="R178" i="17"/>
  <c r="P178" i="17"/>
  <c r="BI176" i="17"/>
  <c r="BH176" i="17"/>
  <c r="BG176" i="17"/>
  <c r="BE176" i="17"/>
  <c r="T176" i="17"/>
  <c r="R176" i="17"/>
  <c r="P176" i="17"/>
  <c r="BI175" i="17"/>
  <c r="BH175" i="17"/>
  <c r="BG175" i="17"/>
  <c r="BE175" i="17"/>
  <c r="T175" i="17"/>
  <c r="R175" i="17"/>
  <c r="P175" i="17"/>
  <c r="BI173" i="17"/>
  <c r="BH173" i="17"/>
  <c r="BG173" i="17"/>
  <c r="BE173" i="17"/>
  <c r="T173" i="17"/>
  <c r="R173" i="17"/>
  <c r="P173" i="17"/>
  <c r="BI169" i="17"/>
  <c r="BH169" i="17"/>
  <c r="BG169" i="17"/>
  <c r="BE169" i="17"/>
  <c r="T169" i="17"/>
  <c r="R169" i="17"/>
  <c r="P169" i="17"/>
  <c r="BI164" i="17"/>
  <c r="BH164" i="17"/>
  <c r="BG164" i="17"/>
  <c r="BE164" i="17"/>
  <c r="T164" i="17"/>
  <c r="R164" i="17"/>
  <c r="P164" i="17"/>
  <c r="BI159" i="17"/>
  <c r="BH159" i="17"/>
  <c r="BG159" i="17"/>
  <c r="BE159" i="17"/>
  <c r="T159" i="17"/>
  <c r="R159" i="17"/>
  <c r="P159" i="17"/>
  <c r="BI156" i="17"/>
  <c r="BH156" i="17"/>
  <c r="BG156" i="17"/>
  <c r="BE156" i="17"/>
  <c r="T156" i="17"/>
  <c r="R156" i="17"/>
  <c r="P156" i="17"/>
  <c r="BI151" i="17"/>
  <c r="BH151" i="17"/>
  <c r="BG151" i="17"/>
  <c r="BE151" i="17"/>
  <c r="T151" i="17"/>
  <c r="R151" i="17"/>
  <c r="P151" i="17"/>
  <c r="BI148" i="17"/>
  <c r="BH148" i="17"/>
  <c r="BG148" i="17"/>
  <c r="BE148" i="17"/>
  <c r="T148" i="17"/>
  <c r="R148" i="17"/>
  <c r="P148" i="17"/>
  <c r="BI147" i="17"/>
  <c r="BH147" i="17"/>
  <c r="BG147" i="17"/>
  <c r="BE147" i="17"/>
  <c r="T147" i="17"/>
  <c r="R147" i="17"/>
  <c r="P147" i="17"/>
  <c r="BI146" i="17"/>
  <c r="BH146" i="17"/>
  <c r="BG146" i="17"/>
  <c r="BE146" i="17"/>
  <c r="T146" i="17"/>
  <c r="R146" i="17"/>
  <c r="P146" i="17"/>
  <c r="BI144" i="17"/>
  <c r="BH144" i="17"/>
  <c r="BG144" i="17"/>
  <c r="BE144" i="17"/>
  <c r="T144" i="17"/>
  <c r="R144" i="17"/>
  <c r="P144" i="17"/>
  <c r="BI142" i="17"/>
  <c r="BH142" i="17"/>
  <c r="BG142" i="17"/>
  <c r="BE142" i="17"/>
  <c r="T142" i="17"/>
  <c r="R142" i="17"/>
  <c r="P142" i="17"/>
  <c r="BI141" i="17"/>
  <c r="BH141" i="17"/>
  <c r="BG141" i="17"/>
  <c r="BE141" i="17"/>
  <c r="T141" i="17"/>
  <c r="R141" i="17"/>
  <c r="P141" i="17"/>
  <c r="BI140" i="17"/>
  <c r="BH140" i="17"/>
  <c r="BG140" i="17"/>
  <c r="BE140" i="17"/>
  <c r="T140" i="17"/>
  <c r="R140" i="17"/>
  <c r="P140" i="17"/>
  <c r="BI139" i="17"/>
  <c r="BH139" i="17"/>
  <c r="BG139" i="17"/>
  <c r="BE139" i="17"/>
  <c r="T139" i="17"/>
  <c r="R139" i="17"/>
  <c r="P139" i="17"/>
  <c r="J132" i="17"/>
  <c r="F132" i="17"/>
  <c r="F130" i="17"/>
  <c r="E128" i="17"/>
  <c r="BI113" i="17"/>
  <c r="BH113" i="17"/>
  <c r="BG113" i="17"/>
  <c r="BE113" i="17"/>
  <c r="BI112" i="17"/>
  <c r="BH112" i="17"/>
  <c r="BG112" i="17"/>
  <c r="BF112" i="17"/>
  <c r="BE112" i="17"/>
  <c r="BI111" i="17"/>
  <c r="BH111" i="17"/>
  <c r="BG111" i="17"/>
  <c r="BF111" i="17"/>
  <c r="BE111" i="17"/>
  <c r="BI110" i="17"/>
  <c r="BH110" i="17"/>
  <c r="BG110" i="17"/>
  <c r="BF110" i="17"/>
  <c r="BE110" i="17"/>
  <c r="BI109" i="17"/>
  <c r="BH109" i="17"/>
  <c r="BG109" i="17"/>
  <c r="BF109" i="17"/>
  <c r="BE109" i="17"/>
  <c r="BI108" i="17"/>
  <c r="BH108" i="17"/>
  <c r="BG108" i="17"/>
  <c r="BF108" i="17"/>
  <c r="BE108" i="17"/>
  <c r="J93" i="17"/>
  <c r="F93" i="17"/>
  <c r="F91" i="17"/>
  <c r="E89" i="17"/>
  <c r="J26" i="17"/>
  <c r="E26" i="17"/>
  <c r="J133" i="17" s="1"/>
  <c r="J25" i="17"/>
  <c r="J20" i="17"/>
  <c r="E20" i="17"/>
  <c r="F133" i="17" s="1"/>
  <c r="J19" i="17"/>
  <c r="J14" i="17"/>
  <c r="J130" i="17" s="1"/>
  <c r="E7" i="17"/>
  <c r="E85" i="17" s="1"/>
  <c r="J41" i="16"/>
  <c r="J40" i="16"/>
  <c r="AY111" i="1"/>
  <c r="J39" i="16"/>
  <c r="AX111" i="1" s="1"/>
  <c r="BI199" i="16"/>
  <c r="BH199" i="16"/>
  <c r="BG199" i="16"/>
  <c r="BE199" i="16"/>
  <c r="T199" i="16"/>
  <c r="T198" i="16"/>
  <c r="R199" i="16"/>
  <c r="R198" i="16" s="1"/>
  <c r="P199" i="16"/>
  <c r="P198" i="16"/>
  <c r="BI196" i="16"/>
  <c r="BH196" i="16"/>
  <c r="BG196" i="16"/>
  <c r="BE196" i="16"/>
  <c r="T196" i="16"/>
  <c r="R196" i="16"/>
  <c r="P196" i="16"/>
  <c r="BI195" i="16"/>
  <c r="BH195" i="16"/>
  <c r="BG195" i="16"/>
  <c r="BE195" i="16"/>
  <c r="T195" i="16"/>
  <c r="R195" i="16"/>
  <c r="P195" i="16"/>
  <c r="BI194" i="16"/>
  <c r="BH194" i="16"/>
  <c r="BG194" i="16"/>
  <c r="BE194" i="16"/>
  <c r="T194" i="16"/>
  <c r="R194" i="16"/>
  <c r="P194" i="16"/>
  <c r="BI193" i="16"/>
  <c r="BH193" i="16"/>
  <c r="BG193" i="16"/>
  <c r="BE193" i="16"/>
  <c r="T193" i="16"/>
  <c r="R193" i="16"/>
  <c r="P193" i="16"/>
  <c r="BI192" i="16"/>
  <c r="BH192" i="16"/>
  <c r="BG192" i="16"/>
  <c r="BE192" i="16"/>
  <c r="T192" i="16"/>
  <c r="R192" i="16"/>
  <c r="P192" i="16"/>
  <c r="BI191" i="16"/>
  <c r="BH191" i="16"/>
  <c r="BG191" i="16"/>
  <c r="BE191" i="16"/>
  <c r="T191" i="16"/>
  <c r="R191" i="16"/>
  <c r="P191" i="16"/>
  <c r="BI189" i="16"/>
  <c r="BH189" i="16"/>
  <c r="BG189" i="16"/>
  <c r="BE189" i="16"/>
  <c r="T189" i="16"/>
  <c r="R189" i="16"/>
  <c r="P189" i="16"/>
  <c r="BI187" i="16"/>
  <c r="BH187" i="16"/>
  <c r="BG187" i="16"/>
  <c r="BE187" i="16"/>
  <c r="T187" i="16"/>
  <c r="R187" i="16"/>
  <c r="P187" i="16"/>
  <c r="BI185" i="16"/>
  <c r="BH185" i="16"/>
  <c r="BG185" i="16"/>
  <c r="BE185" i="16"/>
  <c r="T185" i="16"/>
  <c r="R185" i="16"/>
  <c r="P185" i="16"/>
  <c r="BI183" i="16"/>
  <c r="BH183" i="16"/>
  <c r="BG183" i="16"/>
  <c r="BE183" i="16"/>
  <c r="T183" i="16"/>
  <c r="R183" i="16"/>
  <c r="P183" i="16"/>
  <c r="BI181" i="16"/>
  <c r="BH181" i="16"/>
  <c r="BG181" i="16"/>
  <c r="BE181" i="16"/>
  <c r="T181" i="16"/>
  <c r="R181" i="16"/>
  <c r="P181" i="16"/>
  <c r="BI179" i="16"/>
  <c r="BH179" i="16"/>
  <c r="BG179" i="16"/>
  <c r="BE179" i="16"/>
  <c r="T179" i="16"/>
  <c r="R179" i="16"/>
  <c r="P179" i="16"/>
  <c r="BI178" i="16"/>
  <c r="BH178" i="16"/>
  <c r="BG178" i="16"/>
  <c r="BE178" i="16"/>
  <c r="T178" i="16"/>
  <c r="R178" i="16"/>
  <c r="P178" i="16"/>
  <c r="BI176" i="16"/>
  <c r="BH176" i="16"/>
  <c r="BG176" i="16"/>
  <c r="BE176" i="16"/>
  <c r="T176" i="16"/>
  <c r="R176" i="16"/>
  <c r="P176" i="16"/>
  <c r="BI172" i="16"/>
  <c r="BH172" i="16"/>
  <c r="BG172" i="16"/>
  <c r="BE172" i="16"/>
  <c r="T172" i="16"/>
  <c r="R172" i="16"/>
  <c r="P172" i="16"/>
  <c r="BI167" i="16"/>
  <c r="BH167" i="16"/>
  <c r="BG167" i="16"/>
  <c r="BE167" i="16"/>
  <c r="T167" i="16"/>
  <c r="R167" i="16"/>
  <c r="P167" i="16"/>
  <c r="BI162" i="16"/>
  <c r="BH162" i="16"/>
  <c r="BG162" i="16"/>
  <c r="BE162" i="16"/>
  <c r="T162" i="16"/>
  <c r="R162" i="16"/>
  <c r="P162" i="16"/>
  <c r="BI159" i="16"/>
  <c r="BH159" i="16"/>
  <c r="BG159" i="16"/>
  <c r="BE159" i="16"/>
  <c r="T159" i="16"/>
  <c r="R159" i="16"/>
  <c r="P159" i="16"/>
  <c r="BI154" i="16"/>
  <c r="BH154" i="16"/>
  <c r="BG154" i="16"/>
  <c r="BE154" i="16"/>
  <c r="T154" i="16"/>
  <c r="R154" i="16"/>
  <c r="P154" i="16"/>
  <c r="BI151" i="16"/>
  <c r="BH151" i="16"/>
  <c r="BG151" i="16"/>
  <c r="BE151" i="16"/>
  <c r="T151" i="16"/>
  <c r="R151" i="16"/>
  <c r="P151" i="16"/>
  <c r="BI149" i="16"/>
  <c r="BH149" i="16"/>
  <c r="BG149" i="16"/>
  <c r="BE149" i="16"/>
  <c r="T149" i="16"/>
  <c r="R149" i="16"/>
  <c r="P149" i="16"/>
  <c r="BI147" i="16"/>
  <c r="BH147" i="16"/>
  <c r="BG147" i="16"/>
  <c r="BE147" i="16"/>
  <c r="T147" i="16"/>
  <c r="R147" i="16"/>
  <c r="P147" i="16"/>
  <c r="BI145" i="16"/>
  <c r="BH145" i="16"/>
  <c r="BG145" i="16"/>
  <c r="BE145" i="16"/>
  <c r="T145" i="16"/>
  <c r="R145" i="16"/>
  <c r="P145" i="16"/>
  <c r="BI143" i="16"/>
  <c r="BH143" i="16"/>
  <c r="BG143" i="16"/>
  <c r="BE143" i="16"/>
  <c r="T143" i="16"/>
  <c r="R143" i="16"/>
  <c r="P143" i="16"/>
  <c r="BI142" i="16"/>
  <c r="BH142" i="16"/>
  <c r="BG142" i="16"/>
  <c r="BE142" i="16"/>
  <c r="T142" i="16"/>
  <c r="R142" i="16"/>
  <c r="P142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J132" i="16"/>
  <c r="F132" i="16"/>
  <c r="F130" i="16"/>
  <c r="E128" i="16"/>
  <c r="BI113" i="16"/>
  <c r="BH113" i="16"/>
  <c r="BG113" i="16"/>
  <c r="BE113" i="16"/>
  <c r="BI112" i="16"/>
  <c r="BH112" i="16"/>
  <c r="BG112" i="16"/>
  <c r="BF112" i="16"/>
  <c r="BE112" i="16"/>
  <c r="BI111" i="16"/>
  <c r="BH111" i="16"/>
  <c r="BG111" i="16"/>
  <c r="BF111" i="16"/>
  <c r="BE111" i="16"/>
  <c r="BI110" i="16"/>
  <c r="BH110" i="16"/>
  <c r="BG110" i="16"/>
  <c r="BF110" i="16"/>
  <c r="BE110" i="16"/>
  <c r="BI109" i="16"/>
  <c r="BH109" i="16"/>
  <c r="BG109" i="16"/>
  <c r="BF109" i="16"/>
  <c r="BE109" i="16"/>
  <c r="BI108" i="16"/>
  <c r="BH108" i="16"/>
  <c r="BG108" i="16"/>
  <c r="BF108" i="16"/>
  <c r="BE108" i="16"/>
  <c r="J93" i="16"/>
  <c r="F93" i="16"/>
  <c r="F91" i="16"/>
  <c r="E89" i="16"/>
  <c r="J26" i="16"/>
  <c r="E26" i="16"/>
  <c r="J133" i="16" s="1"/>
  <c r="J25" i="16"/>
  <c r="J20" i="16"/>
  <c r="E20" i="16"/>
  <c r="F133" i="16" s="1"/>
  <c r="J19" i="16"/>
  <c r="J14" i="16"/>
  <c r="J130" i="16" s="1"/>
  <c r="E7" i="16"/>
  <c r="E124" i="16"/>
  <c r="J41" i="15"/>
  <c r="J40" i="15"/>
  <c r="AY110" i="1" s="1"/>
  <c r="J39" i="15"/>
  <c r="AX110" i="1" s="1"/>
  <c r="BI199" i="15"/>
  <c r="BH199" i="15"/>
  <c r="BG199" i="15"/>
  <c r="BE199" i="15"/>
  <c r="T199" i="15"/>
  <c r="T198" i="15"/>
  <c r="R199" i="15"/>
  <c r="R198" i="15" s="1"/>
  <c r="P199" i="15"/>
  <c r="P198" i="15"/>
  <c r="BI196" i="15"/>
  <c r="BH196" i="15"/>
  <c r="BG196" i="15"/>
  <c r="BE196" i="15"/>
  <c r="T196" i="15"/>
  <c r="R196" i="15"/>
  <c r="P196" i="15"/>
  <c r="BI195" i="15"/>
  <c r="BH195" i="15"/>
  <c r="BG195" i="15"/>
  <c r="BE195" i="15"/>
  <c r="T195" i="15"/>
  <c r="R195" i="15"/>
  <c r="P195" i="15"/>
  <c r="BI194" i="15"/>
  <c r="BH194" i="15"/>
  <c r="BG194" i="15"/>
  <c r="BE194" i="15"/>
  <c r="T194" i="15"/>
  <c r="R194" i="15"/>
  <c r="P194" i="15"/>
  <c r="BI193" i="15"/>
  <c r="BH193" i="15"/>
  <c r="BG193" i="15"/>
  <c r="BE193" i="15"/>
  <c r="T193" i="15"/>
  <c r="R193" i="15"/>
  <c r="P193" i="15"/>
  <c r="BI192" i="15"/>
  <c r="BH192" i="15"/>
  <c r="BG192" i="15"/>
  <c r="BE192" i="15"/>
  <c r="T192" i="15"/>
  <c r="R192" i="15"/>
  <c r="P192" i="15"/>
  <c r="BI190" i="15"/>
  <c r="BH190" i="15"/>
  <c r="BG190" i="15"/>
  <c r="BE190" i="15"/>
  <c r="T190" i="15"/>
  <c r="R190" i="15"/>
  <c r="P190" i="15"/>
  <c r="BI188" i="15"/>
  <c r="BH188" i="15"/>
  <c r="BG188" i="15"/>
  <c r="BE188" i="15"/>
  <c r="T188" i="15"/>
  <c r="R188" i="15"/>
  <c r="P188" i="15"/>
  <c r="BI186" i="15"/>
  <c r="BH186" i="15"/>
  <c r="BG186" i="15"/>
  <c r="BE186" i="15"/>
  <c r="T186" i="15"/>
  <c r="R186" i="15"/>
  <c r="P186" i="15"/>
  <c r="BI184" i="15"/>
  <c r="BH184" i="15"/>
  <c r="BG184" i="15"/>
  <c r="BE184" i="15"/>
  <c r="T184" i="15"/>
  <c r="R184" i="15"/>
  <c r="P184" i="15"/>
  <c r="BI183" i="15"/>
  <c r="BH183" i="15"/>
  <c r="BG183" i="15"/>
  <c r="BE183" i="15"/>
  <c r="T183" i="15"/>
  <c r="R183" i="15"/>
  <c r="P183" i="15"/>
  <c r="BI181" i="15"/>
  <c r="BH181" i="15"/>
  <c r="BG181" i="15"/>
  <c r="BE181" i="15"/>
  <c r="T181" i="15"/>
  <c r="R181" i="15"/>
  <c r="P181" i="15"/>
  <c r="BI177" i="15"/>
  <c r="BH177" i="15"/>
  <c r="BG177" i="15"/>
  <c r="BE177" i="15"/>
  <c r="T177" i="15"/>
  <c r="R177" i="15"/>
  <c r="P177" i="15"/>
  <c r="BI172" i="15"/>
  <c r="BH172" i="15"/>
  <c r="BG172" i="15"/>
  <c r="BE172" i="15"/>
  <c r="T172" i="15"/>
  <c r="R172" i="15"/>
  <c r="P172" i="15"/>
  <c r="BI167" i="15"/>
  <c r="BH167" i="15"/>
  <c r="BG167" i="15"/>
  <c r="BE167" i="15"/>
  <c r="T167" i="15"/>
  <c r="R167" i="15"/>
  <c r="P167" i="15"/>
  <c r="BI164" i="15"/>
  <c r="BH164" i="15"/>
  <c r="BG164" i="15"/>
  <c r="BE164" i="15"/>
  <c r="T164" i="15"/>
  <c r="R164" i="15"/>
  <c r="P164" i="15"/>
  <c r="BI159" i="15"/>
  <c r="BH159" i="15"/>
  <c r="BG159" i="15"/>
  <c r="BE159" i="15"/>
  <c r="T159" i="15"/>
  <c r="R159" i="15"/>
  <c r="P159" i="15"/>
  <c r="BI156" i="15"/>
  <c r="BH156" i="15"/>
  <c r="BG156" i="15"/>
  <c r="BE156" i="15"/>
  <c r="T156" i="15"/>
  <c r="R156" i="15"/>
  <c r="P156" i="15"/>
  <c r="BI154" i="15"/>
  <c r="BH154" i="15"/>
  <c r="BG154" i="15"/>
  <c r="BE154" i="15"/>
  <c r="T154" i="15"/>
  <c r="R154" i="15"/>
  <c r="P154" i="15"/>
  <c r="BI152" i="15"/>
  <c r="BH152" i="15"/>
  <c r="BG152" i="15"/>
  <c r="BE152" i="15"/>
  <c r="T152" i="15"/>
  <c r="R152" i="15"/>
  <c r="P152" i="15"/>
  <c r="BI150" i="15"/>
  <c r="BH150" i="15"/>
  <c r="BG150" i="15"/>
  <c r="BE150" i="15"/>
  <c r="T150" i="15"/>
  <c r="R150" i="15"/>
  <c r="P150" i="15"/>
  <c r="BI146" i="15"/>
  <c r="BH146" i="15"/>
  <c r="BG146" i="15"/>
  <c r="BE146" i="15"/>
  <c r="T146" i="15"/>
  <c r="R146" i="15"/>
  <c r="P146" i="15"/>
  <c r="BI144" i="15"/>
  <c r="BH144" i="15"/>
  <c r="BG144" i="15"/>
  <c r="BE144" i="15"/>
  <c r="T144" i="15"/>
  <c r="R144" i="15"/>
  <c r="P144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J132" i="15"/>
  <c r="F132" i="15"/>
  <c r="F130" i="15"/>
  <c r="E128" i="15"/>
  <c r="BI113" i="15"/>
  <c r="BH113" i="15"/>
  <c r="BG113" i="15"/>
  <c r="BE113" i="15"/>
  <c r="BI112" i="15"/>
  <c r="BH112" i="15"/>
  <c r="BG112" i="15"/>
  <c r="BF112" i="15"/>
  <c r="BE112" i="15"/>
  <c r="BI111" i="15"/>
  <c r="BH111" i="15"/>
  <c r="BG111" i="15"/>
  <c r="BF111" i="15"/>
  <c r="BE111" i="15"/>
  <c r="BI110" i="15"/>
  <c r="BH110" i="15"/>
  <c r="BG110" i="15"/>
  <c r="BF110" i="15"/>
  <c r="BE110" i="15"/>
  <c r="BI109" i="15"/>
  <c r="BH109" i="15"/>
  <c r="BG109" i="15"/>
  <c r="BF109" i="15"/>
  <c r="BE109" i="15"/>
  <c r="BI108" i="15"/>
  <c r="BH108" i="15"/>
  <c r="BG108" i="15"/>
  <c r="BF108" i="15"/>
  <c r="BE108" i="15"/>
  <c r="J93" i="15"/>
  <c r="F93" i="15"/>
  <c r="F91" i="15"/>
  <c r="E89" i="15"/>
  <c r="J26" i="15"/>
  <c r="E26" i="15"/>
  <c r="J133" i="15" s="1"/>
  <c r="J25" i="15"/>
  <c r="J20" i="15"/>
  <c r="E20" i="15"/>
  <c r="F133" i="15" s="1"/>
  <c r="J19" i="15"/>
  <c r="J14" i="15"/>
  <c r="J91" i="15"/>
  <c r="E7" i="15"/>
  <c r="E124" i="15" s="1"/>
  <c r="J41" i="14"/>
  <c r="J40" i="14"/>
  <c r="AY109" i="1" s="1"/>
  <c r="J39" i="14"/>
  <c r="AX109" i="1" s="1"/>
  <c r="BI257" i="14"/>
  <c r="BH257" i="14"/>
  <c r="BG257" i="14"/>
  <c r="BE257" i="14"/>
  <c r="T257" i="14"/>
  <c r="R257" i="14"/>
  <c r="P257" i="14"/>
  <c r="BI256" i="14"/>
  <c r="BH256" i="14"/>
  <c r="BG256" i="14"/>
  <c r="BE256" i="14"/>
  <c r="T256" i="14"/>
  <c r="R256" i="14"/>
  <c r="P256" i="14"/>
  <c r="BI254" i="14"/>
  <c r="BH254" i="14"/>
  <c r="BG254" i="14"/>
  <c r="BE254" i="14"/>
  <c r="T254" i="14"/>
  <c r="R254" i="14"/>
  <c r="P254" i="14"/>
  <c r="BI253" i="14"/>
  <c r="BH253" i="14"/>
  <c r="BG253" i="14"/>
  <c r="BE253" i="14"/>
  <c r="T253" i="14"/>
  <c r="R253" i="14"/>
  <c r="P253" i="14"/>
  <c r="BI252" i="14"/>
  <c r="BH252" i="14"/>
  <c r="BG252" i="14"/>
  <c r="BE252" i="14"/>
  <c r="T252" i="14"/>
  <c r="R252" i="14"/>
  <c r="P252" i="14"/>
  <c r="BI251" i="14"/>
  <c r="BH251" i="14"/>
  <c r="BG251" i="14"/>
  <c r="BE251" i="14"/>
  <c r="T251" i="14"/>
  <c r="R251" i="14"/>
  <c r="P251" i="14"/>
  <c r="BI250" i="14"/>
  <c r="BH250" i="14"/>
  <c r="BG250" i="14"/>
  <c r="BE250" i="14"/>
  <c r="T250" i="14"/>
  <c r="R250" i="14"/>
  <c r="P250" i="14"/>
  <c r="BI249" i="14"/>
  <c r="BH249" i="14"/>
  <c r="BG249" i="14"/>
  <c r="BE249" i="14"/>
  <c r="T249" i="14"/>
  <c r="R249" i="14"/>
  <c r="P249" i="14"/>
  <c r="BI248" i="14"/>
  <c r="BH248" i="14"/>
  <c r="BG248" i="14"/>
  <c r="BE248" i="14"/>
  <c r="T248" i="14"/>
  <c r="R248" i="14"/>
  <c r="P248" i="14"/>
  <c r="BI247" i="14"/>
  <c r="BH247" i="14"/>
  <c r="BG247" i="14"/>
  <c r="BE247" i="14"/>
  <c r="T247" i="14"/>
  <c r="R247" i="14"/>
  <c r="P247" i="14"/>
  <c r="BI246" i="14"/>
  <c r="BH246" i="14"/>
  <c r="BG246" i="14"/>
  <c r="BE246" i="14"/>
  <c r="T246" i="14"/>
  <c r="R246" i="14"/>
  <c r="P246" i="14"/>
  <c r="BI245" i="14"/>
  <c r="BH245" i="14"/>
  <c r="BG245" i="14"/>
  <c r="BE245" i="14"/>
  <c r="T245" i="14"/>
  <c r="R245" i="14"/>
  <c r="P245" i="14"/>
  <c r="BI241" i="14"/>
  <c r="BH241" i="14"/>
  <c r="BG241" i="14"/>
  <c r="BE241" i="14"/>
  <c r="T241" i="14"/>
  <c r="R241" i="14"/>
  <c r="P241" i="14"/>
  <c r="BI239" i="14"/>
  <c r="BH239" i="14"/>
  <c r="BG239" i="14"/>
  <c r="BE239" i="14"/>
  <c r="T239" i="14"/>
  <c r="R239" i="14"/>
  <c r="P239" i="14"/>
  <c r="BI237" i="14"/>
  <c r="BH237" i="14"/>
  <c r="BG237" i="14"/>
  <c r="BE237" i="14"/>
  <c r="T237" i="14"/>
  <c r="R237" i="14"/>
  <c r="P237" i="14"/>
  <c r="BI235" i="14"/>
  <c r="BH235" i="14"/>
  <c r="BG235" i="14"/>
  <c r="BE235" i="14"/>
  <c r="T235" i="14"/>
  <c r="R235" i="14"/>
  <c r="P235" i="14"/>
  <c r="BI234" i="14"/>
  <c r="BH234" i="14"/>
  <c r="BG234" i="14"/>
  <c r="BE234" i="14"/>
  <c r="T234" i="14"/>
  <c r="R234" i="14"/>
  <c r="P234" i="14"/>
  <c r="BI233" i="14"/>
  <c r="BH233" i="14"/>
  <c r="BG233" i="14"/>
  <c r="BE233" i="14"/>
  <c r="T233" i="14"/>
  <c r="R233" i="14"/>
  <c r="P233" i="14"/>
  <c r="BI228" i="14"/>
  <c r="BH228" i="14"/>
  <c r="BG228" i="14"/>
  <c r="BE228" i="14"/>
  <c r="T228" i="14"/>
  <c r="R228" i="14"/>
  <c r="P228" i="14"/>
  <c r="BI222" i="14"/>
  <c r="BH222" i="14"/>
  <c r="BG222" i="14"/>
  <c r="BE222" i="14"/>
  <c r="T222" i="14"/>
  <c r="R222" i="14"/>
  <c r="P222" i="14"/>
  <c r="BI221" i="14"/>
  <c r="BH221" i="14"/>
  <c r="BG221" i="14"/>
  <c r="BE221" i="14"/>
  <c r="T221" i="14"/>
  <c r="R221" i="14"/>
  <c r="P221" i="14"/>
  <c r="BI220" i="14"/>
  <c r="BH220" i="14"/>
  <c r="BG220" i="14"/>
  <c r="BE220" i="14"/>
  <c r="T220" i="14"/>
  <c r="R220" i="14"/>
  <c r="P220" i="14"/>
  <c r="BI219" i="14"/>
  <c r="BH219" i="14"/>
  <c r="BG219" i="14"/>
  <c r="BE219" i="14"/>
  <c r="T219" i="14"/>
  <c r="R219" i="14"/>
  <c r="P219" i="14"/>
  <c r="BI218" i="14"/>
  <c r="BH218" i="14"/>
  <c r="BG218" i="14"/>
  <c r="BE218" i="14"/>
  <c r="T218" i="14"/>
  <c r="R218" i="14"/>
  <c r="P218" i="14"/>
  <c r="BI217" i="14"/>
  <c r="BH217" i="14"/>
  <c r="BG217" i="14"/>
  <c r="BE217" i="14"/>
  <c r="T217" i="14"/>
  <c r="R217" i="14"/>
  <c r="P217" i="14"/>
  <c r="BI216" i="14"/>
  <c r="BH216" i="14"/>
  <c r="BG216" i="14"/>
  <c r="BE216" i="14"/>
  <c r="T216" i="14"/>
  <c r="R216" i="14"/>
  <c r="P216" i="14"/>
  <c r="BI215" i="14"/>
  <c r="BH215" i="14"/>
  <c r="BG215" i="14"/>
  <c r="BE215" i="14"/>
  <c r="T215" i="14"/>
  <c r="R215" i="14"/>
  <c r="P215" i="14"/>
  <c r="BI213" i="14"/>
  <c r="BH213" i="14"/>
  <c r="BG213" i="14"/>
  <c r="BE213" i="14"/>
  <c r="T213" i="14"/>
  <c r="T212" i="14" s="1"/>
  <c r="R213" i="14"/>
  <c r="R212" i="14" s="1"/>
  <c r="P213" i="14"/>
  <c r="P212" i="14" s="1"/>
  <c r="BI211" i="14"/>
  <c r="BH211" i="14"/>
  <c r="BG211" i="14"/>
  <c r="BE211" i="14"/>
  <c r="T211" i="14"/>
  <c r="R211" i="14"/>
  <c r="P211" i="14"/>
  <c r="BI210" i="14"/>
  <c r="BH210" i="14"/>
  <c r="BG210" i="14"/>
  <c r="BE210" i="14"/>
  <c r="T210" i="14"/>
  <c r="R210" i="14"/>
  <c r="P210" i="14"/>
  <c r="BI209" i="14"/>
  <c r="BH209" i="14"/>
  <c r="BG209" i="14"/>
  <c r="BE209" i="14"/>
  <c r="T209" i="14"/>
  <c r="R209" i="14"/>
  <c r="P209" i="14"/>
  <c r="BI206" i="14"/>
  <c r="BH206" i="14"/>
  <c r="BG206" i="14"/>
  <c r="BE206" i="14"/>
  <c r="T206" i="14"/>
  <c r="R206" i="14"/>
  <c r="P206" i="14"/>
  <c r="BI200" i="14"/>
  <c r="BH200" i="14"/>
  <c r="BG200" i="14"/>
  <c r="BE200" i="14"/>
  <c r="T200" i="14"/>
  <c r="R200" i="14"/>
  <c r="P200" i="14"/>
  <c r="BI199" i="14"/>
  <c r="BH199" i="14"/>
  <c r="BG199" i="14"/>
  <c r="BE199" i="14"/>
  <c r="T199" i="14"/>
  <c r="R199" i="14"/>
  <c r="P199" i="14"/>
  <c r="BI197" i="14"/>
  <c r="BH197" i="14"/>
  <c r="BG197" i="14"/>
  <c r="BE197" i="14"/>
  <c r="T197" i="14"/>
  <c r="R197" i="14"/>
  <c r="P197" i="14"/>
  <c r="BI196" i="14"/>
  <c r="BH196" i="14"/>
  <c r="BG196" i="14"/>
  <c r="BE196" i="14"/>
  <c r="T196" i="14"/>
  <c r="R196" i="14"/>
  <c r="P196" i="14"/>
  <c r="BI191" i="14"/>
  <c r="BH191" i="14"/>
  <c r="BG191" i="14"/>
  <c r="BE191" i="14"/>
  <c r="T191" i="14"/>
  <c r="R191" i="14"/>
  <c r="P191" i="14"/>
  <c r="BI187" i="14"/>
  <c r="BH187" i="14"/>
  <c r="BG187" i="14"/>
  <c r="BE187" i="14"/>
  <c r="T187" i="14"/>
  <c r="R187" i="14"/>
  <c r="P187" i="14"/>
  <c r="BI181" i="14"/>
  <c r="BH181" i="14"/>
  <c r="BG181" i="14"/>
  <c r="BE181" i="14"/>
  <c r="T181" i="14"/>
  <c r="R181" i="14"/>
  <c r="P181" i="14"/>
  <c r="BI178" i="14"/>
  <c r="BH178" i="14"/>
  <c r="BG178" i="14"/>
  <c r="BE178" i="14"/>
  <c r="T178" i="14"/>
  <c r="R178" i="14"/>
  <c r="P178" i="14"/>
  <c r="BI171" i="14"/>
  <c r="BH171" i="14"/>
  <c r="BG171" i="14"/>
  <c r="BE171" i="14"/>
  <c r="T171" i="14"/>
  <c r="R171" i="14"/>
  <c r="P171" i="14"/>
  <c r="BI166" i="14"/>
  <c r="BH166" i="14"/>
  <c r="BG166" i="14"/>
  <c r="BE166" i="14"/>
  <c r="T166" i="14"/>
  <c r="R166" i="14"/>
  <c r="P166" i="14"/>
  <c r="BI164" i="14"/>
  <c r="BH164" i="14"/>
  <c r="BG164" i="14"/>
  <c r="BE164" i="14"/>
  <c r="T164" i="14"/>
  <c r="R164" i="14"/>
  <c r="P164" i="14"/>
  <c r="BI162" i="14"/>
  <c r="BH162" i="14"/>
  <c r="BG162" i="14"/>
  <c r="BE162" i="14"/>
  <c r="T162" i="14"/>
  <c r="R162" i="14"/>
  <c r="P162" i="14"/>
  <c r="BI160" i="14"/>
  <c r="BH160" i="14"/>
  <c r="BG160" i="14"/>
  <c r="BE160" i="14"/>
  <c r="T160" i="14"/>
  <c r="R160" i="14"/>
  <c r="P160" i="14"/>
  <c r="BI155" i="14"/>
  <c r="BH155" i="14"/>
  <c r="BG155" i="14"/>
  <c r="BE155" i="14"/>
  <c r="T155" i="14"/>
  <c r="R155" i="14"/>
  <c r="P155" i="14"/>
  <c r="BI153" i="14"/>
  <c r="BH153" i="14"/>
  <c r="BG153" i="14"/>
  <c r="BE153" i="14"/>
  <c r="T153" i="14"/>
  <c r="R153" i="14"/>
  <c r="P153" i="14"/>
  <c r="BI151" i="14"/>
  <c r="BH151" i="14"/>
  <c r="BG151" i="14"/>
  <c r="BE151" i="14"/>
  <c r="T151" i="14"/>
  <c r="R151" i="14"/>
  <c r="P151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J133" i="14"/>
  <c r="F133" i="14"/>
  <c r="F131" i="14"/>
  <c r="E129" i="14"/>
  <c r="BI114" i="14"/>
  <c r="BH114" i="14"/>
  <c r="BG114" i="14"/>
  <c r="BE114" i="14"/>
  <c r="BI113" i="14"/>
  <c r="BH113" i="14"/>
  <c r="BG113" i="14"/>
  <c r="BF113" i="14"/>
  <c r="BE113" i="14"/>
  <c r="BI112" i="14"/>
  <c r="BH112" i="14"/>
  <c r="BG112" i="14"/>
  <c r="BF112" i="14"/>
  <c r="BE112" i="14"/>
  <c r="BI111" i="14"/>
  <c r="BH111" i="14"/>
  <c r="BG111" i="14"/>
  <c r="BF111" i="14"/>
  <c r="BE111" i="14"/>
  <c r="BI110" i="14"/>
  <c r="BH110" i="14"/>
  <c r="BG110" i="14"/>
  <c r="BF110" i="14"/>
  <c r="BE110" i="14"/>
  <c r="BI109" i="14"/>
  <c r="BH109" i="14"/>
  <c r="BG109" i="14"/>
  <c r="BF109" i="14"/>
  <c r="BE109" i="14"/>
  <c r="J93" i="14"/>
  <c r="F93" i="14"/>
  <c r="F91" i="14"/>
  <c r="E89" i="14"/>
  <c r="J26" i="14"/>
  <c r="E26" i="14"/>
  <c r="J134" i="14" s="1"/>
  <c r="J25" i="14"/>
  <c r="J20" i="14"/>
  <c r="E20" i="14"/>
  <c r="F134" i="14" s="1"/>
  <c r="J19" i="14"/>
  <c r="J14" i="14"/>
  <c r="J131" i="14" s="1"/>
  <c r="E7" i="14"/>
  <c r="E85" i="14"/>
  <c r="J41" i="13"/>
  <c r="J40" i="13"/>
  <c r="AY108" i="1"/>
  <c r="J39" i="13"/>
  <c r="AX108" i="1" s="1"/>
  <c r="BI220" i="13"/>
  <c r="BH220" i="13"/>
  <c r="BG220" i="13"/>
  <c r="BE220" i="13"/>
  <c r="T220" i="13"/>
  <c r="T219" i="13" s="1"/>
  <c r="R220" i="13"/>
  <c r="R219" i="13" s="1"/>
  <c r="P220" i="13"/>
  <c r="P219" i="13" s="1"/>
  <c r="BI217" i="13"/>
  <c r="BH217" i="13"/>
  <c r="BG217" i="13"/>
  <c r="BE217" i="13"/>
  <c r="T217" i="13"/>
  <c r="R217" i="13"/>
  <c r="P217" i="13"/>
  <c r="BI216" i="13"/>
  <c r="BH216" i="13"/>
  <c r="BG216" i="13"/>
  <c r="BE216" i="13"/>
  <c r="T216" i="13"/>
  <c r="R216" i="13"/>
  <c r="P216" i="13"/>
  <c r="BI215" i="13"/>
  <c r="BH215" i="13"/>
  <c r="BG215" i="13"/>
  <c r="BE215" i="13"/>
  <c r="T215" i="13"/>
  <c r="R215" i="13"/>
  <c r="P215" i="13"/>
  <c r="BI214" i="13"/>
  <c r="BH214" i="13"/>
  <c r="BG214" i="13"/>
  <c r="BE214" i="13"/>
  <c r="T214" i="13"/>
  <c r="R214" i="13"/>
  <c r="P214" i="13"/>
  <c r="BI213" i="13"/>
  <c r="BH213" i="13"/>
  <c r="BG213" i="13"/>
  <c r="BE213" i="13"/>
  <c r="T213" i="13"/>
  <c r="R213" i="13"/>
  <c r="P213" i="13"/>
  <c r="BI212" i="13"/>
  <c r="BH212" i="13"/>
  <c r="BG212" i="13"/>
  <c r="BE212" i="13"/>
  <c r="T212" i="13"/>
  <c r="R212" i="13"/>
  <c r="P212" i="13"/>
  <c r="BI211" i="13"/>
  <c r="BH211" i="13"/>
  <c r="BG211" i="13"/>
  <c r="BE211" i="13"/>
  <c r="T211" i="13"/>
  <c r="R211" i="13"/>
  <c r="P211" i="13"/>
  <c r="BI210" i="13"/>
  <c r="BH210" i="13"/>
  <c r="BG210" i="13"/>
  <c r="BE210" i="13"/>
  <c r="T210" i="13"/>
  <c r="R210" i="13"/>
  <c r="P210" i="13"/>
  <c r="BI209" i="13"/>
  <c r="BH209" i="13"/>
  <c r="BG209" i="13"/>
  <c r="BE209" i="13"/>
  <c r="T209" i="13"/>
  <c r="R209" i="13"/>
  <c r="P209" i="13"/>
  <c r="BI207" i="13"/>
  <c r="BH207" i="13"/>
  <c r="BG207" i="13"/>
  <c r="BE207" i="13"/>
  <c r="T207" i="13"/>
  <c r="R207" i="13"/>
  <c r="P207" i="13"/>
  <c r="BI205" i="13"/>
  <c r="BH205" i="13"/>
  <c r="BG205" i="13"/>
  <c r="BE205" i="13"/>
  <c r="T205" i="13"/>
  <c r="R205" i="13"/>
  <c r="P205" i="13"/>
  <c r="BI203" i="13"/>
  <c r="BH203" i="13"/>
  <c r="BG203" i="13"/>
  <c r="BE203" i="13"/>
  <c r="T203" i="13"/>
  <c r="R203" i="13"/>
  <c r="P203" i="13"/>
  <c r="BI201" i="13"/>
  <c r="BH201" i="13"/>
  <c r="BG201" i="13"/>
  <c r="BE201" i="13"/>
  <c r="T201" i="13"/>
  <c r="R201" i="13"/>
  <c r="P201" i="13"/>
  <c r="BI199" i="13"/>
  <c r="BH199" i="13"/>
  <c r="BG199" i="13"/>
  <c r="BE199" i="13"/>
  <c r="T199" i="13"/>
  <c r="R199" i="13"/>
  <c r="P199" i="13"/>
  <c r="BI197" i="13"/>
  <c r="BH197" i="13"/>
  <c r="BG197" i="13"/>
  <c r="BE197" i="13"/>
  <c r="T197" i="13"/>
  <c r="R197" i="13"/>
  <c r="P197" i="13"/>
  <c r="BI196" i="13"/>
  <c r="BH196" i="13"/>
  <c r="BG196" i="13"/>
  <c r="BE196" i="13"/>
  <c r="T196" i="13"/>
  <c r="R196" i="13"/>
  <c r="P196" i="13"/>
  <c r="BI194" i="13"/>
  <c r="BH194" i="13"/>
  <c r="BG194" i="13"/>
  <c r="BE194" i="13"/>
  <c r="T194" i="13"/>
  <c r="R194" i="13"/>
  <c r="P194" i="13"/>
  <c r="BI192" i="13"/>
  <c r="BH192" i="13"/>
  <c r="BG192" i="13"/>
  <c r="BE192" i="13"/>
  <c r="T192" i="13"/>
  <c r="R192" i="13"/>
  <c r="P192" i="13"/>
  <c r="BI191" i="13"/>
  <c r="BH191" i="13"/>
  <c r="BG191" i="13"/>
  <c r="BE191" i="13"/>
  <c r="T191" i="13"/>
  <c r="R191" i="13"/>
  <c r="P191" i="13"/>
  <c r="BI189" i="13"/>
  <c r="BH189" i="13"/>
  <c r="BG189" i="13"/>
  <c r="BE189" i="13"/>
  <c r="T189" i="13"/>
  <c r="R189" i="13"/>
  <c r="P189" i="13"/>
  <c r="BI185" i="13"/>
  <c r="BH185" i="13"/>
  <c r="BG185" i="13"/>
  <c r="BE185" i="13"/>
  <c r="T185" i="13"/>
  <c r="R185" i="13"/>
  <c r="P185" i="13"/>
  <c r="BI181" i="13"/>
  <c r="BH181" i="13"/>
  <c r="BG181" i="13"/>
  <c r="BE181" i="13"/>
  <c r="T181" i="13"/>
  <c r="R181" i="13"/>
  <c r="P181" i="13"/>
  <c r="BI178" i="13"/>
  <c r="BH178" i="13"/>
  <c r="BG178" i="13"/>
  <c r="BE178" i="13"/>
  <c r="T178" i="13"/>
  <c r="R178" i="13"/>
  <c r="P178" i="13"/>
  <c r="BI174" i="13"/>
  <c r="BH174" i="13"/>
  <c r="BG174" i="13"/>
  <c r="BE174" i="13"/>
  <c r="T174" i="13"/>
  <c r="R174" i="13"/>
  <c r="P174" i="13"/>
  <c r="BI169" i="13"/>
  <c r="BH169" i="13"/>
  <c r="BG169" i="13"/>
  <c r="BE169" i="13"/>
  <c r="T169" i="13"/>
  <c r="R169" i="13"/>
  <c r="P169" i="13"/>
  <c r="BI167" i="13"/>
  <c r="BH167" i="13"/>
  <c r="BG167" i="13"/>
  <c r="BE167" i="13"/>
  <c r="T167" i="13"/>
  <c r="R167" i="13"/>
  <c r="P167" i="13"/>
  <c r="BI165" i="13"/>
  <c r="BH165" i="13"/>
  <c r="BG165" i="13"/>
  <c r="BE165" i="13"/>
  <c r="T165" i="13"/>
  <c r="R165" i="13"/>
  <c r="P165" i="13"/>
  <c r="BI163" i="13"/>
  <c r="BH163" i="13"/>
  <c r="BG163" i="13"/>
  <c r="BE163" i="13"/>
  <c r="T163" i="13"/>
  <c r="R163" i="13"/>
  <c r="P163" i="13"/>
  <c r="BI160" i="13"/>
  <c r="BH160" i="13"/>
  <c r="BG160" i="13"/>
  <c r="BE160" i="13"/>
  <c r="T160" i="13"/>
  <c r="R160" i="13"/>
  <c r="P160" i="13"/>
  <c r="BI158" i="13"/>
  <c r="BH158" i="13"/>
  <c r="BG158" i="13"/>
  <c r="BE158" i="13"/>
  <c r="T158" i="13"/>
  <c r="R158" i="13"/>
  <c r="P158" i="13"/>
  <c r="BI156" i="13"/>
  <c r="BH156" i="13"/>
  <c r="BG156" i="13"/>
  <c r="BE156" i="13"/>
  <c r="T156" i="13"/>
  <c r="R156" i="13"/>
  <c r="P156" i="13"/>
  <c r="BI151" i="13"/>
  <c r="BH151" i="13"/>
  <c r="BG151" i="13"/>
  <c r="BE151" i="13"/>
  <c r="T151" i="13"/>
  <c r="R151" i="13"/>
  <c r="P151" i="13"/>
  <c r="BI149" i="13"/>
  <c r="BH149" i="13"/>
  <c r="BG149" i="13"/>
  <c r="BE149" i="13"/>
  <c r="T149" i="13"/>
  <c r="R149" i="13"/>
  <c r="P149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J132" i="13"/>
  <c r="F132" i="13"/>
  <c r="F130" i="13"/>
  <c r="E128" i="13"/>
  <c r="BI113" i="13"/>
  <c r="BH113" i="13"/>
  <c r="BG113" i="13"/>
  <c r="BE113" i="13"/>
  <c r="BI112" i="13"/>
  <c r="BH112" i="13"/>
  <c r="BG112" i="13"/>
  <c r="BF112" i="13"/>
  <c r="BE112" i="13"/>
  <c r="BI111" i="13"/>
  <c r="BH111" i="13"/>
  <c r="BG111" i="13"/>
  <c r="BF111" i="13"/>
  <c r="BE111" i="13"/>
  <c r="BI110" i="13"/>
  <c r="BH110" i="13"/>
  <c r="BG110" i="13"/>
  <c r="BF110" i="13"/>
  <c r="BE110" i="13"/>
  <c r="BI109" i="13"/>
  <c r="BH109" i="13"/>
  <c r="BG109" i="13"/>
  <c r="BF109" i="13"/>
  <c r="BE109" i="13"/>
  <c r="BI108" i="13"/>
  <c r="BH108" i="13"/>
  <c r="BG108" i="13"/>
  <c r="BF108" i="13"/>
  <c r="BE108" i="13"/>
  <c r="J93" i="13"/>
  <c r="F93" i="13"/>
  <c r="F91" i="13"/>
  <c r="E89" i="13"/>
  <c r="J26" i="13"/>
  <c r="E26" i="13"/>
  <c r="J133" i="13"/>
  <c r="J25" i="13"/>
  <c r="J20" i="13"/>
  <c r="E20" i="13"/>
  <c r="F133" i="13"/>
  <c r="J19" i="13"/>
  <c r="J14" i="13"/>
  <c r="J130" i="13" s="1"/>
  <c r="E7" i="13"/>
  <c r="E124" i="13" s="1"/>
  <c r="J41" i="12"/>
  <c r="J40" i="12"/>
  <c r="AY107" i="1"/>
  <c r="J39" i="12"/>
  <c r="AX107" i="1" s="1"/>
  <c r="BI241" i="12"/>
  <c r="BH241" i="12"/>
  <c r="BG241" i="12"/>
  <c r="BE241" i="12"/>
  <c r="T241" i="12"/>
  <c r="T240" i="12" s="1"/>
  <c r="R241" i="12"/>
  <c r="R240" i="12" s="1"/>
  <c r="P241" i="12"/>
  <c r="P240" i="12" s="1"/>
  <c r="BI238" i="12"/>
  <c r="BH238" i="12"/>
  <c r="BG238" i="12"/>
  <c r="BE238" i="12"/>
  <c r="T238" i="12"/>
  <c r="R238" i="12"/>
  <c r="P238" i="12"/>
  <c r="BI237" i="12"/>
  <c r="BH237" i="12"/>
  <c r="BG237" i="12"/>
  <c r="BE237" i="12"/>
  <c r="T237" i="12"/>
  <c r="R237" i="12"/>
  <c r="P237" i="12"/>
  <c r="BI236" i="12"/>
  <c r="BH236" i="12"/>
  <c r="BG236" i="12"/>
  <c r="BE236" i="12"/>
  <c r="T236" i="12"/>
  <c r="R236" i="12"/>
  <c r="P236" i="12"/>
  <c r="BI235" i="12"/>
  <c r="BH235" i="12"/>
  <c r="BG235" i="12"/>
  <c r="BE235" i="12"/>
  <c r="T235" i="12"/>
  <c r="R235" i="12"/>
  <c r="P235" i="12"/>
  <c r="BI234" i="12"/>
  <c r="BH234" i="12"/>
  <c r="BG234" i="12"/>
  <c r="BE234" i="12"/>
  <c r="T234" i="12"/>
  <c r="R234" i="12"/>
  <c r="P234" i="12"/>
  <c r="BI233" i="12"/>
  <c r="BH233" i="12"/>
  <c r="BG233" i="12"/>
  <c r="BE233" i="12"/>
  <c r="T233" i="12"/>
  <c r="R233" i="12"/>
  <c r="P233" i="12"/>
  <c r="BI232" i="12"/>
  <c r="BH232" i="12"/>
  <c r="BG232" i="12"/>
  <c r="BE232" i="12"/>
  <c r="T232" i="12"/>
  <c r="R232" i="12"/>
  <c r="P232" i="12"/>
  <c r="BI231" i="12"/>
  <c r="BH231" i="12"/>
  <c r="BG231" i="12"/>
  <c r="BE231" i="12"/>
  <c r="T231" i="12"/>
  <c r="R231" i="12"/>
  <c r="P231" i="12"/>
  <c r="BI230" i="12"/>
  <c r="BH230" i="12"/>
  <c r="BG230" i="12"/>
  <c r="BE230" i="12"/>
  <c r="T230" i="12"/>
  <c r="R230" i="12"/>
  <c r="P230" i="12"/>
  <c r="BI229" i="12"/>
  <c r="BH229" i="12"/>
  <c r="BG229" i="12"/>
  <c r="BE229" i="12"/>
  <c r="T229" i="12"/>
  <c r="R229" i="12"/>
  <c r="P229" i="12"/>
  <c r="BI228" i="12"/>
  <c r="BH228" i="12"/>
  <c r="BG228" i="12"/>
  <c r="BE228" i="12"/>
  <c r="T228" i="12"/>
  <c r="R228" i="12"/>
  <c r="P228" i="12"/>
  <c r="BI226" i="12"/>
  <c r="BH226" i="12"/>
  <c r="BG226" i="12"/>
  <c r="BE226" i="12"/>
  <c r="T226" i="12"/>
  <c r="R226" i="12"/>
  <c r="P226" i="12"/>
  <c r="BI224" i="12"/>
  <c r="BH224" i="12"/>
  <c r="BG224" i="12"/>
  <c r="BE224" i="12"/>
  <c r="T224" i="12"/>
  <c r="R224" i="12"/>
  <c r="P224" i="12"/>
  <c r="BI222" i="12"/>
  <c r="BH222" i="12"/>
  <c r="BG222" i="12"/>
  <c r="BE222" i="12"/>
  <c r="T222" i="12"/>
  <c r="R222" i="12"/>
  <c r="P222" i="12"/>
  <c r="BI220" i="12"/>
  <c r="BH220" i="12"/>
  <c r="BG220" i="12"/>
  <c r="BE220" i="12"/>
  <c r="T220" i="12"/>
  <c r="R220" i="12"/>
  <c r="P220" i="12"/>
  <c r="BI218" i="12"/>
  <c r="BH218" i="12"/>
  <c r="BG218" i="12"/>
  <c r="BE218" i="12"/>
  <c r="T218" i="12"/>
  <c r="R218" i="12"/>
  <c r="P218" i="12"/>
  <c r="BI214" i="12"/>
  <c r="BH214" i="12"/>
  <c r="BG214" i="12"/>
  <c r="BE214" i="12"/>
  <c r="T214" i="12"/>
  <c r="R214" i="12"/>
  <c r="P214" i="12"/>
  <c r="BI212" i="12"/>
  <c r="BH212" i="12"/>
  <c r="BG212" i="12"/>
  <c r="BE212" i="12"/>
  <c r="T212" i="12"/>
  <c r="R212" i="12"/>
  <c r="P212" i="12"/>
  <c r="BI211" i="12"/>
  <c r="BH211" i="12"/>
  <c r="BG211" i="12"/>
  <c r="BE211" i="12"/>
  <c r="T211" i="12"/>
  <c r="R211" i="12"/>
  <c r="P211" i="12"/>
  <c r="BI210" i="12"/>
  <c r="BH210" i="12"/>
  <c r="BG210" i="12"/>
  <c r="BE210" i="12"/>
  <c r="T210" i="12"/>
  <c r="R210" i="12"/>
  <c r="P210" i="12"/>
  <c r="BI206" i="12"/>
  <c r="BH206" i="12"/>
  <c r="BG206" i="12"/>
  <c r="BE206" i="12"/>
  <c r="T206" i="12"/>
  <c r="R206" i="12"/>
  <c r="P206" i="12"/>
  <c r="BI204" i="12"/>
  <c r="BH204" i="12"/>
  <c r="BG204" i="12"/>
  <c r="BE204" i="12"/>
  <c r="T204" i="12"/>
  <c r="R204" i="12"/>
  <c r="P204" i="12"/>
  <c r="BI203" i="12"/>
  <c r="BH203" i="12"/>
  <c r="BG203" i="12"/>
  <c r="BE203" i="12"/>
  <c r="T203" i="12"/>
  <c r="R203" i="12"/>
  <c r="P203" i="12"/>
  <c r="BI200" i="12"/>
  <c r="BH200" i="12"/>
  <c r="BG200" i="12"/>
  <c r="BE200" i="12"/>
  <c r="T200" i="12"/>
  <c r="R200" i="12"/>
  <c r="P200" i="12"/>
  <c r="BI197" i="12"/>
  <c r="BH197" i="12"/>
  <c r="BG197" i="12"/>
  <c r="BE197" i="12"/>
  <c r="T197" i="12"/>
  <c r="R197" i="12"/>
  <c r="P197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0" i="12"/>
  <c r="BH190" i="12"/>
  <c r="BG190" i="12"/>
  <c r="BE190" i="12"/>
  <c r="T190" i="12"/>
  <c r="R190" i="12"/>
  <c r="P190" i="12"/>
  <c r="BI186" i="12"/>
  <c r="BH186" i="12"/>
  <c r="BG186" i="12"/>
  <c r="BE186" i="12"/>
  <c r="T186" i="12"/>
  <c r="R186" i="12"/>
  <c r="P186" i="12"/>
  <c r="BI184" i="12"/>
  <c r="BH184" i="12"/>
  <c r="BG184" i="12"/>
  <c r="BE184" i="12"/>
  <c r="T184" i="12"/>
  <c r="R184" i="12"/>
  <c r="P184" i="12"/>
  <c r="BI179" i="12"/>
  <c r="BH179" i="12"/>
  <c r="BG179" i="12"/>
  <c r="BE179" i="12"/>
  <c r="T179" i="12"/>
  <c r="R179" i="12"/>
  <c r="P179" i="12"/>
  <c r="BI176" i="12"/>
  <c r="BH176" i="12"/>
  <c r="BG176" i="12"/>
  <c r="BE176" i="12"/>
  <c r="T176" i="12"/>
  <c r="R176" i="12"/>
  <c r="P176" i="12"/>
  <c r="BI171" i="12"/>
  <c r="BH171" i="12"/>
  <c r="BG171" i="12"/>
  <c r="BE171" i="12"/>
  <c r="T171" i="12"/>
  <c r="R171" i="12"/>
  <c r="P171" i="12"/>
  <c r="BI168" i="12"/>
  <c r="BH168" i="12"/>
  <c r="BG168" i="12"/>
  <c r="BE168" i="12"/>
  <c r="T168" i="12"/>
  <c r="R168" i="12"/>
  <c r="P168" i="12"/>
  <c r="BI166" i="12"/>
  <c r="BH166" i="12"/>
  <c r="BG166" i="12"/>
  <c r="BE166" i="12"/>
  <c r="T166" i="12"/>
  <c r="R166" i="12"/>
  <c r="P166" i="12"/>
  <c r="BI164" i="12"/>
  <c r="BH164" i="12"/>
  <c r="BG164" i="12"/>
  <c r="BE164" i="12"/>
  <c r="T164" i="12"/>
  <c r="R164" i="12"/>
  <c r="P164" i="12"/>
  <c r="BI162" i="12"/>
  <c r="BH162" i="12"/>
  <c r="BG162" i="12"/>
  <c r="BE162" i="12"/>
  <c r="T162" i="12"/>
  <c r="R162" i="12"/>
  <c r="P162" i="12"/>
  <c r="BI159" i="12"/>
  <c r="BH159" i="12"/>
  <c r="BG159" i="12"/>
  <c r="BE159" i="12"/>
  <c r="T159" i="12"/>
  <c r="R159" i="12"/>
  <c r="P159" i="12"/>
  <c r="BI157" i="12"/>
  <c r="BH157" i="12"/>
  <c r="BG157" i="12"/>
  <c r="BE157" i="12"/>
  <c r="T157" i="12"/>
  <c r="R157" i="12"/>
  <c r="P157" i="12"/>
  <c r="BI155" i="12"/>
  <c r="BH155" i="12"/>
  <c r="BG155" i="12"/>
  <c r="BE155" i="12"/>
  <c r="T155" i="12"/>
  <c r="R155" i="12"/>
  <c r="P155" i="12"/>
  <c r="BI151" i="12"/>
  <c r="BH151" i="12"/>
  <c r="BG151" i="12"/>
  <c r="BE151" i="12"/>
  <c r="T151" i="12"/>
  <c r="R151" i="12"/>
  <c r="P151" i="12"/>
  <c r="BI149" i="12"/>
  <c r="BH149" i="12"/>
  <c r="BG149" i="12"/>
  <c r="BE149" i="12"/>
  <c r="T149" i="12"/>
  <c r="R149" i="12"/>
  <c r="P149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J132" i="12"/>
  <c r="F132" i="12"/>
  <c r="F130" i="12"/>
  <c r="E128" i="12"/>
  <c r="BI113" i="12"/>
  <c r="BH113" i="12"/>
  <c r="BG113" i="12"/>
  <c r="BE113" i="12"/>
  <c r="BI112" i="12"/>
  <c r="BH112" i="12"/>
  <c r="BG112" i="12"/>
  <c r="BF112" i="12"/>
  <c r="BE112" i="12"/>
  <c r="BI111" i="12"/>
  <c r="BH111" i="12"/>
  <c r="BG111" i="12"/>
  <c r="BF111" i="12"/>
  <c r="BE111" i="12"/>
  <c r="BI110" i="12"/>
  <c r="BH110" i="12"/>
  <c r="BG110" i="12"/>
  <c r="BF110" i="12"/>
  <c r="BE110" i="12"/>
  <c r="BI109" i="12"/>
  <c r="BH109" i="12"/>
  <c r="BG109" i="12"/>
  <c r="BF109" i="12"/>
  <c r="BE109" i="12"/>
  <c r="BI108" i="12"/>
  <c r="BH108" i="12"/>
  <c r="BG108" i="12"/>
  <c r="BF108" i="12"/>
  <c r="BE108" i="12"/>
  <c r="J93" i="12"/>
  <c r="F93" i="12"/>
  <c r="F91" i="12"/>
  <c r="E89" i="12"/>
  <c r="J26" i="12"/>
  <c r="E26" i="12"/>
  <c r="J94" i="12" s="1"/>
  <c r="J25" i="12"/>
  <c r="J20" i="12"/>
  <c r="E20" i="12"/>
  <c r="F133" i="12"/>
  <c r="J19" i="12"/>
  <c r="J14" i="12"/>
  <c r="J91" i="12" s="1"/>
  <c r="E7" i="12"/>
  <c r="E124" i="12" s="1"/>
  <c r="J41" i="11"/>
  <c r="J40" i="11"/>
  <c r="AY106" i="1"/>
  <c r="J39" i="11"/>
  <c r="AX106" i="1" s="1"/>
  <c r="BI196" i="11"/>
  <c r="BH196" i="11"/>
  <c r="BG196" i="11"/>
  <c r="BE196" i="11"/>
  <c r="T196" i="11"/>
  <c r="T195" i="11" s="1"/>
  <c r="R196" i="11"/>
  <c r="R195" i="11" s="1"/>
  <c r="P196" i="11"/>
  <c r="P195" i="11" s="1"/>
  <c r="BI193" i="11"/>
  <c r="BH193" i="11"/>
  <c r="BG193" i="11"/>
  <c r="BE193" i="11"/>
  <c r="T193" i="11"/>
  <c r="R193" i="11"/>
  <c r="P193" i="11"/>
  <c r="BI192" i="11"/>
  <c r="BH192" i="11"/>
  <c r="BG192" i="11"/>
  <c r="BE192" i="11"/>
  <c r="T192" i="11"/>
  <c r="R192" i="11"/>
  <c r="P192" i="11"/>
  <c r="BI191" i="11"/>
  <c r="BH191" i="11"/>
  <c r="BG191" i="11"/>
  <c r="BE191" i="11"/>
  <c r="T191" i="11"/>
  <c r="R191" i="11"/>
  <c r="P191" i="11"/>
  <c r="BI190" i="11"/>
  <c r="BH190" i="11"/>
  <c r="BG190" i="11"/>
  <c r="BE190" i="11"/>
  <c r="T190" i="11"/>
  <c r="R190" i="11"/>
  <c r="P190" i="11"/>
  <c r="BI189" i="11"/>
  <c r="BH189" i="11"/>
  <c r="BG189" i="11"/>
  <c r="BE189" i="11"/>
  <c r="T189" i="11"/>
  <c r="R189" i="11"/>
  <c r="P189" i="11"/>
  <c r="BI188" i="11"/>
  <c r="BH188" i="11"/>
  <c r="BG188" i="11"/>
  <c r="BE188" i="11"/>
  <c r="T188" i="11"/>
  <c r="R188" i="11"/>
  <c r="P188" i="11"/>
  <c r="BI187" i="11"/>
  <c r="BH187" i="11"/>
  <c r="BG187" i="11"/>
  <c r="BE187" i="11"/>
  <c r="T187" i="11"/>
  <c r="R187" i="11"/>
  <c r="P187" i="11"/>
  <c r="BI185" i="11"/>
  <c r="BH185" i="11"/>
  <c r="BG185" i="11"/>
  <c r="BE185" i="11"/>
  <c r="T185" i="11"/>
  <c r="R185" i="11"/>
  <c r="P185" i="11"/>
  <c r="BI183" i="11"/>
  <c r="BH183" i="11"/>
  <c r="BG183" i="11"/>
  <c r="BE183" i="11"/>
  <c r="T183" i="11"/>
  <c r="R183" i="11"/>
  <c r="P183" i="11"/>
  <c r="BI181" i="11"/>
  <c r="BH181" i="11"/>
  <c r="BG181" i="11"/>
  <c r="BE181" i="11"/>
  <c r="T181" i="11"/>
  <c r="R181" i="11"/>
  <c r="P181" i="11"/>
  <c r="BI179" i="11"/>
  <c r="BH179" i="11"/>
  <c r="BG179" i="11"/>
  <c r="BE179" i="11"/>
  <c r="T179" i="11"/>
  <c r="R179" i="11"/>
  <c r="P179" i="11"/>
  <c r="BI177" i="11"/>
  <c r="BH177" i="11"/>
  <c r="BG177" i="11"/>
  <c r="BE177" i="11"/>
  <c r="T177" i="11"/>
  <c r="R177" i="11"/>
  <c r="P177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2" i="11"/>
  <c r="BH172" i="11"/>
  <c r="BG172" i="11"/>
  <c r="BE172" i="11"/>
  <c r="T172" i="11"/>
  <c r="R172" i="11"/>
  <c r="P172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5" i="11"/>
  <c r="BH165" i="11"/>
  <c r="BG165" i="11"/>
  <c r="BE165" i="11"/>
  <c r="T165" i="11"/>
  <c r="R165" i="11"/>
  <c r="P165" i="11"/>
  <c r="BI160" i="11"/>
  <c r="BH160" i="11"/>
  <c r="BG160" i="11"/>
  <c r="BE160" i="11"/>
  <c r="T160" i="11"/>
  <c r="R160" i="11"/>
  <c r="P160" i="11"/>
  <c r="BI155" i="11"/>
  <c r="BH155" i="11"/>
  <c r="BG155" i="11"/>
  <c r="BE155" i="11"/>
  <c r="T155" i="11"/>
  <c r="R155" i="11"/>
  <c r="P155" i="11"/>
  <c r="BI152" i="11"/>
  <c r="BH152" i="11"/>
  <c r="BG152" i="11"/>
  <c r="BE152" i="11"/>
  <c r="T152" i="11"/>
  <c r="R152" i="11"/>
  <c r="P152" i="11"/>
  <c r="BI147" i="11"/>
  <c r="BH147" i="11"/>
  <c r="BG147" i="11"/>
  <c r="BE147" i="11"/>
  <c r="T147" i="11"/>
  <c r="R147" i="11"/>
  <c r="P147" i="11"/>
  <c r="BI145" i="11"/>
  <c r="BH145" i="11"/>
  <c r="BG145" i="11"/>
  <c r="BE145" i="11"/>
  <c r="T145" i="11"/>
  <c r="R145" i="11"/>
  <c r="P145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J132" i="11"/>
  <c r="F132" i="11"/>
  <c r="F130" i="11"/>
  <c r="E128" i="11"/>
  <c r="BI113" i="11"/>
  <c r="BH113" i="11"/>
  <c r="BG113" i="11"/>
  <c r="BE113" i="11"/>
  <c r="BI112" i="11"/>
  <c r="BH112" i="11"/>
  <c r="BG112" i="11"/>
  <c r="BF112" i="11"/>
  <c r="BE112" i="11"/>
  <c r="BI111" i="11"/>
  <c r="BH111" i="11"/>
  <c r="BG111" i="11"/>
  <c r="BF111" i="11"/>
  <c r="BE111" i="11"/>
  <c r="BI110" i="11"/>
  <c r="BH110" i="11"/>
  <c r="BG110" i="11"/>
  <c r="BF110" i="11"/>
  <c r="BE110" i="11"/>
  <c r="BI109" i="11"/>
  <c r="BH109" i="11"/>
  <c r="BG109" i="11"/>
  <c r="BF109" i="11"/>
  <c r="BE109" i="11"/>
  <c r="BI108" i="11"/>
  <c r="BH108" i="11"/>
  <c r="BG108" i="11"/>
  <c r="BF108" i="11"/>
  <c r="BE108" i="11"/>
  <c r="J93" i="11"/>
  <c r="F93" i="11"/>
  <c r="F91" i="11"/>
  <c r="E89" i="11"/>
  <c r="J26" i="11"/>
  <c r="E26" i="11"/>
  <c r="J133" i="11" s="1"/>
  <c r="J25" i="11"/>
  <c r="J20" i="11"/>
  <c r="E20" i="11"/>
  <c r="F133" i="11" s="1"/>
  <c r="J19" i="11"/>
  <c r="J14" i="11"/>
  <c r="J130" i="11" s="1"/>
  <c r="E7" i="11"/>
  <c r="E124" i="11" s="1"/>
  <c r="J41" i="10"/>
  <c r="J40" i="10"/>
  <c r="AY105" i="1" s="1"/>
  <c r="J39" i="10"/>
  <c r="AX105" i="1"/>
  <c r="BI218" i="10"/>
  <c r="BH218" i="10"/>
  <c r="BG218" i="10"/>
  <c r="BE218" i="10"/>
  <c r="T218" i="10"/>
  <c r="T217" i="10" s="1"/>
  <c r="R218" i="10"/>
  <c r="R217" i="10"/>
  <c r="P218" i="10"/>
  <c r="P217" i="10" s="1"/>
  <c r="BI215" i="10"/>
  <c r="BH215" i="10"/>
  <c r="BG215" i="10"/>
  <c r="BE215" i="10"/>
  <c r="T215" i="10"/>
  <c r="R215" i="10"/>
  <c r="P215" i="10"/>
  <c r="BI214" i="10"/>
  <c r="BH214" i="10"/>
  <c r="BG214" i="10"/>
  <c r="BE214" i="10"/>
  <c r="T214" i="10"/>
  <c r="R214" i="10"/>
  <c r="P214" i="10"/>
  <c r="BI213" i="10"/>
  <c r="BH213" i="10"/>
  <c r="BG213" i="10"/>
  <c r="BE213" i="10"/>
  <c r="T213" i="10"/>
  <c r="R213" i="10"/>
  <c r="P213" i="10"/>
  <c r="BI212" i="10"/>
  <c r="BH212" i="10"/>
  <c r="BG212" i="10"/>
  <c r="BE212" i="10"/>
  <c r="T212" i="10"/>
  <c r="R212" i="10"/>
  <c r="P212" i="10"/>
  <c r="BI211" i="10"/>
  <c r="BH211" i="10"/>
  <c r="BG211" i="10"/>
  <c r="BE211" i="10"/>
  <c r="T211" i="10"/>
  <c r="R211" i="10"/>
  <c r="P211" i="10"/>
  <c r="BI210" i="10"/>
  <c r="BH210" i="10"/>
  <c r="BG210" i="10"/>
  <c r="BE210" i="10"/>
  <c r="T210" i="10"/>
  <c r="R210" i="10"/>
  <c r="P210" i="10"/>
  <c r="BI209" i="10"/>
  <c r="BH209" i="10"/>
  <c r="BG209" i="10"/>
  <c r="BE209" i="10"/>
  <c r="T209" i="10"/>
  <c r="R209" i="10"/>
  <c r="P209" i="10"/>
  <c r="BI207" i="10"/>
  <c r="BH207" i="10"/>
  <c r="BG207" i="10"/>
  <c r="BE207" i="10"/>
  <c r="T207" i="10"/>
  <c r="R207" i="10"/>
  <c r="P207" i="10"/>
  <c r="BI205" i="10"/>
  <c r="BH205" i="10"/>
  <c r="BG205" i="10"/>
  <c r="BE205" i="10"/>
  <c r="T205" i="10"/>
  <c r="R205" i="10"/>
  <c r="P205" i="10"/>
  <c r="BI203" i="10"/>
  <c r="BH203" i="10"/>
  <c r="BG203" i="10"/>
  <c r="BE203" i="10"/>
  <c r="T203" i="10"/>
  <c r="R203" i="10"/>
  <c r="P203" i="10"/>
  <c r="BI201" i="10"/>
  <c r="BH201" i="10"/>
  <c r="BG201" i="10"/>
  <c r="BE201" i="10"/>
  <c r="T201" i="10"/>
  <c r="R201" i="10"/>
  <c r="P201" i="10"/>
  <c r="BI199" i="10"/>
  <c r="BH199" i="10"/>
  <c r="BG199" i="10"/>
  <c r="BE199" i="10"/>
  <c r="T199" i="10"/>
  <c r="R199" i="10"/>
  <c r="P199" i="10"/>
  <c r="BI197" i="10"/>
  <c r="BH197" i="10"/>
  <c r="BG197" i="10"/>
  <c r="BE197" i="10"/>
  <c r="T197" i="10"/>
  <c r="R197" i="10"/>
  <c r="P197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3" i="10"/>
  <c r="BH193" i="10"/>
  <c r="BG193" i="10"/>
  <c r="BE193" i="10"/>
  <c r="T193" i="10"/>
  <c r="R193" i="10"/>
  <c r="P193" i="10"/>
  <c r="BI192" i="10"/>
  <c r="BH192" i="10"/>
  <c r="BG192" i="10"/>
  <c r="BE192" i="10"/>
  <c r="T192" i="10"/>
  <c r="R192" i="10"/>
  <c r="P192" i="10"/>
  <c r="BI191" i="10"/>
  <c r="BH191" i="10"/>
  <c r="BG191" i="10"/>
  <c r="BE191" i="10"/>
  <c r="T191" i="10"/>
  <c r="R191" i="10"/>
  <c r="P191" i="10"/>
  <c r="BI189" i="10"/>
  <c r="BH189" i="10"/>
  <c r="BG189" i="10"/>
  <c r="BE189" i="10"/>
  <c r="T189" i="10"/>
  <c r="R189" i="10"/>
  <c r="P189" i="10"/>
  <c r="BI187" i="10"/>
  <c r="BH187" i="10"/>
  <c r="BG187" i="10"/>
  <c r="BE187" i="10"/>
  <c r="T187" i="10"/>
  <c r="R187" i="10"/>
  <c r="P187" i="10"/>
  <c r="BI186" i="10"/>
  <c r="BH186" i="10"/>
  <c r="BG186" i="10"/>
  <c r="BE186" i="10"/>
  <c r="T186" i="10"/>
  <c r="R186" i="10"/>
  <c r="P186" i="10"/>
  <c r="BI184" i="10"/>
  <c r="BH184" i="10"/>
  <c r="BG184" i="10"/>
  <c r="BE184" i="10"/>
  <c r="T184" i="10"/>
  <c r="R184" i="10"/>
  <c r="P184" i="10"/>
  <c r="BI182" i="10"/>
  <c r="BH182" i="10"/>
  <c r="BG182" i="10"/>
  <c r="BE182" i="10"/>
  <c r="T182" i="10"/>
  <c r="R182" i="10"/>
  <c r="P182" i="10"/>
  <c r="BI181" i="10"/>
  <c r="BH181" i="10"/>
  <c r="BG181" i="10"/>
  <c r="BE181" i="10"/>
  <c r="T181" i="10"/>
  <c r="R181" i="10"/>
  <c r="P181" i="10"/>
  <c r="BI179" i="10"/>
  <c r="BH179" i="10"/>
  <c r="BG179" i="10"/>
  <c r="BE179" i="10"/>
  <c r="T179" i="10"/>
  <c r="R179" i="10"/>
  <c r="P179" i="10"/>
  <c r="BI175" i="10"/>
  <c r="BH175" i="10"/>
  <c r="BG175" i="10"/>
  <c r="BE175" i="10"/>
  <c r="T175" i="10"/>
  <c r="R175" i="10"/>
  <c r="P175" i="10"/>
  <c r="BI171" i="10"/>
  <c r="BH171" i="10"/>
  <c r="BG171" i="10"/>
  <c r="BE171" i="10"/>
  <c r="T171" i="10"/>
  <c r="R171" i="10"/>
  <c r="P171" i="10"/>
  <c r="BI168" i="10"/>
  <c r="BH168" i="10"/>
  <c r="BG168" i="10"/>
  <c r="BE168" i="10"/>
  <c r="T168" i="10"/>
  <c r="R168" i="10"/>
  <c r="P168" i="10"/>
  <c r="BI164" i="10"/>
  <c r="BH164" i="10"/>
  <c r="BG164" i="10"/>
  <c r="BE164" i="10"/>
  <c r="T164" i="10"/>
  <c r="R164" i="10"/>
  <c r="P164" i="10"/>
  <c r="BI161" i="10"/>
  <c r="BH161" i="10"/>
  <c r="BG161" i="10"/>
  <c r="BE161" i="10"/>
  <c r="T161" i="10"/>
  <c r="R161" i="10"/>
  <c r="P161" i="10"/>
  <c r="BI159" i="10"/>
  <c r="BH159" i="10"/>
  <c r="BG159" i="10"/>
  <c r="BE159" i="10"/>
  <c r="T159" i="10"/>
  <c r="R159" i="10"/>
  <c r="P159" i="10"/>
  <c r="BI157" i="10"/>
  <c r="BH157" i="10"/>
  <c r="BG157" i="10"/>
  <c r="BE157" i="10"/>
  <c r="T157" i="10"/>
  <c r="R157" i="10"/>
  <c r="P157" i="10"/>
  <c r="BI154" i="10"/>
  <c r="BH154" i="10"/>
  <c r="BG154" i="10"/>
  <c r="BE154" i="10"/>
  <c r="T154" i="10"/>
  <c r="R154" i="10"/>
  <c r="P154" i="10"/>
  <c r="BI152" i="10"/>
  <c r="BH152" i="10"/>
  <c r="BG152" i="10"/>
  <c r="BE152" i="10"/>
  <c r="T152" i="10"/>
  <c r="R152" i="10"/>
  <c r="P152" i="10"/>
  <c r="BI148" i="10"/>
  <c r="BH148" i="10"/>
  <c r="BG148" i="10"/>
  <c r="BE148" i="10"/>
  <c r="T148" i="10"/>
  <c r="R148" i="10"/>
  <c r="P148" i="10"/>
  <c r="BI146" i="10"/>
  <c r="BH146" i="10"/>
  <c r="BG146" i="10"/>
  <c r="BE146" i="10"/>
  <c r="T146" i="10"/>
  <c r="R146" i="10"/>
  <c r="P146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39" i="10"/>
  <c r="BH139" i="10"/>
  <c r="BG139" i="10"/>
  <c r="BE139" i="10"/>
  <c r="T139" i="10"/>
  <c r="R139" i="10"/>
  <c r="P139" i="10"/>
  <c r="J132" i="10"/>
  <c r="F132" i="10"/>
  <c r="F130" i="10"/>
  <c r="E128" i="10"/>
  <c r="BI113" i="10"/>
  <c r="BH113" i="10"/>
  <c r="BG113" i="10"/>
  <c r="BE113" i="10"/>
  <c r="BI112" i="10"/>
  <c r="BH112" i="10"/>
  <c r="BG112" i="10"/>
  <c r="BF112" i="10"/>
  <c r="BE112" i="10"/>
  <c r="BI111" i="10"/>
  <c r="BH111" i="10"/>
  <c r="BG111" i="10"/>
  <c r="BF111" i="10"/>
  <c r="BE111" i="10"/>
  <c r="BI110" i="10"/>
  <c r="BH110" i="10"/>
  <c r="BG110" i="10"/>
  <c r="BF110" i="10"/>
  <c r="BE110" i="10"/>
  <c r="BI109" i="10"/>
  <c r="BH109" i="10"/>
  <c r="BG109" i="10"/>
  <c r="BF109" i="10"/>
  <c r="BE109" i="10"/>
  <c r="BI108" i="10"/>
  <c r="BH108" i="10"/>
  <c r="BG108" i="10"/>
  <c r="BF108" i="10"/>
  <c r="BE108" i="10"/>
  <c r="J93" i="10"/>
  <c r="F93" i="10"/>
  <c r="F91" i="10"/>
  <c r="E89" i="10"/>
  <c r="J26" i="10"/>
  <c r="E26" i="10"/>
  <c r="J133" i="10" s="1"/>
  <c r="J25" i="10"/>
  <c r="J20" i="10"/>
  <c r="E20" i="10"/>
  <c r="F94" i="10" s="1"/>
  <c r="J19" i="10"/>
  <c r="J14" i="10"/>
  <c r="J91" i="10" s="1"/>
  <c r="E7" i="10"/>
  <c r="E124" i="10" s="1"/>
  <c r="J41" i="9"/>
  <c r="J40" i="9"/>
  <c r="AY104" i="1" s="1"/>
  <c r="J39" i="9"/>
  <c r="AX104" i="1" s="1"/>
  <c r="BI257" i="9"/>
  <c r="BH257" i="9"/>
  <c r="BG257" i="9"/>
  <c r="BE257" i="9"/>
  <c r="T257" i="9"/>
  <c r="T256" i="9"/>
  <c r="R257" i="9"/>
  <c r="R256" i="9" s="1"/>
  <c r="P257" i="9"/>
  <c r="P256" i="9" s="1"/>
  <c r="BI254" i="9"/>
  <c r="BH254" i="9"/>
  <c r="BG254" i="9"/>
  <c r="BE254" i="9"/>
  <c r="T254" i="9"/>
  <c r="R254" i="9"/>
  <c r="P254" i="9"/>
  <c r="BI253" i="9"/>
  <c r="BH253" i="9"/>
  <c r="BG253" i="9"/>
  <c r="BE253" i="9"/>
  <c r="T253" i="9"/>
  <c r="R253" i="9"/>
  <c r="P253" i="9"/>
  <c r="BI252" i="9"/>
  <c r="BH252" i="9"/>
  <c r="BG252" i="9"/>
  <c r="BE252" i="9"/>
  <c r="T252" i="9"/>
  <c r="R252" i="9"/>
  <c r="P252" i="9"/>
  <c r="BI251" i="9"/>
  <c r="BH251" i="9"/>
  <c r="BG251" i="9"/>
  <c r="BE251" i="9"/>
  <c r="T251" i="9"/>
  <c r="R251" i="9"/>
  <c r="P251" i="9"/>
  <c r="BI250" i="9"/>
  <c r="BH250" i="9"/>
  <c r="BG250" i="9"/>
  <c r="BE250" i="9"/>
  <c r="T250" i="9"/>
  <c r="R250" i="9"/>
  <c r="P250" i="9"/>
  <c r="BI249" i="9"/>
  <c r="BH249" i="9"/>
  <c r="BG249" i="9"/>
  <c r="BE249" i="9"/>
  <c r="T249" i="9"/>
  <c r="R249" i="9"/>
  <c r="P249" i="9"/>
  <c r="BI248" i="9"/>
  <c r="BH248" i="9"/>
  <c r="BG248" i="9"/>
  <c r="BE248" i="9"/>
  <c r="T248" i="9"/>
  <c r="R248" i="9"/>
  <c r="P248" i="9"/>
  <c r="BI247" i="9"/>
  <c r="BH247" i="9"/>
  <c r="BG247" i="9"/>
  <c r="BE247" i="9"/>
  <c r="T247" i="9"/>
  <c r="R247" i="9"/>
  <c r="P247" i="9"/>
  <c r="BI246" i="9"/>
  <c r="BH246" i="9"/>
  <c r="BG246" i="9"/>
  <c r="BE246" i="9"/>
  <c r="T246" i="9"/>
  <c r="R246" i="9"/>
  <c r="P246" i="9"/>
  <c r="BI244" i="9"/>
  <c r="BH244" i="9"/>
  <c r="BG244" i="9"/>
  <c r="BE244" i="9"/>
  <c r="T244" i="9"/>
  <c r="R244" i="9"/>
  <c r="P244" i="9"/>
  <c r="BI242" i="9"/>
  <c r="BH242" i="9"/>
  <c r="BG242" i="9"/>
  <c r="BE242" i="9"/>
  <c r="T242" i="9"/>
  <c r="R242" i="9"/>
  <c r="P242" i="9"/>
  <c r="BI240" i="9"/>
  <c r="BH240" i="9"/>
  <c r="BG240" i="9"/>
  <c r="BE240" i="9"/>
  <c r="T240" i="9"/>
  <c r="R240" i="9"/>
  <c r="P240" i="9"/>
  <c r="BI238" i="9"/>
  <c r="BH238" i="9"/>
  <c r="BG238" i="9"/>
  <c r="BE238" i="9"/>
  <c r="T238" i="9"/>
  <c r="R238" i="9"/>
  <c r="P238" i="9"/>
  <c r="BI233" i="9"/>
  <c r="BH233" i="9"/>
  <c r="BG233" i="9"/>
  <c r="BE233" i="9"/>
  <c r="T233" i="9"/>
  <c r="R233" i="9"/>
  <c r="P233" i="9"/>
  <c r="BI229" i="9"/>
  <c r="BH229" i="9"/>
  <c r="BG229" i="9"/>
  <c r="BE229" i="9"/>
  <c r="T229" i="9"/>
  <c r="R229" i="9"/>
  <c r="P229" i="9"/>
  <c r="BI227" i="9"/>
  <c r="BH227" i="9"/>
  <c r="BG227" i="9"/>
  <c r="BE227" i="9"/>
  <c r="T227" i="9"/>
  <c r="R227" i="9"/>
  <c r="P227" i="9"/>
  <c r="BI225" i="9"/>
  <c r="BH225" i="9"/>
  <c r="BG225" i="9"/>
  <c r="BE225" i="9"/>
  <c r="T225" i="9"/>
  <c r="R225" i="9"/>
  <c r="P225" i="9"/>
  <c r="BI224" i="9"/>
  <c r="BH224" i="9"/>
  <c r="BG224" i="9"/>
  <c r="BE224" i="9"/>
  <c r="T224" i="9"/>
  <c r="R224" i="9"/>
  <c r="P224" i="9"/>
  <c r="BI220" i="9"/>
  <c r="BH220" i="9"/>
  <c r="BG220" i="9"/>
  <c r="BE220" i="9"/>
  <c r="T220" i="9"/>
  <c r="R220" i="9"/>
  <c r="P220" i="9"/>
  <c r="BI219" i="9"/>
  <c r="BH219" i="9"/>
  <c r="BG219" i="9"/>
  <c r="BE219" i="9"/>
  <c r="T219" i="9"/>
  <c r="R219" i="9"/>
  <c r="P219" i="9"/>
  <c r="BI218" i="9"/>
  <c r="BH218" i="9"/>
  <c r="BG218" i="9"/>
  <c r="BE218" i="9"/>
  <c r="T218" i="9"/>
  <c r="R218" i="9"/>
  <c r="P218" i="9"/>
  <c r="BI217" i="9"/>
  <c r="BH217" i="9"/>
  <c r="BG217" i="9"/>
  <c r="BE217" i="9"/>
  <c r="T217" i="9"/>
  <c r="R217" i="9"/>
  <c r="P217" i="9"/>
  <c r="BI215" i="9"/>
  <c r="BH215" i="9"/>
  <c r="BG215" i="9"/>
  <c r="BE215" i="9"/>
  <c r="T215" i="9"/>
  <c r="R215" i="9"/>
  <c r="P215" i="9"/>
  <c r="BI213" i="9"/>
  <c r="BH213" i="9"/>
  <c r="BG213" i="9"/>
  <c r="BE213" i="9"/>
  <c r="T213" i="9"/>
  <c r="T212" i="9" s="1"/>
  <c r="R213" i="9"/>
  <c r="R212" i="9"/>
  <c r="P213" i="9"/>
  <c r="P212" i="9" s="1"/>
  <c r="BI211" i="9"/>
  <c r="BH211" i="9"/>
  <c r="BG211" i="9"/>
  <c r="BE211" i="9"/>
  <c r="T211" i="9"/>
  <c r="R211" i="9"/>
  <c r="P211" i="9"/>
  <c r="BI210" i="9"/>
  <c r="BH210" i="9"/>
  <c r="BG210" i="9"/>
  <c r="BE210" i="9"/>
  <c r="T210" i="9"/>
  <c r="R210" i="9"/>
  <c r="P210" i="9"/>
  <c r="BI209" i="9"/>
  <c r="BH209" i="9"/>
  <c r="BG209" i="9"/>
  <c r="BE209" i="9"/>
  <c r="T209" i="9"/>
  <c r="R209" i="9"/>
  <c r="P209" i="9"/>
  <c r="BI207" i="9"/>
  <c r="BH207" i="9"/>
  <c r="BG207" i="9"/>
  <c r="BE207" i="9"/>
  <c r="T207" i="9"/>
  <c r="R207" i="9"/>
  <c r="P207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0" i="9"/>
  <c r="BH200" i="9"/>
  <c r="BG200" i="9"/>
  <c r="BE200" i="9"/>
  <c r="T200" i="9"/>
  <c r="R200" i="9"/>
  <c r="P200" i="9"/>
  <c r="BI196" i="9"/>
  <c r="BH196" i="9"/>
  <c r="BG196" i="9"/>
  <c r="BE196" i="9"/>
  <c r="T196" i="9"/>
  <c r="R196" i="9"/>
  <c r="P196" i="9"/>
  <c r="BI194" i="9"/>
  <c r="BH194" i="9"/>
  <c r="BG194" i="9"/>
  <c r="BE194" i="9"/>
  <c r="T194" i="9"/>
  <c r="R194" i="9"/>
  <c r="P194" i="9"/>
  <c r="BI189" i="9"/>
  <c r="BH189" i="9"/>
  <c r="BG189" i="9"/>
  <c r="BE189" i="9"/>
  <c r="T189" i="9"/>
  <c r="R189" i="9"/>
  <c r="P189" i="9"/>
  <c r="BI186" i="9"/>
  <c r="BH186" i="9"/>
  <c r="BG186" i="9"/>
  <c r="BE186" i="9"/>
  <c r="T186" i="9"/>
  <c r="R186" i="9"/>
  <c r="P186" i="9"/>
  <c r="BI181" i="9"/>
  <c r="BH181" i="9"/>
  <c r="BG181" i="9"/>
  <c r="BE181" i="9"/>
  <c r="T181" i="9"/>
  <c r="R181" i="9"/>
  <c r="P181" i="9"/>
  <c r="BI176" i="9"/>
  <c r="BH176" i="9"/>
  <c r="BG176" i="9"/>
  <c r="BE176" i="9"/>
  <c r="T176" i="9"/>
  <c r="R176" i="9"/>
  <c r="P176" i="9"/>
  <c r="BI174" i="9"/>
  <c r="BH174" i="9"/>
  <c r="BG174" i="9"/>
  <c r="BE174" i="9"/>
  <c r="T174" i="9"/>
  <c r="R174" i="9"/>
  <c r="P174" i="9"/>
  <c r="BI172" i="9"/>
  <c r="BH172" i="9"/>
  <c r="BG172" i="9"/>
  <c r="BE172" i="9"/>
  <c r="T172" i="9"/>
  <c r="R172" i="9"/>
  <c r="P172" i="9"/>
  <c r="BI169" i="9"/>
  <c r="BH169" i="9"/>
  <c r="BG169" i="9"/>
  <c r="BE169" i="9"/>
  <c r="T169" i="9"/>
  <c r="R169" i="9"/>
  <c r="P169" i="9"/>
  <c r="BI166" i="9"/>
  <c r="BH166" i="9"/>
  <c r="BG166" i="9"/>
  <c r="BE166" i="9"/>
  <c r="T166" i="9"/>
  <c r="R166" i="9"/>
  <c r="P166" i="9"/>
  <c r="BI164" i="9"/>
  <c r="BH164" i="9"/>
  <c r="BG164" i="9"/>
  <c r="BE164" i="9"/>
  <c r="T164" i="9"/>
  <c r="R164" i="9"/>
  <c r="P164" i="9"/>
  <c r="BI162" i="9"/>
  <c r="BH162" i="9"/>
  <c r="BG162" i="9"/>
  <c r="BE162" i="9"/>
  <c r="T162" i="9"/>
  <c r="R162" i="9"/>
  <c r="P162" i="9"/>
  <c r="BI157" i="9"/>
  <c r="BH157" i="9"/>
  <c r="BG157" i="9"/>
  <c r="BE157" i="9"/>
  <c r="T157" i="9"/>
  <c r="R157" i="9"/>
  <c r="P157" i="9"/>
  <c r="BI153" i="9"/>
  <c r="BH153" i="9"/>
  <c r="BG153" i="9"/>
  <c r="BE153" i="9"/>
  <c r="T153" i="9"/>
  <c r="R153" i="9"/>
  <c r="P153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J133" i="9"/>
  <c r="F133" i="9"/>
  <c r="F131" i="9"/>
  <c r="E129" i="9"/>
  <c r="BI114" i="9"/>
  <c r="BH114" i="9"/>
  <c r="BG114" i="9"/>
  <c r="BE114" i="9"/>
  <c r="BI113" i="9"/>
  <c r="BH113" i="9"/>
  <c r="BG113" i="9"/>
  <c r="BF113" i="9"/>
  <c r="BE113" i="9"/>
  <c r="BI112" i="9"/>
  <c r="BH112" i="9"/>
  <c r="BG112" i="9"/>
  <c r="BF112" i="9"/>
  <c r="BE112" i="9"/>
  <c r="BI111" i="9"/>
  <c r="BH111" i="9"/>
  <c r="BG111" i="9"/>
  <c r="BF111" i="9"/>
  <c r="BE111" i="9"/>
  <c r="BI110" i="9"/>
  <c r="BH110" i="9"/>
  <c r="BG110" i="9"/>
  <c r="BF110" i="9"/>
  <c r="BE110" i="9"/>
  <c r="BI109" i="9"/>
  <c r="BH109" i="9"/>
  <c r="BG109" i="9"/>
  <c r="BF109" i="9"/>
  <c r="BE109" i="9"/>
  <c r="J93" i="9"/>
  <c r="F93" i="9"/>
  <c r="F91" i="9"/>
  <c r="E89" i="9"/>
  <c r="J26" i="9"/>
  <c r="E26" i="9"/>
  <c r="J134" i="9" s="1"/>
  <c r="J25" i="9"/>
  <c r="J20" i="9"/>
  <c r="E20" i="9"/>
  <c r="F94" i="9" s="1"/>
  <c r="J19" i="9"/>
  <c r="J14" i="9"/>
  <c r="J131" i="9" s="1"/>
  <c r="E7" i="9"/>
  <c r="E125" i="9"/>
  <c r="J41" i="8"/>
  <c r="J40" i="8"/>
  <c r="AY102" i="1" s="1"/>
  <c r="J39" i="8"/>
  <c r="AX102" i="1"/>
  <c r="BI135" i="8"/>
  <c r="BH135" i="8"/>
  <c r="BG135" i="8"/>
  <c r="BE135" i="8"/>
  <c r="T135" i="8"/>
  <c r="T134" i="8" s="1"/>
  <c r="T133" i="8" s="1"/>
  <c r="T132" i="8" s="1"/>
  <c r="R135" i="8"/>
  <c r="R134" i="8" s="1"/>
  <c r="R133" i="8" s="1"/>
  <c r="R132" i="8" s="1"/>
  <c r="P135" i="8"/>
  <c r="P134" i="8" s="1"/>
  <c r="P133" i="8" s="1"/>
  <c r="P132" i="8" s="1"/>
  <c r="AU102" i="1" s="1"/>
  <c r="J128" i="8"/>
  <c r="F128" i="8"/>
  <c r="F126" i="8"/>
  <c r="E124" i="8"/>
  <c r="BI109" i="8"/>
  <c r="BH109" i="8"/>
  <c r="BG109" i="8"/>
  <c r="BE109" i="8"/>
  <c r="BI108" i="8"/>
  <c r="BH108" i="8"/>
  <c r="BG108" i="8"/>
  <c r="BF108" i="8"/>
  <c r="BE108" i="8"/>
  <c r="BI107" i="8"/>
  <c r="BH107" i="8"/>
  <c r="BG107" i="8"/>
  <c r="BF107" i="8"/>
  <c r="BE107" i="8"/>
  <c r="BI106" i="8"/>
  <c r="BH106" i="8"/>
  <c r="BG106" i="8"/>
  <c r="BF106" i="8"/>
  <c r="BE106" i="8"/>
  <c r="BI105" i="8"/>
  <c r="BH105" i="8"/>
  <c r="BG105" i="8"/>
  <c r="BF105" i="8"/>
  <c r="BE105" i="8"/>
  <c r="BI104" i="8"/>
  <c r="BH104" i="8"/>
  <c r="BG104" i="8"/>
  <c r="BF104" i="8"/>
  <c r="BE104" i="8"/>
  <c r="J93" i="8"/>
  <c r="F93" i="8"/>
  <c r="F91" i="8"/>
  <c r="E89" i="8"/>
  <c r="J26" i="8"/>
  <c r="E26" i="8"/>
  <c r="J129" i="8" s="1"/>
  <c r="J25" i="8"/>
  <c r="J20" i="8"/>
  <c r="E20" i="8"/>
  <c r="F94" i="8" s="1"/>
  <c r="J19" i="8"/>
  <c r="J14" i="8"/>
  <c r="J91" i="8" s="1"/>
  <c r="E7" i="8"/>
  <c r="E120" i="8" s="1"/>
  <c r="J41" i="7"/>
  <c r="J40" i="7"/>
  <c r="AY101" i="1" s="1"/>
  <c r="J39" i="7"/>
  <c r="AX101" i="1"/>
  <c r="BI135" i="7"/>
  <c r="BH135" i="7"/>
  <c r="BG135" i="7"/>
  <c r="BE135" i="7"/>
  <c r="T135" i="7"/>
  <c r="T134" i="7" s="1"/>
  <c r="T133" i="7" s="1"/>
  <c r="T132" i="7" s="1"/>
  <c r="R135" i="7"/>
  <c r="R134" i="7" s="1"/>
  <c r="R133" i="7" s="1"/>
  <c r="R132" i="7" s="1"/>
  <c r="P135" i="7"/>
  <c r="P134" i="7" s="1"/>
  <c r="P133" i="7" s="1"/>
  <c r="P132" i="7" s="1"/>
  <c r="AU101" i="1" s="1"/>
  <c r="J128" i="7"/>
  <c r="F128" i="7"/>
  <c r="F126" i="7"/>
  <c r="E124" i="7"/>
  <c r="BI109" i="7"/>
  <c r="BH109" i="7"/>
  <c r="BG109" i="7"/>
  <c r="BE109" i="7"/>
  <c r="BI108" i="7"/>
  <c r="BH108" i="7"/>
  <c r="BG108" i="7"/>
  <c r="BF108" i="7"/>
  <c r="BE108" i="7"/>
  <c r="BI107" i="7"/>
  <c r="BH107" i="7"/>
  <c r="BG107" i="7"/>
  <c r="BF107" i="7"/>
  <c r="BE107" i="7"/>
  <c r="BI106" i="7"/>
  <c r="BH106" i="7"/>
  <c r="BG106" i="7"/>
  <c r="BF106" i="7"/>
  <c r="BE106" i="7"/>
  <c r="BI105" i="7"/>
  <c r="BH105" i="7"/>
  <c r="BG105" i="7"/>
  <c r="BF105" i="7"/>
  <c r="BE105" i="7"/>
  <c r="BI104" i="7"/>
  <c r="BH104" i="7"/>
  <c r="BG104" i="7"/>
  <c r="BF104" i="7"/>
  <c r="BE104" i="7"/>
  <c r="J93" i="7"/>
  <c r="F93" i="7"/>
  <c r="F91" i="7"/>
  <c r="E89" i="7"/>
  <c r="J26" i="7"/>
  <c r="E26" i="7"/>
  <c r="J94" i="7"/>
  <c r="J25" i="7"/>
  <c r="J20" i="7"/>
  <c r="E20" i="7"/>
  <c r="F129" i="7"/>
  <c r="J19" i="7"/>
  <c r="J14" i="7"/>
  <c r="J91" i="7" s="1"/>
  <c r="E7" i="7"/>
  <c r="E120" i="7" s="1"/>
  <c r="J41" i="6"/>
  <c r="J40" i="6"/>
  <c r="AY100" i="1"/>
  <c r="J39" i="6"/>
  <c r="AX100" i="1" s="1"/>
  <c r="BI135" i="6"/>
  <c r="BH135" i="6"/>
  <c r="BG135" i="6"/>
  <c r="BE135" i="6"/>
  <c r="T135" i="6"/>
  <c r="T134" i="6"/>
  <c r="T133" i="6" s="1"/>
  <c r="T132" i="6" s="1"/>
  <c r="R135" i="6"/>
  <c r="R134" i="6" s="1"/>
  <c r="R133" i="6" s="1"/>
  <c r="R132" i="6" s="1"/>
  <c r="P135" i="6"/>
  <c r="P134" i="6" s="1"/>
  <c r="P133" i="6" s="1"/>
  <c r="P132" i="6" s="1"/>
  <c r="AU100" i="1" s="1"/>
  <c r="J128" i="6"/>
  <c r="F128" i="6"/>
  <c r="F126" i="6"/>
  <c r="E124" i="6"/>
  <c r="BI109" i="6"/>
  <c r="BH109" i="6"/>
  <c r="BG109" i="6"/>
  <c r="BE109" i="6"/>
  <c r="BI108" i="6"/>
  <c r="BH108" i="6"/>
  <c r="BG108" i="6"/>
  <c r="BF108" i="6"/>
  <c r="BE108" i="6"/>
  <c r="BI107" i="6"/>
  <c r="BH107" i="6"/>
  <c r="BG107" i="6"/>
  <c r="BF107" i="6"/>
  <c r="BE107" i="6"/>
  <c r="BI106" i="6"/>
  <c r="BH106" i="6"/>
  <c r="BG106" i="6"/>
  <c r="BF106" i="6"/>
  <c r="BE106" i="6"/>
  <c r="BI105" i="6"/>
  <c r="BH105" i="6"/>
  <c r="BG105" i="6"/>
  <c r="BF105" i="6"/>
  <c r="BE105" i="6"/>
  <c r="BI104" i="6"/>
  <c r="BH104" i="6"/>
  <c r="BG104" i="6"/>
  <c r="BF104" i="6"/>
  <c r="BE104" i="6"/>
  <c r="J93" i="6"/>
  <c r="F93" i="6"/>
  <c r="F91" i="6"/>
  <c r="E89" i="6"/>
  <c r="J26" i="6"/>
  <c r="E26" i="6"/>
  <c r="J129" i="6" s="1"/>
  <c r="J25" i="6"/>
  <c r="J20" i="6"/>
  <c r="E20" i="6"/>
  <c r="F94" i="6" s="1"/>
  <c r="J19" i="6"/>
  <c r="J14" i="6"/>
  <c r="J91" i="6" s="1"/>
  <c r="E7" i="6"/>
  <c r="E120" i="6" s="1"/>
  <c r="J41" i="5"/>
  <c r="J40" i="5"/>
  <c r="AY99" i="1"/>
  <c r="J39" i="5"/>
  <c r="AX99" i="1" s="1"/>
  <c r="BI135" i="5"/>
  <c r="BH135" i="5"/>
  <c r="BG135" i="5"/>
  <c r="BE135" i="5"/>
  <c r="T135" i="5"/>
  <c r="T134" i="5"/>
  <c r="T133" i="5" s="1"/>
  <c r="T132" i="5" s="1"/>
  <c r="R135" i="5"/>
  <c r="R134" i="5" s="1"/>
  <c r="R133" i="5" s="1"/>
  <c r="R132" i="5" s="1"/>
  <c r="P135" i="5"/>
  <c r="P134" i="5" s="1"/>
  <c r="P133" i="5" s="1"/>
  <c r="P132" i="5" s="1"/>
  <c r="AU99" i="1" s="1"/>
  <c r="J128" i="5"/>
  <c r="F128" i="5"/>
  <c r="F126" i="5"/>
  <c r="E124" i="5"/>
  <c r="BI109" i="5"/>
  <c r="BH109" i="5"/>
  <c r="BG109" i="5"/>
  <c r="BE109" i="5"/>
  <c r="BI108" i="5"/>
  <c r="BH108" i="5"/>
  <c r="BG108" i="5"/>
  <c r="BF108" i="5"/>
  <c r="BE108" i="5"/>
  <c r="BI107" i="5"/>
  <c r="BH107" i="5"/>
  <c r="BG107" i="5"/>
  <c r="BF107" i="5"/>
  <c r="BE107" i="5"/>
  <c r="BI106" i="5"/>
  <c r="BH106" i="5"/>
  <c r="BG106" i="5"/>
  <c r="BF106" i="5"/>
  <c r="BE106" i="5"/>
  <c r="BI105" i="5"/>
  <c r="BH105" i="5"/>
  <c r="BG105" i="5"/>
  <c r="BF105" i="5"/>
  <c r="BE105" i="5"/>
  <c r="BI104" i="5"/>
  <c r="BH104" i="5"/>
  <c r="BG104" i="5"/>
  <c r="BF104" i="5"/>
  <c r="BE104" i="5"/>
  <c r="J93" i="5"/>
  <c r="F93" i="5"/>
  <c r="F91" i="5"/>
  <c r="E89" i="5"/>
  <c r="J26" i="5"/>
  <c r="E26" i="5"/>
  <c r="J129" i="5" s="1"/>
  <c r="J25" i="5"/>
  <c r="J20" i="5"/>
  <c r="E20" i="5"/>
  <c r="F129" i="5" s="1"/>
  <c r="J19" i="5"/>
  <c r="J14" i="5"/>
  <c r="J126" i="5" s="1"/>
  <c r="E7" i="5"/>
  <c r="E120" i="5" s="1"/>
  <c r="J41" i="4"/>
  <c r="J40" i="4"/>
  <c r="AY98" i="1" s="1"/>
  <c r="J39" i="4"/>
  <c r="AX98" i="1" s="1"/>
  <c r="BI135" i="4"/>
  <c r="BH135" i="4"/>
  <c r="BG135" i="4"/>
  <c r="BE135" i="4"/>
  <c r="T135" i="4"/>
  <c r="T134" i="4" s="1"/>
  <c r="T133" i="4" s="1"/>
  <c r="T132" i="4" s="1"/>
  <c r="R135" i="4"/>
  <c r="R134" i="4" s="1"/>
  <c r="R133" i="4" s="1"/>
  <c r="R132" i="4" s="1"/>
  <c r="P135" i="4"/>
  <c r="P134" i="4" s="1"/>
  <c r="P133" i="4" s="1"/>
  <c r="P132" i="4" s="1"/>
  <c r="AU98" i="1" s="1"/>
  <c r="J128" i="4"/>
  <c r="F128" i="4"/>
  <c r="F126" i="4"/>
  <c r="E124" i="4"/>
  <c r="BI109" i="4"/>
  <c r="BH109" i="4"/>
  <c r="BG109" i="4"/>
  <c r="BE109" i="4"/>
  <c r="BI108" i="4"/>
  <c r="BH108" i="4"/>
  <c r="BG108" i="4"/>
  <c r="BF108" i="4"/>
  <c r="BE108" i="4"/>
  <c r="BI107" i="4"/>
  <c r="BH107" i="4"/>
  <c r="BG107" i="4"/>
  <c r="BF107" i="4"/>
  <c r="BE107" i="4"/>
  <c r="BI106" i="4"/>
  <c r="BH106" i="4"/>
  <c r="BG106" i="4"/>
  <c r="BF106" i="4"/>
  <c r="BE106" i="4"/>
  <c r="BI105" i="4"/>
  <c r="BH105" i="4"/>
  <c r="BG105" i="4"/>
  <c r="BF105" i="4"/>
  <c r="BE105" i="4"/>
  <c r="BI104" i="4"/>
  <c r="BH104" i="4"/>
  <c r="BG104" i="4"/>
  <c r="BF104" i="4"/>
  <c r="BE104" i="4"/>
  <c r="J93" i="4"/>
  <c r="F93" i="4"/>
  <c r="F91" i="4"/>
  <c r="E89" i="4"/>
  <c r="J26" i="4"/>
  <c r="E26" i="4"/>
  <c r="J94" i="4" s="1"/>
  <c r="J25" i="4"/>
  <c r="J20" i="4"/>
  <c r="E20" i="4"/>
  <c r="F129" i="4" s="1"/>
  <c r="J19" i="4"/>
  <c r="J14" i="4"/>
  <c r="J91" i="4" s="1"/>
  <c r="E7" i="4"/>
  <c r="E120" i="4" s="1"/>
  <c r="J39" i="3"/>
  <c r="J38" i="3"/>
  <c r="AY96" i="1" s="1"/>
  <c r="J37" i="3"/>
  <c r="AX96" i="1" s="1"/>
  <c r="BI230" i="3"/>
  <c r="BH230" i="3"/>
  <c r="BG230" i="3"/>
  <c r="BE230" i="3"/>
  <c r="T230" i="3"/>
  <c r="T229" i="3" s="1"/>
  <c r="R230" i="3"/>
  <c r="R229" i="3" s="1"/>
  <c r="P230" i="3"/>
  <c r="P229" i="3" s="1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7" i="3"/>
  <c r="BH217" i="3"/>
  <c r="BG217" i="3"/>
  <c r="BE217" i="3"/>
  <c r="T217" i="3"/>
  <c r="R217" i="3"/>
  <c r="P217" i="3"/>
  <c r="BI215" i="3"/>
  <c r="BH215" i="3"/>
  <c r="BG215" i="3"/>
  <c r="BE215" i="3"/>
  <c r="T215" i="3"/>
  <c r="R215" i="3"/>
  <c r="P215" i="3"/>
  <c r="BI213" i="3"/>
  <c r="BH213" i="3"/>
  <c r="BG213" i="3"/>
  <c r="BE213" i="3"/>
  <c r="T213" i="3"/>
  <c r="R213" i="3"/>
  <c r="P213" i="3"/>
  <c r="BI211" i="3"/>
  <c r="BH211" i="3"/>
  <c r="BG211" i="3"/>
  <c r="BE211" i="3"/>
  <c r="T211" i="3"/>
  <c r="R211" i="3"/>
  <c r="P211" i="3"/>
  <c r="BI209" i="3"/>
  <c r="BH209" i="3"/>
  <c r="BG209" i="3"/>
  <c r="BE209" i="3"/>
  <c r="T209" i="3"/>
  <c r="R209" i="3"/>
  <c r="P209" i="3"/>
  <c r="BI207" i="3"/>
  <c r="BH207" i="3"/>
  <c r="BG207" i="3"/>
  <c r="BE207" i="3"/>
  <c r="T207" i="3"/>
  <c r="R207" i="3"/>
  <c r="P207" i="3"/>
  <c r="BI205" i="3"/>
  <c r="BH205" i="3"/>
  <c r="BG205" i="3"/>
  <c r="BE205" i="3"/>
  <c r="T205" i="3"/>
  <c r="R205" i="3"/>
  <c r="P205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87" i="3"/>
  <c r="BH187" i="3"/>
  <c r="BG187" i="3"/>
  <c r="BE187" i="3"/>
  <c r="T187" i="3"/>
  <c r="R187" i="3"/>
  <c r="P187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5" i="3"/>
  <c r="BH175" i="3"/>
  <c r="BG175" i="3"/>
  <c r="BE175" i="3"/>
  <c r="T175" i="3"/>
  <c r="R175" i="3"/>
  <c r="P175" i="3"/>
  <c r="BI172" i="3"/>
  <c r="BH172" i="3"/>
  <c r="BG172" i="3"/>
  <c r="BE172" i="3"/>
  <c r="T172" i="3"/>
  <c r="R172" i="3"/>
  <c r="P172" i="3"/>
  <c r="BI170" i="3"/>
  <c r="BH170" i="3"/>
  <c r="BG170" i="3"/>
  <c r="BE170" i="3"/>
  <c r="T170" i="3"/>
  <c r="R170" i="3"/>
  <c r="P170" i="3"/>
  <c r="BI165" i="3"/>
  <c r="BH165" i="3"/>
  <c r="BG165" i="3"/>
  <c r="BE165" i="3"/>
  <c r="T165" i="3"/>
  <c r="R165" i="3"/>
  <c r="P165" i="3"/>
  <c r="BI163" i="3"/>
  <c r="BH163" i="3"/>
  <c r="BG163" i="3"/>
  <c r="BE163" i="3"/>
  <c r="T163" i="3"/>
  <c r="R163" i="3"/>
  <c r="P163" i="3"/>
  <c r="BI161" i="3"/>
  <c r="BH161" i="3"/>
  <c r="BG161" i="3"/>
  <c r="BE161" i="3"/>
  <c r="T161" i="3"/>
  <c r="R161" i="3"/>
  <c r="P161" i="3"/>
  <c r="BI158" i="3"/>
  <c r="BH158" i="3"/>
  <c r="BG158" i="3"/>
  <c r="BE158" i="3"/>
  <c r="T158" i="3"/>
  <c r="R158" i="3"/>
  <c r="P158" i="3"/>
  <c r="BI155" i="3"/>
  <c r="BH155" i="3"/>
  <c r="BG155" i="3"/>
  <c r="BE155" i="3"/>
  <c r="T155" i="3"/>
  <c r="R155" i="3"/>
  <c r="P155" i="3"/>
  <c r="BI153" i="3"/>
  <c r="BH153" i="3"/>
  <c r="BG153" i="3"/>
  <c r="BE153" i="3"/>
  <c r="T153" i="3"/>
  <c r="R153" i="3"/>
  <c r="P153" i="3"/>
  <c r="BI151" i="3"/>
  <c r="BH151" i="3"/>
  <c r="BG151" i="3"/>
  <c r="BE151" i="3"/>
  <c r="T151" i="3"/>
  <c r="R151" i="3"/>
  <c r="P151" i="3"/>
  <c r="BI146" i="3"/>
  <c r="BH146" i="3"/>
  <c r="BG146" i="3"/>
  <c r="BE146" i="3"/>
  <c r="T146" i="3"/>
  <c r="R146" i="3"/>
  <c r="P146" i="3"/>
  <c r="BI144" i="3"/>
  <c r="BH144" i="3"/>
  <c r="BG144" i="3"/>
  <c r="BE144" i="3"/>
  <c r="T144" i="3"/>
  <c r="R144" i="3"/>
  <c r="P144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J128" i="3"/>
  <c r="F128" i="3"/>
  <c r="F126" i="3"/>
  <c r="E124" i="3"/>
  <c r="BI111" i="3"/>
  <c r="BH111" i="3"/>
  <c r="BG111" i="3"/>
  <c r="BE111" i="3"/>
  <c r="BI110" i="3"/>
  <c r="BH110" i="3"/>
  <c r="BG110" i="3"/>
  <c r="BF110" i="3"/>
  <c r="BE110" i="3"/>
  <c r="BI109" i="3"/>
  <c r="BH109" i="3"/>
  <c r="BG109" i="3"/>
  <c r="BF109" i="3"/>
  <c r="BE109" i="3"/>
  <c r="BI108" i="3"/>
  <c r="BH108" i="3"/>
  <c r="BG108" i="3"/>
  <c r="BF108" i="3"/>
  <c r="BE108" i="3"/>
  <c r="BI107" i="3"/>
  <c r="BH107" i="3"/>
  <c r="BG107" i="3"/>
  <c r="BF107" i="3"/>
  <c r="BE107" i="3"/>
  <c r="BI106" i="3"/>
  <c r="BH106" i="3"/>
  <c r="BG106" i="3"/>
  <c r="BF106" i="3"/>
  <c r="BE106" i="3"/>
  <c r="J91" i="3"/>
  <c r="F91" i="3"/>
  <c r="F89" i="3"/>
  <c r="E87" i="3"/>
  <c r="J24" i="3"/>
  <c r="E24" i="3"/>
  <c r="J129" i="3" s="1"/>
  <c r="J23" i="3"/>
  <c r="J18" i="3"/>
  <c r="E18" i="3"/>
  <c r="F129" i="3" s="1"/>
  <c r="J17" i="3"/>
  <c r="J12" i="3"/>
  <c r="J126" i="3" s="1"/>
  <c r="E7" i="3"/>
  <c r="E85" i="3" s="1"/>
  <c r="J39" i="2"/>
  <c r="J38" i="2"/>
  <c r="AY95" i="1" s="1"/>
  <c r="J37" i="2"/>
  <c r="AX95" i="1"/>
  <c r="BI268" i="2"/>
  <c r="BH268" i="2"/>
  <c r="BG268" i="2"/>
  <c r="BE268" i="2"/>
  <c r="T268" i="2"/>
  <c r="T267" i="2" s="1"/>
  <c r="R268" i="2"/>
  <c r="R267" i="2"/>
  <c r="P268" i="2"/>
  <c r="P267" i="2" s="1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5" i="2"/>
  <c r="BH255" i="2"/>
  <c r="BG255" i="2"/>
  <c r="BE255" i="2"/>
  <c r="T255" i="2"/>
  <c r="R255" i="2"/>
  <c r="P255" i="2"/>
  <c r="BI253" i="2"/>
  <c r="BH253" i="2"/>
  <c r="BG253" i="2"/>
  <c r="BE253" i="2"/>
  <c r="T253" i="2"/>
  <c r="R253" i="2"/>
  <c r="P253" i="2"/>
  <c r="BI251" i="2"/>
  <c r="BH251" i="2"/>
  <c r="BG251" i="2"/>
  <c r="BE251" i="2"/>
  <c r="T251" i="2"/>
  <c r="R251" i="2"/>
  <c r="P251" i="2"/>
  <c r="BI249" i="2"/>
  <c r="BH249" i="2"/>
  <c r="BG249" i="2"/>
  <c r="BE249" i="2"/>
  <c r="T249" i="2"/>
  <c r="R249" i="2"/>
  <c r="P249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5" i="2"/>
  <c r="BH225" i="2"/>
  <c r="BG225" i="2"/>
  <c r="BE225" i="2"/>
  <c r="T225" i="2"/>
  <c r="R225" i="2"/>
  <c r="P225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0" i="2"/>
  <c r="BH210" i="2"/>
  <c r="BG210" i="2"/>
  <c r="BE210" i="2"/>
  <c r="T210" i="2"/>
  <c r="R210" i="2"/>
  <c r="P210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5" i="2"/>
  <c r="BH205" i="2"/>
  <c r="BG205" i="2"/>
  <c r="BE205" i="2"/>
  <c r="T205" i="2"/>
  <c r="R205" i="2"/>
  <c r="P205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6" i="2"/>
  <c r="BH196" i="2"/>
  <c r="BG196" i="2"/>
  <c r="BE196" i="2"/>
  <c r="T196" i="2"/>
  <c r="R196" i="2"/>
  <c r="P196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8" i="2"/>
  <c r="BH178" i="2"/>
  <c r="BG178" i="2"/>
  <c r="BE178" i="2"/>
  <c r="T178" i="2"/>
  <c r="R178" i="2"/>
  <c r="P178" i="2"/>
  <c r="BI176" i="2"/>
  <c r="BH176" i="2"/>
  <c r="BG176" i="2"/>
  <c r="BE176" i="2"/>
  <c r="T176" i="2"/>
  <c r="R176" i="2"/>
  <c r="P176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69" i="2"/>
  <c r="BH169" i="2"/>
  <c r="BG169" i="2"/>
  <c r="BE169" i="2"/>
  <c r="T169" i="2"/>
  <c r="R169" i="2"/>
  <c r="P169" i="2"/>
  <c r="BI166" i="2"/>
  <c r="BH166" i="2"/>
  <c r="BG166" i="2"/>
  <c r="BE166" i="2"/>
  <c r="T166" i="2"/>
  <c r="R166" i="2"/>
  <c r="P166" i="2"/>
  <c r="BI162" i="2"/>
  <c r="BH162" i="2"/>
  <c r="BG162" i="2"/>
  <c r="BE162" i="2"/>
  <c r="T162" i="2"/>
  <c r="R162" i="2"/>
  <c r="P162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1" i="2"/>
  <c r="BH141" i="2"/>
  <c r="BG141" i="2"/>
  <c r="BE141" i="2"/>
  <c r="T141" i="2"/>
  <c r="R141" i="2"/>
  <c r="P141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J130" i="2"/>
  <c r="F130" i="2"/>
  <c r="F128" i="2"/>
  <c r="E126" i="2"/>
  <c r="BI113" i="2"/>
  <c r="BH113" i="2"/>
  <c r="BG113" i="2"/>
  <c r="BE113" i="2"/>
  <c r="BI112" i="2"/>
  <c r="BH112" i="2"/>
  <c r="BG112" i="2"/>
  <c r="BF112" i="2"/>
  <c r="BE112" i="2"/>
  <c r="BI111" i="2"/>
  <c r="BH111" i="2"/>
  <c r="BG111" i="2"/>
  <c r="BF111" i="2"/>
  <c r="BE111" i="2"/>
  <c r="BI110" i="2"/>
  <c r="BH110" i="2"/>
  <c r="BG110" i="2"/>
  <c r="BF110" i="2"/>
  <c r="BE110" i="2"/>
  <c r="BI109" i="2"/>
  <c r="BH109" i="2"/>
  <c r="BG109" i="2"/>
  <c r="BF109" i="2"/>
  <c r="BE109" i="2"/>
  <c r="BI108" i="2"/>
  <c r="BH108" i="2"/>
  <c r="BG108" i="2"/>
  <c r="BF108" i="2"/>
  <c r="BE108" i="2"/>
  <c r="J91" i="2"/>
  <c r="F91" i="2"/>
  <c r="F89" i="2"/>
  <c r="E87" i="2"/>
  <c r="J24" i="2"/>
  <c r="E24" i="2"/>
  <c r="J131" i="2"/>
  <c r="J23" i="2"/>
  <c r="J18" i="2"/>
  <c r="E18" i="2"/>
  <c r="F131" i="2" s="1"/>
  <c r="J17" i="2"/>
  <c r="J12" i="2"/>
  <c r="J128" i="2" s="1"/>
  <c r="E7" i="2"/>
  <c r="E124" i="2" s="1"/>
  <c r="L90" i="1"/>
  <c r="AM90" i="1"/>
  <c r="AM89" i="1"/>
  <c r="L89" i="1"/>
  <c r="AM87" i="1"/>
  <c r="L87" i="1"/>
  <c r="L85" i="1"/>
  <c r="L84" i="1"/>
  <c r="BK268" i="2"/>
  <c r="J268" i="2"/>
  <c r="BK266" i="2"/>
  <c r="J266" i="2"/>
  <c r="BK265" i="2"/>
  <c r="J265" i="2"/>
  <c r="BK264" i="2"/>
  <c r="J264" i="2"/>
  <c r="BK263" i="2"/>
  <c r="J263" i="2"/>
  <c r="BK262" i="2"/>
  <c r="J262" i="2"/>
  <c r="BK261" i="2"/>
  <c r="J261" i="2"/>
  <c r="BK260" i="2"/>
  <c r="J260" i="2"/>
  <c r="BK259" i="2"/>
  <c r="J259" i="2"/>
  <c r="BK258" i="2"/>
  <c r="J258" i="2"/>
  <c r="BK257" i="2"/>
  <c r="J257" i="2"/>
  <c r="BK255" i="2"/>
  <c r="J255" i="2"/>
  <c r="BK253" i="2"/>
  <c r="J253" i="2"/>
  <c r="BK251" i="2"/>
  <c r="J251" i="2"/>
  <c r="BK249" i="2"/>
  <c r="J249" i="2"/>
  <c r="BK247" i="2"/>
  <c r="J247" i="2"/>
  <c r="BK246" i="2"/>
  <c r="J246" i="2"/>
  <c r="BK244" i="2"/>
  <c r="J244" i="2"/>
  <c r="BK243" i="2"/>
  <c r="J243" i="2"/>
  <c r="BK242" i="2"/>
  <c r="J242" i="2"/>
  <c r="BK241" i="2"/>
  <c r="J241" i="2"/>
  <c r="BK240" i="2"/>
  <c r="J240" i="2"/>
  <c r="BK239" i="2"/>
  <c r="J239" i="2"/>
  <c r="J235" i="2"/>
  <c r="J234" i="2"/>
  <c r="J232" i="2"/>
  <c r="BK231" i="2"/>
  <c r="BK229" i="2"/>
  <c r="BK228" i="2"/>
  <c r="J227" i="2"/>
  <c r="BK225" i="2"/>
  <c r="BK223" i="2"/>
  <c r="J222" i="2"/>
  <c r="BK220" i="2"/>
  <c r="BK219" i="2"/>
  <c r="J218" i="2"/>
  <c r="J214" i="2"/>
  <c r="BK213" i="2"/>
  <c r="J213" i="2"/>
  <c r="J212" i="2"/>
  <c r="BK210" i="2"/>
  <c r="J208" i="2"/>
  <c r="BK207" i="2"/>
  <c r="BK205" i="2"/>
  <c r="J203" i="2"/>
  <c r="BK202" i="2"/>
  <c r="J200" i="2"/>
  <c r="BK198" i="2"/>
  <c r="BK196" i="2"/>
  <c r="J194" i="2"/>
  <c r="BK192" i="2"/>
  <c r="J192" i="2"/>
  <c r="BK190" i="2"/>
  <c r="J188" i="2"/>
  <c r="J186" i="2"/>
  <c r="J185" i="2"/>
  <c r="J181" i="2"/>
  <c r="BK180" i="2"/>
  <c r="BK178" i="2"/>
  <c r="J176" i="2"/>
  <c r="J174" i="2"/>
  <c r="J172" i="2"/>
  <c r="BK169" i="2"/>
  <c r="BK166" i="2"/>
  <c r="BK162" i="2"/>
  <c r="J157" i="2"/>
  <c r="BK156" i="2"/>
  <c r="J155" i="2"/>
  <c r="BK153" i="2"/>
  <c r="J152" i="2"/>
  <c r="J150" i="2"/>
  <c r="J148" i="2"/>
  <c r="J146" i="2"/>
  <c r="J145" i="2"/>
  <c r="J141" i="2"/>
  <c r="BK139" i="2"/>
  <c r="J137" i="2"/>
  <c r="BK235" i="2"/>
  <c r="BK234" i="2"/>
  <c r="BK232" i="2"/>
  <c r="J231" i="2"/>
  <c r="J229" i="2"/>
  <c r="J228" i="2"/>
  <c r="BK227" i="2"/>
  <c r="J225" i="2"/>
  <c r="J223" i="2"/>
  <c r="BK222" i="2"/>
  <c r="J220" i="2"/>
  <c r="J219" i="2"/>
  <c r="BK218" i="2"/>
  <c r="BK214" i="2"/>
  <c r="BK212" i="2"/>
  <c r="J210" i="2"/>
  <c r="BK208" i="2"/>
  <c r="J207" i="2"/>
  <c r="J205" i="2"/>
  <c r="BK203" i="2"/>
  <c r="J202" i="2"/>
  <c r="BK200" i="2"/>
  <c r="J198" i="2"/>
  <c r="J196" i="2"/>
  <c r="BK194" i="2"/>
  <c r="J190" i="2"/>
  <c r="BK188" i="2"/>
  <c r="BK186" i="2"/>
  <c r="BK185" i="2"/>
  <c r="BK181" i="2"/>
  <c r="J180" i="2"/>
  <c r="J178" i="2"/>
  <c r="BK176" i="2"/>
  <c r="BK174" i="2"/>
  <c r="BK172" i="2"/>
  <c r="J169" i="2"/>
  <c r="J166" i="2"/>
  <c r="J162" i="2"/>
  <c r="BK157" i="2"/>
  <c r="J156" i="2"/>
  <c r="BK155" i="2"/>
  <c r="J153" i="2"/>
  <c r="BK152" i="2"/>
  <c r="BK150" i="2"/>
  <c r="BK148" i="2"/>
  <c r="BK146" i="2"/>
  <c r="BK145" i="2"/>
  <c r="BK141" i="2"/>
  <c r="J139" i="2"/>
  <c r="BK137" i="2"/>
  <c r="AS103" i="1"/>
  <c r="AS97" i="1"/>
  <c r="BK223" i="3"/>
  <c r="BK222" i="3"/>
  <c r="BK221" i="3"/>
  <c r="BK220" i="3"/>
  <c r="BK219" i="3"/>
  <c r="J217" i="3"/>
  <c r="BK215" i="3"/>
  <c r="J213" i="3"/>
  <c r="J211" i="3"/>
  <c r="J209" i="3"/>
  <c r="J207" i="3"/>
  <c r="J203" i="3"/>
  <c r="BK202" i="3"/>
  <c r="BK201" i="3"/>
  <c r="BK197" i="3"/>
  <c r="J196" i="3"/>
  <c r="BK195" i="3"/>
  <c r="J194" i="3"/>
  <c r="BK193" i="3"/>
  <c r="BK192" i="3"/>
  <c r="J191" i="3"/>
  <c r="J187" i="3"/>
  <c r="BK185" i="3"/>
  <c r="J184" i="3"/>
  <c r="BK183" i="3"/>
  <c r="J179" i="3"/>
  <c r="BK178" i="3"/>
  <c r="BK177" i="3"/>
  <c r="J175" i="3"/>
  <c r="J172" i="3"/>
  <c r="J170" i="3"/>
  <c r="BK165" i="3"/>
  <c r="J163" i="3"/>
  <c r="BK161" i="3"/>
  <c r="J158" i="3"/>
  <c r="J155" i="3"/>
  <c r="J153" i="3"/>
  <c r="BK151" i="3"/>
  <c r="J146" i="3"/>
  <c r="BK144" i="3"/>
  <c r="BK142" i="3"/>
  <c r="BK141" i="3"/>
  <c r="BK140" i="3"/>
  <c r="J136" i="3"/>
  <c r="J135" i="3"/>
  <c r="BK230" i="3"/>
  <c r="J230" i="3"/>
  <c r="BK228" i="3"/>
  <c r="J228" i="3"/>
  <c r="BK227" i="3"/>
  <c r="J227" i="3"/>
  <c r="BK226" i="3"/>
  <c r="J226" i="3"/>
  <c r="BK225" i="3"/>
  <c r="J225" i="3"/>
  <c r="BK224" i="3"/>
  <c r="J224" i="3"/>
  <c r="J223" i="3"/>
  <c r="J222" i="3"/>
  <c r="J221" i="3"/>
  <c r="J220" i="3"/>
  <c r="J219" i="3"/>
  <c r="BK217" i="3"/>
  <c r="J215" i="3"/>
  <c r="BK213" i="3"/>
  <c r="BK211" i="3"/>
  <c r="BK209" i="3"/>
  <c r="BK207" i="3"/>
  <c r="BK205" i="3"/>
  <c r="J205" i="3"/>
  <c r="BK203" i="3"/>
  <c r="J202" i="3"/>
  <c r="J201" i="3"/>
  <c r="J197" i="3"/>
  <c r="BK196" i="3"/>
  <c r="J195" i="3"/>
  <c r="BK194" i="3"/>
  <c r="J193" i="3"/>
  <c r="J192" i="3"/>
  <c r="BK191" i="3"/>
  <c r="BK187" i="3"/>
  <c r="J185" i="3"/>
  <c r="BK184" i="3"/>
  <c r="J183" i="3"/>
  <c r="BK179" i="3"/>
  <c r="J178" i="3"/>
  <c r="J177" i="3"/>
  <c r="BK175" i="3"/>
  <c r="BK172" i="3"/>
  <c r="BK170" i="3"/>
  <c r="J165" i="3"/>
  <c r="BK163" i="3"/>
  <c r="J161" i="3"/>
  <c r="BK158" i="3"/>
  <c r="BK155" i="3"/>
  <c r="BK153" i="3"/>
  <c r="J151" i="3"/>
  <c r="BK146" i="3"/>
  <c r="J144" i="3"/>
  <c r="J142" i="3"/>
  <c r="J141" i="3"/>
  <c r="J140" i="3"/>
  <c r="BK136" i="3"/>
  <c r="BK135" i="3"/>
  <c r="BK135" i="4"/>
  <c r="J135" i="4"/>
  <c r="J135" i="5"/>
  <c r="BK135" i="5"/>
  <c r="J135" i="6"/>
  <c r="BK135" i="6"/>
  <c r="J135" i="7"/>
  <c r="BK135" i="7"/>
  <c r="BK135" i="8"/>
  <c r="J135" i="8"/>
  <c r="J257" i="9"/>
  <c r="BK254" i="9"/>
  <c r="BK253" i="9"/>
  <c r="BK252" i="9"/>
  <c r="BK251" i="9"/>
  <c r="J250" i="9"/>
  <c r="J249" i="9"/>
  <c r="J248" i="9"/>
  <c r="BK247" i="9"/>
  <c r="J246" i="9"/>
  <c r="J244" i="9"/>
  <c r="J242" i="9"/>
  <c r="BK240" i="9"/>
  <c r="BK238" i="9"/>
  <c r="BK233" i="9"/>
  <c r="J229" i="9"/>
  <c r="J227" i="9"/>
  <c r="J225" i="9"/>
  <c r="BK220" i="9"/>
  <c r="J219" i="9"/>
  <c r="J218" i="9"/>
  <c r="J217" i="9"/>
  <c r="J215" i="9"/>
  <c r="BK213" i="9"/>
  <c r="BK211" i="9"/>
  <c r="BK210" i="9"/>
  <c r="J209" i="9"/>
  <c r="BK207" i="9"/>
  <c r="BK203" i="9"/>
  <c r="J202" i="9"/>
  <c r="J200" i="9"/>
  <c r="J194" i="9"/>
  <c r="J189" i="9"/>
  <c r="J186" i="9"/>
  <c r="BK181" i="9"/>
  <c r="BK176" i="9"/>
  <c r="BK174" i="9"/>
  <c r="J172" i="9"/>
  <c r="J169" i="9"/>
  <c r="J166" i="9"/>
  <c r="BK164" i="9"/>
  <c r="BK157" i="9"/>
  <c r="J149" i="9"/>
  <c r="BK148" i="9"/>
  <c r="BK147" i="9"/>
  <c r="BK143" i="9"/>
  <c r="J143" i="9"/>
  <c r="J142" i="9"/>
  <c r="J141" i="9"/>
  <c r="BK140" i="9"/>
  <c r="BK257" i="9"/>
  <c r="J254" i="9"/>
  <c r="J253" i="9"/>
  <c r="J252" i="9"/>
  <c r="J251" i="9"/>
  <c r="BK250" i="9"/>
  <c r="BK249" i="9"/>
  <c r="BK248" i="9"/>
  <c r="J247" i="9"/>
  <c r="BK246" i="9"/>
  <c r="BK244" i="9"/>
  <c r="BK242" i="9"/>
  <c r="J240" i="9"/>
  <c r="J238" i="9"/>
  <c r="J233" i="9"/>
  <c r="BK229" i="9"/>
  <c r="BK227" i="9"/>
  <c r="BK225" i="9"/>
  <c r="BK224" i="9"/>
  <c r="J224" i="9"/>
  <c r="J220" i="9"/>
  <c r="BK219" i="9"/>
  <c r="BK218" i="9"/>
  <c r="BK217" i="9"/>
  <c r="BK215" i="9"/>
  <c r="J213" i="9"/>
  <c r="J211" i="9"/>
  <c r="J210" i="9"/>
  <c r="BK209" i="9"/>
  <c r="J207" i="9"/>
  <c r="J203" i="9"/>
  <c r="BK202" i="9"/>
  <c r="BK200" i="9"/>
  <c r="BK196" i="9"/>
  <c r="J196" i="9"/>
  <c r="BK194" i="9"/>
  <c r="BK189" i="9"/>
  <c r="BK186" i="9"/>
  <c r="J181" i="9"/>
  <c r="J176" i="9"/>
  <c r="J174" i="9"/>
  <c r="BK172" i="9"/>
  <c r="BK169" i="9"/>
  <c r="BK166" i="9"/>
  <c r="J164" i="9"/>
  <c r="BK162" i="9"/>
  <c r="J162" i="9"/>
  <c r="J157" i="9"/>
  <c r="BK153" i="9"/>
  <c r="J153" i="9"/>
  <c r="BK149" i="9"/>
  <c r="J148" i="9"/>
  <c r="J147" i="9"/>
  <c r="BK142" i="9"/>
  <c r="BK141" i="9"/>
  <c r="J140" i="9"/>
  <c r="J218" i="10"/>
  <c r="J215" i="10"/>
  <c r="J214" i="10"/>
  <c r="J213" i="10"/>
  <c r="J212" i="10"/>
  <c r="J211" i="10"/>
  <c r="J210" i="10"/>
  <c r="J209" i="10"/>
  <c r="J207" i="10"/>
  <c r="J205" i="10"/>
  <c r="J203" i="10"/>
  <c r="J201" i="10"/>
  <c r="J199" i="10"/>
  <c r="BK197" i="10"/>
  <c r="J195" i="10"/>
  <c r="BK194" i="10"/>
  <c r="J193" i="10"/>
  <c r="J192" i="10"/>
  <c r="J191" i="10"/>
  <c r="J189" i="10"/>
  <c r="J187" i="10"/>
  <c r="BK186" i="10"/>
  <c r="BK182" i="10"/>
  <c r="J181" i="10"/>
  <c r="J179" i="10"/>
  <c r="J175" i="10"/>
  <c r="J171" i="10"/>
  <c r="BK168" i="10"/>
  <c r="BK164" i="10"/>
  <c r="J161" i="10"/>
  <c r="BK159" i="10"/>
  <c r="J157" i="10"/>
  <c r="J154" i="10"/>
  <c r="J152" i="10"/>
  <c r="J148" i="10"/>
  <c r="J146" i="10"/>
  <c r="J144" i="10"/>
  <c r="J143" i="10"/>
  <c r="BK139" i="10"/>
  <c r="BK218" i="10"/>
  <c r="BK215" i="10"/>
  <c r="BK214" i="10"/>
  <c r="BK213" i="10"/>
  <c r="BK212" i="10"/>
  <c r="BK211" i="10"/>
  <c r="BK210" i="10"/>
  <c r="BK209" i="10"/>
  <c r="BK207" i="10"/>
  <c r="BK205" i="10"/>
  <c r="BK203" i="10"/>
  <c r="BK201" i="10"/>
  <c r="BK199" i="10"/>
  <c r="J197" i="10"/>
  <c r="BK195" i="10"/>
  <c r="J194" i="10"/>
  <c r="BK193" i="10"/>
  <c r="BK192" i="10"/>
  <c r="BK191" i="10"/>
  <c r="BK189" i="10"/>
  <c r="BK187" i="10"/>
  <c r="J186" i="10"/>
  <c r="BK184" i="10"/>
  <c r="J184" i="10"/>
  <c r="J182" i="10"/>
  <c r="BK181" i="10"/>
  <c r="BK179" i="10"/>
  <c r="BK175" i="10"/>
  <c r="BK171" i="10"/>
  <c r="J168" i="10"/>
  <c r="J164" i="10"/>
  <c r="BK161" i="10"/>
  <c r="J159" i="10"/>
  <c r="BK157" i="10"/>
  <c r="BK154" i="10"/>
  <c r="BK152" i="10"/>
  <c r="BK148" i="10"/>
  <c r="BK146" i="10"/>
  <c r="BK144" i="10"/>
  <c r="BK143" i="10"/>
  <c r="J139" i="10"/>
  <c r="J196" i="11"/>
  <c r="BK193" i="11"/>
  <c r="J192" i="11"/>
  <c r="BK191" i="11"/>
  <c r="J191" i="11"/>
  <c r="J190" i="11"/>
  <c r="J188" i="11"/>
  <c r="BK187" i="11"/>
  <c r="BK185" i="11"/>
  <c r="BK183" i="11"/>
  <c r="BK181" i="11"/>
  <c r="BK179" i="11"/>
  <c r="BK196" i="11"/>
  <c r="J193" i="11"/>
  <c r="BK192" i="11"/>
  <c r="BK190" i="11"/>
  <c r="BK189" i="11"/>
  <c r="J189" i="11"/>
  <c r="BK188" i="11"/>
  <c r="J187" i="11"/>
  <c r="J185" i="11"/>
  <c r="J183" i="11"/>
  <c r="J181" i="11"/>
  <c r="J179" i="11"/>
  <c r="BK177" i="11"/>
  <c r="BK175" i="11"/>
  <c r="J174" i="11"/>
  <c r="J172" i="11"/>
  <c r="BK168" i="11"/>
  <c r="J167" i="11"/>
  <c r="BK165" i="11"/>
  <c r="J160" i="11"/>
  <c r="J155" i="11"/>
  <c r="J152" i="11"/>
  <c r="BK147" i="11"/>
  <c r="J145" i="11"/>
  <c r="BK141" i="11"/>
  <c r="J140" i="11"/>
  <c r="BK139" i="11"/>
  <c r="J177" i="11"/>
  <c r="J175" i="11"/>
  <c r="BK174" i="11"/>
  <c r="BK172" i="11"/>
  <c r="J168" i="11"/>
  <c r="BK167" i="11"/>
  <c r="J165" i="11"/>
  <c r="BK160" i="11"/>
  <c r="BK155" i="11"/>
  <c r="BK152" i="11"/>
  <c r="J147" i="11"/>
  <c r="BK145" i="11"/>
  <c r="J141" i="11"/>
  <c r="BK140" i="11"/>
  <c r="J139" i="11"/>
  <c r="BK241" i="12"/>
  <c r="J238" i="12"/>
  <c r="BK236" i="12"/>
  <c r="BK235" i="12"/>
  <c r="BK234" i="12"/>
  <c r="BK233" i="12"/>
  <c r="J232" i="12"/>
  <c r="J241" i="12"/>
  <c r="BK238" i="12"/>
  <c r="BK237" i="12"/>
  <c r="J237" i="12"/>
  <c r="J236" i="12"/>
  <c r="J235" i="12"/>
  <c r="J234" i="12"/>
  <c r="J233" i="12"/>
  <c r="BK232" i="12"/>
  <c r="J231" i="12"/>
  <c r="BK230" i="12"/>
  <c r="BK229" i="12"/>
  <c r="BK228" i="12"/>
  <c r="BK226" i="12"/>
  <c r="J222" i="12"/>
  <c r="J220" i="12"/>
  <c r="BK218" i="12"/>
  <c r="BK214" i="12"/>
  <c r="BK212" i="12"/>
  <c r="J211" i="12"/>
  <c r="BK210" i="12"/>
  <c r="J206" i="12"/>
  <c r="BK204" i="12"/>
  <c r="J203" i="12"/>
  <c r="BK200" i="12"/>
  <c r="J197" i="12"/>
  <c r="BK193" i="12"/>
  <c r="J192" i="12"/>
  <c r="J190" i="12"/>
  <c r="BK186" i="12"/>
  <c r="J184" i="12"/>
  <c r="J179" i="12"/>
  <c r="BK176" i="12"/>
  <c r="J171" i="12"/>
  <c r="BK168" i="12"/>
  <c r="J166" i="12"/>
  <c r="J164" i="12"/>
  <c r="J162" i="12"/>
  <c r="BK159" i="12"/>
  <c r="J157" i="12"/>
  <c r="J155" i="12"/>
  <c r="BK151" i="12"/>
  <c r="J149" i="12"/>
  <c r="J147" i="12"/>
  <c r="BK146" i="12"/>
  <c r="BK145" i="12"/>
  <c r="BK141" i="12"/>
  <c r="J140" i="12"/>
  <c r="J139" i="12"/>
  <c r="BK231" i="12"/>
  <c r="J230" i="12"/>
  <c r="J229" i="12"/>
  <c r="J228" i="12"/>
  <c r="J226" i="12"/>
  <c r="BK224" i="12"/>
  <c r="J224" i="12"/>
  <c r="BK222" i="12"/>
  <c r="BK220" i="12"/>
  <c r="J218" i="12"/>
  <c r="J214" i="12"/>
  <c r="J212" i="12"/>
  <c r="BK211" i="12"/>
  <c r="J210" i="12"/>
  <c r="BK206" i="12"/>
  <c r="J204" i="12"/>
  <c r="BK203" i="12"/>
  <c r="J200" i="12"/>
  <c r="BK197" i="12"/>
  <c r="J193" i="12"/>
  <c r="BK192" i="12"/>
  <c r="BK190" i="12"/>
  <c r="J186" i="12"/>
  <c r="BK184" i="12"/>
  <c r="BK179" i="12"/>
  <c r="J176" i="12"/>
  <c r="BK171" i="12"/>
  <c r="J168" i="12"/>
  <c r="BK166" i="12"/>
  <c r="BK164" i="12"/>
  <c r="BK162" i="12"/>
  <c r="J159" i="12"/>
  <c r="BK157" i="12"/>
  <c r="BK155" i="12"/>
  <c r="J151" i="12"/>
  <c r="BK149" i="12"/>
  <c r="BK147" i="12"/>
  <c r="J146" i="12"/>
  <c r="J145" i="12"/>
  <c r="J141" i="12"/>
  <c r="BK140" i="12"/>
  <c r="BK139" i="12"/>
  <c r="BK220" i="13"/>
  <c r="BK217" i="13"/>
  <c r="J216" i="13"/>
  <c r="J215" i="13"/>
  <c r="BK214" i="13"/>
  <c r="J213" i="13"/>
  <c r="J212" i="13"/>
  <c r="J211" i="13"/>
  <c r="J210" i="13"/>
  <c r="BK209" i="13"/>
  <c r="BK207" i="13"/>
  <c r="BK205" i="13"/>
  <c r="J203" i="13"/>
  <c r="J201" i="13"/>
  <c r="J199" i="13"/>
  <c r="BK197" i="13"/>
  <c r="J197" i="13"/>
  <c r="BK196" i="13"/>
  <c r="BK194" i="13"/>
  <c r="BK192" i="13"/>
  <c r="BK191" i="13"/>
  <c r="J189" i="13"/>
  <c r="BK185" i="13"/>
  <c r="J181" i="13"/>
  <c r="J178" i="13"/>
  <c r="J174" i="13"/>
  <c r="J169" i="13"/>
  <c r="J167" i="13"/>
  <c r="BK165" i="13"/>
  <c r="BK163" i="13"/>
  <c r="BK160" i="13"/>
  <c r="J158" i="13"/>
  <c r="BK156" i="13"/>
  <c r="BK151" i="13"/>
  <c r="BK149" i="13"/>
  <c r="J147" i="13"/>
  <c r="J146" i="13"/>
  <c r="J145" i="13"/>
  <c r="J141" i="13"/>
  <c r="J140" i="13"/>
  <c r="BK139" i="13"/>
  <c r="J220" i="13"/>
  <c r="J217" i="13"/>
  <c r="BK216" i="13"/>
  <c r="BK215" i="13"/>
  <c r="J214" i="13"/>
  <c r="BK213" i="13"/>
  <c r="BK212" i="13"/>
  <c r="BK211" i="13"/>
  <c r="BK210" i="13"/>
  <c r="J209" i="13"/>
  <c r="J207" i="13"/>
  <c r="J205" i="13"/>
  <c r="BK203" i="13"/>
  <c r="BK201" i="13"/>
  <c r="BK199" i="13"/>
  <c r="J196" i="13"/>
  <c r="J194" i="13"/>
  <c r="J192" i="13"/>
  <c r="J191" i="13"/>
  <c r="BK189" i="13"/>
  <c r="J185" i="13"/>
  <c r="BK181" i="13"/>
  <c r="BK178" i="13"/>
  <c r="BK174" i="13"/>
  <c r="BK169" i="13"/>
  <c r="BK167" i="13"/>
  <c r="J165" i="13"/>
  <c r="J163" i="13"/>
  <c r="J160" i="13"/>
  <c r="BK158" i="13"/>
  <c r="J156" i="13"/>
  <c r="J151" i="13"/>
  <c r="J149" i="13"/>
  <c r="BK147" i="13"/>
  <c r="BK146" i="13"/>
  <c r="BK145" i="13"/>
  <c r="BK141" i="13"/>
  <c r="BK140" i="13"/>
  <c r="J139" i="13"/>
  <c r="BK257" i="14"/>
  <c r="BK256" i="14"/>
  <c r="J256" i="14"/>
  <c r="J254" i="14"/>
  <c r="J253" i="14"/>
  <c r="BK252" i="14"/>
  <c r="BK251" i="14"/>
  <c r="J250" i="14"/>
  <c r="BK249" i="14"/>
  <c r="BK248" i="14"/>
  <c r="J247" i="14"/>
  <c r="BK246" i="14"/>
  <c r="J246" i="14"/>
  <c r="BK245" i="14"/>
  <c r="BK241" i="14"/>
  <c r="J239" i="14"/>
  <c r="BK237" i="14"/>
  <c r="BK235" i="14"/>
  <c r="J234" i="14"/>
  <c r="BK233" i="14"/>
  <c r="BK228" i="14"/>
  <c r="J222" i="14"/>
  <c r="BK221" i="14"/>
  <c r="BK220" i="14"/>
  <c r="BK219" i="14"/>
  <c r="BK218" i="14"/>
  <c r="BK217" i="14"/>
  <c r="J217" i="14"/>
  <c r="J216" i="14"/>
  <c r="J215" i="14"/>
  <c r="J213" i="14"/>
  <c r="BK210" i="14"/>
  <c r="BK209" i="14"/>
  <c r="J206" i="14"/>
  <c r="J200" i="14"/>
  <c r="J199" i="14"/>
  <c r="BK197" i="14"/>
  <c r="BK196" i="14"/>
  <c r="J191" i="14"/>
  <c r="BK187" i="14"/>
  <c r="J181" i="14"/>
  <c r="J178" i="14"/>
  <c r="J171" i="14"/>
  <c r="J143" i="14"/>
  <c r="BK142" i="14"/>
  <c r="BK141" i="14"/>
  <c r="BK140" i="14"/>
  <c r="J257" i="14"/>
  <c r="BK254" i="14"/>
  <c r="BK253" i="14"/>
  <c r="J252" i="14"/>
  <c r="J251" i="14"/>
  <c r="BK250" i="14"/>
  <c r="J249" i="14"/>
  <c r="J248" i="14"/>
  <c r="BK247" i="14"/>
  <c r="J245" i="14"/>
  <c r="J241" i="14"/>
  <c r="BK239" i="14"/>
  <c r="J237" i="14"/>
  <c r="J235" i="14"/>
  <c r="BK234" i="14"/>
  <c r="J233" i="14"/>
  <c r="J228" i="14"/>
  <c r="BK222" i="14"/>
  <c r="J221" i="14"/>
  <c r="J220" i="14"/>
  <c r="J219" i="14"/>
  <c r="J218" i="14"/>
  <c r="BK216" i="14"/>
  <c r="BK215" i="14"/>
  <c r="BK213" i="14"/>
  <c r="BK211" i="14"/>
  <c r="J211" i="14"/>
  <c r="J210" i="14"/>
  <c r="J209" i="14"/>
  <c r="BK206" i="14"/>
  <c r="BK200" i="14"/>
  <c r="BK199" i="14"/>
  <c r="J197" i="14"/>
  <c r="J196" i="14"/>
  <c r="BK191" i="14"/>
  <c r="J187" i="14"/>
  <c r="BK181" i="14"/>
  <c r="BK178" i="14"/>
  <c r="BK171" i="14"/>
  <c r="BK166" i="14"/>
  <c r="J166" i="14"/>
  <c r="BK164" i="14"/>
  <c r="J164" i="14"/>
  <c r="BK162" i="14"/>
  <c r="J162" i="14"/>
  <c r="BK160" i="14"/>
  <c r="J160" i="14"/>
  <c r="BK155" i="14"/>
  <c r="J155" i="14"/>
  <c r="BK153" i="14"/>
  <c r="J153" i="14"/>
  <c r="BK151" i="14"/>
  <c r="J151" i="14"/>
  <c r="BK149" i="14"/>
  <c r="J149" i="14"/>
  <c r="BK148" i="14"/>
  <c r="J148" i="14"/>
  <c r="BK147" i="14"/>
  <c r="J147" i="14"/>
  <c r="BK143" i="14"/>
  <c r="J142" i="14"/>
  <c r="J141" i="14"/>
  <c r="J140" i="14"/>
  <c r="J199" i="15"/>
  <c r="BK196" i="15"/>
  <c r="J195" i="15"/>
  <c r="J194" i="15"/>
  <c r="BK193" i="15"/>
  <c r="BK192" i="15"/>
  <c r="J190" i="15"/>
  <c r="BK188" i="15"/>
  <c r="J186" i="15"/>
  <c r="BK184" i="15"/>
  <c r="BK183" i="15"/>
  <c r="BK181" i="15"/>
  <c r="BK177" i="15"/>
  <c r="BK172" i="15"/>
  <c r="J172" i="15"/>
  <c r="BK167" i="15"/>
  <c r="BK164" i="15"/>
  <c r="BK159" i="15"/>
  <c r="J156" i="15"/>
  <c r="J154" i="15"/>
  <c r="J152" i="15"/>
  <c r="J150" i="15"/>
  <c r="J146" i="15"/>
  <c r="J144" i="15"/>
  <c r="J142" i="15"/>
  <c r="J141" i="15"/>
  <c r="J140" i="15"/>
  <c r="BK139" i="15"/>
  <c r="BK199" i="15"/>
  <c r="J196" i="15"/>
  <c r="BK195" i="15"/>
  <c r="BK194" i="15"/>
  <c r="J193" i="15"/>
  <c r="J192" i="15"/>
  <c r="BK190" i="15"/>
  <c r="J188" i="15"/>
  <c r="BK186" i="15"/>
  <c r="J184" i="15"/>
  <c r="J183" i="15"/>
  <c r="J181" i="15"/>
  <c r="J177" i="15"/>
  <c r="J167" i="15"/>
  <c r="J164" i="15"/>
  <c r="J159" i="15"/>
  <c r="BK156" i="15"/>
  <c r="BK154" i="15"/>
  <c r="BK152" i="15"/>
  <c r="BK150" i="15"/>
  <c r="BK146" i="15"/>
  <c r="BK144" i="15"/>
  <c r="BK142" i="15"/>
  <c r="BK141" i="15"/>
  <c r="BK140" i="15"/>
  <c r="J139" i="15"/>
  <c r="BK199" i="16"/>
  <c r="BK196" i="16"/>
  <c r="J195" i="16"/>
  <c r="BK194" i="16"/>
  <c r="J193" i="16"/>
  <c r="BK192" i="16"/>
  <c r="BK191" i="16"/>
  <c r="BK189" i="16"/>
  <c r="J187" i="16"/>
  <c r="J185" i="16"/>
  <c r="BK183" i="16"/>
  <c r="J181" i="16"/>
  <c r="BK179" i="16"/>
  <c r="J179" i="16"/>
  <c r="BK178" i="16"/>
  <c r="J176" i="16"/>
  <c r="BK172" i="16"/>
  <c r="BK167" i="16"/>
  <c r="BK162" i="16"/>
  <c r="BK159" i="16"/>
  <c r="J159" i="16"/>
  <c r="J154" i="16"/>
  <c r="BK151" i="16"/>
  <c r="BK149" i="16"/>
  <c r="J149" i="16"/>
  <c r="J147" i="16"/>
  <c r="J145" i="16"/>
  <c r="J143" i="16"/>
  <c r="BK142" i="16"/>
  <c r="J141" i="16"/>
  <c r="J140" i="16"/>
  <c r="BK139" i="16"/>
  <c r="J199" i="16"/>
  <c r="J196" i="16"/>
  <c r="BK195" i="16"/>
  <c r="J194" i="16"/>
  <c r="BK193" i="16"/>
  <c r="J192" i="16"/>
  <c r="J191" i="16"/>
  <c r="J189" i="16"/>
  <c r="BK187" i="16"/>
  <c r="BK185" i="16"/>
  <c r="J183" i="16"/>
  <c r="BK181" i="16"/>
  <c r="J178" i="16"/>
  <c r="BK176" i="16"/>
  <c r="J172" i="16"/>
  <c r="J167" i="16"/>
  <c r="J162" i="16"/>
  <c r="BK154" i="16"/>
  <c r="J151" i="16"/>
  <c r="BK147" i="16"/>
  <c r="BK145" i="16"/>
  <c r="BK143" i="16"/>
  <c r="J142" i="16"/>
  <c r="BK141" i="16"/>
  <c r="BK140" i="16"/>
  <c r="J139" i="16"/>
  <c r="J196" i="17"/>
  <c r="BK193" i="17"/>
  <c r="BK191" i="17"/>
  <c r="BK190" i="17"/>
  <c r="J189" i="17"/>
  <c r="BK188" i="17"/>
  <c r="J186" i="17"/>
  <c r="J184" i="17"/>
  <c r="J182" i="17"/>
  <c r="BK180" i="17"/>
  <c r="BK178" i="17"/>
  <c r="BK176" i="17"/>
  <c r="J175" i="17"/>
  <c r="J173" i="17"/>
  <c r="BK169" i="17"/>
  <c r="J164" i="17"/>
  <c r="J159" i="17"/>
  <c r="J151" i="17"/>
  <c r="J148" i="17"/>
  <c r="BK147" i="17"/>
  <c r="J146" i="17"/>
  <c r="J144" i="17"/>
  <c r="J142" i="17"/>
  <c r="J141" i="17"/>
  <c r="J140" i="17"/>
  <c r="BK139" i="17"/>
  <c r="BK196" i="17"/>
  <c r="J193" i="17"/>
  <c r="BK192" i="17"/>
  <c r="J192" i="17"/>
  <c r="J191" i="17"/>
  <c r="J190" i="17"/>
  <c r="BK189" i="17"/>
  <c r="J188" i="17"/>
  <c r="BK186" i="17"/>
  <c r="BK184" i="17"/>
  <c r="BK182" i="17"/>
  <c r="J180" i="17"/>
  <c r="J178" i="17"/>
  <c r="J176" i="17"/>
  <c r="BK175" i="17"/>
  <c r="BK173" i="17"/>
  <c r="J169" i="17"/>
  <c r="BK164" i="17"/>
  <c r="BK159" i="17"/>
  <c r="BK156" i="17"/>
  <c r="J156" i="17"/>
  <c r="BK151" i="17"/>
  <c r="BK148" i="17"/>
  <c r="J147" i="17"/>
  <c r="BK146" i="17"/>
  <c r="BK144" i="17"/>
  <c r="BK142" i="17"/>
  <c r="BK141" i="17"/>
  <c r="BK140" i="17"/>
  <c r="J139" i="17"/>
  <c r="J186" i="18"/>
  <c r="BK184" i="18"/>
  <c r="J184" i="18"/>
  <c r="J183" i="18"/>
  <c r="J182" i="18"/>
  <c r="J181" i="18"/>
  <c r="BK180" i="18"/>
  <c r="BK178" i="18"/>
  <c r="J176" i="18"/>
  <c r="J174" i="18"/>
  <c r="BK173" i="18"/>
  <c r="BK171" i="18"/>
  <c r="BK167" i="18"/>
  <c r="J165" i="18"/>
  <c r="J164" i="18"/>
  <c r="BK162" i="18"/>
  <c r="BK160" i="18"/>
  <c r="BK156" i="18"/>
  <c r="BK152" i="18"/>
  <c r="BK149" i="18"/>
  <c r="BK145" i="18"/>
  <c r="J143" i="18"/>
  <c r="J141" i="18"/>
  <c r="BK140" i="18"/>
  <c r="BK139" i="18"/>
  <c r="BK186" i="18"/>
  <c r="BK183" i="18"/>
  <c r="BK182" i="18"/>
  <c r="BK181" i="18"/>
  <c r="J180" i="18"/>
  <c r="J178" i="18"/>
  <c r="BK176" i="18"/>
  <c r="BK174" i="18"/>
  <c r="J173" i="18"/>
  <c r="J171" i="18"/>
  <c r="J167" i="18"/>
  <c r="BK165" i="18"/>
  <c r="BK164" i="18"/>
  <c r="J162" i="18"/>
  <c r="J160" i="18"/>
  <c r="J156" i="18"/>
  <c r="J152" i="18"/>
  <c r="J149" i="18"/>
  <c r="J145" i="18"/>
  <c r="BK143" i="18"/>
  <c r="BK141" i="18"/>
  <c r="J140" i="18"/>
  <c r="J139" i="18"/>
  <c r="BK201" i="19"/>
  <c r="J199" i="19"/>
  <c r="J197" i="19"/>
  <c r="J196" i="19"/>
  <c r="BK195" i="19"/>
  <c r="J193" i="19"/>
  <c r="J191" i="19"/>
  <c r="BK190" i="19"/>
  <c r="J188" i="19"/>
  <c r="J187" i="19"/>
  <c r="BK185" i="19"/>
  <c r="J183" i="19"/>
  <c r="J181" i="19"/>
  <c r="J179" i="19"/>
  <c r="BK177" i="19"/>
  <c r="J175" i="19"/>
  <c r="BK173" i="19"/>
  <c r="J171" i="19"/>
  <c r="BK170" i="19"/>
  <c r="BK166" i="19"/>
  <c r="BK165" i="19"/>
  <c r="J163" i="19"/>
  <c r="J161" i="19"/>
  <c r="J159" i="19"/>
  <c r="BK156" i="19"/>
  <c r="J153" i="19"/>
  <c r="J149" i="19"/>
  <c r="BK145" i="19"/>
  <c r="BK144" i="19"/>
  <c r="J142" i="19"/>
  <c r="BK141" i="19"/>
  <c r="BK139" i="19"/>
  <c r="J201" i="19"/>
  <c r="BK199" i="19"/>
  <c r="BK197" i="19"/>
  <c r="BK196" i="19"/>
  <c r="J195" i="19"/>
  <c r="BK193" i="19"/>
  <c r="BK191" i="19"/>
  <c r="J190" i="19"/>
  <c r="BK188" i="19"/>
  <c r="BK187" i="19"/>
  <c r="J185" i="19"/>
  <c r="BK183" i="19"/>
  <c r="BK181" i="19"/>
  <c r="BK179" i="19"/>
  <c r="J177" i="19"/>
  <c r="BK175" i="19"/>
  <c r="J173" i="19"/>
  <c r="BK171" i="19"/>
  <c r="J170" i="19"/>
  <c r="J166" i="19"/>
  <c r="J165" i="19"/>
  <c r="BK163" i="19"/>
  <c r="BK161" i="19"/>
  <c r="BK159" i="19"/>
  <c r="J156" i="19"/>
  <c r="BK153" i="19"/>
  <c r="BK149" i="19"/>
  <c r="J145" i="19"/>
  <c r="J144" i="19"/>
  <c r="BK142" i="19"/>
  <c r="J141" i="19"/>
  <c r="J139" i="19"/>
  <c r="BK170" i="20"/>
  <c r="J170" i="20"/>
  <c r="BK168" i="20"/>
  <c r="J168" i="20"/>
  <c r="BK167" i="20"/>
  <c r="J167" i="20"/>
  <c r="BK166" i="20"/>
  <c r="J166" i="20"/>
  <c r="BK165" i="20"/>
  <c r="J165" i="20"/>
  <c r="BK164" i="20"/>
  <c r="J164" i="20"/>
  <c r="BK162" i="20"/>
  <c r="J162" i="20"/>
  <c r="BK161" i="20"/>
  <c r="J161" i="20"/>
  <c r="BK159" i="20"/>
  <c r="J159" i="20"/>
  <c r="BK157" i="20"/>
  <c r="J157" i="20"/>
  <c r="BK153" i="20"/>
  <c r="J153" i="20"/>
  <c r="BK149" i="20"/>
  <c r="J149" i="20"/>
  <c r="BK146" i="20"/>
  <c r="J146" i="20"/>
  <c r="BK142" i="20"/>
  <c r="J142" i="20"/>
  <c r="BK140" i="20"/>
  <c r="J140" i="20"/>
  <c r="BK139" i="20"/>
  <c r="J139" i="20"/>
  <c r="BK138" i="21"/>
  <c r="BK137" i="21"/>
  <c r="J135" i="21"/>
  <c r="J138" i="21"/>
  <c r="J137" i="21"/>
  <c r="BK135" i="21"/>
  <c r="BK185" i="22"/>
  <c r="J183" i="22"/>
  <c r="BK182" i="22"/>
  <c r="J181" i="22"/>
  <c r="BK180" i="22"/>
  <c r="J179" i="22"/>
  <c r="BK178" i="22"/>
  <c r="J177" i="22"/>
  <c r="J176" i="22"/>
  <c r="BK175" i="22"/>
  <c r="BK174" i="22"/>
  <c r="BK172" i="22"/>
  <c r="BK170" i="22"/>
  <c r="BK169" i="22"/>
  <c r="BK167" i="22"/>
  <c r="J165" i="22"/>
  <c r="J161" i="22"/>
  <c r="BK157" i="22"/>
  <c r="BK154" i="22"/>
  <c r="J150" i="22"/>
  <c r="J147" i="22"/>
  <c r="J145" i="22"/>
  <c r="J144" i="22"/>
  <c r="J143" i="22"/>
  <c r="BK142" i="22"/>
  <c r="J141" i="22"/>
  <c r="J140" i="22"/>
  <c r="J185" i="22"/>
  <c r="BK183" i="22"/>
  <c r="J182" i="22"/>
  <c r="BK181" i="22"/>
  <c r="J180" i="22"/>
  <c r="BK179" i="22"/>
  <c r="J178" i="22"/>
  <c r="BK177" i="22"/>
  <c r="BK176" i="22"/>
  <c r="J175" i="22"/>
  <c r="J174" i="22"/>
  <c r="J172" i="22"/>
  <c r="J170" i="22"/>
  <c r="J169" i="22"/>
  <c r="J167" i="22"/>
  <c r="BK165" i="22"/>
  <c r="BK161" i="22"/>
  <c r="J157" i="22"/>
  <c r="J154" i="22"/>
  <c r="BK150" i="22"/>
  <c r="BK147" i="22"/>
  <c r="BK145" i="22"/>
  <c r="BK144" i="22"/>
  <c r="BK143" i="22"/>
  <c r="J142" i="22"/>
  <c r="BK141" i="22"/>
  <c r="BK140" i="22"/>
  <c r="J138" i="23"/>
  <c r="J136" i="23"/>
  <c r="J135" i="23"/>
  <c r="BK138" i="23"/>
  <c r="BK136" i="23"/>
  <c r="BK135" i="23"/>
  <c r="BK139" i="24"/>
  <c r="J139" i="24"/>
  <c r="BK137" i="24"/>
  <c r="J137" i="24"/>
  <c r="BK135" i="24"/>
  <c r="J135" i="24"/>
  <c r="J138" i="25"/>
  <c r="J136" i="25"/>
  <c r="BK135" i="25"/>
  <c r="BK138" i="25"/>
  <c r="BK136" i="25"/>
  <c r="J135" i="25"/>
  <c r="BK195" i="26"/>
  <c r="BK192" i="26"/>
  <c r="J190" i="26"/>
  <c r="J189" i="26"/>
  <c r="J188" i="26"/>
  <c r="BK186" i="26"/>
  <c r="BK183" i="26"/>
  <c r="BK181" i="26"/>
  <c r="J178" i="26"/>
  <c r="BK170" i="26"/>
  <c r="BK168" i="26"/>
  <c r="BK165" i="26"/>
  <c r="BK147" i="26"/>
  <c r="J144" i="26"/>
  <c r="BK142" i="26"/>
  <c r="J141" i="26"/>
  <c r="BK139" i="26"/>
  <c r="BK193" i="26"/>
  <c r="BK190" i="26"/>
  <c r="BK189" i="26"/>
  <c r="J186" i="26"/>
  <c r="J184" i="26"/>
  <c r="J183" i="26"/>
  <c r="J181" i="26"/>
  <c r="BK180" i="26"/>
  <c r="J176" i="26"/>
  <c r="BK174" i="26"/>
  <c r="BK172" i="26"/>
  <c r="J172" i="26"/>
  <c r="J168" i="26"/>
  <c r="BK163" i="26"/>
  <c r="J163" i="26"/>
  <c r="J162" i="26"/>
  <c r="J158" i="26"/>
  <c r="J157" i="26"/>
  <c r="J155" i="26"/>
  <c r="J152" i="26"/>
  <c r="J151" i="26"/>
  <c r="BK145" i="26"/>
  <c r="J142" i="26"/>
  <c r="BK141" i="26"/>
  <c r="J195" i="26"/>
  <c r="J193" i="26"/>
  <c r="J192" i="26"/>
  <c r="BK188" i="26"/>
  <c r="BK184" i="26"/>
  <c r="J180" i="26"/>
  <c r="BK178" i="26"/>
  <c r="BK176" i="26"/>
  <c r="J174" i="26"/>
  <c r="J170" i="26"/>
  <c r="J165" i="26"/>
  <c r="BK162" i="26"/>
  <c r="BK158" i="26"/>
  <c r="BK157" i="26"/>
  <c r="BK155" i="26"/>
  <c r="BK152" i="26"/>
  <c r="BK151" i="26"/>
  <c r="J147" i="26"/>
  <c r="J145" i="26"/>
  <c r="BK144" i="26"/>
  <c r="J139" i="26"/>
  <c r="J211" i="27"/>
  <c r="J207" i="27"/>
  <c r="J206" i="27"/>
  <c r="J205" i="27"/>
  <c r="BK204" i="27"/>
  <c r="BK203" i="27"/>
  <c r="J203" i="27"/>
  <c r="J202" i="27"/>
  <c r="BK200" i="27"/>
  <c r="J198" i="27"/>
  <c r="BK196" i="27"/>
  <c r="BK194" i="27"/>
  <c r="BK189" i="27"/>
  <c r="J184" i="27"/>
  <c r="J181" i="27"/>
  <c r="BK179" i="27"/>
  <c r="J177" i="27"/>
  <c r="BK176" i="27"/>
  <c r="J175" i="27"/>
  <c r="BK171" i="27"/>
  <c r="BK167" i="27"/>
  <c r="BK164" i="27"/>
  <c r="BK157" i="27"/>
  <c r="J155" i="27"/>
  <c r="J153" i="27"/>
  <c r="BK149" i="27"/>
  <c r="J147" i="27"/>
  <c r="BK145" i="27"/>
  <c r="J145" i="27"/>
  <c r="BK144" i="27"/>
  <c r="J142" i="27"/>
  <c r="BK141" i="27"/>
  <c r="J140" i="27"/>
  <c r="BK139" i="27"/>
  <c r="BK211" i="27"/>
  <c r="BK208" i="27"/>
  <c r="J208" i="27"/>
  <c r="BK207" i="27"/>
  <c r="BK206" i="27"/>
  <c r="BK205" i="27"/>
  <c r="J204" i="27"/>
  <c r="BK202" i="27"/>
  <c r="J200" i="27"/>
  <c r="BK198" i="27"/>
  <c r="J196" i="27"/>
  <c r="J194" i="27"/>
  <c r="J189" i="27"/>
  <c r="BK184" i="27"/>
  <c r="BK182" i="27"/>
  <c r="J182" i="27"/>
  <c r="BK181" i="27"/>
  <c r="J179" i="27"/>
  <c r="BK177" i="27"/>
  <c r="J176" i="27"/>
  <c r="BK175" i="27"/>
  <c r="J171" i="27"/>
  <c r="J167" i="27"/>
  <c r="J164" i="27"/>
  <c r="BK160" i="27"/>
  <c r="J160" i="27"/>
  <c r="J157" i="27"/>
  <c r="BK155" i="27"/>
  <c r="BK153" i="27"/>
  <c r="J149" i="27"/>
  <c r="BK147" i="27"/>
  <c r="J144" i="27"/>
  <c r="BK142" i="27"/>
  <c r="J141" i="27"/>
  <c r="BK140" i="27"/>
  <c r="J139" i="27"/>
  <c r="BK136" i="2" l="1"/>
  <c r="J136" i="2" s="1"/>
  <c r="J98" i="2" s="1"/>
  <c r="T136" i="2"/>
  <c r="P189" i="2"/>
  <c r="T189" i="2"/>
  <c r="P201" i="2"/>
  <c r="T201" i="2"/>
  <c r="P209" i="2"/>
  <c r="R209" i="2"/>
  <c r="P221" i="2"/>
  <c r="T221" i="2"/>
  <c r="P233" i="2"/>
  <c r="P135" i="2" s="1"/>
  <c r="P134" i="2" s="1"/>
  <c r="AU95" i="1" s="1"/>
  <c r="R233" i="2"/>
  <c r="BK134" i="3"/>
  <c r="J134" i="3" s="1"/>
  <c r="J98" i="3" s="1"/>
  <c r="T134" i="3"/>
  <c r="R169" i="3"/>
  <c r="BK174" i="3"/>
  <c r="J174" i="3"/>
  <c r="J100" i="3" s="1"/>
  <c r="R174" i="3"/>
  <c r="BK186" i="3"/>
  <c r="J186" i="3"/>
  <c r="J101" i="3" s="1"/>
  <c r="T186" i="3"/>
  <c r="BK139" i="9"/>
  <c r="J139" i="9"/>
  <c r="J100" i="9" s="1"/>
  <c r="P139" i="9"/>
  <c r="R139" i="9"/>
  <c r="T139" i="9"/>
  <c r="BK180" i="9"/>
  <c r="J180" i="9"/>
  <c r="J101" i="9" s="1"/>
  <c r="P180" i="9"/>
  <c r="R180" i="9"/>
  <c r="T180" i="9"/>
  <c r="BK188" i="9"/>
  <c r="J188" i="9"/>
  <c r="J102" i="9" s="1"/>
  <c r="P188" i="9"/>
  <c r="R188" i="9"/>
  <c r="T188" i="9"/>
  <c r="BK214" i="9"/>
  <c r="J214" i="9" s="1"/>
  <c r="J104" i="9" s="1"/>
  <c r="P214" i="9"/>
  <c r="R214" i="9"/>
  <c r="T214" i="9"/>
  <c r="BK138" i="10"/>
  <c r="J138" i="10"/>
  <c r="J100" i="10" s="1"/>
  <c r="P138" i="10"/>
  <c r="R138" i="10"/>
  <c r="T138" i="10"/>
  <c r="BK163" i="10"/>
  <c r="J163" i="10"/>
  <c r="J101" i="10" s="1"/>
  <c r="P163" i="10"/>
  <c r="R163" i="10"/>
  <c r="T163" i="10"/>
  <c r="BK170" i="10"/>
  <c r="J170" i="10"/>
  <c r="J102" i="10" s="1"/>
  <c r="P170" i="10"/>
  <c r="R170" i="10"/>
  <c r="T170" i="10"/>
  <c r="BK188" i="10"/>
  <c r="J188" i="10"/>
  <c r="J103" i="10" s="1"/>
  <c r="P188" i="10"/>
  <c r="R188" i="10"/>
  <c r="T188" i="10"/>
  <c r="BK138" i="11"/>
  <c r="J138" i="11" s="1"/>
  <c r="J100" i="11" s="1"/>
  <c r="P138" i="11"/>
  <c r="R138" i="11"/>
  <c r="T138" i="11"/>
  <c r="BK146" i="11"/>
  <c r="J146" i="11"/>
  <c r="J101" i="11" s="1"/>
  <c r="P146" i="11"/>
  <c r="R146" i="11"/>
  <c r="T146" i="11"/>
  <c r="BK154" i="11"/>
  <c r="J154" i="11" s="1"/>
  <c r="J102" i="11" s="1"/>
  <c r="P154" i="11"/>
  <c r="R154" i="11"/>
  <c r="T154" i="11"/>
  <c r="BK176" i="11"/>
  <c r="J176" i="11"/>
  <c r="J103" i="11" s="1"/>
  <c r="P176" i="11"/>
  <c r="R176" i="11"/>
  <c r="T176" i="11"/>
  <c r="BK138" i="12"/>
  <c r="J138" i="12"/>
  <c r="J100" i="12" s="1"/>
  <c r="P138" i="12"/>
  <c r="R138" i="12"/>
  <c r="T138" i="12"/>
  <c r="BK170" i="12"/>
  <c r="J170" i="12"/>
  <c r="J101" i="12" s="1"/>
  <c r="P170" i="12"/>
  <c r="R170" i="12"/>
  <c r="T170" i="12"/>
  <c r="BK178" i="12"/>
  <c r="J178" i="12"/>
  <c r="J102" i="12" s="1"/>
  <c r="P178" i="12"/>
  <c r="R178" i="12"/>
  <c r="T178" i="12"/>
  <c r="BK205" i="12"/>
  <c r="J205" i="12" s="1"/>
  <c r="J103" i="12" s="1"/>
  <c r="P205" i="12"/>
  <c r="R205" i="12"/>
  <c r="T205" i="12"/>
  <c r="BK138" i="13"/>
  <c r="J138" i="13"/>
  <c r="J100" i="13" s="1"/>
  <c r="P138" i="13"/>
  <c r="R138" i="13"/>
  <c r="T138" i="13"/>
  <c r="BK173" i="13"/>
  <c r="J173" i="13"/>
  <c r="J101" i="13" s="1"/>
  <c r="P173" i="13"/>
  <c r="R173" i="13"/>
  <c r="T173" i="13"/>
  <c r="BK180" i="13"/>
  <c r="J180" i="13"/>
  <c r="J102" i="13" s="1"/>
  <c r="P180" i="13"/>
  <c r="R180" i="13"/>
  <c r="T180" i="13"/>
  <c r="BK198" i="13"/>
  <c r="J198" i="13"/>
  <c r="J103" i="13" s="1"/>
  <c r="P198" i="13"/>
  <c r="R198" i="13"/>
  <c r="T198" i="13"/>
  <c r="BK139" i="14"/>
  <c r="J139" i="14" s="1"/>
  <c r="J100" i="14" s="1"/>
  <c r="P139" i="14"/>
  <c r="R139" i="14"/>
  <c r="T139" i="14"/>
  <c r="BK170" i="14"/>
  <c r="J170" i="14"/>
  <c r="J101" i="14" s="1"/>
  <c r="P170" i="14"/>
  <c r="R170" i="14"/>
  <c r="T170" i="14"/>
  <c r="BK180" i="14"/>
  <c r="J180" i="14" s="1"/>
  <c r="J102" i="14" s="1"/>
  <c r="P180" i="14"/>
  <c r="R180" i="14"/>
  <c r="T180" i="14"/>
  <c r="BK214" i="14"/>
  <c r="J214" i="14" s="1"/>
  <c r="J104" i="14" s="1"/>
  <c r="P214" i="14"/>
  <c r="R214" i="14"/>
  <c r="T214" i="14"/>
  <c r="BK255" i="14"/>
  <c r="J255" i="14"/>
  <c r="J105" i="14" s="1"/>
  <c r="P255" i="14"/>
  <c r="R255" i="14"/>
  <c r="T255" i="14"/>
  <c r="BK138" i="15"/>
  <c r="J138" i="15"/>
  <c r="J100" i="15" s="1"/>
  <c r="P138" i="15"/>
  <c r="R138" i="15"/>
  <c r="T138" i="15"/>
  <c r="BK158" i="15"/>
  <c r="J158" i="15"/>
  <c r="J101" i="15" s="1"/>
  <c r="P158" i="15"/>
  <c r="R158" i="15"/>
  <c r="T158" i="15"/>
  <c r="BK166" i="15"/>
  <c r="J166" i="15" s="1"/>
  <c r="J102" i="15" s="1"/>
  <c r="P166" i="15"/>
  <c r="R166" i="15"/>
  <c r="T166" i="15"/>
  <c r="BK185" i="15"/>
  <c r="J185" i="15"/>
  <c r="J103" i="15" s="1"/>
  <c r="P185" i="15"/>
  <c r="R185" i="15"/>
  <c r="T185" i="15"/>
  <c r="BK138" i="16"/>
  <c r="J138" i="16"/>
  <c r="J100" i="16" s="1"/>
  <c r="P138" i="16"/>
  <c r="R138" i="16"/>
  <c r="T138" i="16"/>
  <c r="BK153" i="16"/>
  <c r="J153" i="16"/>
  <c r="J101" i="16" s="1"/>
  <c r="P153" i="16"/>
  <c r="R153" i="16"/>
  <c r="T153" i="16"/>
  <c r="BK161" i="16"/>
  <c r="J161" i="16"/>
  <c r="J102" i="16" s="1"/>
  <c r="P161" i="16"/>
  <c r="R161" i="16"/>
  <c r="T161" i="16"/>
  <c r="BK180" i="16"/>
  <c r="J180" i="16" s="1"/>
  <c r="J103" i="16" s="1"/>
  <c r="P180" i="16"/>
  <c r="R180" i="16"/>
  <c r="T180" i="16"/>
  <c r="BK138" i="17"/>
  <c r="J138" i="17"/>
  <c r="J100" i="17" s="1"/>
  <c r="P138" i="17"/>
  <c r="R138" i="17"/>
  <c r="T138" i="17"/>
  <c r="BK150" i="17"/>
  <c r="J150" i="17" s="1"/>
  <c r="J101" i="17" s="1"/>
  <c r="P150" i="17"/>
  <c r="R150" i="17"/>
  <c r="T150" i="17"/>
  <c r="BK158" i="17"/>
  <c r="J158" i="17" s="1"/>
  <c r="J102" i="17" s="1"/>
  <c r="P158" i="17"/>
  <c r="R158" i="17"/>
  <c r="T158" i="17"/>
  <c r="BK177" i="17"/>
  <c r="J177" i="17"/>
  <c r="J103" i="17" s="1"/>
  <c r="P177" i="17"/>
  <c r="R177" i="17"/>
  <c r="T177" i="17"/>
  <c r="BK138" i="18"/>
  <c r="J138" i="18"/>
  <c r="J100" i="18" s="1"/>
  <c r="P138" i="18"/>
  <c r="R138" i="18"/>
  <c r="T138" i="18"/>
  <c r="BK144" i="18"/>
  <c r="J144" i="18"/>
  <c r="J101" i="18" s="1"/>
  <c r="P144" i="18"/>
  <c r="R144" i="18"/>
  <c r="T144" i="18"/>
  <c r="BK151" i="18"/>
  <c r="J151" i="18" s="1"/>
  <c r="J102" i="18" s="1"/>
  <c r="P151" i="18"/>
  <c r="R151" i="18"/>
  <c r="T151" i="18"/>
  <c r="BK166" i="18"/>
  <c r="J166" i="18"/>
  <c r="J103" i="18" s="1"/>
  <c r="P166" i="18"/>
  <c r="R166" i="18"/>
  <c r="T166" i="18"/>
  <c r="P138" i="19"/>
  <c r="T138" i="19"/>
  <c r="P174" i="19"/>
  <c r="T174" i="19"/>
  <c r="R186" i="19"/>
  <c r="BK189" i="19"/>
  <c r="J189" i="19" s="1"/>
  <c r="J103" i="19" s="1"/>
  <c r="R189" i="19"/>
  <c r="R138" i="20"/>
  <c r="T138" i="20"/>
  <c r="P141" i="20"/>
  <c r="T141" i="20"/>
  <c r="P148" i="20"/>
  <c r="T148" i="20"/>
  <c r="BK163" i="20"/>
  <c r="J163" i="20" s="1"/>
  <c r="J103" i="20" s="1"/>
  <c r="R163" i="20"/>
  <c r="P134" i="21"/>
  <c r="P133" i="21" s="1"/>
  <c r="P132" i="21" s="1"/>
  <c r="AU116" i="1" s="1"/>
  <c r="R134" i="21"/>
  <c r="R133" i="21" s="1"/>
  <c r="R132" i="21" s="1"/>
  <c r="BK139" i="22"/>
  <c r="J139" i="22"/>
  <c r="J100" i="22" s="1"/>
  <c r="R139" i="22"/>
  <c r="T139" i="22"/>
  <c r="R149" i="22"/>
  <c r="BK156" i="22"/>
  <c r="J156" i="22"/>
  <c r="J102" i="22" s="1"/>
  <c r="R156" i="22"/>
  <c r="BK173" i="22"/>
  <c r="J173" i="22" s="1"/>
  <c r="J104" i="22" s="1"/>
  <c r="R173" i="22"/>
  <c r="P134" i="23"/>
  <c r="P133" i="23"/>
  <c r="P132" i="23" s="1"/>
  <c r="AU118" i="1" s="1"/>
  <c r="R134" i="23"/>
  <c r="R133" i="23" s="1"/>
  <c r="R132" i="23" s="1"/>
  <c r="BK134" i="24"/>
  <c r="J134" i="24" s="1"/>
  <c r="J100" i="24" s="1"/>
  <c r="T134" i="24"/>
  <c r="T133" i="24"/>
  <c r="T132" i="24" s="1"/>
  <c r="P134" i="25"/>
  <c r="P133" i="25" s="1"/>
  <c r="P132" i="25" s="1"/>
  <c r="AU120" i="1" s="1"/>
  <c r="T134" i="25"/>
  <c r="T133" i="25" s="1"/>
  <c r="T132" i="25" s="1"/>
  <c r="BK138" i="26"/>
  <c r="J138" i="26" s="1"/>
  <c r="J100" i="26" s="1"/>
  <c r="R138" i="26"/>
  <c r="BK167" i="26"/>
  <c r="J167" i="26"/>
  <c r="J101" i="26" s="1"/>
  <c r="T167" i="26"/>
  <c r="P179" i="26"/>
  <c r="BK182" i="26"/>
  <c r="J182" i="26" s="1"/>
  <c r="J103" i="26" s="1"/>
  <c r="R182" i="26"/>
  <c r="P138" i="26"/>
  <c r="T138" i="26"/>
  <c r="P167" i="26"/>
  <c r="R167" i="26"/>
  <c r="BK179" i="26"/>
  <c r="J179" i="26" s="1"/>
  <c r="J102" i="26" s="1"/>
  <c r="R179" i="26"/>
  <c r="T179" i="26"/>
  <c r="P182" i="26"/>
  <c r="T182" i="26"/>
  <c r="P136" i="2"/>
  <c r="R136" i="2"/>
  <c r="BK189" i="2"/>
  <c r="J189" i="2" s="1"/>
  <c r="J99" i="2" s="1"/>
  <c r="R189" i="2"/>
  <c r="BK201" i="2"/>
  <c r="J201" i="2" s="1"/>
  <c r="J100" i="2" s="1"/>
  <c r="R201" i="2"/>
  <c r="BK209" i="2"/>
  <c r="J209" i="2" s="1"/>
  <c r="J101" i="2" s="1"/>
  <c r="T209" i="2"/>
  <c r="BK221" i="2"/>
  <c r="J221" i="2" s="1"/>
  <c r="J102" i="2" s="1"/>
  <c r="R221" i="2"/>
  <c r="BK233" i="2"/>
  <c r="J233" i="2" s="1"/>
  <c r="J103" i="2" s="1"/>
  <c r="T233" i="2"/>
  <c r="P134" i="3"/>
  <c r="R134" i="3"/>
  <c r="BK169" i="3"/>
  <c r="J169" i="3" s="1"/>
  <c r="J99" i="3" s="1"/>
  <c r="P169" i="3"/>
  <c r="T169" i="3"/>
  <c r="P174" i="3"/>
  <c r="T174" i="3"/>
  <c r="P186" i="3"/>
  <c r="R186" i="3"/>
  <c r="BK138" i="19"/>
  <c r="J138" i="19"/>
  <c r="J100" i="19" s="1"/>
  <c r="R138" i="19"/>
  <c r="BK174" i="19"/>
  <c r="J174" i="19"/>
  <c r="J101" i="19" s="1"/>
  <c r="R174" i="19"/>
  <c r="BK186" i="19"/>
  <c r="BK137" i="19" s="1"/>
  <c r="J137" i="19" s="1"/>
  <c r="J99" i="19" s="1"/>
  <c r="J186" i="19"/>
  <c r="J102" i="19" s="1"/>
  <c r="P186" i="19"/>
  <c r="T186" i="19"/>
  <c r="P189" i="19"/>
  <c r="T189" i="19"/>
  <c r="BK138" i="20"/>
  <c r="J138" i="20" s="1"/>
  <c r="J100" i="20" s="1"/>
  <c r="P138" i="20"/>
  <c r="BK141" i="20"/>
  <c r="J141" i="20" s="1"/>
  <c r="J101" i="20" s="1"/>
  <c r="R141" i="20"/>
  <c r="BK148" i="20"/>
  <c r="J148" i="20" s="1"/>
  <c r="J102" i="20" s="1"/>
  <c r="R148" i="20"/>
  <c r="P163" i="20"/>
  <c r="T163" i="20"/>
  <c r="BK134" i="21"/>
  <c r="J134" i="21" s="1"/>
  <c r="J100" i="21" s="1"/>
  <c r="T134" i="21"/>
  <c r="T133" i="21" s="1"/>
  <c r="T132" i="21" s="1"/>
  <c r="P139" i="22"/>
  <c r="BK149" i="22"/>
  <c r="J149" i="22"/>
  <c r="J101" i="22" s="1"/>
  <c r="P149" i="22"/>
  <c r="T149" i="22"/>
  <c r="P156" i="22"/>
  <c r="T156" i="22"/>
  <c r="P173" i="22"/>
  <c r="T173" i="22"/>
  <c r="BK134" i="23"/>
  <c r="J134" i="23" s="1"/>
  <c r="J100" i="23" s="1"/>
  <c r="T134" i="23"/>
  <c r="T133" i="23" s="1"/>
  <c r="T132" i="23" s="1"/>
  <c r="P134" i="24"/>
  <c r="P133" i="24" s="1"/>
  <c r="P132" i="24" s="1"/>
  <c r="AU119" i="1" s="1"/>
  <c r="R134" i="24"/>
  <c r="R133" i="24" s="1"/>
  <c r="R132" i="24" s="1"/>
  <c r="BK134" i="25"/>
  <c r="J134" i="25"/>
  <c r="J100" i="25" s="1"/>
  <c r="R134" i="25"/>
  <c r="R133" i="25" s="1"/>
  <c r="R132" i="25" s="1"/>
  <c r="BK138" i="27"/>
  <c r="J138" i="27"/>
  <c r="J100" i="27" s="1"/>
  <c r="R138" i="27"/>
  <c r="BK159" i="27"/>
  <c r="J159" i="27"/>
  <c r="J101" i="27" s="1"/>
  <c r="R159" i="27"/>
  <c r="T159" i="27"/>
  <c r="R166" i="27"/>
  <c r="T166" i="27"/>
  <c r="R183" i="27"/>
  <c r="P138" i="27"/>
  <c r="T138" i="27"/>
  <c r="P159" i="27"/>
  <c r="BK166" i="27"/>
  <c r="J166" i="27" s="1"/>
  <c r="J102" i="27" s="1"/>
  <c r="P166" i="27"/>
  <c r="BK183" i="27"/>
  <c r="J183" i="27" s="1"/>
  <c r="J103" i="27" s="1"/>
  <c r="P183" i="27"/>
  <c r="T183" i="27"/>
  <c r="BK267" i="2"/>
  <c r="J267" i="2" s="1"/>
  <c r="J104" i="2" s="1"/>
  <c r="BK134" i="4"/>
  <c r="J134" i="4" s="1"/>
  <c r="J100" i="4" s="1"/>
  <c r="BK134" i="5"/>
  <c r="J134" i="5" s="1"/>
  <c r="J100" i="5" s="1"/>
  <c r="BK134" i="7"/>
  <c r="J134" i="7" s="1"/>
  <c r="J100" i="7" s="1"/>
  <c r="BK212" i="9"/>
  <c r="J212" i="9"/>
  <c r="J103" i="9" s="1"/>
  <c r="BK256" i="9"/>
  <c r="J256" i="9" s="1"/>
  <c r="J105" i="9" s="1"/>
  <c r="BK217" i="10"/>
  <c r="J217" i="10"/>
  <c r="J104" i="10" s="1"/>
  <c r="BK195" i="11"/>
  <c r="J195" i="11" s="1"/>
  <c r="J104" i="11" s="1"/>
  <c r="BK240" i="12"/>
  <c r="J240" i="12" s="1"/>
  <c r="J104" i="12" s="1"/>
  <c r="BK219" i="13"/>
  <c r="J219" i="13" s="1"/>
  <c r="J104" i="13" s="1"/>
  <c r="BK212" i="14"/>
  <c r="J212" i="14"/>
  <c r="J103" i="14" s="1"/>
  <c r="BK198" i="15"/>
  <c r="J198" i="15" s="1"/>
  <c r="J104" i="15" s="1"/>
  <c r="BK198" i="16"/>
  <c r="J198" i="16"/>
  <c r="J104" i="16" s="1"/>
  <c r="BK195" i="17"/>
  <c r="J195" i="17" s="1"/>
  <c r="J104" i="17" s="1"/>
  <c r="BK185" i="18"/>
  <c r="J185" i="18"/>
  <c r="J104" i="18" s="1"/>
  <c r="BK200" i="19"/>
  <c r="J200" i="19" s="1"/>
  <c r="J104" i="19" s="1"/>
  <c r="BK169" i="20"/>
  <c r="J169" i="20" s="1"/>
  <c r="J104" i="20" s="1"/>
  <c r="BK171" i="22"/>
  <c r="J171" i="22" s="1"/>
  <c r="J103" i="22" s="1"/>
  <c r="BK184" i="22"/>
  <c r="J184" i="22"/>
  <c r="J105" i="22" s="1"/>
  <c r="BK194" i="26"/>
  <c r="J194" i="26" s="1"/>
  <c r="J104" i="26" s="1"/>
  <c r="BK229" i="3"/>
  <c r="J229" i="3"/>
  <c r="J102" i="3" s="1"/>
  <c r="BK134" i="6"/>
  <c r="J134" i="6" s="1"/>
  <c r="J100" i="6" s="1"/>
  <c r="BK134" i="8"/>
  <c r="J134" i="8"/>
  <c r="J100" i="8" s="1"/>
  <c r="BK210" i="27"/>
  <c r="J210" i="27" s="1"/>
  <c r="J104" i="27" s="1"/>
  <c r="E85" i="27"/>
  <c r="J94" i="27"/>
  <c r="J130" i="27"/>
  <c r="BF140" i="27"/>
  <c r="BF141" i="27"/>
  <c r="BF142" i="27"/>
  <c r="BF147" i="27"/>
  <c r="BF155" i="27"/>
  <c r="BF160" i="27"/>
  <c r="BF167" i="27"/>
  <c r="BF177" i="27"/>
  <c r="BF181" i="27"/>
  <c r="BF182" i="27"/>
  <c r="BF184" i="27"/>
  <c r="BF189" i="27"/>
  <c r="BF194" i="27"/>
  <c r="BF203" i="27"/>
  <c r="BF207" i="27"/>
  <c r="BF211" i="27"/>
  <c r="F94" i="27"/>
  <c r="BF139" i="27"/>
  <c r="BF144" i="27"/>
  <c r="BF145" i="27"/>
  <c r="BF149" i="27"/>
  <c r="BF153" i="27"/>
  <c r="BF157" i="27"/>
  <c r="BF164" i="27"/>
  <c r="BF171" i="27"/>
  <c r="BF175" i="27"/>
  <c r="BF176" i="27"/>
  <c r="BF179" i="27"/>
  <c r="BF196" i="27"/>
  <c r="BF198" i="27"/>
  <c r="BF200" i="27"/>
  <c r="BF202" i="27"/>
  <c r="BF204" i="27"/>
  <c r="BF205" i="27"/>
  <c r="BF206" i="27"/>
  <c r="BF208" i="27"/>
  <c r="J94" i="26"/>
  <c r="J130" i="26"/>
  <c r="F133" i="26"/>
  <c r="BF145" i="26"/>
  <c r="BF165" i="26"/>
  <c r="BF168" i="26"/>
  <c r="BF170" i="26"/>
  <c r="BF174" i="26"/>
  <c r="BF176" i="26"/>
  <c r="BF180" i="26"/>
  <c r="BF190" i="26"/>
  <c r="E85" i="26"/>
  <c r="BF139" i="26"/>
  <c r="BF141" i="26"/>
  <c r="BF142" i="26"/>
  <c r="BF152" i="26"/>
  <c r="BF157" i="26"/>
  <c r="BF158" i="26"/>
  <c r="BF162" i="26"/>
  <c r="BF163" i="26"/>
  <c r="BF178" i="26"/>
  <c r="BF183" i="26"/>
  <c r="BF184" i="26"/>
  <c r="BF186" i="26"/>
  <c r="BF188" i="26"/>
  <c r="BF189" i="26"/>
  <c r="BF192" i="26"/>
  <c r="BF195" i="26"/>
  <c r="BF144" i="26"/>
  <c r="BF147" i="26"/>
  <c r="BF151" i="26"/>
  <c r="BF155" i="26"/>
  <c r="BF172" i="26"/>
  <c r="BF181" i="26"/>
  <c r="BF193" i="26"/>
  <c r="J91" i="25"/>
  <c r="J94" i="25"/>
  <c r="F129" i="25"/>
  <c r="BF138" i="25"/>
  <c r="E85" i="25"/>
  <c r="BF135" i="25"/>
  <c r="BF136" i="25"/>
  <c r="E85" i="24"/>
  <c r="J91" i="24"/>
  <c r="F94" i="24"/>
  <c r="J94" i="24"/>
  <c r="BF135" i="24"/>
  <c r="BF137" i="24"/>
  <c r="BF139" i="24"/>
  <c r="E85" i="23"/>
  <c r="J94" i="23"/>
  <c r="BF135" i="23"/>
  <c r="BF136" i="23"/>
  <c r="J91" i="23"/>
  <c r="F94" i="23"/>
  <c r="BF138" i="23"/>
  <c r="J94" i="22"/>
  <c r="J131" i="22"/>
  <c r="BF141" i="22"/>
  <c r="BF147" i="22"/>
  <c r="BF154" i="22"/>
  <c r="BF157" i="22"/>
  <c r="BF165" i="22"/>
  <c r="BF167" i="22"/>
  <c r="BF169" i="22"/>
  <c r="BF170" i="22"/>
  <c r="BF174" i="22"/>
  <c r="BF178" i="22"/>
  <c r="BF179" i="22"/>
  <c r="BF183" i="22"/>
  <c r="BF185" i="22"/>
  <c r="E85" i="22"/>
  <c r="F94" i="22"/>
  <c r="BF140" i="22"/>
  <c r="BF142" i="22"/>
  <c r="BF143" i="22"/>
  <c r="BF144" i="22"/>
  <c r="BF145" i="22"/>
  <c r="BF150" i="22"/>
  <c r="BF161" i="22"/>
  <c r="BF172" i="22"/>
  <c r="BF175" i="22"/>
  <c r="BF176" i="22"/>
  <c r="BF177" i="22"/>
  <c r="BF180" i="22"/>
  <c r="BF181" i="22"/>
  <c r="BF182" i="22"/>
  <c r="F94" i="21"/>
  <c r="J94" i="21"/>
  <c r="E120" i="21"/>
  <c r="BF135" i="21"/>
  <c r="J91" i="21"/>
  <c r="BF137" i="21"/>
  <c r="BF138" i="21"/>
  <c r="E85" i="20"/>
  <c r="J91" i="20"/>
  <c r="F94" i="20"/>
  <c r="J94" i="20"/>
  <c r="BF139" i="20"/>
  <c r="BF140" i="20"/>
  <c r="BF142" i="20"/>
  <c r="BF146" i="20"/>
  <c r="BF149" i="20"/>
  <c r="BF153" i="20"/>
  <c r="BF157" i="20"/>
  <c r="BF159" i="20"/>
  <c r="BF161" i="20"/>
  <c r="BF162" i="20"/>
  <c r="BF164" i="20"/>
  <c r="BF165" i="20"/>
  <c r="BF166" i="20"/>
  <c r="BF167" i="20"/>
  <c r="BF168" i="20"/>
  <c r="BF170" i="20"/>
  <c r="E85" i="19"/>
  <c r="J130" i="19"/>
  <c r="BF139" i="19"/>
  <c r="J94" i="19"/>
  <c r="F133" i="19"/>
  <c r="BF142" i="19"/>
  <c r="BF153" i="19"/>
  <c r="BF163" i="19"/>
  <c r="BF171" i="19"/>
  <c r="BF173" i="19"/>
  <c r="BF175" i="19"/>
  <c r="BF179" i="19"/>
  <c r="BF185" i="19"/>
  <c r="BF188" i="19"/>
  <c r="BF190" i="19"/>
  <c r="BF199" i="19"/>
  <c r="BF201" i="19"/>
  <c r="BF141" i="19"/>
  <c r="BF144" i="19"/>
  <c r="BF145" i="19"/>
  <c r="BF149" i="19"/>
  <c r="BF156" i="19"/>
  <c r="BF159" i="19"/>
  <c r="BF161" i="19"/>
  <c r="BF165" i="19"/>
  <c r="BF166" i="19"/>
  <c r="BF170" i="19"/>
  <c r="BF177" i="19"/>
  <c r="BF181" i="19"/>
  <c r="BF183" i="19"/>
  <c r="BF187" i="19"/>
  <c r="BF191" i="19"/>
  <c r="BF193" i="19"/>
  <c r="BF195" i="19"/>
  <c r="BF196" i="19"/>
  <c r="BF197" i="19"/>
  <c r="J91" i="18"/>
  <c r="F94" i="18"/>
  <c r="E124" i="18"/>
  <c r="BF139" i="18"/>
  <c r="BF143" i="18"/>
  <c r="BF145" i="18"/>
  <c r="BF149" i="18"/>
  <c r="BF152" i="18"/>
  <c r="BF156" i="18"/>
  <c r="BF160" i="18"/>
  <c r="BF162" i="18"/>
  <c r="BF167" i="18"/>
  <c r="BF171" i="18"/>
  <c r="BF176" i="18"/>
  <c r="BF178" i="18"/>
  <c r="BF184" i="18"/>
  <c r="BF186" i="18"/>
  <c r="J94" i="18"/>
  <c r="BF140" i="18"/>
  <c r="BF141" i="18"/>
  <c r="BF164" i="18"/>
  <c r="BF165" i="18"/>
  <c r="BF173" i="18"/>
  <c r="BF174" i="18"/>
  <c r="BF180" i="18"/>
  <c r="BF181" i="18"/>
  <c r="BF182" i="18"/>
  <c r="BF183" i="18"/>
  <c r="J91" i="17"/>
  <c r="F94" i="17"/>
  <c r="E124" i="17"/>
  <c r="BF151" i="17"/>
  <c r="BF156" i="17"/>
  <c r="BF159" i="17"/>
  <c r="BF164" i="17"/>
  <c r="BF175" i="17"/>
  <c r="BF176" i="17"/>
  <c r="BF178" i="17"/>
  <c r="BF186" i="17"/>
  <c r="BF189" i="17"/>
  <c r="BF191" i="17"/>
  <c r="BF192" i="17"/>
  <c r="BF193" i="17"/>
  <c r="J94" i="17"/>
  <c r="BF139" i="17"/>
  <c r="BF140" i="17"/>
  <c r="BF141" i="17"/>
  <c r="BF142" i="17"/>
  <c r="BF144" i="17"/>
  <c r="BF146" i="17"/>
  <c r="BF147" i="17"/>
  <c r="BF148" i="17"/>
  <c r="BF169" i="17"/>
  <c r="BF173" i="17"/>
  <c r="BF180" i="17"/>
  <c r="BF182" i="17"/>
  <c r="BF184" i="17"/>
  <c r="BF188" i="17"/>
  <c r="BF190" i="17"/>
  <c r="BF196" i="17"/>
  <c r="E85" i="16"/>
  <c r="F94" i="16"/>
  <c r="BF141" i="16"/>
  <c r="BF149" i="16"/>
  <c r="BF151" i="16"/>
  <c r="BF159" i="16"/>
  <c r="BF162" i="16"/>
  <c r="BF167" i="16"/>
  <c r="BF176" i="16"/>
  <c r="BF181" i="16"/>
  <c r="BF185" i="16"/>
  <c r="BF187" i="16"/>
  <c r="BF189" i="16"/>
  <c r="BF191" i="16"/>
  <c r="BF192" i="16"/>
  <c r="BF193" i="16"/>
  <c r="BF194" i="16"/>
  <c r="BF196" i="16"/>
  <c r="BF199" i="16"/>
  <c r="J91" i="16"/>
  <c r="J94" i="16"/>
  <c r="BF139" i="16"/>
  <c r="BF140" i="16"/>
  <c r="BF142" i="16"/>
  <c r="BF143" i="16"/>
  <c r="BF145" i="16"/>
  <c r="BF147" i="16"/>
  <c r="BF154" i="16"/>
  <c r="BF172" i="16"/>
  <c r="BF178" i="16"/>
  <c r="BF179" i="16"/>
  <c r="BF183" i="16"/>
  <c r="BF195" i="16"/>
  <c r="E85" i="15"/>
  <c r="J94" i="15"/>
  <c r="J130" i="15"/>
  <c r="BF142" i="15"/>
  <c r="BF156" i="15"/>
  <c r="BF159" i="15"/>
  <c r="BF164" i="15"/>
  <c r="BF172" i="15"/>
  <c r="BF177" i="15"/>
  <c r="BF181" i="15"/>
  <c r="BF183" i="15"/>
  <c r="BF184" i="15"/>
  <c r="BF186" i="15"/>
  <c r="BF188" i="15"/>
  <c r="BF190" i="15"/>
  <c r="BF192" i="15"/>
  <c r="BF195" i="15"/>
  <c r="BF199" i="15"/>
  <c r="F94" i="15"/>
  <c r="BF139" i="15"/>
  <c r="BF140" i="15"/>
  <c r="BF141" i="15"/>
  <c r="BF144" i="15"/>
  <c r="BF146" i="15"/>
  <c r="BF150" i="15"/>
  <c r="BF152" i="15"/>
  <c r="BF154" i="15"/>
  <c r="BF167" i="15"/>
  <c r="BF193" i="15"/>
  <c r="BF194" i="15"/>
  <c r="BF196" i="15"/>
  <c r="J91" i="14"/>
  <c r="F94" i="14"/>
  <c r="E125" i="14"/>
  <c r="BF140" i="14"/>
  <c r="BF141" i="14"/>
  <c r="BF143" i="14"/>
  <c r="BF147" i="14"/>
  <c r="BF148" i="14"/>
  <c r="BF149" i="14"/>
  <c r="BF151" i="14"/>
  <c r="BF153" i="14"/>
  <c r="BF155" i="14"/>
  <c r="BF160" i="14"/>
  <c r="BF162" i="14"/>
  <c r="BF164" i="14"/>
  <c r="BF196" i="14"/>
  <c r="BF206" i="14"/>
  <c r="BF209" i="14"/>
  <c r="BF210" i="14"/>
  <c r="BF211" i="14"/>
  <c r="BF213" i="14"/>
  <c r="BF217" i="14"/>
  <c r="BF218" i="14"/>
  <c r="BF219" i="14"/>
  <c r="BF220" i="14"/>
  <c r="BF221" i="14"/>
  <c r="BF222" i="14"/>
  <c r="BF228" i="14"/>
  <c r="BF234" i="14"/>
  <c r="BF235" i="14"/>
  <c r="BF239" i="14"/>
  <c r="BF241" i="14"/>
  <c r="BF247" i="14"/>
  <c r="BF248" i="14"/>
  <c r="BF250" i="14"/>
  <c r="BF252" i="14"/>
  <c r="J94" i="14"/>
  <c r="BF142" i="14"/>
  <c r="BF166" i="14"/>
  <c r="BF171" i="14"/>
  <c r="BF178" i="14"/>
  <c r="BF181" i="14"/>
  <c r="BF187" i="14"/>
  <c r="BF191" i="14"/>
  <c r="BF197" i="14"/>
  <c r="BF199" i="14"/>
  <c r="BF200" i="14"/>
  <c r="BF215" i="14"/>
  <c r="BF216" i="14"/>
  <c r="BF233" i="14"/>
  <c r="BF237" i="14"/>
  <c r="BF245" i="14"/>
  <c r="BF246" i="14"/>
  <c r="BF249" i="14"/>
  <c r="BF251" i="14"/>
  <c r="BF253" i="14"/>
  <c r="BF254" i="14"/>
  <c r="BF256" i="14"/>
  <c r="BF257" i="14"/>
  <c r="J94" i="13"/>
  <c r="BF147" i="13"/>
  <c r="BF149" i="13"/>
  <c r="BF151" i="13"/>
  <c r="BF158" i="13"/>
  <c r="BF160" i="13"/>
  <c r="BF163" i="13"/>
  <c r="BF169" i="13"/>
  <c r="BF181" i="13"/>
  <c r="BF189" i="13"/>
  <c r="BF191" i="13"/>
  <c r="BF192" i="13"/>
  <c r="BF194" i="13"/>
  <c r="BF203" i="13"/>
  <c r="BF205" i="13"/>
  <c r="BF209" i="13"/>
  <c r="BF213" i="13"/>
  <c r="BF220" i="13"/>
  <c r="E85" i="13"/>
  <c r="J91" i="13"/>
  <c r="F94" i="13"/>
  <c r="BF139" i="13"/>
  <c r="BF140" i="13"/>
  <c r="BF141" i="13"/>
  <c r="BF145" i="13"/>
  <c r="BF146" i="13"/>
  <c r="BF156" i="13"/>
  <c r="BF165" i="13"/>
  <c r="BF167" i="13"/>
  <c r="BF174" i="13"/>
  <c r="BF178" i="13"/>
  <c r="BF185" i="13"/>
  <c r="BF196" i="13"/>
  <c r="BF197" i="13"/>
  <c r="BF199" i="13"/>
  <c r="BF201" i="13"/>
  <c r="BF207" i="13"/>
  <c r="BF210" i="13"/>
  <c r="BF211" i="13"/>
  <c r="BF212" i="13"/>
  <c r="BF214" i="13"/>
  <c r="BF215" i="13"/>
  <c r="BF216" i="13"/>
  <c r="BF217" i="13"/>
  <c r="E85" i="12"/>
  <c r="F94" i="12"/>
  <c r="J130" i="12"/>
  <c r="J133" i="12"/>
  <c r="BF140" i="12"/>
  <c r="BF141" i="12"/>
  <c r="BF145" i="12"/>
  <c r="BF149" i="12"/>
  <c r="BF151" i="12"/>
  <c r="BF157" i="12"/>
  <c r="BF159" i="12"/>
  <c r="BF166" i="12"/>
  <c r="BF184" i="12"/>
  <c r="BF192" i="12"/>
  <c r="BF200" i="12"/>
  <c r="BF203" i="12"/>
  <c r="BF204" i="12"/>
  <c r="BF206" i="12"/>
  <c r="BF211" i="12"/>
  <c r="BF212" i="12"/>
  <c r="BF214" i="12"/>
  <c r="BF218" i="12"/>
  <c r="BF222" i="12"/>
  <c r="BF224" i="12"/>
  <c r="BF226" i="12"/>
  <c r="BF228" i="12"/>
  <c r="BF229" i="12"/>
  <c r="BF230" i="12"/>
  <c r="BF139" i="12"/>
  <c r="BF146" i="12"/>
  <c r="BF147" i="12"/>
  <c r="BF155" i="12"/>
  <c r="BF162" i="12"/>
  <c r="BF164" i="12"/>
  <c r="BF168" i="12"/>
  <c r="BF171" i="12"/>
  <c r="BF176" i="12"/>
  <c r="BF179" i="12"/>
  <c r="BF186" i="12"/>
  <c r="BF190" i="12"/>
  <c r="BF193" i="12"/>
  <c r="BF197" i="12"/>
  <c r="BF210" i="12"/>
  <c r="BF220" i="12"/>
  <c r="BF231" i="12"/>
  <c r="BF234" i="12"/>
  <c r="BF235" i="12"/>
  <c r="BF236" i="12"/>
  <c r="BF238" i="12"/>
  <c r="BF241" i="12"/>
  <c r="BF232" i="12"/>
  <c r="BF233" i="12"/>
  <c r="BF237" i="12"/>
  <c r="E85" i="11"/>
  <c r="F94" i="11"/>
  <c r="J94" i="11"/>
  <c r="BF140" i="11"/>
  <c r="BF152" i="11"/>
  <c r="BF155" i="11"/>
  <c r="BF174" i="11"/>
  <c r="J91" i="11"/>
  <c r="BF139" i="11"/>
  <c r="BF141" i="11"/>
  <c r="BF145" i="11"/>
  <c r="BF147" i="11"/>
  <c r="BF160" i="11"/>
  <c r="BF165" i="11"/>
  <c r="BF167" i="11"/>
  <c r="BF168" i="11"/>
  <c r="BF172" i="11"/>
  <c r="BF175" i="11"/>
  <c r="BF177" i="11"/>
  <c r="BF179" i="11"/>
  <c r="BF181" i="11"/>
  <c r="BF183" i="11"/>
  <c r="BF185" i="11"/>
  <c r="BF188" i="11"/>
  <c r="BF192" i="11"/>
  <c r="BF193" i="11"/>
  <c r="BF196" i="11"/>
  <c r="BF187" i="11"/>
  <c r="BF189" i="11"/>
  <c r="BF190" i="11"/>
  <c r="BF191" i="11"/>
  <c r="J94" i="10"/>
  <c r="J130" i="10"/>
  <c r="F133" i="10"/>
  <c r="BF152" i="10"/>
  <c r="BF157" i="10"/>
  <c r="BF164" i="10"/>
  <c r="BF168" i="10"/>
  <c r="BF175" i="10"/>
  <c r="BF181" i="10"/>
  <c r="BF182" i="10"/>
  <c r="BF184" i="10"/>
  <c r="BF186" i="10"/>
  <c r="BF187" i="10"/>
  <c r="BF193" i="10"/>
  <c r="BF199" i="10"/>
  <c r="BF211" i="10"/>
  <c r="BF218" i="10"/>
  <c r="E85" i="10"/>
  <c r="BF139" i="10"/>
  <c r="BF143" i="10"/>
  <c r="BF144" i="10"/>
  <c r="BF146" i="10"/>
  <c r="BF148" i="10"/>
  <c r="BF154" i="10"/>
  <c r="BF159" i="10"/>
  <c r="BF161" i="10"/>
  <c r="BF171" i="10"/>
  <c r="BF179" i="10"/>
  <c r="BF189" i="10"/>
  <c r="BF191" i="10"/>
  <c r="BF192" i="10"/>
  <c r="BF194" i="10"/>
  <c r="BF195" i="10"/>
  <c r="BF197" i="10"/>
  <c r="BF201" i="10"/>
  <c r="BF203" i="10"/>
  <c r="BF205" i="10"/>
  <c r="BF207" i="10"/>
  <c r="BF209" i="10"/>
  <c r="BF210" i="10"/>
  <c r="BF212" i="10"/>
  <c r="BF213" i="10"/>
  <c r="BF214" i="10"/>
  <c r="BF215" i="10"/>
  <c r="E85" i="9"/>
  <c r="J94" i="9"/>
  <c r="F134" i="9"/>
  <c r="BF143" i="9"/>
  <c r="BF147" i="9"/>
  <c r="BF148" i="9"/>
  <c r="BF149" i="9"/>
  <c r="BF153" i="9"/>
  <c r="BF162" i="9"/>
  <c r="BF172" i="9"/>
  <c r="BF174" i="9"/>
  <c r="BF186" i="9"/>
  <c r="BF194" i="9"/>
  <c r="BF196" i="9"/>
  <c r="BF202" i="9"/>
  <c r="BF203" i="9"/>
  <c r="BF209" i="9"/>
  <c r="BF210" i="9"/>
  <c r="BF211" i="9"/>
  <c r="BF213" i="9"/>
  <c r="BF220" i="9"/>
  <c r="BF224" i="9"/>
  <c r="BF229" i="9"/>
  <c r="BF238" i="9"/>
  <c r="BF240" i="9"/>
  <c r="BF246" i="9"/>
  <c r="BF248" i="9"/>
  <c r="BF250" i="9"/>
  <c r="BF251" i="9"/>
  <c r="BF252" i="9"/>
  <c r="BF253" i="9"/>
  <c r="BF254" i="9"/>
  <c r="BF257" i="9"/>
  <c r="J91" i="9"/>
  <c r="BF140" i="9"/>
  <c r="BF141" i="9"/>
  <c r="BF142" i="9"/>
  <c r="BF157" i="9"/>
  <c r="BF164" i="9"/>
  <c r="BF166" i="9"/>
  <c r="BF169" i="9"/>
  <c r="BF176" i="9"/>
  <c r="BF181" i="9"/>
  <c r="BF189" i="9"/>
  <c r="BF200" i="9"/>
  <c r="BF207" i="9"/>
  <c r="BF215" i="9"/>
  <c r="BF217" i="9"/>
  <c r="BF218" i="9"/>
  <c r="BF219" i="9"/>
  <c r="BF225" i="9"/>
  <c r="BF227" i="9"/>
  <c r="BF233" i="9"/>
  <c r="BF242" i="9"/>
  <c r="BF244" i="9"/>
  <c r="BF247" i="9"/>
  <c r="BF249" i="9"/>
  <c r="J126" i="8"/>
  <c r="F129" i="8"/>
  <c r="J94" i="8"/>
  <c r="E85" i="8"/>
  <c r="BF135" i="8"/>
  <c r="E85" i="7"/>
  <c r="F94" i="7"/>
  <c r="J126" i="7"/>
  <c r="J129" i="7"/>
  <c r="BF135" i="7"/>
  <c r="E85" i="6"/>
  <c r="J94" i="6"/>
  <c r="J126" i="6"/>
  <c r="F129" i="6"/>
  <c r="BF135" i="6"/>
  <c r="E85" i="5"/>
  <c r="J91" i="5"/>
  <c r="F94" i="5"/>
  <c r="J94" i="5"/>
  <c r="BF135" i="5"/>
  <c r="E85" i="4"/>
  <c r="J126" i="4"/>
  <c r="J129" i="4"/>
  <c r="BF135" i="4"/>
  <c r="F94" i="4"/>
  <c r="J89" i="3"/>
  <c r="J92" i="3"/>
  <c r="E122" i="3"/>
  <c r="BF136" i="3"/>
  <c r="BF140" i="3"/>
  <c r="BF146" i="3"/>
  <c r="BF151" i="3"/>
  <c r="BF153" i="3"/>
  <c r="BF163" i="3"/>
  <c r="BF165" i="3"/>
  <c r="BF175" i="3"/>
  <c r="BF177" i="3"/>
  <c r="BF179" i="3"/>
  <c r="BF184" i="3"/>
  <c r="BF185" i="3"/>
  <c r="BF191" i="3"/>
  <c r="BF192" i="3"/>
  <c r="BF194" i="3"/>
  <c r="BF196" i="3"/>
  <c r="BF197" i="3"/>
  <c r="BF201" i="3"/>
  <c r="BF203" i="3"/>
  <c r="BF215" i="3"/>
  <c r="BF219" i="3"/>
  <c r="BF220" i="3"/>
  <c r="BF221" i="3"/>
  <c r="BF222" i="3"/>
  <c r="BF223" i="3"/>
  <c r="BF224" i="3"/>
  <c r="BF225" i="3"/>
  <c r="BF226" i="3"/>
  <c r="BF227" i="3"/>
  <c r="BF228" i="3"/>
  <c r="BF230" i="3"/>
  <c r="F92" i="3"/>
  <c r="BF135" i="3"/>
  <c r="BF141" i="3"/>
  <c r="BF142" i="3"/>
  <c r="BF144" i="3"/>
  <c r="BF155" i="3"/>
  <c r="BF158" i="3"/>
  <c r="BF161" i="3"/>
  <c r="BF170" i="3"/>
  <c r="BF172" i="3"/>
  <c r="BF178" i="3"/>
  <c r="BF183" i="3"/>
  <c r="BF187" i="3"/>
  <c r="BF193" i="3"/>
  <c r="BF195" i="3"/>
  <c r="BF202" i="3"/>
  <c r="BF205" i="3"/>
  <c r="BF207" i="3"/>
  <c r="BF209" i="3"/>
  <c r="BF211" i="3"/>
  <c r="BF213" i="3"/>
  <c r="BF217" i="3"/>
  <c r="E85" i="2"/>
  <c r="J92" i="2"/>
  <c r="BF137" i="2"/>
  <c r="BF155" i="2"/>
  <c r="BF157" i="2"/>
  <c r="BF162" i="2"/>
  <c r="BF166" i="2"/>
  <c r="BF176" i="2"/>
  <c r="BF178" i="2"/>
  <c r="BF181" i="2"/>
  <c r="BF185" i="2"/>
  <c r="BF186" i="2"/>
  <c r="BF190" i="2"/>
  <c r="BF194" i="2"/>
  <c r="BF196" i="2"/>
  <c r="BF203" i="2"/>
  <c r="BF205" i="2"/>
  <c r="BF218" i="2"/>
  <c r="BF219" i="2"/>
  <c r="BF220" i="2"/>
  <c r="BF222" i="2"/>
  <c r="BF227" i="2"/>
  <c r="BF228" i="2"/>
  <c r="BF229" i="2"/>
  <c r="BF232" i="2"/>
  <c r="BF234" i="2"/>
  <c r="BF235" i="2"/>
  <c r="BF249" i="2"/>
  <c r="J89" i="2"/>
  <c r="F92" i="2"/>
  <c r="BF139" i="2"/>
  <c r="BF141" i="2"/>
  <c r="BF145" i="2"/>
  <c r="BF146" i="2"/>
  <c r="BF148" i="2"/>
  <c r="BF150" i="2"/>
  <c r="BF152" i="2"/>
  <c r="BF153" i="2"/>
  <c r="BF156" i="2"/>
  <c r="BF169" i="2"/>
  <c r="BF172" i="2"/>
  <c r="BF174" i="2"/>
  <c r="BF180" i="2"/>
  <c r="BF188" i="2"/>
  <c r="BF192" i="2"/>
  <c r="BF198" i="2"/>
  <c r="BF200" i="2"/>
  <c r="BF202" i="2"/>
  <c r="BF207" i="2"/>
  <c r="BF208" i="2"/>
  <c r="BF210" i="2"/>
  <c r="BF212" i="2"/>
  <c r="BF213" i="2"/>
  <c r="BF214" i="2"/>
  <c r="BF223" i="2"/>
  <c r="BF225" i="2"/>
  <c r="BF231" i="2"/>
  <c r="BF239" i="2"/>
  <c r="BF240" i="2"/>
  <c r="BF241" i="2"/>
  <c r="BF242" i="2"/>
  <c r="BF243" i="2"/>
  <c r="BF244" i="2"/>
  <c r="BF246" i="2"/>
  <c r="BF247" i="2"/>
  <c r="BF251" i="2"/>
  <c r="BF253" i="2"/>
  <c r="BF255" i="2"/>
  <c r="BF257" i="2"/>
  <c r="BF258" i="2"/>
  <c r="BF259" i="2"/>
  <c r="BF260" i="2"/>
  <c r="BF261" i="2"/>
  <c r="BF262" i="2"/>
  <c r="BF263" i="2"/>
  <c r="BF264" i="2"/>
  <c r="BF265" i="2"/>
  <c r="BF266" i="2"/>
  <c r="BF268" i="2"/>
  <c r="AU97" i="1"/>
  <c r="AS94" i="1"/>
  <c r="F39" i="2"/>
  <c r="BD95" i="1"/>
  <c r="F37" i="2"/>
  <c r="BB95" i="1"/>
  <c r="F39" i="3"/>
  <c r="BD96" i="1" s="1"/>
  <c r="F35" i="3"/>
  <c r="AZ96" i="1"/>
  <c r="F37" i="3"/>
  <c r="BB96" i="1" s="1"/>
  <c r="F39" i="4"/>
  <c r="BB98" i="1" s="1"/>
  <c r="F39" i="5"/>
  <c r="BB99" i="1"/>
  <c r="J37" i="5"/>
  <c r="AV99" i="1"/>
  <c r="J37" i="6"/>
  <c r="AV100" i="1" s="1"/>
  <c r="F39" i="6"/>
  <c r="BB100" i="1" s="1"/>
  <c r="J37" i="7"/>
  <c r="AV101" i="1" s="1"/>
  <c r="F41" i="7"/>
  <c r="BD101" i="1" s="1"/>
  <c r="J37" i="8"/>
  <c r="AV102" i="1" s="1"/>
  <c r="F37" i="8"/>
  <c r="AZ102" i="1" s="1"/>
  <c r="F40" i="8"/>
  <c r="BC102" i="1" s="1"/>
  <c r="J37" i="9"/>
  <c r="AV104" i="1"/>
  <c r="F40" i="9"/>
  <c r="BC104" i="1"/>
  <c r="F41" i="9"/>
  <c r="BD104" i="1" s="1"/>
  <c r="F37" i="10"/>
  <c r="AZ105" i="1" s="1"/>
  <c r="F39" i="10"/>
  <c r="BB105" i="1"/>
  <c r="F37" i="11"/>
  <c r="AZ106" i="1"/>
  <c r="F41" i="11"/>
  <c r="BD106" i="1"/>
  <c r="J37" i="12"/>
  <c r="AV107" i="1"/>
  <c r="F37" i="12"/>
  <c r="AZ107" i="1" s="1"/>
  <c r="F39" i="12"/>
  <c r="BB107" i="1" s="1"/>
  <c r="F35" i="2"/>
  <c r="AZ95" i="1" s="1"/>
  <c r="J35" i="2"/>
  <c r="AV95" i="1"/>
  <c r="F38" i="2"/>
  <c r="BC95" i="1"/>
  <c r="F38" i="3"/>
  <c r="BC96" i="1"/>
  <c r="J35" i="3"/>
  <c r="AV96" i="1" s="1"/>
  <c r="F40" i="4"/>
  <c r="BC98" i="1" s="1"/>
  <c r="F37" i="4"/>
  <c r="AZ98" i="1"/>
  <c r="F41" i="4"/>
  <c r="BD98" i="1" s="1"/>
  <c r="J37" i="4"/>
  <c r="AV98" i="1"/>
  <c r="F37" i="5"/>
  <c r="AZ99" i="1"/>
  <c r="F40" i="5"/>
  <c r="BC99" i="1"/>
  <c r="F41" i="5"/>
  <c r="BD99" i="1" s="1"/>
  <c r="F37" i="6"/>
  <c r="AZ100" i="1" s="1"/>
  <c r="F41" i="6"/>
  <c r="BD100" i="1" s="1"/>
  <c r="F40" i="6"/>
  <c r="BC100" i="1" s="1"/>
  <c r="F39" i="7"/>
  <c r="BB101" i="1"/>
  <c r="F37" i="7"/>
  <c r="AZ101" i="1"/>
  <c r="F40" i="7"/>
  <c r="BC101" i="1"/>
  <c r="F39" i="8"/>
  <c r="BB102" i="1"/>
  <c r="F41" i="8"/>
  <c r="BD102" i="1" s="1"/>
  <c r="F37" i="9"/>
  <c r="AZ104" i="1"/>
  <c r="F39" i="9"/>
  <c r="BB104" i="1"/>
  <c r="F40" i="10"/>
  <c r="BC105" i="1" s="1"/>
  <c r="F41" i="10"/>
  <c r="BD105" i="1"/>
  <c r="J37" i="10"/>
  <c r="AV105" i="1"/>
  <c r="F39" i="11"/>
  <c r="BB106" i="1" s="1"/>
  <c r="J37" i="11"/>
  <c r="AV106" i="1"/>
  <c r="F40" i="11"/>
  <c r="BC106" i="1"/>
  <c r="F41" i="12"/>
  <c r="BD107" i="1" s="1"/>
  <c r="F40" i="12"/>
  <c r="BC107" i="1"/>
  <c r="F40" i="13"/>
  <c r="BC108" i="1"/>
  <c r="J37" i="13"/>
  <c r="AV108" i="1" s="1"/>
  <c r="F39" i="13"/>
  <c r="BB108" i="1" s="1"/>
  <c r="J37" i="14"/>
  <c r="AV109" i="1" s="1"/>
  <c r="F40" i="14"/>
  <c r="BC109" i="1" s="1"/>
  <c r="F41" i="15"/>
  <c r="BD110" i="1"/>
  <c r="F37" i="15"/>
  <c r="AZ110" i="1"/>
  <c r="F40" i="15"/>
  <c r="BC110" i="1" s="1"/>
  <c r="F41" i="16"/>
  <c r="BD111" i="1" s="1"/>
  <c r="J37" i="16"/>
  <c r="AV111" i="1" s="1"/>
  <c r="F40" i="16"/>
  <c r="BC111" i="1" s="1"/>
  <c r="F41" i="17"/>
  <c r="BD112" i="1"/>
  <c r="F37" i="17"/>
  <c r="AZ112" i="1"/>
  <c r="F40" i="17"/>
  <c r="BC112" i="1" s="1"/>
  <c r="F39" i="18"/>
  <c r="BB113" i="1" s="1"/>
  <c r="F40" i="18"/>
  <c r="BC113" i="1" s="1"/>
  <c r="F37" i="19"/>
  <c r="AZ114" i="1" s="1"/>
  <c r="F40" i="19"/>
  <c r="BC114" i="1"/>
  <c r="J37" i="20"/>
  <c r="AV115" i="1"/>
  <c r="F37" i="20"/>
  <c r="AZ115" i="1" s="1"/>
  <c r="F41" i="20"/>
  <c r="BD115" i="1" s="1"/>
  <c r="F41" i="21"/>
  <c r="BD116" i="1" s="1"/>
  <c r="J37" i="21"/>
  <c r="AV116" i="1" s="1"/>
  <c r="F37" i="22"/>
  <c r="AZ117" i="1"/>
  <c r="F40" i="22"/>
  <c r="BC117" i="1"/>
  <c r="J37" i="23"/>
  <c r="AV118" i="1" s="1"/>
  <c r="F37" i="23"/>
  <c r="AZ118" i="1" s="1"/>
  <c r="F40" i="23"/>
  <c r="BC118" i="1" s="1"/>
  <c r="F39" i="24"/>
  <c r="BB119" i="1" s="1"/>
  <c r="F41" i="24"/>
  <c r="BD119" i="1"/>
  <c r="J37" i="25"/>
  <c r="AV120" i="1"/>
  <c r="F41" i="25"/>
  <c r="BD120" i="1" s="1"/>
  <c r="F37" i="25"/>
  <c r="AZ120" i="1" s="1"/>
  <c r="F40" i="27"/>
  <c r="BC122" i="1" s="1"/>
  <c r="J37" i="26"/>
  <c r="AV121" i="1" s="1"/>
  <c r="F37" i="26"/>
  <c r="AZ121" i="1" s="1"/>
  <c r="F39" i="27"/>
  <c r="BB122" i="1"/>
  <c r="F40" i="26"/>
  <c r="BC121" i="1" s="1"/>
  <c r="F37" i="13"/>
  <c r="AZ108" i="1" s="1"/>
  <c r="F41" i="13"/>
  <c r="BD108" i="1" s="1"/>
  <c r="F39" i="14"/>
  <c r="BB109" i="1" s="1"/>
  <c r="F37" i="14"/>
  <c r="AZ109" i="1"/>
  <c r="F41" i="14"/>
  <c r="BD109" i="1"/>
  <c r="F39" i="15"/>
  <c r="BB110" i="1" s="1"/>
  <c r="J37" i="15"/>
  <c r="AV110" i="1" s="1"/>
  <c r="F37" i="16"/>
  <c r="AZ111" i="1" s="1"/>
  <c r="F39" i="16"/>
  <c r="BB111" i="1" s="1"/>
  <c r="J37" i="17"/>
  <c r="AV112" i="1"/>
  <c r="F39" i="17"/>
  <c r="BB112" i="1"/>
  <c r="F41" i="18"/>
  <c r="BD113" i="1" s="1"/>
  <c r="J37" i="18"/>
  <c r="AV113" i="1" s="1"/>
  <c r="F37" i="18"/>
  <c r="AZ113" i="1" s="1"/>
  <c r="F39" i="19"/>
  <c r="BB114" i="1" s="1"/>
  <c r="J37" i="19"/>
  <c r="AV114" i="1"/>
  <c r="F41" i="19"/>
  <c r="BD114" i="1"/>
  <c r="F40" i="20"/>
  <c r="BC115" i="1" s="1"/>
  <c r="F39" i="20"/>
  <c r="BB115" i="1" s="1"/>
  <c r="F37" i="21"/>
  <c r="AZ116" i="1" s="1"/>
  <c r="F40" i="21"/>
  <c r="BC116" i="1" s="1"/>
  <c r="F39" i="21"/>
  <c r="BB116" i="1"/>
  <c r="F41" i="22"/>
  <c r="BD117" i="1"/>
  <c r="J37" i="22"/>
  <c r="AV117" i="1" s="1"/>
  <c r="F39" i="22"/>
  <c r="BB117" i="1" s="1"/>
  <c r="F41" i="23"/>
  <c r="BD118" i="1" s="1"/>
  <c r="F39" i="23"/>
  <c r="BB118" i="1" s="1"/>
  <c r="F37" i="24"/>
  <c r="AZ119" i="1"/>
  <c r="J37" i="24"/>
  <c r="AV119" i="1"/>
  <c r="F40" i="24"/>
  <c r="BC119" i="1" s="1"/>
  <c r="F39" i="25"/>
  <c r="BB120" i="1" s="1"/>
  <c r="F40" i="25"/>
  <c r="BC120" i="1" s="1"/>
  <c r="F37" i="27"/>
  <c r="AZ122" i="1" s="1"/>
  <c r="F39" i="26"/>
  <c r="BB121" i="1" s="1"/>
  <c r="F41" i="26"/>
  <c r="BD121" i="1"/>
  <c r="J37" i="27"/>
  <c r="AV122" i="1" s="1"/>
  <c r="F41" i="27"/>
  <c r="BD122" i="1" s="1"/>
  <c r="R137" i="27" l="1"/>
  <c r="R136" i="27" s="1"/>
  <c r="R137" i="19"/>
  <c r="R136" i="19" s="1"/>
  <c r="P133" i="3"/>
  <c r="P132" i="3" s="1"/>
  <c r="AU96" i="1" s="1"/>
  <c r="R135" i="2"/>
  <c r="R134" i="2"/>
  <c r="P137" i="26"/>
  <c r="P136" i="26"/>
  <c r="AU121" i="1" s="1"/>
  <c r="R138" i="22"/>
  <c r="R137" i="22" s="1"/>
  <c r="T137" i="20"/>
  <c r="T136" i="20" s="1"/>
  <c r="P137" i="19"/>
  <c r="P136" i="19" s="1"/>
  <c r="AU114" i="1" s="1"/>
  <c r="T137" i="18"/>
  <c r="T136" i="18"/>
  <c r="P137" i="18"/>
  <c r="P136" i="18"/>
  <c r="AU113" i="1" s="1"/>
  <c r="R137" i="17"/>
  <c r="R136" i="17" s="1"/>
  <c r="T137" i="16"/>
  <c r="T136" i="16" s="1"/>
  <c r="T137" i="15"/>
  <c r="T136" i="15" s="1"/>
  <c r="T138" i="14"/>
  <c r="T137" i="14" s="1"/>
  <c r="P138" i="14"/>
  <c r="P137" i="14" s="1"/>
  <c r="AU109" i="1" s="1"/>
  <c r="R137" i="13"/>
  <c r="R136" i="13"/>
  <c r="T137" i="12"/>
  <c r="T136" i="12"/>
  <c r="P137" i="12"/>
  <c r="P136" i="12" s="1"/>
  <c r="AU107" i="1" s="1"/>
  <c r="T137" i="11"/>
  <c r="T136" i="11" s="1"/>
  <c r="R137" i="10"/>
  <c r="R136" i="10" s="1"/>
  <c r="T138" i="9"/>
  <c r="T137" i="9" s="1"/>
  <c r="P138" i="9"/>
  <c r="P137" i="9" s="1"/>
  <c r="AU104" i="1" s="1"/>
  <c r="T133" i="3"/>
  <c r="T132" i="3"/>
  <c r="T135" i="2"/>
  <c r="T134" i="2"/>
  <c r="T137" i="27"/>
  <c r="T136" i="27"/>
  <c r="P137" i="27"/>
  <c r="P136" i="27" s="1"/>
  <c r="AU122" i="1" s="1"/>
  <c r="P138" i="22"/>
  <c r="P137" i="22" s="1"/>
  <c r="AU117" i="1" s="1"/>
  <c r="P137" i="20"/>
  <c r="P136" i="20"/>
  <c r="AU115" i="1" s="1"/>
  <c r="R133" i="3"/>
  <c r="R132" i="3" s="1"/>
  <c r="T137" i="26"/>
  <c r="T136" i="26" s="1"/>
  <c r="R137" i="26"/>
  <c r="R136" i="26" s="1"/>
  <c r="T138" i="22"/>
  <c r="T137" i="22" s="1"/>
  <c r="R137" i="20"/>
  <c r="R136" i="20" s="1"/>
  <c r="T137" i="19"/>
  <c r="T136" i="19" s="1"/>
  <c r="R137" i="18"/>
  <c r="R136" i="18" s="1"/>
  <c r="T137" i="17"/>
  <c r="T136" i="17" s="1"/>
  <c r="P137" i="17"/>
  <c r="P136" i="17" s="1"/>
  <c r="AU112" i="1" s="1"/>
  <c r="R137" i="16"/>
  <c r="R136" i="16"/>
  <c r="P137" i="16"/>
  <c r="P136" i="16"/>
  <c r="AU111" i="1" s="1"/>
  <c r="R137" i="15"/>
  <c r="R136" i="15" s="1"/>
  <c r="P137" i="15"/>
  <c r="P136" i="15" s="1"/>
  <c r="AU110" i="1" s="1"/>
  <c r="R138" i="14"/>
  <c r="R137" i="14"/>
  <c r="T137" i="13"/>
  <c r="T136" i="13"/>
  <c r="P137" i="13"/>
  <c r="P136" i="13" s="1"/>
  <c r="AU108" i="1" s="1"/>
  <c r="R137" i="12"/>
  <c r="R136" i="12" s="1"/>
  <c r="R137" i="11"/>
  <c r="R136" i="11" s="1"/>
  <c r="P137" i="11"/>
  <c r="P136" i="11" s="1"/>
  <c r="AU106" i="1" s="1"/>
  <c r="T137" i="10"/>
  <c r="T136" i="10"/>
  <c r="P137" i="10"/>
  <c r="P136" i="10"/>
  <c r="AU105" i="1" s="1"/>
  <c r="R138" i="9"/>
  <c r="R137" i="9" s="1"/>
  <c r="BK133" i="5"/>
  <c r="J133" i="5" s="1"/>
  <c r="J99" i="5" s="1"/>
  <c r="BK133" i="6"/>
  <c r="J133" i="6" s="1"/>
  <c r="J99" i="6" s="1"/>
  <c r="BK133" i="8"/>
  <c r="J133" i="8" s="1"/>
  <c r="J99" i="8" s="1"/>
  <c r="BK138" i="9"/>
  <c r="J138" i="9"/>
  <c r="J99" i="9" s="1"/>
  <c r="BK137" i="10"/>
  <c r="J137" i="10" s="1"/>
  <c r="J99" i="10" s="1"/>
  <c r="BK137" i="11"/>
  <c r="J137" i="11"/>
  <c r="J99" i="11" s="1"/>
  <c r="BK137" i="12"/>
  <c r="J137" i="12" s="1"/>
  <c r="J99" i="12" s="1"/>
  <c r="BK137" i="13"/>
  <c r="J137" i="13"/>
  <c r="J99" i="13" s="1"/>
  <c r="BK138" i="14"/>
  <c r="J138" i="14" s="1"/>
  <c r="J99" i="14" s="1"/>
  <c r="BK137" i="15"/>
  <c r="J137" i="15"/>
  <c r="J99" i="15" s="1"/>
  <c r="BK137" i="16"/>
  <c r="J137" i="16" s="1"/>
  <c r="J99" i="16" s="1"/>
  <c r="BK137" i="17"/>
  <c r="J137" i="17"/>
  <c r="J99" i="17" s="1"/>
  <c r="BK137" i="18"/>
  <c r="J137" i="18" s="1"/>
  <c r="J99" i="18" s="1"/>
  <c r="BK133" i="21"/>
  <c r="J133" i="21"/>
  <c r="J99" i="21" s="1"/>
  <c r="BK133" i="25"/>
  <c r="J133" i="25" s="1"/>
  <c r="J99" i="25" s="1"/>
  <c r="BK137" i="26"/>
  <c r="J137" i="26"/>
  <c r="J99" i="26" s="1"/>
  <c r="BK135" i="2"/>
  <c r="J135" i="2" s="1"/>
  <c r="J97" i="2" s="1"/>
  <c r="BK133" i="3"/>
  <c r="J133" i="3"/>
  <c r="J97" i="3" s="1"/>
  <c r="BK133" i="4"/>
  <c r="J133" i="4" s="1"/>
  <c r="J99" i="4" s="1"/>
  <c r="BK133" i="7"/>
  <c r="J133" i="7" s="1"/>
  <c r="J99" i="7" s="1"/>
  <c r="BK137" i="20"/>
  <c r="J137" i="20" s="1"/>
  <c r="J99" i="20" s="1"/>
  <c r="BK138" i="22"/>
  <c r="J138" i="22"/>
  <c r="J99" i="22" s="1"/>
  <c r="BK133" i="23"/>
  <c r="J133" i="23" s="1"/>
  <c r="J99" i="23" s="1"/>
  <c r="BK133" i="24"/>
  <c r="J133" i="24"/>
  <c r="J99" i="24" s="1"/>
  <c r="BK137" i="27"/>
  <c r="J137" i="27" s="1"/>
  <c r="J99" i="27" s="1"/>
  <c r="BK136" i="19"/>
  <c r="J136" i="19"/>
  <c r="J98" i="19" s="1"/>
  <c r="BB97" i="1"/>
  <c r="AX97" i="1" s="1"/>
  <c r="AZ103" i="1"/>
  <c r="AV103" i="1" s="1"/>
  <c r="BD103" i="1"/>
  <c r="BC97" i="1"/>
  <c r="AY97" i="1" s="1"/>
  <c r="BD97" i="1"/>
  <c r="AZ97" i="1"/>
  <c r="AV97" i="1" s="1"/>
  <c r="BB103" i="1"/>
  <c r="AX103" i="1" s="1"/>
  <c r="BC103" i="1"/>
  <c r="AY103" i="1" s="1"/>
  <c r="J32" i="19" l="1"/>
  <c r="J113" i="19" s="1"/>
  <c r="J107" i="19" s="1"/>
  <c r="J33" i="19" s="1"/>
  <c r="BK132" i="3"/>
  <c r="J132" i="3" s="1"/>
  <c r="J96" i="3" s="1"/>
  <c r="J30" i="3" s="1"/>
  <c r="J111" i="3" s="1"/>
  <c r="BF111" i="3" s="1"/>
  <c r="J36" i="3" s="1"/>
  <c r="AW96" i="1" s="1"/>
  <c r="AT96" i="1" s="1"/>
  <c r="BK132" i="4"/>
  <c r="J132" i="4" s="1"/>
  <c r="J98" i="4" s="1"/>
  <c r="BK132" i="5"/>
  <c r="J132" i="5" s="1"/>
  <c r="J98" i="5" s="1"/>
  <c r="J32" i="5" s="1"/>
  <c r="J109" i="5" s="1"/>
  <c r="BF109" i="5" s="1"/>
  <c r="J38" i="5" s="1"/>
  <c r="AW99" i="1" s="1"/>
  <c r="AT99" i="1" s="1"/>
  <c r="BK136" i="10"/>
  <c r="J136" i="10" s="1"/>
  <c r="J98" i="10" s="1"/>
  <c r="BK136" i="11"/>
  <c r="J136" i="11" s="1"/>
  <c r="J98" i="11" s="1"/>
  <c r="J32" i="11" s="1"/>
  <c r="BK136" i="12"/>
  <c r="J136" i="12" s="1"/>
  <c r="J98" i="12" s="1"/>
  <c r="BK136" i="13"/>
  <c r="J136" i="13" s="1"/>
  <c r="J98" i="13" s="1"/>
  <c r="BK137" i="14"/>
  <c r="J137" i="14" s="1"/>
  <c r="J98" i="14" s="1"/>
  <c r="BK136" i="15"/>
  <c r="J136" i="15" s="1"/>
  <c r="J98" i="15" s="1"/>
  <c r="J32" i="15" s="1"/>
  <c r="J113" i="15" s="1"/>
  <c r="BF113" i="15" s="1"/>
  <c r="J38" i="15" s="1"/>
  <c r="AW110" i="1" s="1"/>
  <c r="AT110" i="1" s="1"/>
  <c r="BK136" i="16"/>
  <c r="J136" i="16" s="1"/>
  <c r="J98" i="16" s="1"/>
  <c r="BK136" i="17"/>
  <c r="J136" i="17" s="1"/>
  <c r="J98" i="17" s="1"/>
  <c r="BK137" i="9"/>
  <c r="J137" i="9" s="1"/>
  <c r="J98" i="9" s="1"/>
  <c r="BK136" i="20"/>
  <c r="J136" i="20" s="1"/>
  <c r="J98" i="20" s="1"/>
  <c r="BK132" i="21"/>
  <c r="J132" i="21" s="1"/>
  <c r="J98" i="21" s="1"/>
  <c r="J32" i="21" s="1"/>
  <c r="J109" i="21" s="1"/>
  <c r="BF109" i="21" s="1"/>
  <c r="J38" i="21" s="1"/>
  <c r="AW116" i="1" s="1"/>
  <c r="AT116" i="1" s="1"/>
  <c r="BK132" i="24"/>
  <c r="J132" i="24" s="1"/>
  <c r="J98" i="24" s="1"/>
  <c r="BK132" i="25"/>
  <c r="J132" i="25" s="1"/>
  <c r="J98" i="25" s="1"/>
  <c r="J32" i="25" s="1"/>
  <c r="BK136" i="26"/>
  <c r="J136" i="26" s="1"/>
  <c r="J98" i="26" s="1"/>
  <c r="J32" i="26" s="1"/>
  <c r="J113" i="26" s="1"/>
  <c r="BF113" i="26" s="1"/>
  <c r="J38" i="26" s="1"/>
  <c r="AW121" i="1" s="1"/>
  <c r="AT121" i="1" s="1"/>
  <c r="BK134" i="2"/>
  <c r="J134" i="2" s="1"/>
  <c r="J96" i="2" s="1"/>
  <c r="J30" i="2" s="1"/>
  <c r="BK132" i="6"/>
  <c r="J132" i="6" s="1"/>
  <c r="J98" i="6" s="1"/>
  <c r="BK132" i="7"/>
  <c r="J132" i="7" s="1"/>
  <c r="J98" i="7" s="1"/>
  <c r="BK132" i="8"/>
  <c r="J132" i="8" s="1"/>
  <c r="J98" i="8" s="1"/>
  <c r="BK136" i="18"/>
  <c r="J136" i="18" s="1"/>
  <c r="J98" i="18" s="1"/>
  <c r="J32" i="18" s="1"/>
  <c r="J113" i="18" s="1"/>
  <c r="BF113" i="18" s="1"/>
  <c r="J38" i="18" s="1"/>
  <c r="AW113" i="1" s="1"/>
  <c r="AT113" i="1" s="1"/>
  <c r="BK137" i="22"/>
  <c r="J137" i="22" s="1"/>
  <c r="J98" i="22" s="1"/>
  <c r="BK132" i="23"/>
  <c r="J132" i="23" s="1"/>
  <c r="J98" i="23" s="1"/>
  <c r="J32" i="23" s="1"/>
  <c r="J109" i="23" s="1"/>
  <c r="BF109" i="23" s="1"/>
  <c r="F38" i="23" s="1"/>
  <c r="BA118" i="1" s="1"/>
  <c r="BK136" i="27"/>
  <c r="J136" i="27" s="1"/>
  <c r="J98" i="27" s="1"/>
  <c r="AU103" i="1"/>
  <c r="BB94" i="1"/>
  <c r="W31" i="1" s="1"/>
  <c r="AZ94" i="1"/>
  <c r="AV94" i="1" s="1"/>
  <c r="AK29" i="1" s="1"/>
  <c r="BD94" i="1"/>
  <c r="W33" i="1" s="1"/>
  <c r="BC94" i="1"/>
  <c r="AY94" i="1" s="1"/>
  <c r="J115" i="19" l="1"/>
  <c r="J32" i="27"/>
  <c r="J113" i="27" s="1"/>
  <c r="J107" i="27" s="1"/>
  <c r="J33" i="27" s="1"/>
  <c r="J32" i="8"/>
  <c r="J109" i="8" s="1"/>
  <c r="J103" i="8" s="1"/>
  <c r="J111" i="8" s="1"/>
  <c r="J32" i="20"/>
  <c r="J113" i="20" s="1"/>
  <c r="J107" i="20" s="1"/>
  <c r="J33" i="20" s="1"/>
  <c r="J113" i="11"/>
  <c r="J107" i="11" s="1"/>
  <c r="J33" i="11" s="1"/>
  <c r="J34" i="11" s="1"/>
  <c r="AG106" i="1" s="1"/>
  <c r="J32" i="22"/>
  <c r="J114" i="22" s="1"/>
  <c r="J108" i="22" s="1"/>
  <c r="J33" i="22" s="1"/>
  <c r="J32" i="6"/>
  <c r="J109" i="6" s="1"/>
  <c r="J103" i="6" s="1"/>
  <c r="J111" i="6" s="1"/>
  <c r="J32" i="24"/>
  <c r="J109" i="24" s="1"/>
  <c r="J103" i="24" s="1"/>
  <c r="J33" i="24" s="1"/>
  <c r="J32" i="17"/>
  <c r="J113" i="17" s="1"/>
  <c r="J107" i="17" s="1"/>
  <c r="J115" i="17" s="1"/>
  <c r="J32" i="13"/>
  <c r="J113" i="13" s="1"/>
  <c r="J107" i="13" s="1"/>
  <c r="J33" i="13" s="1"/>
  <c r="J32" i="7"/>
  <c r="J109" i="7" s="1"/>
  <c r="J103" i="7" s="1"/>
  <c r="J111" i="7" s="1"/>
  <c r="J109" i="25"/>
  <c r="J103" i="25" s="1"/>
  <c r="J33" i="25" s="1"/>
  <c r="J34" i="25" s="1"/>
  <c r="AG120" i="1" s="1"/>
  <c r="J32" i="9"/>
  <c r="J114" i="9" s="1"/>
  <c r="J108" i="9" s="1"/>
  <c r="J116" i="9" s="1"/>
  <c r="J32" i="14"/>
  <c r="J114" i="14" s="1"/>
  <c r="J108" i="14" s="1"/>
  <c r="J116" i="14" s="1"/>
  <c r="J32" i="10"/>
  <c r="J113" i="10" s="1"/>
  <c r="J107" i="10" s="1"/>
  <c r="J115" i="10" s="1"/>
  <c r="J113" i="2"/>
  <c r="J107" i="2" s="1"/>
  <c r="J31" i="2" s="1"/>
  <c r="J32" i="2" s="1"/>
  <c r="AG95" i="1" s="1"/>
  <c r="J115" i="16"/>
  <c r="J32" i="16"/>
  <c r="J113" i="16" s="1"/>
  <c r="J107" i="16" s="1"/>
  <c r="J32" i="12"/>
  <c r="J113" i="12" s="1"/>
  <c r="J107" i="12" s="1"/>
  <c r="J33" i="12" s="1"/>
  <c r="J32" i="4"/>
  <c r="J109" i="4" s="1"/>
  <c r="J103" i="4" s="1"/>
  <c r="J111" i="4" s="1"/>
  <c r="J34" i="19"/>
  <c r="AG114" i="1" s="1"/>
  <c r="BF113" i="19"/>
  <c r="J33" i="4"/>
  <c r="J34" i="4" s="1"/>
  <c r="AG98" i="1" s="1"/>
  <c r="J33" i="9"/>
  <c r="J34" i="9" s="1"/>
  <c r="AG104" i="1" s="1"/>
  <c r="BF113" i="10"/>
  <c r="J38" i="10" s="1"/>
  <c r="AW105" i="1" s="1"/>
  <c r="AT105" i="1" s="1"/>
  <c r="J33" i="10"/>
  <c r="J34" i="10" s="1"/>
  <c r="AG105" i="1" s="1"/>
  <c r="J33" i="6"/>
  <c r="J34" i="6" s="1"/>
  <c r="AG100" i="1" s="1"/>
  <c r="BF113" i="2"/>
  <c r="J36" i="2" s="1"/>
  <c r="AW95" i="1" s="1"/>
  <c r="AT95" i="1" s="1"/>
  <c r="BF113" i="13"/>
  <c r="J38" i="13" s="1"/>
  <c r="AW108" i="1" s="1"/>
  <c r="AT108" i="1" s="1"/>
  <c r="J33" i="16"/>
  <c r="J34" i="16" s="1"/>
  <c r="AG111" i="1" s="1"/>
  <c r="BF109" i="4"/>
  <c r="F38" i="4" s="1"/>
  <c r="BA98" i="1" s="1"/>
  <c r="BF109" i="7"/>
  <c r="F38" i="7" s="1"/>
  <c r="BA101" i="1" s="1"/>
  <c r="BF113" i="11"/>
  <c r="J38" i="11" s="1"/>
  <c r="AW106" i="1" s="1"/>
  <c r="AT106" i="1" s="1"/>
  <c r="BF113" i="16"/>
  <c r="F38" i="16" s="1"/>
  <c r="BA111" i="1" s="1"/>
  <c r="BF113" i="27"/>
  <c r="J38" i="27" s="1"/>
  <c r="AW122" i="1" s="1"/>
  <c r="AT122" i="1" s="1"/>
  <c r="AU94" i="1"/>
  <c r="F38" i="15"/>
  <c r="BA110" i="1" s="1"/>
  <c r="F38" i="18"/>
  <c r="BA113" i="1" s="1"/>
  <c r="J38" i="23"/>
  <c r="AW118" i="1" s="1"/>
  <c r="AT118" i="1" s="1"/>
  <c r="J107" i="18"/>
  <c r="J115" i="18" s="1"/>
  <c r="F36" i="3"/>
  <c r="BA96" i="1" s="1"/>
  <c r="J107" i="26"/>
  <c r="J115" i="26"/>
  <c r="J107" i="15"/>
  <c r="J115" i="15" s="1"/>
  <c r="F38" i="26"/>
  <c r="BA121" i="1" s="1"/>
  <c r="J103" i="23"/>
  <c r="J111" i="23" s="1"/>
  <c r="F38" i="5"/>
  <c r="BA99" i="1" s="1"/>
  <c r="AX94" i="1"/>
  <c r="J103" i="21"/>
  <c r="J111" i="21"/>
  <c r="F38" i="21"/>
  <c r="BA116" i="1" s="1"/>
  <c r="J115" i="11"/>
  <c r="J103" i="5"/>
  <c r="J111" i="5" s="1"/>
  <c r="J105" i="3"/>
  <c r="J113" i="3"/>
  <c r="W29" i="1"/>
  <c r="W32" i="1"/>
  <c r="J115" i="2" l="1"/>
  <c r="BF109" i="6"/>
  <c r="F38" i="6" s="1"/>
  <c r="BA100" i="1" s="1"/>
  <c r="J111" i="24"/>
  <c r="J115" i="20"/>
  <c r="J33" i="17"/>
  <c r="J34" i="17" s="1"/>
  <c r="J115" i="27"/>
  <c r="BF113" i="17"/>
  <c r="J38" i="17" s="1"/>
  <c r="AW112" i="1" s="1"/>
  <c r="AT112" i="1" s="1"/>
  <c r="J34" i="24"/>
  <c r="AG119" i="1" s="1"/>
  <c r="BF114" i="9"/>
  <c r="J38" i="9" s="1"/>
  <c r="AW104" i="1" s="1"/>
  <c r="AT104" i="1" s="1"/>
  <c r="AN104" i="1" s="1"/>
  <c r="J33" i="8"/>
  <c r="J34" i="8" s="1"/>
  <c r="AG102" i="1" s="1"/>
  <c r="BF109" i="8"/>
  <c r="J38" i="8" s="1"/>
  <c r="AW102" i="1" s="1"/>
  <c r="AT102" i="1" s="1"/>
  <c r="J33" i="7"/>
  <c r="J34" i="7" s="1"/>
  <c r="AG101" i="1" s="1"/>
  <c r="AN105" i="1"/>
  <c r="F38" i="19"/>
  <c r="BA114" i="1" s="1"/>
  <c r="J38" i="19"/>
  <c r="AW114" i="1" s="1"/>
  <c r="AT114" i="1" s="1"/>
  <c r="AN114" i="1" s="1"/>
  <c r="J115" i="12"/>
  <c r="J115" i="13"/>
  <c r="J116" i="22"/>
  <c r="J34" i="27"/>
  <c r="AG122" i="1" s="1"/>
  <c r="AN122" i="1" s="1"/>
  <c r="J34" i="13"/>
  <c r="AG108" i="1" s="1"/>
  <c r="AN108" i="1" s="1"/>
  <c r="BF113" i="20"/>
  <c r="J38" i="20" s="1"/>
  <c r="AW115" i="1" s="1"/>
  <c r="AT115" i="1" s="1"/>
  <c r="AN115" i="1" s="1"/>
  <c r="BF114" i="22"/>
  <c r="J38" i="22" s="1"/>
  <c r="AW117" i="1" s="1"/>
  <c r="AT117" i="1" s="1"/>
  <c r="J33" i="14"/>
  <c r="J34" i="14" s="1"/>
  <c r="BF109" i="24"/>
  <c r="J38" i="24" s="1"/>
  <c r="AW119" i="1" s="1"/>
  <c r="AT119" i="1" s="1"/>
  <c r="BF114" i="14"/>
  <c r="J38" i="14" s="1"/>
  <c r="AW109" i="1" s="1"/>
  <c r="AT109" i="1" s="1"/>
  <c r="J34" i="22"/>
  <c r="AG117" i="1" s="1"/>
  <c r="AN117" i="1" s="1"/>
  <c r="J34" i="12"/>
  <c r="AG107" i="1" s="1"/>
  <c r="J111" i="25"/>
  <c r="J34" i="20"/>
  <c r="AG115" i="1" s="1"/>
  <c r="J43" i="19"/>
  <c r="BF109" i="25"/>
  <c r="J38" i="25" s="1"/>
  <c r="AW120" i="1" s="1"/>
  <c r="AT120" i="1" s="1"/>
  <c r="AN120" i="1" s="1"/>
  <c r="BF113" i="12"/>
  <c r="J38" i="12" s="1"/>
  <c r="AW107" i="1" s="1"/>
  <c r="AT107" i="1" s="1"/>
  <c r="J33" i="23"/>
  <c r="J34" i="23" s="1"/>
  <c r="AG118" i="1" s="1"/>
  <c r="AN118" i="1" s="1"/>
  <c r="J33" i="26"/>
  <c r="J34" i="26" s="1"/>
  <c r="AG121" i="1" s="1"/>
  <c r="AN121" i="1" s="1"/>
  <c r="J33" i="15"/>
  <c r="J43" i="11"/>
  <c r="J33" i="21"/>
  <c r="J34" i="21" s="1"/>
  <c r="AG116" i="1" s="1"/>
  <c r="AN116" i="1" s="1"/>
  <c r="J33" i="5"/>
  <c r="J34" i="5" s="1"/>
  <c r="AG99" i="1" s="1"/>
  <c r="AN99" i="1" s="1"/>
  <c r="J31" i="3"/>
  <c r="J32" i="3" s="1"/>
  <c r="AG96" i="1" s="1"/>
  <c r="AN96" i="1" s="1"/>
  <c r="J41" i="2"/>
  <c r="J33" i="18"/>
  <c r="J34" i="18" s="1"/>
  <c r="AG113" i="1" s="1"/>
  <c r="AN113" i="1" s="1"/>
  <c r="J43" i="10"/>
  <c r="J43" i="13"/>
  <c r="J43" i="22"/>
  <c r="AN106" i="1"/>
  <c r="AN95" i="1"/>
  <c r="F38" i="27"/>
  <c r="BA122" i="1" s="1"/>
  <c r="F38" i="17"/>
  <c r="BA112" i="1" s="1"/>
  <c r="J34" i="15"/>
  <c r="AG110" i="1" s="1"/>
  <c r="AN110" i="1" s="1"/>
  <c r="F38" i="22"/>
  <c r="BA117" i="1" s="1"/>
  <c r="F38" i="14"/>
  <c r="BA109" i="1" s="1"/>
  <c r="F36" i="2"/>
  <c r="BA95" i="1" s="1"/>
  <c r="F38" i="13"/>
  <c r="BA108" i="1" s="1"/>
  <c r="J38" i="6"/>
  <c r="AW100" i="1" s="1"/>
  <c r="AT100" i="1" s="1"/>
  <c r="F38" i="11"/>
  <c r="BA106" i="1" s="1"/>
  <c r="F38" i="10"/>
  <c r="BA105" i="1" s="1"/>
  <c r="F38" i="12"/>
  <c r="BA107" i="1" s="1"/>
  <c r="J38" i="7"/>
  <c r="AW101" i="1" s="1"/>
  <c r="AT101" i="1" s="1"/>
  <c r="J38" i="4"/>
  <c r="AW98" i="1" s="1"/>
  <c r="AT98" i="1" s="1"/>
  <c r="AN98" i="1" s="1"/>
  <c r="J38" i="16"/>
  <c r="AW111" i="1" s="1"/>
  <c r="AT111" i="1" s="1"/>
  <c r="AG112" i="1" l="1"/>
  <c r="AN112" i="1" s="1"/>
  <c r="J43" i="17"/>
  <c r="J43" i="9"/>
  <c r="AN107" i="1"/>
  <c r="F38" i="9"/>
  <c r="BA104" i="1" s="1"/>
  <c r="J43" i="20"/>
  <c r="AN119" i="1"/>
  <c r="F38" i="20"/>
  <c r="BA115" i="1" s="1"/>
  <c r="J43" i="24"/>
  <c r="J43" i="25"/>
  <c r="AN102" i="1"/>
  <c r="F38" i="8"/>
  <c r="BA102" i="1" s="1"/>
  <c r="BA97" i="1" s="1"/>
  <c r="AW97" i="1" s="1"/>
  <c r="AT97" i="1" s="1"/>
  <c r="J43" i="8"/>
  <c r="AG109" i="1"/>
  <c r="AN109" i="1" s="1"/>
  <c r="J43" i="14"/>
  <c r="F38" i="25"/>
  <c r="BA120" i="1" s="1"/>
  <c r="F38" i="24"/>
  <c r="BA119" i="1" s="1"/>
  <c r="J43" i="27"/>
  <c r="J43" i="12"/>
  <c r="J43" i="26"/>
  <c r="J43" i="21"/>
  <c r="J43" i="7"/>
  <c r="J43" i="23"/>
  <c r="J43" i="18"/>
  <c r="J41" i="3"/>
  <c r="J43" i="4"/>
  <c r="J43" i="5"/>
  <c r="J43" i="16"/>
  <c r="J43" i="6"/>
  <c r="J43" i="15"/>
  <c r="AN100" i="1"/>
  <c r="AN111" i="1"/>
  <c r="AN101" i="1"/>
  <c r="BA103" i="1"/>
  <c r="AW103" i="1" s="1"/>
  <c r="AT103" i="1" s="1"/>
  <c r="AG97" i="1"/>
  <c r="AN97" i="1" l="1"/>
  <c r="AG103" i="1"/>
  <c r="AN103" i="1" s="1"/>
  <c r="BA94" i="1"/>
  <c r="W30" i="1" s="1"/>
  <c r="AG94" i="1" l="1"/>
  <c r="AK26" i="1" s="1"/>
  <c r="AW94" i="1"/>
  <c r="AK30" i="1" s="1"/>
  <c r="AK35" i="1" l="1"/>
  <c r="AT94" i="1"/>
  <c r="AN94" i="1" s="1"/>
</calcChain>
</file>

<file path=xl/sharedStrings.xml><?xml version="1.0" encoding="utf-8"?>
<sst xmlns="http://schemas.openxmlformats.org/spreadsheetml/2006/main" count="20595" uniqueCount="1679">
  <si>
    <t>Export Komplet</t>
  </si>
  <si>
    <t/>
  </si>
  <si>
    <t>2.0</t>
  </si>
  <si>
    <t>ZAMOK</t>
  </si>
  <si>
    <t>False</t>
  </si>
  <si>
    <t>{4013465c-d693-4343-995e-8edc771c4d9f}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</si>
  <si>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</si>
  <si>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</si>
  <si>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</si>
  <si>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</si>
  <si>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</si>
  <si>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</si>
  <si>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999-9-91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</si>
  <si>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</si>
  <si>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</si>
  <si>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Cyklotrasa Partizánska - Cesta mládeže, Malacky - časť 2 - neoprávnené náklady</t>
  </si>
  <si>
    <t>JKSO:</t>
  </si>
  <si>
    <t>KS:</t>
  </si>
  <si>
    <t>Miesto:</t>
  </si>
  <si>
    <t>Malacky</t>
  </si>
  <si>
    <t>Dátum:</t>
  </si>
  <si>
    <t>Objednávateľ:</t>
  </si>
  <si>
    <t>IČO:</t>
  </si>
  <si>
    <t>00310905</t>
  </si>
  <si>
    <t>Mesto Malacky, Bernolákova 5188/1A, 901 01 Malacky</t>
  </si>
  <si>
    <t>IČ DPH:</t>
  </si>
  <si>
    <t>Zhotoviteľ:</t>
  </si>
  <si>
    <t>Vyplň údaj</t>
  </si>
  <si>
    <t>Projektant:</t>
  </si>
  <si>
    <t>47553111</t>
  </si>
  <si>
    <t>Cykloprojekt s.r.o., Laurinská 18, 81101 Bratislav</t>
  </si>
  <si>
    <t>SK2023969321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</si>
  <si>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</si>
  <si>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</si>
  <si>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</si>
  <si>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</si>
  <si>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</si>
  <si>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</si>
  <si>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</si>
  <si>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</si>
  <si>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</si>
  <si>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</si>
  <si>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</si>
  <si>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</si>
  <si>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</si>
  <si>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</si>
  <si>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</si>
  <si>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</si>
  <si>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</si>
  <si>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</si>
  <si>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</si>
  <si>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</si>
  <si>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</si>
  <si>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</si>
  <si>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</si>
  <si>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</si>
  <si>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</si>
  <si>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</si>
  <si>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</si>
  <si>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</si>
  <si>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</si>
  <si>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</si>
  <si>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</si>
  <si>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</si>
  <si>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</si>
  <si>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</si>
  <si>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</si>
  <si>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</si>
  <si>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</si>
  <si>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</si>
  <si>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</si>
  <si>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</si>
  <si>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</si>
  <si>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</si>
  <si>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</si>
  <si>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</si>
  <si>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</si>
  <si>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</si>
  <si>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</si>
  <si>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</si>
  <si>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</si>
  <si>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999-9-9-1</t>
  </si>
  <si>
    <t xml:space="preserve">SO 02 Cesta mládeže </t>
  </si>
  <si>
    <t>STA</t>
  </si>
  <si>
    <t>1</t>
  </si>
  <si>
    <t>{11ad4cc4-b66e-4783-85ca-b031b45f575e}</t>
  </si>
  <si>
    <t>999-9-9-2</t>
  </si>
  <si>
    <t>SO 03 Cyklotrasa ulica M.R.Štefánika</t>
  </si>
  <si>
    <t>{aee5da3a-7c86-4a3f-aee7-a34079a59411}</t>
  </si>
  <si>
    <t>999-9-9-3</t>
  </si>
  <si>
    <t>SO 12 Inžinierske siete a verejné osvetlenie</t>
  </si>
  <si>
    <t>{c1763de3-3304-461a-a3e6-2b376a5aa1ee}</t>
  </si>
  <si>
    <t>999-9-9-31</t>
  </si>
  <si>
    <t>SO 12.1.2 Verejné osvetlenie</t>
  </si>
  <si>
    <t>Časť</t>
  </si>
  <si>
    <t>2</t>
  </si>
  <si>
    <t>{a2e22dec-4868-40ca-915d-73ff1dadee98}</t>
  </si>
  <si>
    <t>999-9-9-32</t>
  </si>
  <si>
    <t>SO 12.2.2 Prekládka Ľ.Zúbka</t>
  </si>
  <si>
    <t>{d5dd7d1f-6cb5-4a89-a505-091c806b6e23}</t>
  </si>
  <si>
    <t>999-9-9-33</t>
  </si>
  <si>
    <t>SO 12.2.2 Ochrana VN Veľkomoravská</t>
  </si>
  <si>
    <t>{988dd68e-b868-425c-b62b-b73a431a3d56}</t>
  </si>
  <si>
    <t>999-9-9-34</t>
  </si>
  <si>
    <t>SO 12.2.2 Ochrana VN M.Benku</t>
  </si>
  <si>
    <t>{9049d95f-79c6-4496-aeca-c18477acec5c}</t>
  </si>
  <si>
    <t>999-9-9-35</t>
  </si>
  <si>
    <t xml:space="preserve">SO 12.5 Prekládka pripojovacích plynovodov </t>
  </si>
  <si>
    <t>{9bd249e6-044d-4c0b-adf7-c0f9f1a2f3a9}</t>
  </si>
  <si>
    <t>999-9-9-4</t>
  </si>
  <si>
    <t>SO 14 Rekonštrukcia chodníkov</t>
  </si>
  <si>
    <t>{81c3460f-d894-49b3-94ae-e4f2d6ac18c0}</t>
  </si>
  <si>
    <t>999-9-9-41</t>
  </si>
  <si>
    <t>SO 14.1</t>
  </si>
  <si>
    <t>{4f435c85-a755-4885-833e-cfa00ad1e5f9}</t>
  </si>
  <si>
    <t>999-9-9-42</t>
  </si>
  <si>
    <t>SO 14.3</t>
  </si>
  <si>
    <t>{211f0408-aeac-4e68-ad8f-efdc42c56bb6}</t>
  </si>
  <si>
    <t>999-9-9-43</t>
  </si>
  <si>
    <t>SO 14.4 Ľ</t>
  </si>
  <si>
    <t>{554322be-2f04-423a-a1cf-ee5685b0fa9c}</t>
  </si>
  <si>
    <t>999-9-9-44</t>
  </si>
  <si>
    <t>SO 14.4 P</t>
  </si>
  <si>
    <t>{80ecda32-8e63-4b78-9b9d-1e51261a2d38}</t>
  </si>
  <si>
    <t>999-9-9-45</t>
  </si>
  <si>
    <t>SO 14.6</t>
  </si>
  <si>
    <t>{8d1a01ee-b09c-45fb-8bbc-9aa46a171238}</t>
  </si>
  <si>
    <t>999-9-9-46</t>
  </si>
  <si>
    <t>SO 14.7</t>
  </si>
  <si>
    <t>{90307581-3db9-4272-be17-719d11c20837}</t>
  </si>
  <si>
    <t>999-9-9-47</t>
  </si>
  <si>
    <t>SO 14.8 Hollého- Nešpora</t>
  </si>
  <si>
    <t>{dc6de96f-927e-4015-a86a-21193def2a88}</t>
  </si>
  <si>
    <t>999-9-9-48</t>
  </si>
  <si>
    <t>SO 14.8 Nešpora-Slovenská</t>
  </si>
  <si>
    <t>{8d77a214-de72-4dc5-bfc1-02dc3f43e15c}</t>
  </si>
  <si>
    <t>999-9-9-49</t>
  </si>
  <si>
    <t>SO 14.8 Slovenská-Cesta mládeže</t>
  </si>
  <si>
    <t>{cb792ef2-53ce-4543-ac3b-e9d9736169d1}</t>
  </si>
  <si>
    <t>999-9-9-40</t>
  </si>
  <si>
    <t>SO 14.9 Pekárne - Veľkomoravská</t>
  </si>
  <si>
    <t>{1fa5f413-9324-498c-a992-c0a279ed50ea}</t>
  </si>
  <si>
    <t>999-9-9-50</t>
  </si>
  <si>
    <t>SO 14.9 Veľkomoravská - hallona</t>
  </si>
  <si>
    <t>{b2a3f597-7c50-4ffd-823a-50ee04966ea8}</t>
  </si>
  <si>
    <t>999-9-9-51</t>
  </si>
  <si>
    <t>SO 14.9 Veľkomoravská - cesta mládeže</t>
  </si>
  <si>
    <t>{e5fe66ed-fd86-41f9-a8e8-88d4733d87f9}</t>
  </si>
  <si>
    <t>999-9-9-52</t>
  </si>
  <si>
    <t>SO 14.10 Modrý bytový dom- hallona</t>
  </si>
  <si>
    <t>{4adab5ba-ca11-440b-92dd-8883ae814a17}</t>
  </si>
  <si>
    <t>999-9-9-53</t>
  </si>
  <si>
    <t>SO 14.10 Hallona- Autobusová zastávka</t>
  </si>
  <si>
    <t>{9bdfa856-5ff6-45bc-8d1e-2624f07ab186}</t>
  </si>
  <si>
    <t>999-9-9-54</t>
  </si>
  <si>
    <t>SO 14.10 Busová zastávka- angerera</t>
  </si>
  <si>
    <t>{25b47fec-7d3b-4f2f-b1a2-3f66f8653deb}</t>
  </si>
  <si>
    <t>999-9-9-55</t>
  </si>
  <si>
    <t>SO 14.10 Angerera - malačan</t>
  </si>
  <si>
    <t>{5c7db559-863b-484e-beb6-46427ea3a2d0}</t>
  </si>
  <si>
    <t>999-9-9-56</t>
  </si>
  <si>
    <t>SO 14.10 Malačan</t>
  </si>
  <si>
    <t>{ee404976-c1a6-45bc-89c5-b312df723579}</t>
  </si>
  <si>
    <t>999-9-9-57</t>
  </si>
  <si>
    <t>SO 14.10 Autoelektrikár</t>
  </si>
  <si>
    <t>{5c6c0be3-c716-4fa1-8bf6-ecd4c642f6b5}</t>
  </si>
  <si>
    <t>999-9-9-58</t>
  </si>
  <si>
    <t xml:space="preserve">SO 14.11 </t>
  </si>
  <si>
    <t>{75a33ff9-e1f0-4457-8fa6-add136ba0802}</t>
  </si>
  <si>
    <t>KRYCÍ LIST ROZPOČTU</t>
  </si>
  <si>
    <t>Objekt:</t>
  </si>
  <si>
    <t xml:space="preserve">999-9-9-1 - SO 02 Cesta mládeže 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</si>
  <si>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</si>
  <si>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</si>
  <si>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</si>
  <si>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</si>
  <si>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</si>
  <si>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</si>
  <si>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</si>
  <si>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</si>
  <si>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</si>
  <si>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</si>
  <si>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</si>
  <si>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</si>
  <si>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</si>
  <si>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</si>
  <si>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</si>
  <si>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2) Ostatné náklady</t>
  </si>
  <si>
    <t>Zariad. staveniska</t>
  </si>
  <si>
    <t>VRN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</si>
  <si>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</si>
  <si>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</si>
  <si>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</si>
  <si>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</si>
  <si>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</si>
  <si>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</si>
  <si>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</si>
  <si>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</si>
  <si>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</si>
  <si>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</si>
  <si>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</si>
  <si>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</si>
  <si>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</si>
  <si>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</si>
  <si>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</si>
  <si>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</si>
  <si>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</si>
  <si>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</si>
  <si>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</si>
  <si>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</si>
  <si>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</si>
  <si>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</si>
  <si>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</si>
  <si>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</si>
  <si>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113107122</t>
  </si>
  <si>
    <t>Odstránenie krytu v ploche do 200 m2 z kameniva hrubého drveného, hr.100 do 200 mm,  -0,23500t</t>
  </si>
  <si>
    <t>m2</t>
  </si>
  <si>
    <t>4</t>
  </si>
  <si>
    <t>985698417</t>
  </si>
  <si>
    <t>VV</t>
  </si>
  <si>
    <t>5,7</t>
  </si>
  <si>
    <t>113107131</t>
  </si>
  <si>
    <t>Odstránenie krytu v ploche do 200 m2 z betónu prostého, hr. vrstvy do 150 mm,  -0,22500t</t>
  </si>
  <si>
    <t>-38607403</t>
  </si>
  <si>
    <t>5,70</t>
  </si>
  <si>
    <t>3</t>
  </si>
  <si>
    <t>113152130</t>
  </si>
  <si>
    <t>Frézovanie asf. podkladu alebo krytu bez prek., plochy do 500 m2, pruh š. do 0,5 m, hr. 50 mm  0,127 t</t>
  </si>
  <si>
    <t>1775612651</t>
  </si>
  <si>
    <t>"oprava povrchov pre novú MK, hr. 50 mm , š.0,50 m" 0</t>
  </si>
  <si>
    <t>"popri zarezaní vozovky , hr.50 mm, š.0,50 m" 2,83</t>
  </si>
  <si>
    <t>Súčet</t>
  </si>
  <si>
    <t>113206111</t>
  </si>
  <si>
    <t>Vytrhanie obrúb betónových, s vybúraním lôžka, z krajníkov alebo obrubníkov stojatých,  -0,14500t</t>
  </si>
  <si>
    <t>m</t>
  </si>
  <si>
    <t>-782571585</t>
  </si>
  <si>
    <t>5</t>
  </si>
  <si>
    <t>121101111</t>
  </si>
  <si>
    <t>Odstránenie ornice s vodor. premiestn. na hromady, so zložením na vzdialenosť do 100 m a do 100m3</t>
  </si>
  <si>
    <t>m3</t>
  </si>
  <si>
    <t>-1502290266</t>
  </si>
  <si>
    <t>62,50*0,50*0,15</t>
  </si>
  <si>
    <t>6</t>
  </si>
  <si>
    <t>122201101</t>
  </si>
  <si>
    <t>Odkopávka a prekopávka nezapažená v hornine 3, do 100 m3</t>
  </si>
  <si>
    <t>1301876072</t>
  </si>
  <si>
    <t>45,08</t>
  </si>
  <si>
    <t>7</t>
  </si>
  <si>
    <t>132201101</t>
  </si>
  <si>
    <t xml:space="preserve">Výkop ryhy do šírky 600 mm v horn.3 do 100 m3 </t>
  </si>
  <si>
    <t>2085025081</t>
  </si>
  <si>
    <t>"výkop rýhy pre vsakovací dren" 58,00*0,30*0,87</t>
  </si>
  <si>
    <t>8</t>
  </si>
  <si>
    <t>132201109</t>
  </si>
  <si>
    <t>Príplatok k cene za lepivosť pri hĺbení rýh šírky do 600 mm zapažených i nezapažených s urovnaním dna v hornine 3</t>
  </si>
  <si>
    <t>2011237450</t>
  </si>
  <si>
    <t>9</t>
  </si>
  <si>
    <t>133201201</t>
  </si>
  <si>
    <t>Výkop šachty nezapaženej, hornina 3 do 100 m3</t>
  </si>
  <si>
    <t>-1149835213</t>
  </si>
  <si>
    <t>"vsakovacia šachta" 2,50*2,50*2,85</t>
  </si>
  <si>
    <t>10</t>
  </si>
  <si>
    <t>133201209</t>
  </si>
  <si>
    <t>Príplatok k cenám za lepivosť horniny tr.3</t>
  </si>
  <si>
    <t>1526507058</t>
  </si>
  <si>
    <t>11</t>
  </si>
  <si>
    <t>162301101.1</t>
  </si>
  <si>
    <t>Vodorovné premiestnenie výkopku po spevnenej ceste z horniny tr.1-4, do 100 m3 na vzdialenosť do 500 m-ornica</t>
  </si>
  <si>
    <t>-1210153126</t>
  </si>
  <si>
    <t>12</t>
  </si>
  <si>
    <t>16230110111</t>
  </si>
  <si>
    <t>Vodorovné premiestnenie výkopku po spevnenej ceste z horniny tr.1-4, do 100 m3 na vzdialenosť do 500 m- materiál na zásyp - tam a späť</t>
  </si>
  <si>
    <t>-1901291827</t>
  </si>
  <si>
    <t>1,06*2</t>
  </si>
  <si>
    <t>"vsakovacia šachta" 2,50*2,50*2,85*2</t>
  </si>
  <si>
    <t>- "šachta" 0,75*0,75*3,14*2,82*2</t>
  </si>
  <si>
    <t>13</t>
  </si>
  <si>
    <t>162301102</t>
  </si>
  <si>
    <t>Vodorovné premiestnenie výkopku po spevnenej ceste z horniny tr.1-4, do 100 m3 na vzdialenosť do 1000 m- zostatok zeminy</t>
  </si>
  <si>
    <t>-241174031</t>
  </si>
  <si>
    <t>45,08-"násypový materiál" 1,06</t>
  </si>
  <si>
    <t>15,14+17,81-12,83</t>
  </si>
  <si>
    <t>14</t>
  </si>
  <si>
    <t>162501105</t>
  </si>
  <si>
    <t>Vodorovné premiestnenie výkopku po spevnenej ceste z horniny tr.1-4, do 100 m3, príplatok k cene za každých ďalšich a začatých 1000 m- do 15 km</t>
  </si>
  <si>
    <t>1409726156</t>
  </si>
  <si>
    <t>64,14</t>
  </si>
  <si>
    <t>64,14*15 'Prepočítané koeficientom množstva</t>
  </si>
  <si>
    <t>15</t>
  </si>
  <si>
    <t>167101102</t>
  </si>
  <si>
    <t>Nakladanie neuľahnutého výkopku z hornín tr.1-4 nad 100 do 1000 m3</t>
  </si>
  <si>
    <t>-1316601963</t>
  </si>
  <si>
    <t xml:space="preserve"> +1,06*2" násyp"+64,14 "zostatok"+4,69 "ornica"+12,83*2 "zásyp šachty"</t>
  </si>
  <si>
    <t>16</t>
  </si>
  <si>
    <t>171101101</t>
  </si>
  <si>
    <t>Uloženie sypaniny do zásypu súdržnej horniny s mierou zhutnenia podľa Proctor-Standard na 95 %</t>
  </si>
  <si>
    <t>-1596846135</t>
  </si>
  <si>
    <t>1,06</t>
  </si>
  <si>
    <t>17</t>
  </si>
  <si>
    <t>171201201</t>
  </si>
  <si>
    <t>Uloženie sypaniny na skládky do 100 m3</t>
  </si>
  <si>
    <t>-674379278</t>
  </si>
  <si>
    <t>64,14 "zostatok"+4,69 "ornica"</t>
  </si>
  <si>
    <t>18</t>
  </si>
  <si>
    <t>171209002</t>
  </si>
  <si>
    <t>Poplatok za skladovanie - zemina a kamenivo (17 05) ostatné</t>
  </si>
  <si>
    <t>t</t>
  </si>
  <si>
    <t>-1992282669</t>
  </si>
  <si>
    <t>64,14*1,5</t>
  </si>
  <si>
    <t>19</t>
  </si>
  <si>
    <t>174101001</t>
  </si>
  <si>
    <t>Zásyp s  pieskom so zhutnením jám, šachiet, rýh, zárezov alebo okolo objektov do 100 m3</t>
  </si>
  <si>
    <t>-574774652</t>
  </si>
  <si>
    <t>0,75*0,75*3,14*0,50 " vsakovacia šachta"</t>
  </si>
  <si>
    <t>M</t>
  </si>
  <si>
    <t>581530000100</t>
  </si>
  <si>
    <t>Piesok technický filtračný</t>
  </si>
  <si>
    <t>1984860053</t>
  </si>
  <si>
    <t>21</t>
  </si>
  <si>
    <t>174101001.1</t>
  </si>
  <si>
    <t>Zásyp sypaninou so zhutnením jám, šachiet, rýh, zárezov alebo okolo objektov do 100 m3</t>
  </si>
  <si>
    <t>-1209295454</t>
  </si>
  <si>
    <t>- "šachta" 0,75*0,75*3,14*2,82</t>
  </si>
  <si>
    <t>22</t>
  </si>
  <si>
    <t>174203301</t>
  </si>
  <si>
    <t>Štrkový zásyp pre drény zberné a zvodné hĺbky do 1, 30 m</t>
  </si>
  <si>
    <t>-1131115779</t>
  </si>
  <si>
    <t>23</t>
  </si>
  <si>
    <t>181101101</t>
  </si>
  <si>
    <t>Úprava pláne v zárezoch v hornine 1-4 bez zhutnenia</t>
  </si>
  <si>
    <t>-1596692525</t>
  </si>
  <si>
    <t>58,00*0,30 "vsakovací dren"</t>
  </si>
  <si>
    <t>24</t>
  </si>
  <si>
    <t>181301102</t>
  </si>
  <si>
    <t>Rozprestretie ornice v rovine, plocha do 500 m2, hr.do 150 mm</t>
  </si>
  <si>
    <t>1899101334</t>
  </si>
  <si>
    <t>Zakladanie</t>
  </si>
  <si>
    <t>25</t>
  </si>
  <si>
    <t>211561111</t>
  </si>
  <si>
    <t>Výplň odvodňovacieho rebra alebo trativodu do rýh kamenivom hrubým drveným frakcie 8-16 mm</t>
  </si>
  <si>
    <t>-374120207</t>
  </si>
  <si>
    <t>58,00*0,30*0,30 "vsakovací dren"</t>
  </si>
  <si>
    <t>26</t>
  </si>
  <si>
    <t>211571102</t>
  </si>
  <si>
    <t>Filtračná vrstva zo štrkopiesku triedeného 4/16mm</t>
  </si>
  <si>
    <t>1594140119</t>
  </si>
  <si>
    <t>58,00*0,50*0,15</t>
  </si>
  <si>
    <t>27</t>
  </si>
  <si>
    <t>211971110</t>
  </si>
  <si>
    <t>Zhotovenie opláštenia výplne z geotextílie, v ryhe alebo v záreze so stenami šikmými o skl. do 1:2,5</t>
  </si>
  <si>
    <t>1132895006</t>
  </si>
  <si>
    <t>58,00*(0,87+0,30+0,50+0,30)</t>
  </si>
  <si>
    <t>28</t>
  </si>
  <si>
    <t>693110001300</t>
  </si>
  <si>
    <t>Geotextília polypropylénová Tatratex GTX N PP 400, šírka 1,75-3,5 m, dĺžka 60 m, hrúbka 3,4 mm</t>
  </si>
  <si>
    <t>617357820</t>
  </si>
  <si>
    <t>114,26*1,02 'Prepočítané koeficientom množstva</t>
  </si>
  <si>
    <t>29</t>
  </si>
  <si>
    <t>212532111</t>
  </si>
  <si>
    <t>Lôžko pre trativod z kameniva hrubého drveného frakcie 8-16mm</t>
  </si>
  <si>
    <t>1300444346</t>
  </si>
  <si>
    <t>58,00*0,30*0,10 "vsakovací dren"</t>
  </si>
  <si>
    <t>30</t>
  </si>
  <si>
    <t>212755116</t>
  </si>
  <si>
    <t>Trativod z drenážnych rúrok bez lôžka, vnútorného priem. rúrok 150 mm</t>
  </si>
  <si>
    <t>-1791275683</t>
  </si>
  <si>
    <t>Vodorovné konštrukcie</t>
  </si>
  <si>
    <t>31</t>
  </si>
  <si>
    <t>430321616</t>
  </si>
  <si>
    <t>Schodiskové konštrukcie, betón železový tr. C 30/37</t>
  </si>
  <si>
    <t>1242686661</t>
  </si>
  <si>
    <t>32</t>
  </si>
  <si>
    <t>451971112</t>
  </si>
  <si>
    <t>Položenie podklad. vrstvy z geotext. s prekrytím pásov 150 mm -K1</t>
  </si>
  <si>
    <t>1213788784</t>
  </si>
  <si>
    <t>"K1"155,84</t>
  </si>
  <si>
    <t>33</t>
  </si>
  <si>
    <t>693110001100</t>
  </si>
  <si>
    <t xml:space="preserve">Geotextília polypropylénová </t>
  </si>
  <si>
    <t>45314685</t>
  </si>
  <si>
    <t>155,84*1,02 'Prepočítané koeficientom množstva</t>
  </si>
  <si>
    <t>34</t>
  </si>
  <si>
    <t>452386161</t>
  </si>
  <si>
    <t>Vyrovnávací prstenec z prostého betónu tr. C 12/15 pod poklopy a mreže, výška nad 100 do 200 mm</t>
  </si>
  <si>
    <t>ks</t>
  </si>
  <si>
    <t>1514136221</t>
  </si>
  <si>
    <t>35</t>
  </si>
  <si>
    <t>592240012800</t>
  </si>
  <si>
    <t>Betónový vyrovnávací prstnenec  DN 1500, výška 120 mm</t>
  </si>
  <si>
    <t>-434467974</t>
  </si>
  <si>
    <t>Komunikácie</t>
  </si>
  <si>
    <t>36</t>
  </si>
  <si>
    <t>564851111</t>
  </si>
  <si>
    <t>Podklad zo štrkodrviny s rozprestretím a zhutnením, po zhutnení hr. 150 mm- K1</t>
  </si>
  <si>
    <t>-883089712</t>
  </si>
  <si>
    <t>37</t>
  </si>
  <si>
    <t>567123821</t>
  </si>
  <si>
    <t>Podklad z kameniva stmeleného cementom na diaľnici s rozprestretím a zhutnením CBGM C 5/6, hr. 150 mm-K1</t>
  </si>
  <si>
    <t>-1339449215</t>
  </si>
  <si>
    <t>38</t>
  </si>
  <si>
    <t>573111111</t>
  </si>
  <si>
    <t>Postrek asfaltový penetračný z asfaltu cestného v množstve 0,30 kg/m2 -K1</t>
  </si>
  <si>
    <t>465807164</t>
  </si>
  <si>
    <t>39</t>
  </si>
  <si>
    <t>573211111</t>
  </si>
  <si>
    <t>Postrek asfaltový spojovací bez posypu kamenivom z asfaltu cestného v množstve od 0,50 do 0,70 kg/m2-K1+doasfaltovanie</t>
  </si>
  <si>
    <t>-1081947338</t>
  </si>
  <si>
    <t>"K1" 155,84</t>
  </si>
  <si>
    <t>"doasfaltovanie"2,83</t>
  </si>
  <si>
    <t>40</t>
  </si>
  <si>
    <t>577134131</t>
  </si>
  <si>
    <t>Asfaltový betón vrstva obrusná  červená AC 8 O v pruhu š. do 3 m z modifik. asfaltu tr. II, po zhutnení hr. 40 mm-K1</t>
  </si>
  <si>
    <t>179882128</t>
  </si>
  <si>
    <t>41</t>
  </si>
  <si>
    <t>577144311</t>
  </si>
  <si>
    <t>Asfaltový betón vrstva obrusná alebo ložná AC 16 v pruhu š. do 3 m z nemodifik. asfaltu tr. I, po zhutnení hr. 50 mm - doasfaltovanie</t>
  </si>
  <si>
    <t>1486672348</t>
  </si>
  <si>
    <t>42</t>
  </si>
  <si>
    <t>577164371</t>
  </si>
  <si>
    <t>Asfaltový betón vrstva obrusná alebo ložná AC 16 v pruhu š. do 3 m z modifik. asfaltu tr. II, po zhutnení hr. 80 mm-K1</t>
  </si>
  <si>
    <t>-1315442084</t>
  </si>
  <si>
    <t>Rúrové vedenie</t>
  </si>
  <si>
    <t>43</t>
  </si>
  <si>
    <t>894401111</t>
  </si>
  <si>
    <t xml:space="preserve">Osadenie betónového dielca pre šachty, rovná alebo prechodová skruž </t>
  </si>
  <si>
    <t>-1129955941</t>
  </si>
  <si>
    <t>44</t>
  </si>
  <si>
    <t>592240009700</t>
  </si>
  <si>
    <t>Betónová šachtová skruž , DN 1500, dĺžka 500 mm</t>
  </si>
  <si>
    <t>943537881</t>
  </si>
  <si>
    <t>2*1,01 'Prepočítané koeficientom množstva</t>
  </si>
  <si>
    <t>45</t>
  </si>
  <si>
    <t>5922400097001</t>
  </si>
  <si>
    <t>Betónová perforovaná skruž  , DN 1500, dĺžka 500 mm</t>
  </si>
  <si>
    <t>-329072620</t>
  </si>
  <si>
    <t>3*1,01 'Prepočítané koeficientom množstva</t>
  </si>
  <si>
    <t>46</t>
  </si>
  <si>
    <t>8944011112</t>
  </si>
  <si>
    <t>Osadenie a dodávka filtračného vaku, DN 1500, výška 1500 mm</t>
  </si>
  <si>
    <t>-1604054091</t>
  </si>
  <si>
    <t>47</t>
  </si>
  <si>
    <t>894403011</t>
  </si>
  <si>
    <t>Osadenie betónového dielca pre šachty, stropný akéhokoľvek druhu</t>
  </si>
  <si>
    <t>1423232746</t>
  </si>
  <si>
    <t>48</t>
  </si>
  <si>
    <t>592240012900</t>
  </si>
  <si>
    <t>Betónový strop šachty  priemer 1500 mm hr.200mm</t>
  </si>
  <si>
    <t>154242800</t>
  </si>
  <si>
    <t>1*1,01 'Prepočítané koeficientom množstva</t>
  </si>
  <si>
    <t>49</t>
  </si>
  <si>
    <t>8994011112</t>
  </si>
  <si>
    <t>Potrubie DN 15</t>
  </si>
  <si>
    <t>-1386481295</t>
  </si>
  <si>
    <t>50</t>
  </si>
  <si>
    <t>899661314</t>
  </si>
  <si>
    <t>Zhotovenie filtračného obalu drenážnych rúrok proti zarastaniu koreňmi DN 130-200 zo sklennej tkaniny</t>
  </si>
  <si>
    <t>-1704546699</t>
  </si>
  <si>
    <t>Ostatné konštrukcie a práce-búranie</t>
  </si>
  <si>
    <t>51</t>
  </si>
  <si>
    <t>40441111111</t>
  </si>
  <si>
    <t>Lyžina na bicykle</t>
  </si>
  <si>
    <t>984172348</t>
  </si>
  <si>
    <t>52</t>
  </si>
  <si>
    <t>914001111</t>
  </si>
  <si>
    <t>Osadenie a montáž cestnej zvislej dopravnej značky na stĺpik, stĺp, konzolu alebo objekt</t>
  </si>
  <si>
    <t>1561134145</t>
  </si>
  <si>
    <t>"presun dopravnej značky "1</t>
  </si>
  <si>
    <t>"nová značka "3</t>
  </si>
  <si>
    <t>53</t>
  </si>
  <si>
    <t>404410000300</t>
  </si>
  <si>
    <t xml:space="preserve">Dopravná značka zvislá </t>
  </si>
  <si>
    <t>-1614431771</t>
  </si>
  <si>
    <t>54</t>
  </si>
  <si>
    <t>914501121</t>
  </si>
  <si>
    <t>Montáž stĺpika zvislej dopravnej značky dĺžky do 3,5 m do betónového základu</t>
  </si>
  <si>
    <t>-1504135415</t>
  </si>
  <si>
    <t>55</t>
  </si>
  <si>
    <t>404490008400</t>
  </si>
  <si>
    <t>Stĺpik Zn, d 60 mm/1 bm, pre dopravné značky</t>
  </si>
  <si>
    <t>-1956164824</t>
  </si>
  <si>
    <t>56</t>
  </si>
  <si>
    <t>404440000100</t>
  </si>
  <si>
    <t>Úchyt na stĺpik, d 60 mm, križový, Zn</t>
  </si>
  <si>
    <t>-557255654</t>
  </si>
  <si>
    <t>57</t>
  </si>
  <si>
    <t>915711211</t>
  </si>
  <si>
    <t>Vodorovné dopravné značenie striekané farbou deliacich čiar súvislých šírky 125 mm biela základná</t>
  </si>
  <si>
    <t>1029149923</t>
  </si>
  <si>
    <t>58</t>
  </si>
  <si>
    <t>91572151211</t>
  </si>
  <si>
    <t>Cyklistický trojuholník, piktogram bicykla, piktogram bicykla so šípkou</t>
  </si>
  <si>
    <t>394034493</t>
  </si>
  <si>
    <t>4+2</t>
  </si>
  <si>
    <t>59</t>
  </si>
  <si>
    <t>915791111</t>
  </si>
  <si>
    <t>Predznačenie pre značenie striekané farbou z náterových hmôt deliace čiary, vodiace prúžky</t>
  </si>
  <si>
    <t>-1740307264</t>
  </si>
  <si>
    <t>60</t>
  </si>
  <si>
    <t>916362112</t>
  </si>
  <si>
    <t>Osadenie cestného obrubníka betónového stojatého do lôžka z betónu prostého tr. C 16/20 s bočnou oporou</t>
  </si>
  <si>
    <t>-742036862</t>
  </si>
  <si>
    <t>"betónový neskosený 15x26x100" 66,58</t>
  </si>
  <si>
    <t>61</t>
  </si>
  <si>
    <t>592170000900</t>
  </si>
  <si>
    <t>Obrubník  cestný bez skosenia rovný, lxšxv 1000x150x260 mm</t>
  </si>
  <si>
    <t>1872976016</t>
  </si>
  <si>
    <t>66,58*1,01 'Prepočítané koeficientom množstva</t>
  </si>
  <si>
    <t>62</t>
  </si>
  <si>
    <t>916561112</t>
  </si>
  <si>
    <t>Osadenie záhonového alebo parkového obrubníka betón., do lôžka z bet. pros. tr. C 16/20 s bočnou oporou</t>
  </si>
  <si>
    <t>-433587309</t>
  </si>
  <si>
    <t>"obrubník betónový parkový 50/200/1000" 121,65</t>
  </si>
  <si>
    <t>63</t>
  </si>
  <si>
    <t>592170001800</t>
  </si>
  <si>
    <t>Obrubník  parkový, lxšxv 1000x50x200 mm</t>
  </si>
  <si>
    <t>1681220282</t>
  </si>
  <si>
    <t>121,65*1,01 'Prepočítané koeficientom množstva</t>
  </si>
  <si>
    <t>64</t>
  </si>
  <si>
    <t>918101112</t>
  </si>
  <si>
    <t>Lôžko pod obrubníky, krajníky alebo obruby z dlažobných kociek z betónu prostého tr. C 16/20</t>
  </si>
  <si>
    <t>625058692</t>
  </si>
  <si>
    <t>3,33+4,87</t>
  </si>
  <si>
    <t>65</t>
  </si>
  <si>
    <t>919735111</t>
  </si>
  <si>
    <t>Rezanie existujúceho asfaltového krytu alebo podkladu hĺbky do 50 mm</t>
  </si>
  <si>
    <t>1073091542</t>
  </si>
  <si>
    <t>66</t>
  </si>
  <si>
    <t>938909315</t>
  </si>
  <si>
    <t>Odstránenie blata, prachu alebo hlineného nánosu, z povrchu podkladu alebo krytu bet. alebo asfalt. zametacou kefou</t>
  </si>
  <si>
    <t>649210847</t>
  </si>
  <si>
    <t>67</t>
  </si>
  <si>
    <t>953941210</t>
  </si>
  <si>
    <t>Osadenie a dodávka poklopov /šachta , šupátko, hydrant /</t>
  </si>
  <si>
    <t>-544164908</t>
  </si>
  <si>
    <t>68</t>
  </si>
  <si>
    <t>966006132</t>
  </si>
  <si>
    <t>Odstránenie značky, pre staničenie a ohraničenie so stĺpikmi s bet. pätkami,  -0,08200t</t>
  </si>
  <si>
    <t>-1558573469</t>
  </si>
  <si>
    <t>69</t>
  </si>
  <si>
    <t>966006211</t>
  </si>
  <si>
    <t>Odstránenie (demontáž) zvislej dopravnej značky zo stĺpov, stĺpikov alebo konzol,  -0,00400t</t>
  </si>
  <si>
    <t>-1675960341</t>
  </si>
  <si>
    <t>70</t>
  </si>
  <si>
    <t>979084213</t>
  </si>
  <si>
    <t>Vodorovná doprava vybúraných hmôt po suchu bez naloženia, ale so zložením na vzdialenosť do 1 km</t>
  </si>
  <si>
    <t>1997890205</t>
  </si>
  <si>
    <t>71</t>
  </si>
  <si>
    <t>979084219</t>
  </si>
  <si>
    <t>Príplatok k cene za každých ďalších aj začatých 5 km nad 5 km</t>
  </si>
  <si>
    <t>2048205542</t>
  </si>
  <si>
    <t>72</t>
  </si>
  <si>
    <t>979087213</t>
  </si>
  <si>
    <t>Nakladanie na dopravné prostriedky pre vodorovnú dopravu vybúraných hmôt</t>
  </si>
  <si>
    <t>-148170131</t>
  </si>
  <si>
    <t>73</t>
  </si>
  <si>
    <t>979089012</t>
  </si>
  <si>
    <t>Poplatok za skladovanie - betón, tehly, dlaždice (17 01 ), ostatné</t>
  </si>
  <si>
    <t>-491180500</t>
  </si>
  <si>
    <t>74</t>
  </si>
  <si>
    <t>979089212</t>
  </si>
  <si>
    <t>Poplatok za skladovanie - bitúmenové zmesi, uholný decht, dechtové výrobky (17 03 ), ostatné</t>
  </si>
  <si>
    <t>-166722652</t>
  </si>
  <si>
    <t>99</t>
  </si>
  <si>
    <t>Presun hmôt HSV</t>
  </si>
  <si>
    <t>75</t>
  </si>
  <si>
    <t>998225111</t>
  </si>
  <si>
    <t>Presun hmôt pre pozemnú komunikáciu a letisko s krytom asfaltovým akejkoľvek dĺžky objektu</t>
  </si>
  <si>
    <t>-1281655857</t>
  </si>
  <si>
    <t>999-9-9-2 - SO 03 Cyklotrasa ulica M.R.Štefánika</t>
  </si>
  <si>
    <t>113107143</t>
  </si>
  <si>
    <t>Odstránenie krytu asfaltového v ploche do 200 m2, hr. nad 100 do 150 mm,  -0,31600t</t>
  </si>
  <si>
    <t>1127679107</t>
  </si>
  <si>
    <t>"popri zarezaní vozovky , hr.50 mm, š.0,50 m" 4,16</t>
  </si>
  <si>
    <t>113307123</t>
  </si>
  <si>
    <t>Odstránenie podkladu v ploche do 200 m2 z kameniva hrubého drveného, hr.200 do 300 mm,  -0,40000t</t>
  </si>
  <si>
    <t>1708305804</t>
  </si>
  <si>
    <t>-728378904</t>
  </si>
  <si>
    <t>78,37*0,15</t>
  </si>
  <si>
    <t>"odkopávka z hr.0,42 " 78,37*(0,42-0,15)</t>
  </si>
  <si>
    <t>162301101</t>
  </si>
  <si>
    <t>Vodorovné premiestnenie výkopku po spevnenej ceste z horniny tr.1-4, do 100 m3 na vzdialenosť do 500 m- odstránená ornica + spätné zahumusovanie</t>
  </si>
  <si>
    <t>-1528582841</t>
  </si>
  <si>
    <t>11,756 " odstránenie ornice"</t>
  </si>
  <si>
    <t>18,25*0,15 "spätné zahumusovanie"</t>
  </si>
  <si>
    <t>47,76*0,50*0,15</t>
  </si>
  <si>
    <t>4,928*2</t>
  </si>
  <si>
    <t>21,16-"násypový materiál" 4,928</t>
  </si>
  <si>
    <t>16,232</t>
  </si>
  <si>
    <t>16,23*15 'Prepočítané koeficientom množstva</t>
  </si>
  <si>
    <t xml:space="preserve"> +4,928*2" násyp"+16,232 "zostatok"+ "ornica" 18,076</t>
  </si>
  <si>
    <t>18,25*(0,42-0,15)</t>
  </si>
  <si>
    <t>171209002.1</t>
  </si>
  <si>
    <t>-1729476442</t>
  </si>
  <si>
    <t>16,232*1,5</t>
  </si>
  <si>
    <t>-391477230</t>
  </si>
  <si>
    <t>47,76*0,5</t>
  </si>
  <si>
    <t>18,25*0,15</t>
  </si>
  <si>
    <t>"K1"119,92</t>
  </si>
  <si>
    <t>119,92*1,02 'Prepočítané koeficientom množstva</t>
  </si>
  <si>
    <t>"K1" 119,92</t>
  </si>
  <si>
    <t>"doasfaltovanie" 4,16</t>
  </si>
  <si>
    <t>"presun dopravnej značky "3</t>
  </si>
  <si>
    <t>"nová značka "6</t>
  </si>
  <si>
    <t>915715181</t>
  </si>
  <si>
    <t>Vodiaca línia 2x3 pruhy frézovaná so zaplnením dvojzložkovým plastom na priechod pre chodcov</t>
  </si>
  <si>
    <t>757216016</t>
  </si>
  <si>
    <t>915721211</t>
  </si>
  <si>
    <t>Vodorovné dopravné značenie striekané farbou prechodov pre chodcov, šípky, symboly a pod.,</t>
  </si>
  <si>
    <t>637824041</t>
  </si>
  <si>
    <t>"priechod pre chodcov" 12,00</t>
  </si>
  <si>
    <t>"priechod pre cyklistov" 3,00</t>
  </si>
  <si>
    <t>915721512</t>
  </si>
  <si>
    <t>Vodorovné dopravné značenie termoplastom  retroreflexná zelená</t>
  </si>
  <si>
    <t>1565285995</t>
  </si>
  <si>
    <t>9157215121</t>
  </si>
  <si>
    <t>Vodorovné dopravné značenie termoplastom  retroreflexná červená</t>
  </si>
  <si>
    <t>-1947964266</t>
  </si>
  <si>
    <t>3+2+5</t>
  </si>
  <si>
    <t>40,06+8,46</t>
  </si>
  <si>
    <t>915791112</t>
  </si>
  <si>
    <t>Predznačenie pre vodorovné značenie striekané farbou alebo vykonávané z náterových hmôt</t>
  </si>
  <si>
    <t>-152038859</t>
  </si>
  <si>
    <t>12,00+3,00</t>
  </si>
  <si>
    <t>"betónový neskosený 15x26x100" 8,31+12,28</t>
  </si>
  <si>
    <t>20,59*1,01 'Prepočítané koeficientom množstva</t>
  </si>
  <si>
    <t>"obrubník betónový parkový 50/200/1000" 86,72</t>
  </si>
  <si>
    <t>86,72*1,01 'Prepočítané koeficientom množstva</t>
  </si>
  <si>
    <t>0,42+0,61+3,47</t>
  </si>
  <si>
    <t>816352722</t>
  </si>
  <si>
    <t>-539804056</t>
  </si>
  <si>
    <t>-104805581</t>
  </si>
  <si>
    <t>-800348947</t>
  </si>
  <si>
    <t>999-9-9-3 - SO 12 Inžinierske siete a verejné osvetlenie</t>
  </si>
  <si>
    <t>Časť:</t>
  </si>
  <si>
    <t>999-9-9-31 - SO 12.1.2 Verejné osvetlenie</t>
  </si>
  <si>
    <t>M - Práce a dodávky M</t>
  </si>
  <si>
    <t xml:space="preserve">    21-M - Elektromontáže</t>
  </si>
  <si>
    <t>Práce a dodávky M</t>
  </si>
  <si>
    <t>21-M</t>
  </si>
  <si>
    <t>Elektromontáže</t>
  </si>
  <si>
    <t>Verejné osvetlenie</t>
  </si>
  <si>
    <t>sub</t>
  </si>
  <si>
    <t>645487071</t>
  </si>
  <si>
    <t>999-9-9-32 - SO 12.2.2 Prekládka Ľ.Zúbka</t>
  </si>
  <si>
    <t>Prekládka Ľ. Zúbka</t>
  </si>
  <si>
    <t>999-9-9-33 - SO 12.2.2 Ochrana VN Veľkomoravská</t>
  </si>
  <si>
    <t>Ochrana VN Veľkomoravská</t>
  </si>
  <si>
    <t>999-9-9-34 - SO 12.2.2 Ochrana VN M.Benku</t>
  </si>
  <si>
    <t>Ochrana VN M. Benku</t>
  </si>
  <si>
    <t xml:space="preserve">999-9-9-35 - SO 12.5 Prekládka pripojovacích plynovodov </t>
  </si>
  <si>
    <t xml:space="preserve">    23-M - Montáže potrubia</t>
  </si>
  <si>
    <t>23-M</t>
  </si>
  <si>
    <t>Montáže potrubia</t>
  </si>
  <si>
    <t>Plynovod  prekládka</t>
  </si>
  <si>
    <t>-1480196755</t>
  </si>
  <si>
    <t>999-9-9-4 - SO 14 Rekonštrukcia chodníkov</t>
  </si>
  <si>
    <t>999-9-9-41 - SO 14.1</t>
  </si>
  <si>
    <t>113106121</t>
  </si>
  <si>
    <t>Rozoberanie dlažby, z betónových alebo kamenin. dlaždíc, dosiek alebo tvaroviek,  -0,13800t</t>
  </si>
  <si>
    <t>1881907275</t>
  </si>
  <si>
    <t>113107123</t>
  </si>
  <si>
    <t>Odstránenie krytu v ploche  do 200 m2 z kameniva hrubého drveného, hr.200 do 300 mm,  -0,40000t</t>
  </si>
  <si>
    <t>1789268189</t>
  </si>
  <si>
    <t>-764256171</t>
  </si>
  <si>
    <t>673747905</t>
  </si>
  <si>
    <t>"oprava povrchov pre novú MK, hr. 50 mm , š.0,50 m" 63,35</t>
  </si>
  <si>
    <t>"popri zarezaní vozovky , hr.50 mm, š.0,50 m" 49,90</t>
  </si>
  <si>
    <t>-286477574</t>
  </si>
  <si>
    <t>-115380639</t>
  </si>
  <si>
    <t>-1138453760</t>
  </si>
  <si>
    <t>2,99*0,15</t>
  </si>
  <si>
    <t>133,32*0,1</t>
  </si>
  <si>
    <t>-424902680</t>
  </si>
  <si>
    <t>"odkopávka z hr.0,48 " 133,32*(0,48-0,15)</t>
  </si>
  <si>
    <t>"odkopávka z hr.0,39 " 2,99*(0,39-0,15)</t>
  </si>
  <si>
    <t>1982904656</t>
  </si>
  <si>
    <t>13,781 " odstránenie ornice"</t>
  </si>
  <si>
    <t>80,0*0,50*0,15 "spätné zahumusovanie"</t>
  </si>
  <si>
    <t>87,22*0,15</t>
  </si>
  <si>
    <t>1677184458</t>
  </si>
  <si>
    <t>23,549*2</t>
  </si>
  <si>
    <t>1102262005</t>
  </si>
  <si>
    <t>44,714-"násypový materiál" 23,549</t>
  </si>
  <si>
    <t>-1270092377</t>
  </si>
  <si>
    <t>21,165</t>
  </si>
  <si>
    <t>21,17*15 'Prepočítané koeficientom množstva</t>
  </si>
  <si>
    <t>-418970660</t>
  </si>
  <si>
    <t xml:space="preserve"> +23,549*2" násyp"+21,165 "zostatok"+ "ornica" 32,864</t>
  </si>
  <si>
    <t>-1057086850</t>
  </si>
  <si>
    <t>87,22*(0,42-0,15)</t>
  </si>
  <si>
    <t>1895440985</t>
  </si>
  <si>
    <t>21,165*1,5</t>
  </si>
  <si>
    <t>-863050356</t>
  </si>
  <si>
    <t>80,00*0,50</t>
  </si>
  <si>
    <t>87,22</t>
  </si>
  <si>
    <t>Položenie podklad. vrstvy z geotext. s prekrytím pásov 150 mm -K4+K7+dl.pre nevidiacich</t>
  </si>
  <si>
    <t>1598339481</t>
  </si>
  <si>
    <t>"K4"62,56</t>
  </si>
  <si>
    <t>"K7" 200,00</t>
  </si>
  <si>
    <t>"dlažba pre nevidiacich" 10,49</t>
  </si>
  <si>
    <t>391897879</t>
  </si>
  <si>
    <t>273,05*1,02 'Prepočítané koeficientom množstva</t>
  </si>
  <si>
    <t>Podklad zo štrkodrviny s rozprestretím a zhutnením, po zhutnení hr. 150 mm- K4+K7+dl.pre nevidiacich</t>
  </si>
  <si>
    <t>-872680376</t>
  </si>
  <si>
    <t>564861111</t>
  </si>
  <si>
    <t>Podklad zo štrkodrviny s rozprestretím a zhutnením, po zhutnení hr. 200 mm-K7</t>
  </si>
  <si>
    <t>-193433598</t>
  </si>
  <si>
    <t>567123811</t>
  </si>
  <si>
    <t>Podklad z kameniva stmeleného cementom na diaľnici s rozprestretím a zhutnením CBGM C 5/6 (C 6/8), hr. 120 mm-K4+dl.pre nevidiacich</t>
  </si>
  <si>
    <t>-1063452583</t>
  </si>
  <si>
    <t>"K4" 62,56</t>
  </si>
  <si>
    <t>Postrek asfaltový spojovací bez posypu kamenivom z asfaltu cestného v množstve od 0,50 do 0,70 kg/m2-doasfaltovanie</t>
  </si>
  <si>
    <t>705945195</t>
  </si>
  <si>
    <t>"doasfaltovanie" 63,35</t>
  </si>
  <si>
    <t>472318868</t>
  </si>
  <si>
    <t>596911212</t>
  </si>
  <si>
    <t>Kladenie zámkovej dlažby  hr. 8 cm pre peších nad 20 m2 so zriadením lôžka z kameniva hr. 4 cm-K4+K7</t>
  </si>
  <si>
    <t>-1750611664</t>
  </si>
  <si>
    <t>"K7"200,00</t>
  </si>
  <si>
    <t>592460017000</t>
  </si>
  <si>
    <t>Dlažba betónová červená hr.80 mm / prípadne sivá - podľa vzoru/-K4</t>
  </si>
  <si>
    <t>-2015219936</t>
  </si>
  <si>
    <t>62,56*1,01 'Prepočítané koeficientom množstva</t>
  </si>
  <si>
    <t>592460019700</t>
  </si>
  <si>
    <t>Dlažba betónová  drenážna, základný prvok s fázou-K7</t>
  </si>
  <si>
    <t>-976363260</t>
  </si>
  <si>
    <t>596911331</t>
  </si>
  <si>
    <t>Kladenie dlažby pre nevidiacich hr. 60 mm do lôžka z kameniva ťaženého</t>
  </si>
  <si>
    <t>-1045989558</t>
  </si>
  <si>
    <t>592460007200</t>
  </si>
  <si>
    <t xml:space="preserve">Dlažba betónová  pre nevidiacich hr. 60 mm </t>
  </si>
  <si>
    <t>-284839199</t>
  </si>
  <si>
    <t>8992321111</t>
  </si>
  <si>
    <t>Výšková úprava kanalizačnej šachty</t>
  </si>
  <si>
    <t>1650598141</t>
  </si>
  <si>
    <t>Osadenie a montáž cestnej zvislej dopravnej značky na stĺpik, stĺp, konzolu alebo objekt -len presun dopravnej značky</t>
  </si>
  <si>
    <t>58282664</t>
  </si>
  <si>
    <t>"presun dopravnej značky "4</t>
  </si>
  <si>
    <t>1023408130</t>
  </si>
  <si>
    <t>172752936</t>
  </si>
  <si>
    <t>-1713363721</t>
  </si>
  <si>
    <t>556548145</t>
  </si>
  <si>
    <t>"priechod pre chodcov" 10,50</t>
  </si>
  <si>
    <t>"priechod pre cyklistov" 3,75</t>
  </si>
  <si>
    <t>1451612419</t>
  </si>
  <si>
    <t>2055756230</t>
  </si>
  <si>
    <t>10,50+3,75</t>
  </si>
  <si>
    <t>384952813</t>
  </si>
  <si>
    <t>7,32</t>
  </si>
  <si>
    <t>411631560</t>
  </si>
  <si>
    <t>"betónový neskosený 15x26x100" 22,35+128,26</t>
  </si>
  <si>
    <t>"betónový obrubník prechodový" 1,00</t>
  </si>
  <si>
    <t>-1583950872</t>
  </si>
  <si>
    <t>"cestný obrubník 15x26x100 " 22,35</t>
  </si>
  <si>
    <t>"betónový neskosený 15x26x100" 128,26</t>
  </si>
  <si>
    <t>150,61*1,01 'Prepočítané koeficientom množstva</t>
  </si>
  <si>
    <t>592170000800</t>
  </si>
  <si>
    <t xml:space="preserve">Obrubník  prechodový </t>
  </si>
  <si>
    <t>-1813329381</t>
  </si>
  <si>
    <t>1*1,02 'Prepočítané koeficientom množstva</t>
  </si>
  <si>
    <t>-1342538536</t>
  </si>
  <si>
    <t>"obrubník betónový parkový 50/200/1000" 37,66</t>
  </si>
  <si>
    <t>1223682098</t>
  </si>
  <si>
    <t>37,66*1,01 'Prepočítané koeficientom množstva</t>
  </si>
  <si>
    <t>-898372760</t>
  </si>
  <si>
    <t>1,12+0,05+6,41+1,51</t>
  </si>
  <si>
    <t>1594767147</t>
  </si>
  <si>
    <t>-435544800</t>
  </si>
  <si>
    <t>2021624696</t>
  </si>
  <si>
    <t>966083212</t>
  </si>
  <si>
    <t>Odstránenie vodorovného dopravného značenia brúsením bez pojazdu plochy</t>
  </si>
  <si>
    <t>-1152906223</t>
  </si>
  <si>
    <t>1833339168</t>
  </si>
  <si>
    <t>2143342139</t>
  </si>
  <si>
    <t>-1654928577</t>
  </si>
  <si>
    <t>-1753997710</t>
  </si>
  <si>
    <t>-160579932</t>
  </si>
  <si>
    <t>60,03</t>
  </si>
  <si>
    <t>998223011</t>
  </si>
  <si>
    <t>Presun hmôt pre pozemné komunikácie s krytom dláždeným (822 2.3, 822 5.3) akejkoľvek dĺžky objektu</t>
  </si>
  <si>
    <t>1806066411</t>
  </si>
  <si>
    <t>999-9-9-42 - SO 14.3</t>
  </si>
  <si>
    <t>"popri zarezaní vozovky , hr.50 mm, š.0,50 m" 2,50</t>
  </si>
  <si>
    <t>21,38*0,15</t>
  </si>
  <si>
    <t>"odkopávka z hr.0,39 " 21,38*(0,39-0,15)</t>
  </si>
  <si>
    <t>3,207 " odstránenie ornice"</t>
  </si>
  <si>
    <t>12,77*0,50*0,15 "spätné zahumusovanie"</t>
  </si>
  <si>
    <t>5,131-"násypový materiál"0,00</t>
  </si>
  <si>
    <t>5,131</t>
  </si>
  <si>
    <t>5,13*15 'Prepočítané koeficientom množstva</t>
  </si>
  <si>
    <t xml:space="preserve"> +0,00*2" násyp"+5,131 "zostatok"+ "ornica" 4,165</t>
  </si>
  <si>
    <t>5,1315*1,5</t>
  </si>
  <si>
    <t>12,77*0,50</t>
  </si>
  <si>
    <t>"K4" 13,50</t>
  </si>
  <si>
    <t>"dlažba pre nevidiacich" 7,78</t>
  </si>
  <si>
    <t>21,28*1,02 'Prepočítané koeficientom množstva</t>
  </si>
  <si>
    <t>Podklad zo štrkodrviny s rozprestretím a zhutnením, po zhutnení hr. 150 mm- K4+dl.pre nevidiacich</t>
  </si>
  <si>
    <t>"K4"13,50</t>
  </si>
  <si>
    <t>"doasfaltovanie" 2,50</t>
  </si>
  <si>
    <t>13,5*1,01 'Prepočítané koeficientom množstva</t>
  </si>
  <si>
    <t>472732099</t>
  </si>
  <si>
    <t>"nová značka " 2</t>
  </si>
  <si>
    <t>-280395495</t>
  </si>
  <si>
    <t>139458388</t>
  </si>
  <si>
    <t>41175747</t>
  </si>
  <si>
    <t>432608729</t>
  </si>
  <si>
    <t>1967985784</t>
  </si>
  <si>
    <t>"priechod pre chodcov" 3,00</t>
  </si>
  <si>
    <t>1744565947</t>
  </si>
  <si>
    <t>3,00</t>
  </si>
  <si>
    <t>"betónový neskosený 15x26x100" 5,50</t>
  </si>
  <si>
    <t>5,5*1,01 'Prepočítané koeficientom množstva</t>
  </si>
  <si>
    <t>"obrubník betónový parkový 50/200/1000" 15,66</t>
  </si>
  <si>
    <t>15,66*1,01 'Prepočítané koeficientom množstva</t>
  </si>
  <si>
    <t>0,28+0,63</t>
  </si>
  <si>
    <t>252787227</t>
  </si>
  <si>
    <t>-1882874404</t>
  </si>
  <si>
    <t>1235338159</t>
  </si>
  <si>
    <t>0,32</t>
  </si>
  <si>
    <t>1127432102</t>
  </si>
  <si>
    <t>999-9-9-43 - SO 14.4 Ľ</t>
  </si>
  <si>
    <t>567099968</t>
  </si>
  <si>
    <t>"oprava povrchov pre novú MK, hr. 50 mm , š.0,50 m" 0,00</t>
  </si>
  <si>
    <t>"popri zarezaní vozovky , hr.50 mm, š.0,50 m"2,42</t>
  </si>
  <si>
    <t>-2092171996</t>
  </si>
  <si>
    <t>Položenie podklad. vrstvy z geotext. s prekrytím pásov 150 mm -K4+K5+dl.pre nevidiacich</t>
  </si>
  <si>
    <t>"K4"250,73</t>
  </si>
  <si>
    <t>"K5" 18,60</t>
  </si>
  <si>
    <t>"dlažba pre nevidiacich" 16,64</t>
  </si>
  <si>
    <t>285,97*1,02 'Prepočítané koeficientom množstva</t>
  </si>
  <si>
    <t>Podklad zo štrkodrviny s rozprestretím a zhutnením, po zhutnení hr. 150 mm- K4+K5+dl.pre nevidiacich</t>
  </si>
  <si>
    <t>Podklad z kameniva stmeleného cementom na diaľnici s rozprestretím a zhutnením CBGM C 5/6 (C 6/8), hr. 120 mm-K4+K5+dl.pre nevidiacich</t>
  </si>
  <si>
    <t>"doasfaltovanie" 4,84</t>
  </si>
  <si>
    <t>Kladenie zámkovej dlažby  hr. 8 cm pre peších nad 20 m2 so zriadením lôžka z kameniva hr. 4 cm-K4+K5</t>
  </si>
  <si>
    <t>"K4" 250,73</t>
  </si>
  <si>
    <t>"K5"18,60</t>
  </si>
  <si>
    <t>269,33*1,01 'Prepočítané koeficientom množstva</t>
  </si>
  <si>
    <t>"betónový neskosený 15x26x100"7,78</t>
  </si>
  <si>
    <t>7,78*1,01 'Prepočítané koeficientom množstva</t>
  </si>
  <si>
    <t>"obrubník betónový parkový 50/200/1000" 29,05</t>
  </si>
  <si>
    <t>29,05*1,01 'Prepočítané koeficientom množstva</t>
  </si>
  <si>
    <t>0,39+1,16</t>
  </si>
  <si>
    <t>-414093781</t>
  </si>
  <si>
    <t>1958191286</t>
  </si>
  <si>
    <t>-1042787944</t>
  </si>
  <si>
    <t>88,55</t>
  </si>
  <si>
    <t>-1369188457</t>
  </si>
  <si>
    <t>999-9-9-44 - SO 14.4 P</t>
  </si>
  <si>
    <t>-601083667</t>
  </si>
  <si>
    <t>"oprava povrchov pre novú MK, hr. 50 mm , š.0,50 m" 50,87</t>
  </si>
  <si>
    <t>"popri zarezaní vozovky , hr.50 mm, š.0,50 m" 16,44</t>
  </si>
  <si>
    <t>500907097</t>
  </si>
  <si>
    <t>22,96*0,15</t>
  </si>
  <si>
    <t>"odkopávka z hr.0,39 " 22,96*(0,39-0,15)</t>
  </si>
  <si>
    <t>15,88*0,15 " odstránenie ornice"</t>
  </si>
  <si>
    <t>15,88*0,15 "spätné zahumusovanie"</t>
  </si>
  <si>
    <t>4,288*2</t>
  </si>
  <si>
    <t>5,51-"násypový materiál" 4,288</t>
  </si>
  <si>
    <t>1,122</t>
  </si>
  <si>
    <t>1,12*15 'Prepočítané koeficientom množstva</t>
  </si>
  <si>
    <t xml:space="preserve"> +4,288*2" násyp"+1,222 "zostatok"+ "ornica" 4,764</t>
  </si>
  <si>
    <t>15,88*(0,42-0,15)</t>
  </si>
  <si>
    <t>1,222*1,5</t>
  </si>
  <si>
    <t>15,88</t>
  </si>
  <si>
    <t>"K4"136,69</t>
  </si>
  <si>
    <t>"K7" 43,75</t>
  </si>
  <si>
    <t>"dlažba pre nevidiacich" 20,15</t>
  </si>
  <si>
    <t>200,59*1,02 'Prepočítané koeficientom množstva</t>
  </si>
  <si>
    <t>"K4" 136,69</t>
  </si>
  <si>
    <t>"doasfaltovanie" 32,89</t>
  </si>
  <si>
    <t>"K7" 45,27</t>
  </si>
  <si>
    <t>136,69</t>
  </si>
  <si>
    <t>136,69*1,01 'Prepočítané koeficientom množstva</t>
  </si>
  <si>
    <t>45,27</t>
  </si>
  <si>
    <t>45,27*1,01 'Prepočítané koeficientom množstva</t>
  </si>
  <si>
    <t xml:space="preserve">Osadenie a montáž cestnej zvislej dopravnej značky na stĺpik, stĺp, konzolu alebo objekt </t>
  </si>
  <si>
    <t>"nová značka " 1</t>
  </si>
  <si>
    <t>-471957567</t>
  </si>
  <si>
    <t>431378465</t>
  </si>
  <si>
    <t>-1855335090</t>
  </si>
  <si>
    <t>3,05</t>
  </si>
  <si>
    <t>"betónový neskosený 15x26x100" 26,78+11,78</t>
  </si>
  <si>
    <t>38,479420923245*1,01 'Prepočítané koeficientom množstva</t>
  </si>
  <si>
    <t>1,08057907675498*1,02 'Prepočítané koeficientom množstva</t>
  </si>
  <si>
    <t>"obrubník betónový parkový 50/200/1000" 32,83</t>
  </si>
  <si>
    <t>32,83*1,01 'Prepočítané koeficientom množstva</t>
  </si>
  <si>
    <t>1,34+0,05+0,59+1,31</t>
  </si>
  <si>
    <t>1681789812</t>
  </si>
  <si>
    <t>-2009054371</t>
  </si>
  <si>
    <t>9660111111</t>
  </si>
  <si>
    <t xml:space="preserve">Obnova oplotenia / betónový múrik a kovová výplň/ </t>
  </si>
  <si>
    <t>1063114789</t>
  </si>
  <si>
    <t>180124095</t>
  </si>
  <si>
    <t>1088040369</t>
  </si>
  <si>
    <t>356354027</t>
  </si>
  <si>
    <t>49,71</t>
  </si>
  <si>
    <t>-276976837</t>
  </si>
  <si>
    <t>999-9-9-45 - SO 14.6</t>
  </si>
  <si>
    <t>-383096347</t>
  </si>
  <si>
    <t>"popri zarezaní vozovky , hr.50 mm, š.0,50 m" 3,17</t>
  </si>
  <si>
    <t>1578333547</t>
  </si>
  <si>
    <t>186,96*0,15</t>
  </si>
  <si>
    <t>"odkopávka z hr.0,30 " 186,96*(0,30-0,15)</t>
  </si>
  <si>
    <t>186,96*0,15 " odstránenie ornice"</t>
  </si>
  <si>
    <t>180*0,5*0,15 "spätné zahumusovanie"</t>
  </si>
  <si>
    <t>8,76*0,15</t>
  </si>
  <si>
    <t>2,365*2</t>
  </si>
  <si>
    <t>28,044-"násypový materiál" 2,365</t>
  </si>
  <si>
    <t>25,679</t>
  </si>
  <si>
    <t>25,68*15 'Prepočítané koeficientom množstva</t>
  </si>
  <si>
    <t xml:space="preserve"> +2,365*2" násyp"+25,679 "zostatok"+ "ornica" 42,858</t>
  </si>
  <si>
    <t>8,76*(0,42-0,15)</t>
  </si>
  <si>
    <t>25,679*1,5</t>
  </si>
  <si>
    <t>180,00*0,50</t>
  </si>
  <si>
    <t>8,76</t>
  </si>
  <si>
    <t>Položenie podklad. vrstvy z geotext. s prekrytím pásov 150 mm -K4+dl.pre nevidiacich</t>
  </si>
  <si>
    <t>"K4" 419,39</t>
  </si>
  <si>
    <t>"dlažba pre nevidiacich" 14,35</t>
  </si>
  <si>
    <t>433,74*1,02 'Prepočítané koeficientom množstva</t>
  </si>
  <si>
    <t>"K4"419,39</t>
  </si>
  <si>
    <t>"doasfaltovanie" 3,17</t>
  </si>
  <si>
    <t>419,39*1,01 'Prepočítané koeficientom množstva</t>
  </si>
  <si>
    <t>"betónový neskosený 15x26x100" 12,04</t>
  </si>
  <si>
    <t>12,04*1,01 'Prepočítané koeficientom množstva</t>
  </si>
  <si>
    <t>"obrubník betónový parkový 50/200/1000" 301,71</t>
  </si>
  <si>
    <t>301,71*1,01 'Prepočítané koeficientom množstva</t>
  </si>
  <si>
    <t>0,60+12,07</t>
  </si>
  <si>
    <t>-1146272592</t>
  </si>
  <si>
    <t>1787499198</t>
  </si>
  <si>
    <t>1491310736</t>
  </si>
  <si>
    <t>-1044156225</t>
  </si>
  <si>
    <t>102,41</t>
  </si>
  <si>
    <t>1956061969</t>
  </si>
  <si>
    <t>999-9-9-46 - SO 14.7</t>
  </si>
  <si>
    <t>-995823259</t>
  </si>
  <si>
    <t>-1382557748</t>
  </si>
  <si>
    <t>"popri zarezaní vozovky , hr.50 mm, š.0,50 m" 116,81</t>
  </si>
  <si>
    <t>113307112</t>
  </si>
  <si>
    <t>Odstránenie podkladu v ploche do 200 m2 z kameniva ťaženého, hr.100- 200mm,  -0,24000t</t>
  </si>
  <si>
    <t>1081479983</t>
  </si>
  <si>
    <t>719339625</t>
  </si>
  <si>
    <t>256,11</t>
  </si>
  <si>
    <t>66,29*0,15</t>
  </si>
  <si>
    <t>"odkopávka z hr.0,30 " 66,29*(0,30-0,15)</t>
  </si>
  <si>
    <t>9,944 " odstránenie ornice"</t>
  </si>
  <si>
    <t>84,67*0,50*0,15 "spätné zahumusovanie"</t>
  </si>
  <si>
    <t>135,74*0,15</t>
  </si>
  <si>
    <t>9,944+36,65</t>
  </si>
  <si>
    <t xml:space="preserve"> +46,594" násyp"+ "ornica" 36,655</t>
  </si>
  <si>
    <t>135,74*(0,42-0,15)</t>
  </si>
  <si>
    <t>84,67*0,50</t>
  </si>
  <si>
    <t>Položenie podklad. vrstvy z geotext. s prekrytím pásov 150 mm -K4+K5+K7+dl.pre nevidiacich</t>
  </si>
  <si>
    <t>"K4"606,78</t>
  </si>
  <si>
    <t>"K5" 105,82</t>
  </si>
  <si>
    <t>"K7" 727,63</t>
  </si>
  <si>
    <t>"dlažba pre nevidiacich" 59,12</t>
  </si>
  <si>
    <t>"K6" 9,09</t>
  </si>
  <si>
    <t>1508,44*1,02 'Prepočítané koeficientom množstva</t>
  </si>
  <si>
    <t>Podklad zo štrkodrviny s rozprestretím a zhutnením, po zhutnení hr. 150 mm- K4+K5+K7+dl.pre nevidiacich</t>
  </si>
  <si>
    <t>Podklad zo štrkodrviny s rozprestretím a zhutnením, po zhutnení hr. 200 mm-K7+K6</t>
  </si>
  <si>
    <t>"K7"727,63</t>
  </si>
  <si>
    <t>"K4" 606,78</t>
  </si>
  <si>
    <t>567133821</t>
  </si>
  <si>
    <t>Podklad z kameniva stmeleného cementom na diaľnici s rozprestretím a zhutnením, CBGM C 5/6, po zhutnení hr. 160 mm-K6</t>
  </si>
  <si>
    <t>255014550</t>
  </si>
  <si>
    <t>"doasfaltovanie"116,81</t>
  </si>
  <si>
    <t>Kladenie zámkovej dlažby  hr. 8 cm pre peších nad 20 m2 so zriadením lôžka z kameniva hr. 4 cm-K4+K5+K7+K6</t>
  </si>
  <si>
    <t>Dlažba betónová červená hr.80 mm / prípadne sivá - podľa vzoru/-K4+K5+K6</t>
  </si>
  <si>
    <t>606,78+105,82+9,09</t>
  </si>
  <si>
    <t>721,69*1,01 'Prepočítané koeficientom množstva</t>
  </si>
  <si>
    <t>-1773122640</t>
  </si>
  <si>
    <t>-1184204182</t>
  </si>
  <si>
    <t>659707464</t>
  </si>
  <si>
    <t>-96237588</t>
  </si>
  <si>
    <t>483703026</t>
  </si>
  <si>
    <t>"betónový neskosený 15x26x100" 214,02+16,58+253,93</t>
  </si>
  <si>
    <t>"obrubník cestný oblúkový 3,0 m" 9,88</t>
  </si>
  <si>
    <t>"obrubník cestný oblúkový 2,0 m" 56,58</t>
  </si>
  <si>
    <t>"obrubník cestný oblúkový 1,0 m" 10,68</t>
  </si>
  <si>
    <t>"cestný obrubník 15x26x100 " 214,02+16,58</t>
  </si>
  <si>
    <t>"betónový neskosený 15x26x100" 253,93</t>
  </si>
  <si>
    <t>484,53*1,01 'Prepočítané koeficientom množstva</t>
  </si>
  <si>
    <t>592170000300</t>
  </si>
  <si>
    <t>Obrubník  cestný oblúkový, vonkajší polomer 3 m, lxšxv 780x150(110)x260 mm</t>
  </si>
  <si>
    <t>959921193</t>
  </si>
  <si>
    <t>592170000200</t>
  </si>
  <si>
    <t>Obrubník  cestný oblúkový, vonkajší polomer 2 m, lxšxv 780x150(110)x260 mm</t>
  </si>
  <si>
    <t>-1495464291</t>
  </si>
  <si>
    <t>592170000100</t>
  </si>
  <si>
    <t>Obrubník cestný oblúkový, vonkajší polomer 1 m, lxšxv 780x150(110)x260 mm</t>
  </si>
  <si>
    <t>1881287099</t>
  </si>
  <si>
    <t>"obrubník betónový parkový 50/200/1000"151,25</t>
  </si>
  <si>
    <t>151,25*1,01 'Prepočítané koeficientom množstva</t>
  </si>
  <si>
    <t>10,70+0,83+12,70+6,05</t>
  </si>
  <si>
    <t>0,49+2,83+0,53</t>
  </si>
  <si>
    <t>638280937</t>
  </si>
  <si>
    <t>-898386920</t>
  </si>
  <si>
    <t>408284797</t>
  </si>
  <si>
    <t>-1723028155</t>
  </si>
  <si>
    <t>528637259</t>
  </si>
  <si>
    <t>938274397</t>
  </si>
  <si>
    <t>1821172823</t>
  </si>
  <si>
    <t>999-9-9-47 - SO 14.8 Hollého- Nešpora</t>
  </si>
  <si>
    <t>999545732</t>
  </si>
  <si>
    <t>777559332</t>
  </si>
  <si>
    <t>1,62*0,15</t>
  </si>
  <si>
    <t>"odkopávka z hr.0,30 " 1,62*(0,30-0,15)</t>
  </si>
  <si>
    <t>0,243 " odstránenie ornice"</t>
  </si>
  <si>
    <t>35,68*0,15 "spätné zahumusovanie"</t>
  </si>
  <si>
    <t>0,243+9,634</t>
  </si>
  <si>
    <t xml:space="preserve"> +9,877" násyp"+ "ornica" 5,595</t>
  </si>
  <si>
    <t>35,68*(0,42-0,15)</t>
  </si>
  <si>
    <t>35,68</t>
  </si>
  <si>
    <t>"K4"149,38</t>
  </si>
  <si>
    <t>"K5" 29,89</t>
  </si>
  <si>
    <t>"dlažba pre nevidiacich" 9,93</t>
  </si>
  <si>
    <t>189,2*1,02 'Prepočítané koeficientom množstva</t>
  </si>
  <si>
    <t>"K4" 149,38</t>
  </si>
  <si>
    <t>Dlažba betónová červená hr.80 mm / prípadne sivá - podľa vzoru/-K4+K5</t>
  </si>
  <si>
    <t>179,27*1,01 'Prepočítané koeficientom množstva</t>
  </si>
  <si>
    <t>"obrubník betónový parkový 50/200/1000" 40,24</t>
  </si>
  <si>
    <t>40,24*1,01 'Prepočítané koeficientom množstva</t>
  </si>
  <si>
    <t>1,61</t>
  </si>
  <si>
    <t>226610513</t>
  </si>
  <si>
    <t>296951901</t>
  </si>
  <si>
    <t>1268153611</t>
  </si>
  <si>
    <t>70,48</t>
  </si>
  <si>
    <t>-1169487145</t>
  </si>
  <si>
    <t>999-9-9-48 - SO 14.8 Nešpora-Slovenská</t>
  </si>
  <si>
    <t>-712421811</t>
  </si>
  <si>
    <t>-1056955301</t>
  </si>
  <si>
    <t>-1944569265</t>
  </si>
  <si>
    <t>11,94*0,15</t>
  </si>
  <si>
    <t>"odkopávka z hr.0,30 " 11,94*(0,30-0,15)</t>
  </si>
  <si>
    <t xml:space="preserve">Vodorovné premiestnenie výkopku po spevnenej ceste z horniny tr.1-4, do 100 m3 na vzdialenosť do 500 m- odstránená ornica </t>
  </si>
  <si>
    <t>1,791 " odstránenie ornice"</t>
  </si>
  <si>
    <t xml:space="preserve">Vodorovné premiestnenie výkopku po spevnenej ceste z horniny tr.1-4, do 100 m3 na vzdialenosť do 500 m- </t>
  </si>
  <si>
    <t>1,791</t>
  </si>
  <si>
    <t>1,791*2</t>
  </si>
  <si>
    <t>"K4"148,56</t>
  </si>
  <si>
    <t>"K5" 14,00</t>
  </si>
  <si>
    <t>"dlažba pre nevidiacich" 12,42</t>
  </si>
  <si>
    <t>174,98*1,02 'Prepočítané koeficientom množstva</t>
  </si>
  <si>
    <t>"K4" 148,56</t>
  </si>
  <si>
    <t>162,56*1,01 'Prepočítané koeficientom množstva</t>
  </si>
  <si>
    <t>1088568813</t>
  </si>
  <si>
    <t>"betónový neskosený 15x26x100" 3,00</t>
  </si>
  <si>
    <t>337502501</t>
  </si>
  <si>
    <t>"obrubník betónový parkový 50/200/1000" 6,86</t>
  </si>
  <si>
    <t>6,86*1,01 'Prepočítané koeficientom množstva</t>
  </si>
  <si>
    <t>0,27+0,15</t>
  </si>
  <si>
    <t>-1679815388</t>
  </si>
  <si>
    <t>985000132</t>
  </si>
  <si>
    <t>-1815072920</t>
  </si>
  <si>
    <t>-228359557</t>
  </si>
  <si>
    <t>49,08</t>
  </si>
  <si>
    <t>1943419653</t>
  </si>
  <si>
    <t>999-9-9-49 - SO 14.8 Slovenská-Cesta mládeže</t>
  </si>
  <si>
    <t>-320806345</t>
  </si>
  <si>
    <t>1699108918</t>
  </si>
  <si>
    <t>14,49*0,15</t>
  </si>
  <si>
    <t>"odkopávka z hr.0,30 " 14,49*(0,30-0,15)</t>
  </si>
  <si>
    <t>2,174*2</t>
  </si>
  <si>
    <t>"K4"299,76</t>
  </si>
  <si>
    <t>"K5" 55,82</t>
  </si>
  <si>
    <t>"dlažba pre nevidiacich" 8,47</t>
  </si>
  <si>
    <t>364,05*1,02 'Prepočítané koeficientom množstva</t>
  </si>
  <si>
    <t>"K4" 299,76</t>
  </si>
  <si>
    <t>355,58*1,01 'Prepočítané koeficientom množstva</t>
  </si>
  <si>
    <t>-1876109906</t>
  </si>
  <si>
    <t>1447604307</t>
  </si>
  <si>
    <t>"obrubník betónový parkový 50/200/1000" 28,00</t>
  </si>
  <si>
    <t>28*1,01 'Prepočítané koeficientom množstva</t>
  </si>
  <si>
    <t>1,12+0,15</t>
  </si>
  <si>
    <t>451033498</t>
  </si>
  <si>
    <t>1234295245</t>
  </si>
  <si>
    <t>-235952699</t>
  </si>
  <si>
    <t>113,48</t>
  </si>
  <si>
    <t>-19331915</t>
  </si>
  <si>
    <t>999-9-9-40 - SO 14.9 Pekárne - Veľkomoravská</t>
  </si>
  <si>
    <t>-1573605171</t>
  </si>
  <si>
    <t>750563633</t>
  </si>
  <si>
    <t>25,83*0,30</t>
  </si>
  <si>
    <t>-1806726139</t>
  </si>
  <si>
    <t>"K4" 26,27</t>
  </si>
  <si>
    <t>"dlažba pre nevidiacich" 3,52</t>
  </si>
  <si>
    <t>29,79*1,02 'Prepočítané koeficientom množstva</t>
  </si>
  <si>
    <t>Kladenie zámkovej dlažby  hr. 8 cm pre peších nad 20 m2 so zriadením lôžka z kameniva hr. 4 cm-K4</t>
  </si>
  <si>
    <t>26,27*1,01 'Prepočítané koeficientom množstva</t>
  </si>
  <si>
    <t>-1119604541</t>
  </si>
  <si>
    <t>"betónový neskosený 15x26x100" 10,00</t>
  </si>
  <si>
    <t>"betónový nábehový 20x100x10/15/" 2,06</t>
  </si>
  <si>
    <t>-1864706894</t>
  </si>
  <si>
    <t>10*1,01 'Prepočítané koeficientom množstva</t>
  </si>
  <si>
    <t>592170002400</t>
  </si>
  <si>
    <t>Obrubník  cestný nábehový, lxšxv 1000x200x150(100) mm</t>
  </si>
  <si>
    <t>-197492856</t>
  </si>
  <si>
    <t>"obrubník betónový parkový 50/200/1000" 32,95</t>
  </si>
  <si>
    <t>32,95*1,01 'Prepočítané koeficientom množstva</t>
  </si>
  <si>
    <t>-1251578511</t>
  </si>
  <si>
    <t>-554702094</t>
  </si>
  <si>
    <t>295554608</t>
  </si>
  <si>
    <t>-834935921</t>
  </si>
  <si>
    <t>204365365</t>
  </si>
  <si>
    <t>999-9-9-50 - SO 14.9 Veľkomoravská - hallona</t>
  </si>
  <si>
    <t>1331935509</t>
  </si>
  <si>
    <t>-509694902</t>
  </si>
  <si>
    <t>2139931327</t>
  </si>
  <si>
    <t>-991568054</t>
  </si>
  <si>
    <t>-156669067</t>
  </si>
  <si>
    <t>-363134504</t>
  </si>
  <si>
    <t xml:space="preserve">45,08"násypový materiál" </t>
  </si>
  <si>
    <t>-709765620</t>
  </si>
  <si>
    <t>65,20</t>
  </si>
  <si>
    <t>65,2*15 'Prepočítané koeficientom množstva</t>
  </si>
  <si>
    <t>-1218320797</t>
  </si>
  <si>
    <t>65,20 "zostatok"+12,83*2 "zásyp šachty"</t>
  </si>
  <si>
    <t>-1683469170</t>
  </si>
  <si>
    <t>65,20 "zostatok"</t>
  </si>
  <si>
    <t>-356597490</t>
  </si>
  <si>
    <t>65,20*1,5</t>
  </si>
  <si>
    <t>-2137357898</t>
  </si>
  <si>
    <t>1047964987</t>
  </si>
  <si>
    <t>82317763</t>
  </si>
  <si>
    <t>859139475</t>
  </si>
  <si>
    <t>1457290430</t>
  </si>
  <si>
    <t>-1324113578</t>
  </si>
  <si>
    <t>1472748317</t>
  </si>
  <si>
    <t>-190584870</t>
  </si>
  <si>
    <t>-409924430</t>
  </si>
  <si>
    <t>-280074613</t>
  </si>
  <si>
    <t>181664145</t>
  </si>
  <si>
    <t>1197399633</t>
  </si>
  <si>
    <t>1676941707</t>
  </si>
  <si>
    <t>-1103848145</t>
  </si>
  <si>
    <t>-1963049183</t>
  </si>
  <si>
    <t>-274214569</t>
  </si>
  <si>
    <t>1512081044</t>
  </si>
  <si>
    <t>-1307565053</t>
  </si>
  <si>
    <t>95038059</t>
  </si>
  <si>
    <t>-1864094683</t>
  </si>
  <si>
    <t>1262483218</t>
  </si>
  <si>
    <t>-800874820</t>
  </si>
  <si>
    <t>999-9-9-51 - SO 14.9 Veľkomoravská - cesta mládeže</t>
  </si>
  <si>
    <t>-300986643</t>
  </si>
  <si>
    <t>1504075194</t>
  </si>
  <si>
    <t>"K4"52,50</t>
  </si>
  <si>
    <t>"dlažba pre nevidiacich" 2,16</t>
  </si>
  <si>
    <t>54,66*1,02 'Prepočítané koeficientom množstva</t>
  </si>
  <si>
    <t>"K4" 52,50</t>
  </si>
  <si>
    <t>52,5*1,01 'Prepočítané koeficientom množstva</t>
  </si>
  <si>
    <t>312653972</t>
  </si>
  <si>
    <t>2010218441</t>
  </si>
  <si>
    <t>999-9-9-52 - SO 14.10 Modrý bytový dom- hallona</t>
  </si>
  <si>
    <t>Vodorovné premiestnenie výkopku po spevnenej ceste z horniny tr.1-4, do 100 m3 na vzdialenosť do 500 m-  spätné zahumusovanie</t>
  </si>
  <si>
    <t>-1628300422</t>
  </si>
  <si>
    <t>116,22*0,15</t>
  </si>
  <si>
    <t>-1977931708</t>
  </si>
  <si>
    <t>150587005</t>
  </si>
  <si>
    <t>232,43*0,5</t>
  </si>
  <si>
    <t>999-9-9-53 - SO 14.10 Hallona- Autobusová zastávka</t>
  </si>
  <si>
    <t>445468025</t>
  </si>
  <si>
    <t>113107112</t>
  </si>
  <si>
    <t>Odstránenie krytu v ploche do 200 m2 z kameniva ťaženého, hr.100 do 200 mm,  -0,24000t</t>
  </si>
  <si>
    <t>-1717275154</t>
  </si>
  <si>
    <t>-1394048875</t>
  </si>
  <si>
    <t>Asfaltový betón vrstva obrusná alebo ložná AC 16 v pruhu š. do 3 m z nemodifik. asfaltu tr. I, po zhutnení hr. 50 mm</t>
  </si>
  <si>
    <t>1702860623</t>
  </si>
  <si>
    <t>-224766598</t>
  </si>
  <si>
    <t>167101101</t>
  </si>
  <si>
    <t>Nakladanie neuľahnutého výkopku z hornín tr.1-4 do 100 m3</t>
  </si>
  <si>
    <t>1521321823</t>
  </si>
  <si>
    <t>130,43*0,15</t>
  </si>
  <si>
    <t>-2121097498</t>
  </si>
  <si>
    <t>130,43*0,5</t>
  </si>
  <si>
    <t>"K4"47,49</t>
  </si>
  <si>
    <t>"dlažba pre nevidiacich" 13,76</t>
  </si>
  <si>
    <t>61,25*1,02 'Prepočítané koeficientom množstva</t>
  </si>
  <si>
    <t>"K4" 47,49</t>
  </si>
  <si>
    <t>47,49*1,01 'Prepočítané koeficientom množstva</t>
  </si>
  <si>
    <t>-1470819337</t>
  </si>
  <si>
    <t>1616822242</t>
  </si>
  <si>
    <t>935114615</t>
  </si>
  <si>
    <t>Osadenie odvodňovacieho betónového žľabu pre vysoké zaťaženie BGZ-S s ochrannou hranou vnútornej šírky 100 mm a s roštom triedy E 600</t>
  </si>
  <si>
    <t>-391032341</t>
  </si>
  <si>
    <t>592270006200</t>
  </si>
  <si>
    <t>Čelná, koncová stena</t>
  </si>
  <si>
    <t>-735597688</t>
  </si>
  <si>
    <t>592270011500</t>
  </si>
  <si>
    <t>Mriežkový rošt BG , s rýchlouzáverom, liatina, pre žľaby s ochrannou hranou,</t>
  </si>
  <si>
    <t>-38585217</t>
  </si>
  <si>
    <t>592270031500</t>
  </si>
  <si>
    <t xml:space="preserve">Odvodňovací žľab pre vysokú záťaž BGZ-S , 1 m, výšky 185 mm, bez spádu, betónový s liatinovou hranou, </t>
  </si>
  <si>
    <t>-298030918</t>
  </si>
  <si>
    <t>532217155</t>
  </si>
  <si>
    <t>999-9-9-54 - SO 14.10 Busová zastávka- angerera</t>
  </si>
  <si>
    <t>-203177970</t>
  </si>
  <si>
    <t>73,06*0,15</t>
  </si>
  <si>
    <t>73,06*0,5</t>
  </si>
  <si>
    <t>999-9-9-55 - SO 14.10 Angerera - malačan</t>
  </si>
  <si>
    <t>90,22*0,15</t>
  </si>
  <si>
    <t>90,22*0,5</t>
  </si>
  <si>
    <t>999-9-9-56 - SO 14.10 Malačan</t>
  </si>
  <si>
    <t>43,54*0,15</t>
  </si>
  <si>
    <t>43,54*0,5</t>
  </si>
  <si>
    <t>999-9-9-57 - SO 14.10 Autoelektrikár</t>
  </si>
  <si>
    <t>-656171084</t>
  </si>
  <si>
    <t>-874948088</t>
  </si>
  <si>
    <t>908712250</t>
  </si>
  <si>
    <t>-1961745468</t>
  </si>
  <si>
    <t>36,60*0,15</t>
  </si>
  <si>
    <t>1121125845</t>
  </si>
  <si>
    <t>"vsakovacia šachta" 2,50*2,50*2,85*2*2</t>
  </si>
  <si>
    <t>- "šachta" 0,75*0,75*3,14*2,82*2*2</t>
  </si>
  <si>
    <t>1439184097</t>
  </si>
  <si>
    <t>25,67*2 "zásyp šachty"</t>
  </si>
  <si>
    <t>1078852349</t>
  </si>
  <si>
    <t>0,75*0,75*3,14*0,50*2 " vsakovacia šachta"</t>
  </si>
  <si>
    <t>225546609</t>
  </si>
  <si>
    <t>-379059644</t>
  </si>
  <si>
    <t>780445903</t>
  </si>
  <si>
    <t>231020837</t>
  </si>
  <si>
    <t>73,19*0,5</t>
  </si>
  <si>
    <t>2042697243</t>
  </si>
  <si>
    <t>1098108014</t>
  </si>
  <si>
    <t>1464207825</t>
  </si>
  <si>
    <t>-646942236</t>
  </si>
  <si>
    <t>1078994111</t>
  </si>
  <si>
    <t>494743434</t>
  </si>
  <si>
    <t>-1425372501</t>
  </si>
  <si>
    <t>218509725</t>
  </si>
  <si>
    <t>229013069</t>
  </si>
  <si>
    <t>-647639989</t>
  </si>
  <si>
    <t>4*1,01 'Prepočítané koeficientom množstva</t>
  </si>
  <si>
    <t>-1653084812</t>
  </si>
  <si>
    <t>6*1,01 'Prepočítané koeficientom množstva</t>
  </si>
  <si>
    <t>1706318369</t>
  </si>
  <si>
    <t>-586860697</t>
  </si>
  <si>
    <t>-770678244</t>
  </si>
  <si>
    <t>-1812202620</t>
  </si>
  <si>
    <t>607555879</t>
  </si>
  <si>
    <t>226915908</t>
  </si>
  <si>
    <t xml:space="preserve">999-9-9-58 - SO 14.11 </t>
  </si>
  <si>
    <t>1278776164</t>
  </si>
  <si>
    <t>-14699842</t>
  </si>
  <si>
    <t>1757131614</t>
  </si>
  <si>
    <t>-632963782</t>
  </si>
  <si>
    <t>"popri zarezaní vozovky , hr.50 mm, š.0,50 m"3,94</t>
  </si>
  <si>
    <t>24,12*0,15</t>
  </si>
  <si>
    <t>"odkopávka z hr.0,30 " 24,12*(0,30-0,15)</t>
  </si>
  <si>
    <t>3,618 " odstránenie ornice"</t>
  </si>
  <si>
    <t>14,30*0,5*0,15 "spätné zahumusovanie"</t>
  </si>
  <si>
    <t>Vodorovné premiestnenie výkopku po spevnenej ceste z horniny tr.1-4, do 100 m3 na vzdialenosť do 500 m</t>
  </si>
  <si>
    <t>3,618</t>
  </si>
  <si>
    <t>+3,618" výkop"+ "ornica" 4,691</t>
  </si>
  <si>
    <t>14,30*0,5</t>
  </si>
  <si>
    <t>"K4"27,44</t>
  </si>
  <si>
    <t>"dlažba pre nevidiacich" 9,14</t>
  </si>
  <si>
    <t>36,58*1,02 'Prepočítané koeficientom množstva</t>
  </si>
  <si>
    <t>"K4" 27,44</t>
  </si>
  <si>
    <t>Postrek asfaltový spojovací bez posypu kamenivom z asfaltu cestného v množstve od 0,50 do 0,70 kg/m2</t>
  </si>
  <si>
    <t>93945542</t>
  </si>
  <si>
    <t>-798665641</t>
  </si>
  <si>
    <t>27,44*1,01 'Prepočítané koeficientom množstva</t>
  </si>
  <si>
    <t>1778170899</t>
  </si>
  <si>
    <t>"cestný obrubník 15x26x100 " 3,81</t>
  </si>
  <si>
    <t>"prechodový obrubník  " 1,00</t>
  </si>
  <si>
    <t>"betónový neskosený 15x26x100" 7,86</t>
  </si>
  <si>
    <t>1011569082</t>
  </si>
  <si>
    <t>11,67*1,01 'Prepočítané koeficientom množstva</t>
  </si>
  <si>
    <t>592170000700</t>
  </si>
  <si>
    <t xml:space="preserve">Obrubník prechodový </t>
  </si>
  <si>
    <t>-549929356</t>
  </si>
  <si>
    <t>"obrubník betónový parkový 50/200/1000" 33,42</t>
  </si>
  <si>
    <t>33,42*1,01 'Prepočítané koeficientom množstva</t>
  </si>
  <si>
    <t>0,19+0,05+0,39+1,67</t>
  </si>
  <si>
    <t>-264593361</t>
  </si>
  <si>
    <t>1633502725</t>
  </si>
  <si>
    <t>2046485115</t>
  </si>
  <si>
    <t>-158332025</t>
  </si>
  <si>
    <t>1607908033</t>
  </si>
  <si>
    <t>0,50</t>
  </si>
  <si>
    <t>549493543</t>
  </si>
  <si>
    <t>700_D-6.1_Rozpočet_Verejné osvetlenie - CYKLOTRASA PARTIZÁNSKA – CESTA MLÁDEŽE, MALACKY  -  ČASŤ 2</t>
  </si>
  <si>
    <t>Objekt:   Verejné osvetlenie - CYKLOTRASA PARTIZÁNSKA – CESTA MLÁDEŽE, MALACKY - ČASŤ 2 - STAVEBNÝ OBJEKT SO 12.1.2</t>
  </si>
  <si>
    <t>Objednávateľ:   Mesto Malacky</t>
  </si>
  <si>
    <t>Spracoval:   ECO-LOGIC PROJECTS s.r.o.</t>
  </si>
  <si>
    <t>Miesto:  Partizánska - Cesta Mládeže, Malacky</t>
  </si>
  <si>
    <t xml:space="preserve">Dátum:   </t>
  </si>
  <si>
    <t>P.č.</t>
  </si>
  <si>
    <t>Názov aktivity</t>
  </si>
  <si>
    <t>Názov výdavku</t>
  </si>
  <si>
    <t>Počet jednotiek</t>
  </si>
  <si>
    <t>Jednotková cena bez DPH [Eur]</t>
  </si>
  <si>
    <t>Celkom bez DPH [Eur]</t>
  </si>
  <si>
    <t>Verejné osvetlenie - ČASŤ - Ľavá strana Ľ. Zúbka</t>
  </si>
  <si>
    <t>Výkopové práce</t>
  </si>
  <si>
    <t>94600001 - Výkop v asfaltovom chodníku do hĺbky 40 cm, Vybúranie betónu do 15 cm, odvoz asfaltu, odvoz sutiny na skládku, pokládka kábla, fólia, piesok, pokládka guľatiny, uvedenie do pôvodného stavu - (zásyp ryhy, zhutnenie, betón, asfalt).</t>
  </si>
  <si>
    <t>94600009 - Uzemňovacie vedenie, pásovina FeZn 30x4mm v zemi včít. svoriek,prepojenia, izolácie spojov s FeZn ø=10 mm</t>
  </si>
  <si>
    <t>94600010 - Dodávka Guľatiny FeZn ø=10 mm2, dĺžka 2m, vrátane podružného materiálu</t>
  </si>
  <si>
    <t>94600011 - Uzemnenie stožiara: uchytenie guľatiny o stožiar a prepojenie s pásovinou</t>
  </si>
  <si>
    <t>94600012 - Pripojovací materiál pre guľatinu FeZn 10mm: 1x svorka SP1  s okom na uzemnenie stožiara + 2x svorka SR03).</t>
  </si>
  <si>
    <t>Základy</t>
  </si>
  <si>
    <t>94600057 - Základový rošt PRZ - 1E5 pre stožiar prírubový výšky 4,5m, vrátane skompletizovania, podľa špecifikácií zariadení</t>
  </si>
  <si>
    <t>Stožiare</t>
  </si>
  <si>
    <t>34000040 - Montáž svorkovnice stožiarovej, pripevnenie svorkovnice, úprava káblov, montáž vodičov prierezu 4x25-35mm, montáž poistiek, zapojenie vývodu pre svietidlo, uzatvorenie svorkovnice min IP 43.</t>
  </si>
  <si>
    <t>34000043 - Označenie stožiara číslom - reflexný podklad, čierne číslo</t>
  </si>
  <si>
    <t>34000044 - Samolepka BLESK-B3</t>
  </si>
  <si>
    <t>34000045 - Samolepka uzemnenie</t>
  </si>
  <si>
    <t>34000085 - Stožiarová svorkovnica GURO EKM-2072-2D2-5-35mm, 2ks 4x25-3525, poistka 2xD01 (10A), stĺp min. fi 90mm, IP43, stredne veľké stožiare, vrátane poistiek</t>
  </si>
  <si>
    <t>34000026 - Montáž stožiara do výšky 10 m, doprava (z blizkej skladky) a montáž stožiara, osadenie do základu,zatiahnutie kábla, zhotovenie čapice</t>
  </si>
  <si>
    <t>94600061 - Montáž základového roštu pre stožiar do výšky 10m v ose trasy kábla, zabetónovanie základového roštu,  výkop stožiarovej jamy, zásyp, zhutnenie a úprava terénu.</t>
  </si>
  <si>
    <t>34000080 - Oceľový prírubový stožiar výšky 4,5m typ - PSH45, podľa špecifikácii zariadení</t>
  </si>
  <si>
    <t>Káble a vodiče</t>
  </si>
  <si>
    <t>34600001 - Kábel silový medený CYKY-J 5x1,5, vrátane montáže v stožiari</t>
  </si>
  <si>
    <t>34600024 - Ukončenie vodičov v stožiarových svorkovniciach, svorkovniciach svietidiel vč. zapojenia a vodičovej koncovky do 2.5 mm2</t>
  </si>
  <si>
    <t>34600075 - Fólia červená s bleskom</t>
  </si>
  <si>
    <t>34600080 - Ohybná chránička dvojplášťová FXKVR 63mm - 450N/20cm vrátane uloženia v zemi a zatiahnutia kábla do chráničky</t>
  </si>
  <si>
    <t>34600077 - Kábel silový s plastovou izoláciou CYKY-J 5x10 , vrátane montáže v stožiari</t>
  </si>
  <si>
    <t>Svietidlá a príslušenstvo</t>
  </si>
  <si>
    <t>40000032 - Odborné odskúšanie a kompletizácia svietidla pred montážou.</t>
  </si>
  <si>
    <t>40000033 - Montáž pouličného svietidla do 10 m</t>
  </si>
  <si>
    <t>40000107 - LED svietidlo typ P2 podľa špecifikácie zariadení. Vrátane pripojovacieho a montážneho materiálu.</t>
  </si>
  <si>
    <t>Inžinierské, projekčné a revízne práce</t>
  </si>
  <si>
    <t>35200003 - Východisková revízia stožiara s jedným svietidlom</t>
  </si>
  <si>
    <t>35200019 - Montážna plošina do 12m</t>
  </si>
  <si>
    <t>hod</t>
  </si>
  <si>
    <t>35200021 - Porealizačná dokumentácia skutočného vyhotovenia</t>
  </si>
  <si>
    <t>35200022 - Projekt zmeny organizácie dopravy.</t>
  </si>
  <si>
    <t>35200023 - Zriadenie staveniska</t>
  </si>
  <si>
    <t>35200026 - Inžiniering</t>
  </si>
  <si>
    <t>35200027 - Vytýčenie inžinierských sietí</t>
  </si>
  <si>
    <t>35200020 - Geodetické práce - vytýčenie trás a polohy stožiarov</t>
  </si>
  <si>
    <t>35200025 - Geodetické práce - porealizačné zameranie skutočného vyhotovenia nových stožiarov a trás</t>
  </si>
  <si>
    <t>35200023 - Odvoz a likvidácia vzniknutého odpadu na skládku.</t>
  </si>
  <si>
    <t>35200024 - Doprava</t>
  </si>
  <si>
    <t>Rozvádzače</t>
  </si>
  <si>
    <t>35200024 - Riadiaca jednotka  obojsmernú komunikáciu umiestnená v svietidle podľa špecifikácie zariadení</t>
  </si>
  <si>
    <t>35300075 - Montáž riadiacej jednotky do stožiara vrátane montážneho materiálu</t>
  </si>
  <si>
    <t>34000086 - Stožiarová svorkovnica ROSA NTB-2, 2ks 5x6mm-5x16mm, IP54,</t>
  </si>
  <si>
    <t>35200025 - Prenosné dočasné značenie</t>
  </si>
  <si>
    <t>Verejné osvetlenie - ČASŤ - ulica M.R.Štefánika v časti SO03 medzi SO06 a SO05 pri ZŠ Dr. J. Dérera</t>
  </si>
  <si>
    <t>Demontáž starého svetelného miesta</t>
  </si>
  <si>
    <t>21000004 - Demontáž pouličného svietidla do výšky 10m, likvidácia</t>
  </si>
  <si>
    <t>21000010 - Demontáž 1-ramenného výložníka v pracovnej výške do 12m</t>
  </si>
  <si>
    <t>21000019 - Demontáž oceľových stožiarov do MH=10,0m, likvidácia</t>
  </si>
  <si>
    <t>21000032 - Demontáž svorkovnice stožiarovej, likvidácia</t>
  </si>
  <si>
    <t>21000035 - Demontáž základu stožiara v chodníkoch - betón, asfalt do MH=10m, odvoz sutiny na skládku</t>
  </si>
  <si>
    <t>21000050 - Demontáž pätice parkovej betónovej. Likvidácia na skládke.</t>
  </si>
  <si>
    <t>94600003 - Výkop v zemine do hĺbky 70 cm, odvoz výkopku na skládku, pokládka kábla, fólia, piesok, pokládka guľatiny, zásypový materiál, zhutnenie, uvedenie do pôvodného stavu - zatrávnenie</t>
  </si>
  <si>
    <t>94600056 - Základový rošt PRZ - 1E5 pre stožiar prírubový výšky 6m, vrátane skompletizovania, podľa špecifikácií zariadení</t>
  </si>
  <si>
    <t>34000079 - Oceľový prírubový stožiar výšky 6m typ - PRS3 E6P pre priechody pre chodcov, podľa špecifikácii zariadení</t>
  </si>
  <si>
    <t>Výložníky</t>
  </si>
  <si>
    <t>34500031 - Montáž výložníkov do výšky 10 m</t>
  </si>
  <si>
    <t>34500067 - Oceľový výložník PRV-E30-114 3m na osv. priechodov pre chodcov, podľa špecifikácií zariadení</t>
  </si>
  <si>
    <t>34600064 - Montáž spojky</t>
  </si>
  <si>
    <t>34600072 - Spojka káblová SVCZ 35 (4x35) s AL spojkami</t>
  </si>
  <si>
    <t>40000106 - LED svietidlo typ P3 podľa špecifikácie zariadení. Vrátane pripojovacieho a montážneho materiálu.</t>
  </si>
  <si>
    <t>40000107 - LED svietidlo typ PR1 podľa špecifikácie zariadení. Vrátane pripojovacieho a montážneho materiálu.</t>
  </si>
  <si>
    <t>Investičné náklady diela celkom</t>
  </si>
  <si>
    <t>VÝKAZ VÝMER</t>
  </si>
  <si>
    <t>CYKLOTRASA PARTIZÁNSKA - CESTA MLÁDEŽE, MALACKY, E - 02 PREKLÁDKA Ľ.ZÚBKA - SO12.2.2</t>
  </si>
  <si>
    <t>Vyhotovil:</t>
  </si>
  <si>
    <t>Ing. Dušan Držík</t>
  </si>
  <si>
    <t>P.Č.</t>
  </si>
  <si>
    <t>TOV</t>
  </si>
  <si>
    <t>MONTÁŽNE PRÁCE</t>
  </si>
  <si>
    <t>MJ:</t>
  </si>
  <si>
    <t>Počet:</t>
  </si>
  <si>
    <t>Jednotková cena:</t>
  </si>
  <si>
    <t>Cena celkom:</t>
  </si>
  <si>
    <t>Kábel NAYY 4X50mm2 - voľne uložený - ručne</t>
  </si>
  <si>
    <t>Kábel NAYY 4X240mm2 - voľne uložený - ručne</t>
  </si>
  <si>
    <t>Koncovka 1KV - vnútorná, bez rozdeľovacej hlavy HCZ4, na "V" svorky, 240mm2</t>
  </si>
  <si>
    <t>KS</t>
  </si>
  <si>
    <t>Spojka káblová NN priama 4x185-240</t>
  </si>
  <si>
    <t>Montáž poistky nožovej PN 000</t>
  </si>
  <si>
    <t>Montáž poistky nožovej PN 2</t>
  </si>
  <si>
    <t>POSPÁJANIE OCHRANNÉ, DRÔT FEZN 10MM</t>
  </si>
  <si>
    <t>UZEMNENIE V ZEMI, PÁSKA FEZN 30X4MM</t>
  </si>
  <si>
    <t>SVORKA ODBOČNÁ SR02 PRE PÁS FEZN 30X4MM</t>
  </si>
  <si>
    <t>FÓLIA VÝSTRAŽNÁ Z PVC ŠÍRKA 30CM S BLESKOM</t>
  </si>
  <si>
    <t>Lôžko káblové pieskové, š. 35cm, ochranná platňa KPL 250/10</t>
  </si>
  <si>
    <t>KONTROLA SLEDU FÁZ</t>
  </si>
  <si>
    <t>Koncovka 1KV - vnútorná, bez rozdeľovacej hlavy HCZ4, na "V" svorky, 50mm2</t>
  </si>
  <si>
    <t>CELKOM:</t>
  </si>
  <si>
    <t>MONTÁŽNY MATERIÁL</t>
  </si>
  <si>
    <t>KÁBEL NAYY-J 4X50 ( PRYSMIAN )</t>
  </si>
  <si>
    <t>KÁBEL NAYY-J 4X240 ( PRYSMIAN )</t>
  </si>
  <si>
    <t>ŠTÍTOK OZ. NA KÁBEL Č.V.359050 - PVC ( H&amp;H)</t>
  </si>
  <si>
    <t>PÁSKA SŤAHOVACIA 360X4,8 MM ( H&amp;H)</t>
  </si>
  <si>
    <t>BAL</t>
  </si>
  <si>
    <t>SPOJKA KÁBL. NN PRIAMA 4X185-240 ( VUKI )</t>
  </si>
  <si>
    <t>POISTKA NOŽOVÁ 000 - 63A ( OEZ )</t>
  </si>
  <si>
    <t>POISTKA NOŽOVÁ 000 - 80A ( OEZ )</t>
  </si>
  <si>
    <t>POISTKA NOŽOVÁ 2 - 315A ( OEZ )</t>
  </si>
  <si>
    <t>PÁSKA ZEMNIACA POZINKOVANÁ 30X4MM ( DEHN + SOHNE DEHN)</t>
  </si>
  <si>
    <t>KG</t>
  </si>
  <si>
    <t>SVORKA ODBOČNÁ SPOJOVACIA SR 02 ( DEHN + SOHNE DEHN)</t>
  </si>
  <si>
    <t>FÓLIA VÝSTRAŽNÁ ČERV.330 X 0,6 S BLESKOM (H&amp;H)</t>
  </si>
  <si>
    <t>PLATŇA OCHRANNÁ KÁBLOVÁ KPL 250/10 (H&amp;H)</t>
  </si>
  <si>
    <t>Piesok ťažený</t>
  </si>
  <si>
    <t>T</t>
  </si>
  <si>
    <t>ŠTÍTOK OZ. NA KÁBEL Č.V.359050 - PVC (H&amp;H)</t>
  </si>
  <si>
    <t>PÁSKA SŤAHOVACIA 360X4,8 MM (H&amp;H)</t>
  </si>
  <si>
    <t>VÝKOPOVÉ PRÁCE</t>
  </si>
  <si>
    <t>Výkop v asfaltovom chodníku pre NN káble ryha 0,35 x 0,60</t>
  </si>
  <si>
    <t>AB hrúbky od 7 do 10 cm ACo 8</t>
  </si>
  <si>
    <t>Búranie LA hr, 3-5 cm s odvozom a poplatkom za skládku</t>
  </si>
  <si>
    <t>Výkop ryhy (jamy) v chodníku a vo vozovke do 1,3m hĺbky</t>
  </si>
  <si>
    <t>Odvoz výkopku na skládku</t>
  </si>
  <si>
    <t>Poplatok za skládku (výkopku)</t>
  </si>
  <si>
    <t>Spätný zához ryhy (jamy) štrkopieskom</t>
  </si>
  <si>
    <t>Zhutnenie štrkopiesku po 20 cm vrstvách</t>
  </si>
  <si>
    <t>OSTATNÉ SLUŽBY</t>
  </si>
  <si>
    <t>Porealizačné geodetické zameranie</t>
  </si>
  <si>
    <t>Zabezpečenie pracoviska</t>
  </si>
  <si>
    <t>REKAPITULÁCIA</t>
  </si>
  <si>
    <t>CENA CELKOM BEZ DPH</t>
  </si>
  <si>
    <t>CYKLOTRASA PARTIZÁNSKA - CESTA MLÁDEŽE, MALACKY, E - 03 OCHRANA VN VEĽKOMORAVSKÁ - SO12.2.2</t>
  </si>
  <si>
    <t>Žľab káblový plastový 1000x130x130mm, pre VNK a NNK</t>
  </si>
  <si>
    <t>ŽĽAB KÁBLOVÝ PLAST.1000X130X130MM (H&amp;H)</t>
  </si>
  <si>
    <t xml:space="preserve"> Výkop v asfaltovom chodníku pre VN káble ryha 0,65 x 1,20 m</t>
  </si>
  <si>
    <t>CYKLOTRASA PARTIZÁNSKA - CESTA MLÁDEŽE, MALACKY, E - 04 OCHRANA VN M.BENKU - SO12.2.2</t>
  </si>
  <si>
    <t>Odberateľ: MESTO MALACKY</t>
  </si>
  <si>
    <t xml:space="preserve">Spracoval: Ing. Miroslav Soják                     </t>
  </si>
  <si>
    <t>V module</t>
  </si>
  <si>
    <t>Hlavička1</t>
  </si>
  <si>
    <t>Mena</t>
  </si>
  <si>
    <t>Hlavička2</t>
  </si>
  <si>
    <t>Obdobie</t>
  </si>
  <si>
    <t>Projektant: t-gas, s.r.o.</t>
  </si>
  <si>
    <t xml:space="preserve">JKSO : </t>
  </si>
  <si>
    <t>Rozpočet</t>
  </si>
  <si>
    <t>Prehľad rozpočtových nákladov v</t>
  </si>
  <si>
    <t xml:space="preserve">Dodávateľ: </t>
  </si>
  <si>
    <t>Dátum: 19.01.2023</t>
  </si>
  <si>
    <t>Čerpanie</t>
  </si>
  <si>
    <t>Súpis vykonaných prác a dodávok v</t>
  </si>
  <si>
    <t>SKK</t>
  </si>
  <si>
    <t>za obdobie</t>
  </si>
  <si>
    <t>Mesiac 1999</t>
  </si>
  <si>
    <t>VK</t>
  </si>
  <si>
    <t>Prehľad kalkulovaných nákladov v</t>
  </si>
  <si>
    <t>Stavba :Cyklotrasa Partizánska - Cesta mládeže, Malacky</t>
  </si>
  <si>
    <t>VF</t>
  </si>
  <si>
    <t>Objekt :SO 12.3 Prekládka pripojovacích plynovodov</t>
  </si>
  <si>
    <t>t-gas, s.r.o.</t>
  </si>
  <si>
    <t>Konverzný kurz ( SKK/EUR ) =</t>
  </si>
  <si>
    <t>Por.</t>
  </si>
  <si>
    <t>Kód položky</t>
  </si>
  <si>
    <t>Popis položky, stavebného dielu, remesla,</t>
  </si>
  <si>
    <t>Merná</t>
  </si>
  <si>
    <t>J. Cena</t>
  </si>
  <si>
    <t>Konštrukcie</t>
  </si>
  <si>
    <t>Špecifikovaný</t>
  </si>
  <si>
    <t>Spolu</t>
  </si>
  <si>
    <t>Hmotnosť v tonách</t>
  </si>
  <si>
    <t>Hmotn. v t</t>
  </si>
  <si>
    <t>Suť v tonách</t>
  </si>
  <si>
    <t>Suť v t</t>
  </si>
  <si>
    <t>Pozícia</t>
  </si>
  <si>
    <t>Vyňatý</t>
  </si>
  <si>
    <t>Vysoká sadzba</t>
  </si>
  <si>
    <t>číslo</t>
  </si>
  <si>
    <t>cenníka</t>
  </si>
  <si>
    <t>výkaz-výmer</t>
  </si>
  <si>
    <t>výmera</t>
  </si>
  <si>
    <t>jednotka</t>
  </si>
  <si>
    <t>a práce</t>
  </si>
  <si>
    <t>materiál</t>
  </si>
  <si>
    <t>Jednotková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</si>
  <si>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</si>
  <si>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</si>
  <si>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</si>
  <si>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</si>
  <si>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</si>
  <si>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</si>
  <si>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</si>
  <si>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Nh</t>
  </si>
  <si>
    <t>PRÁCE A DODÁVKY HSV</t>
  </si>
  <si>
    <t>1 - ZEMNE PRÁCE</t>
  </si>
  <si>
    <t>272</t>
  </si>
  <si>
    <t xml:space="preserve">11310-6600   </t>
  </si>
  <si>
    <t xml:space="preserve">Rozobratie zámkovej dlažby                                                      </t>
  </si>
  <si>
    <t xml:space="preserve">m2      </t>
  </si>
  <si>
    <t xml:space="preserve">                    </t>
  </si>
  <si>
    <t>E</t>
  </si>
  <si>
    <t>253</t>
  </si>
  <si>
    <t xml:space="preserve">12090-2112   </t>
  </si>
  <si>
    <t xml:space="preserve">Búranie betónu prostého                                                         </t>
  </si>
  <si>
    <t xml:space="preserve">m3      </t>
  </si>
  <si>
    <t>001</t>
  </si>
  <si>
    <t xml:space="preserve">13000-1101   </t>
  </si>
  <si>
    <t xml:space="preserve">Príplatok za sťažené vykopávky v blízkosti podzem. vedenia                      </t>
  </si>
  <si>
    <t xml:space="preserve">13120-1102   </t>
  </si>
  <si>
    <t xml:space="preserve">Hĺbenie jám nezapaž. v horn. tr. 3 nad 100 do 1 000 m3                          </t>
  </si>
  <si>
    <t xml:space="preserve">13120-1109   </t>
  </si>
  <si>
    <t xml:space="preserve">Príplatok za lepivosť v horn. tr. 3                                             </t>
  </si>
  <si>
    <t xml:space="preserve">13220-1201   </t>
  </si>
  <si>
    <t xml:space="preserve">Hĺbenie rýh šírka do 2 m v horn. tr. 3 do 100 m3                                </t>
  </si>
  <si>
    <t xml:space="preserve">16220-1101   </t>
  </si>
  <si>
    <t xml:space="preserve">Vodorovné premiestnenie výkopu do 20 m horn. tr. 1-4                            </t>
  </si>
  <si>
    <t xml:space="preserve">16270-1105   </t>
  </si>
  <si>
    <t xml:space="preserve">Vodorovné premiestnenie výkopu do 10000 m horn. tr. 1-4                         </t>
  </si>
  <si>
    <t xml:space="preserve">16270-1109   </t>
  </si>
  <si>
    <t xml:space="preserve">Príplatok za každých ďalších 1000 m nad 10000 m horn. tr. 1-4                   </t>
  </si>
  <si>
    <t xml:space="preserve">16710-1101   </t>
  </si>
  <si>
    <t xml:space="preserve">Nakladanie výkopku do 100 m3 v horn. tr. 1-4                                    </t>
  </si>
  <si>
    <t xml:space="preserve">17120-1201   </t>
  </si>
  <si>
    <t xml:space="preserve">Uloženie sypaniny na skládku                                                    </t>
  </si>
  <si>
    <t xml:space="preserve">17410-1001   </t>
  </si>
  <si>
    <t xml:space="preserve">Zásyp zhutnený jám, šachiet, rýh, zárezov alebo okolo objektov do 100 m3        </t>
  </si>
  <si>
    <t xml:space="preserve">17530-1101   </t>
  </si>
  <si>
    <t xml:space="preserve">Lôžko a obsyp plynovodného potrubia pieskom                                     </t>
  </si>
  <si>
    <t>MAT</t>
  </si>
  <si>
    <t xml:space="preserve">319 4C1002   </t>
  </si>
  <si>
    <t xml:space="preserve">T-kus odbočkový D-410 bez sedla pre ventil 2"- 252117                           </t>
  </si>
  <si>
    <t xml:space="preserve">kus     </t>
  </si>
  <si>
    <t xml:space="preserve">319 4C1474   </t>
  </si>
  <si>
    <t xml:space="preserve">Kolík uzatvárací DN 50 - 2" - 141013                                            </t>
  </si>
  <si>
    <t xml:space="preserve">583 311110   </t>
  </si>
  <si>
    <t xml:space="preserve">Piesok pre lôžko a obsyp potrubia 0-4                                           </t>
  </si>
  <si>
    <t xml:space="preserve">t       </t>
  </si>
  <si>
    <t xml:space="preserve">1 - ZEMNE PRÁCE  spolu: </t>
  </si>
  <si>
    <t>2 - ZÁKLADY</t>
  </si>
  <si>
    <t>002</t>
  </si>
  <si>
    <t xml:space="preserve">27157-1111   </t>
  </si>
  <si>
    <t xml:space="preserve">Vankúš pod základy zo štrkopiesku triedeného                                    </t>
  </si>
  <si>
    <t>011</t>
  </si>
  <si>
    <t xml:space="preserve">27531-3611   </t>
  </si>
  <si>
    <t xml:space="preserve">Základové pätky z betónu prostého tr. C16/20                                    </t>
  </si>
  <si>
    <t>252</t>
  </si>
  <si>
    <t xml:space="preserve">27535-2119   </t>
  </si>
  <si>
    <t xml:space="preserve">Odstránenie debnenia základových pätiek a blokov                                </t>
  </si>
  <si>
    <t xml:space="preserve">2 - ZÁKLADY  spolu: </t>
  </si>
  <si>
    <t>3 - ZVISLÉ A KOMPLETNÉ KONŠTRUKCIE</t>
  </si>
  <si>
    <t>321</t>
  </si>
  <si>
    <t xml:space="preserve">32735-1010   </t>
  </si>
  <si>
    <t xml:space="preserve">Debnenie oporných múrov rovinné, zhotovenie                                     </t>
  </si>
  <si>
    <t xml:space="preserve">3 - ZVISLÉ A KOMPLETNÉ KONŠTRUKCIE  spolu: </t>
  </si>
  <si>
    <t>4 - VODOROVNÉ KONŠTRUKCIE</t>
  </si>
  <si>
    <t>221</t>
  </si>
  <si>
    <t xml:space="preserve">45131-7777   </t>
  </si>
  <si>
    <t xml:space="preserve">Podklad pod dlažbu z betónu prostého hr. 50-100 mm                              </t>
  </si>
  <si>
    <t>312</t>
  </si>
  <si>
    <t xml:space="preserve">45157-1221   </t>
  </si>
  <si>
    <t xml:space="preserve">Podklad pod dlažbu zo štrkopiesku hr. do 100 mm                                 </t>
  </si>
  <si>
    <t xml:space="preserve">4 - VODOROVNÉ KONŠTRUKCIE  spolu: </t>
  </si>
  <si>
    <t>5 - KOMUNIKÁCIE</t>
  </si>
  <si>
    <t xml:space="preserve">59621-1230   </t>
  </si>
  <si>
    <t xml:space="preserve">Kladenie zámkovej dlažby pre chodcov hr. 80 mm sk. C do 50 m2                   </t>
  </si>
  <si>
    <t xml:space="preserve">59943-2111   </t>
  </si>
  <si>
    <t xml:space="preserve">Výplň škár dlažby z lom. kameňa kamenivom ťaženým                               </t>
  </si>
  <si>
    <t xml:space="preserve">5 - KOMUNIKÁCIE  spolu: </t>
  </si>
  <si>
    <t xml:space="preserve">PRÁCE A DODÁVKY HSV  spolu: </t>
  </si>
  <si>
    <t>PRÁCE A DODÁVKY M</t>
  </si>
  <si>
    <t>272 - Vedenie diaľkové a prípojné - plynovody</t>
  </si>
  <si>
    <t xml:space="preserve">80220-0050   </t>
  </si>
  <si>
    <t xml:space="preserve">Montáž plynovodných prípojok z oceľových rúr zváraním   2 "   /50/              </t>
  </si>
  <si>
    <t xml:space="preserve">m       </t>
  </si>
  <si>
    <t xml:space="preserve">80251-0500   </t>
  </si>
  <si>
    <t xml:space="preserve">Prípl. za montáž plynovodného potr. v otv. výk. nad 20% do DN 500               </t>
  </si>
  <si>
    <t xml:space="preserve">80273-1025   </t>
  </si>
  <si>
    <t xml:space="preserve">Montáž prírubových spojov   PN 6    do DN 25                                    </t>
  </si>
  <si>
    <t xml:space="preserve">80273-1100   </t>
  </si>
  <si>
    <t xml:space="preserve">Montáž prírubových spojov   PN 6    do DN 100                                   </t>
  </si>
  <si>
    <t xml:space="preserve">80281-0025   </t>
  </si>
  <si>
    <t xml:space="preserve">Montáž rúrových dielov závitových      1"                                       </t>
  </si>
  <si>
    <t xml:space="preserve">80282-0025   </t>
  </si>
  <si>
    <t xml:space="preserve">Zhotovenie vonkajšieho závitu G       1"                                        </t>
  </si>
  <si>
    <t xml:space="preserve">80291-0050   </t>
  </si>
  <si>
    <t xml:space="preserve">Montáž uloženia - priskrutkovaním do     50                                     </t>
  </si>
  <si>
    <t xml:space="preserve">kg      </t>
  </si>
  <si>
    <t xml:space="preserve">80294-1000   </t>
  </si>
  <si>
    <t xml:space="preserve">Doplnkové konštrukcie z profilového materiálu zhotovenie a montáž               </t>
  </si>
  <si>
    <t xml:space="preserve">80302-0050   </t>
  </si>
  <si>
    <t xml:space="preserve">Rezanie potrubia strojovou pílou  do DN 50                                      </t>
  </si>
  <si>
    <t xml:space="preserve">80302-0080   </t>
  </si>
  <si>
    <t xml:space="preserve">Rezanie potrubia strojovou pílou  do DN 80                                      </t>
  </si>
  <si>
    <t xml:space="preserve">80310-0010   </t>
  </si>
  <si>
    <t xml:space="preserve">Odstránenie izolácie  z potrubia                                                </t>
  </si>
  <si>
    <t xml:space="preserve">80311-1020   </t>
  </si>
  <si>
    <t xml:space="preserve">Oprava opláštenia a izol. ovinutím pásky-2 vrst.                                </t>
  </si>
  <si>
    <t xml:space="preserve">80312-2020   </t>
  </si>
  <si>
    <t xml:space="preserve">Ručné opláštenie ovinutím pásky za studena-2 vrstv.                             </t>
  </si>
  <si>
    <t xml:space="preserve">80313-0000   </t>
  </si>
  <si>
    <t xml:space="preserve">Premeranie hrúbky izolácie nedeštruktívnou metódou                              </t>
  </si>
  <si>
    <t xml:space="preserve">80321-1010   </t>
  </si>
  <si>
    <t xml:space="preserve">Montáž čuchačky na oceľovú chráničku                                            </t>
  </si>
  <si>
    <t xml:space="preserve">80322-3000   </t>
  </si>
  <si>
    <t xml:space="preserve">Uloženie PE fólie na obsyp                                                      </t>
  </si>
  <si>
    <t xml:space="preserve">80331-0065   </t>
  </si>
  <si>
    <t>Prežiarenie zvarov Iridiom 192 cez 2 steny film D7 pr.rúrky do 63,5mm hr. -6,5mm</t>
  </si>
  <si>
    <t xml:space="preserve">80331-0090   </t>
  </si>
  <si>
    <t xml:space="preserve">Prežiarenie zvarov Iridiom 192 cez 2 steny film D7 pr.rúrky do 89mm hr. -7mm    </t>
  </si>
  <si>
    <t xml:space="preserve">80341-0010   </t>
  </si>
  <si>
    <t xml:space="preserve">Príprava na tlakovú skúšku vzduchom a vodou do 0,6 MPa                          </t>
  </si>
  <si>
    <t xml:space="preserve">úsek    </t>
  </si>
  <si>
    <t xml:space="preserve">80343-0080   </t>
  </si>
  <si>
    <t xml:space="preserve">Skúška tesnosti potrubia DN nad 40 do 80                                        </t>
  </si>
  <si>
    <t xml:space="preserve">80344-0050   </t>
  </si>
  <si>
    <t xml:space="preserve">Hlavná tlaková skúška vzduchom 0,6 MPa  50                                      </t>
  </si>
  <si>
    <t xml:space="preserve">80344-0080   </t>
  </si>
  <si>
    <t xml:space="preserve">Hlavná tlaková skúška vzduchom 0,6 MPa  80                                      </t>
  </si>
  <si>
    <t xml:space="preserve">80349-0200   </t>
  </si>
  <si>
    <t xml:space="preserve">Čistenie potrubí   do DN  200                                                   </t>
  </si>
  <si>
    <t xml:space="preserve">80372-45V1   </t>
  </si>
  <si>
    <t xml:space="preserve">Odborná skúška STL - plynu (revízia)                                            </t>
  </si>
  <si>
    <t xml:space="preserve">hod     </t>
  </si>
  <si>
    <t xml:space="preserve">80372-45V2   </t>
  </si>
  <si>
    <t xml:space="preserve">Technologický postup STL                                                        </t>
  </si>
  <si>
    <t xml:space="preserve">80372-45V3   </t>
  </si>
  <si>
    <t xml:space="preserve">Geodetické zameranie plynovodu                                                  </t>
  </si>
  <si>
    <t xml:space="preserve">80381-0000   </t>
  </si>
  <si>
    <t xml:space="preserve">Príprava na odstránenie plynu z potrubia dusíkom                                </t>
  </si>
  <si>
    <t xml:space="preserve">80382-0050   </t>
  </si>
  <si>
    <t xml:space="preserve">Odstránenie plynu z potrubia dusíkom  do DN 50                                  </t>
  </si>
  <si>
    <t xml:space="preserve">80382-0080   </t>
  </si>
  <si>
    <t xml:space="preserve">Odstránenie plynu z potrubia dusíkom   DN 80                                    </t>
  </si>
  <si>
    <t xml:space="preserve">80391-0000   </t>
  </si>
  <si>
    <t xml:space="preserve">Označenie zvaru značkou zvárača                                                 </t>
  </si>
  <si>
    <t xml:space="preserve">80401-0020   </t>
  </si>
  <si>
    <t xml:space="preserve">Demontáž strednotlak. regulátorov tlaku plynu dvojitý rad                       </t>
  </si>
  <si>
    <t xml:space="preserve">súbor   </t>
  </si>
  <si>
    <t xml:space="preserve">80403-0050   </t>
  </si>
  <si>
    <t xml:space="preserve">Demontáž potrubia do šrotu do DN 50                                             </t>
  </si>
  <si>
    <t xml:space="preserve">80410-1020   </t>
  </si>
  <si>
    <t xml:space="preserve">Montáž kontrolného vývodu napäťového KVO pre 4-žilový kábel                     </t>
  </si>
  <si>
    <t xml:space="preserve">komplet </t>
  </si>
  <si>
    <t xml:space="preserve">80410-2010   </t>
  </si>
  <si>
    <t xml:space="preserve">Ukončenie vodiča v PO a SO a zapojenie do 2,5                                   </t>
  </si>
  <si>
    <t xml:space="preserve">80410-4020   </t>
  </si>
  <si>
    <t xml:space="preserve">Metalotermické navarenie 2 žilového kábla                                       </t>
  </si>
  <si>
    <t xml:space="preserve">80410-6010   </t>
  </si>
  <si>
    <t xml:space="preserve">Osadenie a montáž POP                                                           </t>
  </si>
  <si>
    <t xml:space="preserve">80410-6030   </t>
  </si>
  <si>
    <t xml:space="preserve">Montáž svorkovice do DBR, BR                                                    </t>
  </si>
  <si>
    <t xml:space="preserve">80421-0200   </t>
  </si>
  <si>
    <t xml:space="preserve">Kontrola stavu pasív. ochrany pred spustením do výkopu do DN 200                </t>
  </si>
  <si>
    <t xml:space="preserve">80500-0050   </t>
  </si>
  <si>
    <t xml:space="preserve">Montáž navarovacieho hrdla  MANIBS DN 50 pre gumové kolíky                      </t>
  </si>
  <si>
    <t xml:space="preserve">80500-1050   </t>
  </si>
  <si>
    <t xml:space="preserve">Uzatvorenie potrubia do DN 50 osadením kolíka                                   </t>
  </si>
  <si>
    <t xml:space="preserve">80515-1005   </t>
  </si>
  <si>
    <t xml:space="preserve">Montáž rúr. dielov privarovacích do 10kg DN 50 pri prepojoch a odpojoch         </t>
  </si>
  <si>
    <t>270</t>
  </si>
  <si>
    <t xml:space="preserve">80701-0259   </t>
  </si>
  <si>
    <t xml:space="preserve">Montáž potrubia z rúr oceľových závitových  2"                                  </t>
  </si>
  <si>
    <t xml:space="preserve">80701-0261   </t>
  </si>
  <si>
    <t xml:space="preserve">Montáž potrubia z rúr oceľových závitových  3"                                  </t>
  </si>
  <si>
    <t xml:space="preserve">272 - Vedenie diaľkové a prípojné - plynovody  spolu: </t>
  </si>
  <si>
    <t>MCE - ostatné</t>
  </si>
  <si>
    <t xml:space="preserve">99088-0010   </t>
  </si>
  <si>
    <t xml:space="preserve">Presun hmôt pre montáž potrubia do 1000 m                                       </t>
  </si>
  <si>
    <t xml:space="preserve">99088-0011   </t>
  </si>
  <si>
    <t xml:space="preserve">Prípl. za zväčšený presun  za každý  ďalší km                                   </t>
  </si>
  <si>
    <t xml:space="preserve">150 1A0014   </t>
  </si>
  <si>
    <t xml:space="preserve">Rúra čierna St 37.0 - DN 1"                                                     </t>
  </si>
  <si>
    <t xml:space="preserve">150 1A0045   </t>
  </si>
  <si>
    <t xml:space="preserve">Rúra bralenová, DN 2"                                                           </t>
  </si>
  <si>
    <t xml:space="preserve">150 1A0046   </t>
  </si>
  <si>
    <t xml:space="preserve">Rúra bralenová, DN 3"                                                           </t>
  </si>
  <si>
    <t xml:space="preserve">283 230020   </t>
  </si>
  <si>
    <t xml:space="preserve">Výstražná PVC-P fólia hr.0,2mm,š.20cm bez potlače žltá-plyn potrubie            </t>
  </si>
  <si>
    <t xml:space="preserve">283 2F0107   </t>
  </si>
  <si>
    <t xml:space="preserve">Páska vrchná DENSOLEN R 20 HT - 84 00 27                                        </t>
  </si>
  <si>
    <t xml:space="preserve">283 2F0110   </t>
  </si>
  <si>
    <t xml:space="preserve">Páska spodná protikorózna DENSOLEN S-20 - 0,8 kg - 84 00 10                     </t>
  </si>
  <si>
    <t xml:space="preserve">283 2F0201   </t>
  </si>
  <si>
    <t xml:space="preserve">Náter podkladový DENSOLEN Primer HT - 1 liter - 84 01 00                        </t>
  </si>
  <si>
    <t xml:space="preserve">358 9B0021   </t>
  </si>
  <si>
    <t xml:space="preserve">Prvok plastový prepojovací SKAO - POP, 4-svorkový                               </t>
  </si>
  <si>
    <t xml:space="preserve">422 4A1707   </t>
  </si>
  <si>
    <t xml:space="preserve">Skriňa SEF 1 - 445255456                                                        </t>
  </si>
  <si>
    <t xml:space="preserve">súprava </t>
  </si>
  <si>
    <t xml:space="preserve">MCE - ostatné  spolu: </t>
  </si>
  <si>
    <t xml:space="preserve">PRÁCE A DODÁVKY M  spolu: </t>
  </si>
  <si>
    <t>Za rozpočet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</si>
</sst>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#,##0.00%"/>
    <numFmt numFmtId="165" formatCode="dd\.mm\.yyyy"/>
    <numFmt numFmtId="166" formatCode="#,##0.00000"/>
    <numFmt numFmtId="167" formatCode="#,##0.000"/>
    <numFmt numFmtId="168" formatCode="#,##0.00\ &quot;€&quot;"/>
    <numFmt numFmtId="169" formatCode="#,##0.0000"/>
    <numFmt numFmtId="170" formatCode="#,##0&quot; Sk&quot;;[Red]&quot;-&quot;#,##0&quot; Sk&quot;"/>
    <numFmt numFmtId="171" formatCode="_-* #,##0\ &quot;Sk&quot;_-;\-* #,##0\ &quot;Sk&quot;_-;_-* &quot;-&quot;\ &quot;Sk&quot;_-;_-@_-"/>
  </numFmts>
  <fonts count="117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8"/>
      <name val="MS Sans Serif"/>
      <charset val="1"/>
    </font>
    <font>
      <b/>
      <sz val="14"/>
      <name val="Arial CE"/>
      <family val="2"/>
      <charset val="238"/>
    </font>
    <font>
      <sz val="11"/>
      <color theme="1"/>
      <name val="Arial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8"/>
      <name val="MS Sans Serif"/>
      <family val="2"/>
      <charset val="1"/>
    </font>
    <font>
      <sz val="9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43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2" tint="-0.749992370372631"/>
      <name val="Arial"/>
      <family val="2"/>
      <charset val="238"/>
    </font>
    <font>
      <sz val="8"/>
      <color theme="2" tint="-0.749992370372631"/>
      <name val="Arial"/>
      <family val="2"/>
      <charset val="238"/>
    </font>
    <font>
      <b/>
      <sz val="8"/>
      <color theme="1" tint="0.1499984740745262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2" tint="-0.749992370372631"/>
      <name val="Arial"/>
      <family val="2"/>
      <charset val="238"/>
    </font>
    <font>
      <b/>
      <sz val="10"/>
      <color theme="1" tint="0.249977111117893"/>
      <name val="Arial"/>
      <family val="2"/>
      <charset val="238"/>
    </font>
    <font>
      <sz val="11"/>
      <color theme="2" tint="-0.74999237037263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indexed="8"/>
      <name val="MS Sans Serif"/>
      <charset val="1"/>
    </font>
    <font>
      <sz val="10"/>
      <color indexed="9"/>
      <name val="MS Sans Serif"/>
      <charset val="1"/>
    </font>
    <font>
      <sz val="10"/>
      <color indexed="9"/>
      <name val="MS Sans Serif"/>
      <family val="2"/>
      <charset val="1"/>
    </font>
    <font>
      <b/>
      <sz val="10"/>
      <color indexed="8"/>
      <name val="MS Sans Serif"/>
      <family val="2"/>
      <charset val="1"/>
    </font>
    <font>
      <sz val="10"/>
      <color indexed="10"/>
      <name val="MS Sans Serif"/>
      <charset val="1"/>
    </font>
    <font>
      <sz val="10"/>
      <color indexed="10"/>
      <name val="MS Sans Serif"/>
      <family val="2"/>
      <charset val="1"/>
    </font>
    <font>
      <b/>
      <sz val="10"/>
      <color indexed="9"/>
      <name val="MS Sans Serif"/>
      <charset val="1"/>
    </font>
    <font>
      <b/>
      <sz val="10"/>
      <color indexed="9"/>
      <name val="MS Sans Serif"/>
      <family val="2"/>
      <charset val="1"/>
    </font>
    <font>
      <sz val="10"/>
      <name val="Arial"/>
      <family val="2"/>
      <charset val="1"/>
    </font>
    <font>
      <i/>
      <sz val="10"/>
      <color indexed="23"/>
      <name val="MS Sans Serif"/>
      <charset val="1"/>
    </font>
    <font>
      <i/>
      <sz val="10"/>
      <color indexed="23"/>
      <name val="MS Sans Serif"/>
      <family val="2"/>
      <charset val="1"/>
    </font>
    <font>
      <sz val="10"/>
      <color indexed="17"/>
      <name val="MS Sans Serif"/>
      <charset val="1"/>
    </font>
    <font>
      <sz val="10"/>
      <color indexed="17"/>
      <name val="MS Sans Serif"/>
      <family val="2"/>
      <charset val="1"/>
    </font>
    <font>
      <b/>
      <sz val="24"/>
      <color indexed="8"/>
      <name val="MS Sans Serif"/>
      <charset val="1"/>
    </font>
    <font>
      <sz val="18"/>
      <color indexed="8"/>
      <name val="MS Sans Serif"/>
      <charset val="1"/>
    </font>
    <font>
      <sz val="18"/>
      <color indexed="8"/>
      <name val="MS Sans Serif"/>
      <family val="2"/>
      <charset val="1"/>
    </font>
    <font>
      <sz val="12"/>
      <color indexed="8"/>
      <name val="MS Sans Serif"/>
      <charset val="1"/>
    </font>
    <font>
      <sz val="12"/>
      <color indexed="8"/>
      <name val="MS Sans Serif"/>
      <family val="2"/>
      <charset val="1"/>
    </font>
    <font>
      <b/>
      <sz val="24"/>
      <color indexed="8"/>
      <name val="MS Sans Serif"/>
      <family val="2"/>
      <charset val="1"/>
    </font>
    <font>
      <u/>
      <sz val="11"/>
      <color theme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</font>
    <font>
      <sz val="10"/>
      <color indexed="19"/>
      <name val="MS Sans Serif"/>
      <charset val="1"/>
    </font>
    <font>
      <sz val="10"/>
      <color indexed="19"/>
      <name val="MS Sans Serif"/>
      <family val="2"/>
      <charset val="1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0"/>
      <color indexed="63"/>
      <name val="MS Sans Serif"/>
      <charset val="1"/>
    </font>
    <font>
      <sz val="10"/>
      <color indexed="63"/>
      <name val="MS Sans Serif"/>
      <family val="2"/>
      <charset val="1"/>
    </font>
    <font>
      <sz val="10"/>
      <color theme="1"/>
      <name val="Arial"/>
      <family val="2"/>
      <charset val="238"/>
    </font>
    <font>
      <sz val="18"/>
      <color indexed="56"/>
      <name val="Cambria"/>
      <family val="2"/>
      <charset val="238"/>
    </font>
    <font>
      <i/>
      <sz val="10"/>
      <color theme="1"/>
      <name val="Cambria"/>
      <family val="2"/>
      <charset val="238"/>
      <scheme val="major"/>
    </font>
    <font>
      <sz val="10"/>
      <name val="Arial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i/>
      <sz val="8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7"/>
      <name val="Letter Gothic CE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indexed="23"/>
        <b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31"/>
        <b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10"/>
        <bgColor indexed="16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40">
    <xf numFmtId="0" fontId="0" fillId="0" borderId="0"/>
    <xf numFmtId="0" fontId="41" fillId="0" borderId="0" applyNumberFormat="0" applyFill="0" applyBorder="0" applyAlignment="0" applyProtection="0"/>
    <xf numFmtId="0" fontId="42" fillId="0" borderId="0">
      <alignment vertical="top" wrapText="1"/>
      <protection locked="0"/>
    </xf>
    <xf numFmtId="0" fontId="44" fillId="0" borderId="0"/>
    <xf numFmtId="0" fontId="48" fillId="0" borderId="0" applyAlignment="0">
      <protection locked="0"/>
    </xf>
    <xf numFmtId="0" fontId="50" fillId="0" borderId="0"/>
    <xf numFmtId="0" fontId="52" fillId="0" borderId="0"/>
    <xf numFmtId="0" fontId="1" fillId="0" borderId="0"/>
    <xf numFmtId="0" fontId="1" fillId="0" borderId="0"/>
    <xf numFmtId="0" fontId="61" fillId="0" borderId="0" applyNumberFormat="0" applyFill="0" applyBorder="0">
      <alignment vertical="top" wrapText="1"/>
      <protection locked="0"/>
    </xf>
    <xf numFmtId="0" fontId="62" fillId="9" borderId="0" applyNumberFormat="0" applyBorder="0">
      <alignment vertical="top" wrapText="1"/>
      <protection locked="0"/>
    </xf>
    <xf numFmtId="0" fontId="63" fillId="9" borderId="0" applyNumberFormat="0" applyBorder="0">
      <alignment vertical="top"/>
      <protection locked="0"/>
    </xf>
    <xf numFmtId="0" fontId="63" fillId="9" borderId="0" applyNumberFormat="0" applyBorder="0">
      <alignment vertical="top" wrapText="1"/>
      <protection locked="0"/>
    </xf>
    <xf numFmtId="0" fontId="62" fillId="5" borderId="0" applyNumberFormat="0" applyBorder="0">
      <alignment vertical="top" wrapText="1"/>
      <protection locked="0"/>
    </xf>
    <xf numFmtId="0" fontId="63" fillId="5" borderId="0" applyNumberFormat="0" applyBorder="0">
      <alignment vertical="top"/>
      <protection locked="0"/>
    </xf>
    <xf numFmtId="0" fontId="63" fillId="5" borderId="0" applyNumberFormat="0" applyBorder="0">
      <alignment vertical="top" wrapText="1"/>
      <protection locked="0"/>
    </xf>
    <xf numFmtId="0" fontId="61" fillId="10" borderId="0" applyNumberFormat="0" applyBorder="0">
      <alignment vertical="top" wrapText="1"/>
      <protection locked="0"/>
    </xf>
    <xf numFmtId="0" fontId="64" fillId="10" borderId="0" applyNumberFormat="0" applyBorder="0">
      <alignment vertical="top"/>
      <protection locked="0"/>
    </xf>
    <xf numFmtId="0" fontId="64" fillId="11" borderId="0" applyNumberFormat="0" applyBorder="0">
      <alignment vertical="top"/>
      <protection locked="0"/>
    </xf>
    <xf numFmtId="0" fontId="64" fillId="11" borderId="0" applyNumberFormat="0" applyBorder="0">
      <alignment vertical="top" wrapText="1"/>
      <protection locked="0"/>
    </xf>
    <xf numFmtId="0" fontId="64" fillId="0" borderId="0" applyNumberFormat="0" applyFill="0" applyBorder="0">
      <alignment vertical="top"/>
      <protection locked="0"/>
    </xf>
    <xf numFmtId="0" fontId="64" fillId="0" borderId="0" applyNumberFormat="0" applyFill="0" applyBorder="0">
      <alignment vertical="top" wrapText="1"/>
      <protection locked="0"/>
    </xf>
    <xf numFmtId="0" fontId="65" fillId="12" borderId="0" applyNumberFormat="0" applyBorder="0">
      <alignment vertical="top" wrapText="1"/>
      <protection locked="0"/>
    </xf>
    <xf numFmtId="0" fontId="66" fillId="12" borderId="0" applyNumberFormat="0" applyBorder="0">
      <alignment vertical="top"/>
      <protection locked="0"/>
    </xf>
    <xf numFmtId="0" fontId="66" fillId="13" borderId="0" applyNumberFormat="0" applyBorder="0">
      <alignment vertical="top"/>
      <protection locked="0"/>
    </xf>
    <xf numFmtId="0" fontId="66" fillId="13" borderId="0" applyNumberFormat="0" applyBorder="0">
      <alignment vertical="top" wrapText="1"/>
      <protection locked="0"/>
    </xf>
    <xf numFmtId="0" fontId="67" fillId="14" borderId="0" applyNumberFormat="0" applyBorder="0">
      <alignment vertical="top" wrapText="1"/>
      <protection locked="0"/>
    </xf>
    <xf numFmtId="0" fontId="68" fillId="14" borderId="0" applyNumberFormat="0" applyBorder="0">
      <alignment vertical="top"/>
      <protection locked="0"/>
    </xf>
    <xf numFmtId="0" fontId="68" fillId="15" borderId="0" applyNumberFormat="0" applyBorder="0">
      <alignment vertical="top"/>
      <protection locked="0"/>
    </xf>
    <xf numFmtId="0" fontId="68" fillId="15" borderId="0" applyNumberFormat="0" applyBorder="0">
      <alignment vertical="top" wrapText="1"/>
      <protection locked="0"/>
    </xf>
    <xf numFmtId="0" fontId="69" fillId="0" borderId="0">
      <alignment vertical="center"/>
    </xf>
    <xf numFmtId="0" fontId="70" fillId="0" borderId="0" applyNumberFormat="0" applyFill="0" applyBorder="0">
      <alignment vertical="top" wrapText="1"/>
      <protection locked="0"/>
    </xf>
    <xf numFmtId="0" fontId="71" fillId="0" borderId="0" applyNumberFormat="0" applyFill="0" applyBorder="0">
      <alignment vertical="top"/>
      <protection locked="0"/>
    </xf>
    <xf numFmtId="0" fontId="71" fillId="0" borderId="0" applyNumberFormat="0" applyFill="0" applyBorder="0">
      <alignment vertical="top" wrapText="1"/>
      <protection locked="0"/>
    </xf>
    <xf numFmtId="0" fontId="72" fillId="16" borderId="0" applyNumberFormat="0" applyBorder="0">
      <alignment vertical="top" wrapText="1"/>
      <protection locked="0"/>
    </xf>
    <xf numFmtId="0" fontId="73" fillId="16" borderId="0" applyNumberFormat="0" applyBorder="0">
      <alignment vertical="top"/>
      <protection locked="0"/>
    </xf>
    <xf numFmtId="0" fontId="73" fillId="16" borderId="0" applyNumberFormat="0" applyBorder="0">
      <alignment vertical="top" wrapText="1"/>
      <protection locked="0"/>
    </xf>
    <xf numFmtId="0" fontId="74" fillId="0" borderId="0" applyNumberFormat="0" applyFill="0" applyBorder="0">
      <alignment vertical="top" wrapText="1"/>
      <protection locked="0"/>
    </xf>
    <xf numFmtId="0" fontId="75" fillId="0" borderId="0" applyNumberFormat="0" applyFill="0" applyBorder="0">
      <alignment vertical="top" wrapText="1"/>
      <protection locked="0"/>
    </xf>
    <xf numFmtId="0" fontId="76" fillId="0" borderId="0" applyNumberFormat="0" applyFill="0" applyBorder="0">
      <alignment vertical="top"/>
      <protection locked="0"/>
    </xf>
    <xf numFmtId="0" fontId="76" fillId="0" borderId="0" applyNumberFormat="0" applyFill="0" applyBorder="0">
      <alignment vertical="top" wrapText="1"/>
      <protection locked="0"/>
    </xf>
    <xf numFmtId="0" fontId="77" fillId="0" borderId="0" applyNumberFormat="0" applyFill="0" applyBorder="0">
      <alignment vertical="top" wrapText="1"/>
      <protection locked="0"/>
    </xf>
    <xf numFmtId="0" fontId="78" fillId="0" borderId="0" applyNumberFormat="0" applyFill="0" applyBorder="0">
      <alignment vertical="top"/>
      <protection locked="0"/>
    </xf>
    <xf numFmtId="0" fontId="78" fillId="0" borderId="0" applyNumberFormat="0" applyFill="0" applyBorder="0">
      <alignment vertical="top" wrapText="1"/>
      <protection locked="0"/>
    </xf>
    <xf numFmtId="0" fontId="79" fillId="0" borderId="0" applyNumberFormat="0" applyFill="0" applyBorder="0">
      <alignment vertical="top"/>
      <protection locked="0"/>
    </xf>
    <xf numFmtId="0" fontId="79" fillId="0" borderId="0" applyNumberFormat="0" applyFill="0" applyBorder="0">
      <alignment vertical="top" wrapText="1"/>
      <protection locked="0"/>
    </xf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17" borderId="0" applyNumberFormat="0" applyBorder="0">
      <alignment vertical="top" wrapText="1"/>
      <protection locked="0"/>
    </xf>
    <xf numFmtId="0" fontId="83" fillId="17" borderId="0" applyNumberFormat="0" applyBorder="0">
      <alignment vertical="top"/>
      <protection locked="0"/>
    </xf>
    <xf numFmtId="0" fontId="83" fillId="17" borderId="0" applyNumberFormat="0" applyBorder="0">
      <alignment vertical="top" wrapText="1"/>
      <protection locked="0"/>
    </xf>
    <xf numFmtId="0" fontId="84" fillId="0" borderId="0"/>
    <xf numFmtId="0" fontId="85" fillId="0" borderId="0"/>
    <xf numFmtId="0" fontId="86" fillId="0" borderId="0"/>
    <xf numFmtId="0" fontId="86" fillId="0" borderId="0"/>
    <xf numFmtId="0" fontId="87" fillId="0" borderId="0"/>
    <xf numFmtId="0" fontId="87" fillId="0" borderId="0"/>
    <xf numFmtId="0" fontId="88" fillId="0" borderId="0"/>
    <xf numFmtId="0" fontId="89" fillId="0" borderId="0"/>
    <xf numFmtId="0" fontId="88" fillId="0" borderId="0"/>
    <xf numFmtId="0" fontId="89" fillId="0" borderId="0"/>
    <xf numFmtId="0" fontId="90" fillId="0" borderId="0"/>
    <xf numFmtId="0" fontId="90" fillId="0" borderId="0"/>
    <xf numFmtId="0" fontId="88" fillId="0" borderId="0"/>
    <xf numFmtId="0" fontId="89" fillId="0" borderId="0"/>
    <xf numFmtId="0" fontId="88" fillId="0" borderId="0"/>
    <xf numFmtId="0" fontId="89" fillId="0" borderId="0"/>
    <xf numFmtId="0" fontId="52" fillId="0" borderId="0"/>
    <xf numFmtId="0" fontId="91" fillId="0" borderId="0"/>
    <xf numFmtId="0" fontId="91" fillId="0" borderId="0"/>
    <xf numFmtId="0" fontId="48" fillId="0" borderId="0">
      <alignment vertical="top" wrapText="1"/>
      <protection locked="0"/>
    </xf>
    <xf numFmtId="0" fontId="1" fillId="0" borderId="0"/>
    <xf numFmtId="0" fontId="48" fillId="0" borderId="0">
      <alignment vertical="top"/>
      <protection locked="0"/>
    </xf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3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47" fillId="0" borderId="0"/>
    <xf numFmtId="0" fontId="47" fillId="0" borderId="0"/>
    <xf numFmtId="0" fontId="86" fillId="0" borderId="0"/>
    <xf numFmtId="0" fontId="8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88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88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88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52" fillId="0" borderId="0"/>
    <xf numFmtId="0" fontId="91" fillId="0" borderId="0"/>
    <xf numFmtId="0" fontId="52" fillId="0" borderId="0"/>
    <xf numFmtId="0" fontId="91" fillId="0" borderId="0"/>
    <xf numFmtId="0" fontId="86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94" fillId="17" borderId="32" applyNumberFormat="0">
      <alignment vertical="top" wrapText="1"/>
      <protection locked="0"/>
    </xf>
    <xf numFmtId="0" fontId="95" fillId="17" borderId="32" applyNumberFormat="0">
      <alignment vertical="top"/>
      <protection locked="0"/>
    </xf>
    <xf numFmtId="0" fontId="95" fillId="17" borderId="32" applyNumberFormat="0">
      <alignment vertical="top" wrapText="1"/>
      <protection locked="0"/>
    </xf>
    <xf numFmtId="9" fontId="52" fillId="0" borderId="0" applyFont="0" applyFill="0" applyBorder="0" applyAlignment="0" applyProtection="0"/>
    <xf numFmtId="9" fontId="50" fillId="0" borderId="0" applyFill="0" applyBorder="0" applyAlignment="0" applyProtection="0"/>
    <xf numFmtId="0" fontId="50" fillId="17" borderId="33" applyNumberFormat="0" applyAlignment="0" applyProtection="0"/>
    <xf numFmtId="0" fontId="42" fillId="0" borderId="0" applyNumberFormat="0" applyFill="0" applyBorder="0">
      <alignment vertical="top" wrapText="1"/>
      <protection locked="0"/>
    </xf>
    <xf numFmtId="0" fontId="48" fillId="0" borderId="0" applyNumberFormat="0" applyFill="0" applyBorder="0">
      <alignment vertical="top"/>
      <protection locked="0"/>
    </xf>
    <xf numFmtId="0" fontId="48" fillId="0" borderId="0" applyNumberFormat="0" applyFill="0" applyBorder="0">
      <alignment vertical="top" wrapText="1"/>
      <protection locked="0"/>
    </xf>
    <xf numFmtId="0" fontId="96" fillId="18" borderId="0" applyNumberFormat="0" applyFont="0" applyBorder="0" applyAlignment="0" applyProtection="0"/>
    <xf numFmtId="0" fontId="50" fillId="19" borderId="0" applyNumberFormat="0" applyBorder="0" applyAlignment="0" applyProtection="0"/>
    <xf numFmtId="0" fontId="96" fillId="7" borderId="0" applyNumberFormat="0" applyFont="0" applyBorder="0" applyAlignment="0" applyProtection="0"/>
    <xf numFmtId="0" fontId="50" fillId="20" borderId="0" applyNumberFormat="0" applyBorder="0" applyAlignment="0" applyProtection="0"/>
    <xf numFmtId="0" fontId="42" fillId="0" borderId="0" applyNumberFormat="0" applyFill="0" applyBorder="0">
      <alignment vertical="top" wrapText="1"/>
      <protection locked="0"/>
    </xf>
    <xf numFmtId="0" fontId="48" fillId="0" borderId="0" applyNumberFormat="0" applyFill="0" applyBorder="0">
      <alignment vertical="top"/>
      <protection locked="0"/>
    </xf>
    <xf numFmtId="0" fontId="48" fillId="0" borderId="0" applyNumberFormat="0" applyFill="0" applyBorder="0">
      <alignment vertical="top" wrapText="1"/>
      <protection locked="0"/>
    </xf>
    <xf numFmtId="0" fontId="97" fillId="0" borderId="0" applyNumberFormat="0" applyFill="0" applyBorder="0" applyAlignment="0" applyProtection="0"/>
    <xf numFmtId="0" fontId="65" fillId="0" borderId="0" applyNumberFormat="0" applyFill="0" applyBorder="0">
      <alignment vertical="top" wrapText="1"/>
      <protection locked="0"/>
    </xf>
    <xf numFmtId="0" fontId="66" fillId="0" borderId="0" applyNumberFormat="0" applyFill="0" applyBorder="0">
      <alignment vertical="top"/>
      <protection locked="0"/>
    </xf>
    <xf numFmtId="0" fontId="66" fillId="0" borderId="0" applyNumberFormat="0" applyFill="0" applyBorder="0">
      <alignment vertical="top" wrapText="1"/>
      <protection locked="0"/>
    </xf>
    <xf numFmtId="0" fontId="1" fillId="0" borderId="0"/>
    <xf numFmtId="0" fontId="99" fillId="0" borderId="0"/>
    <xf numFmtId="0" fontId="102" fillId="0" borderId="0"/>
    <xf numFmtId="0" fontId="107" fillId="0" borderId="45">
      <alignment vertical="center"/>
    </xf>
    <xf numFmtId="0" fontId="107" fillId="0" borderId="45" applyFont="0" applyFill="0" applyBorder="0">
      <alignment vertical="center"/>
    </xf>
    <xf numFmtId="170" fontId="107" fillId="0" borderId="45"/>
    <xf numFmtId="0" fontId="107" fillId="0" borderId="45" applyFont="0" applyFill="0"/>
    <xf numFmtId="171" fontId="102" fillId="0" borderId="0" applyFont="0" applyFill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3" borderId="0" applyNumberFormat="0" applyBorder="0" applyAlignment="0" applyProtection="0"/>
    <xf numFmtId="0" fontId="92" fillId="25" borderId="0" applyNumberFormat="0" applyBorder="0" applyAlignment="0" applyProtection="0"/>
    <xf numFmtId="0" fontId="92" fillId="22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5" borderId="0" applyNumberFormat="0" applyBorder="0" applyAlignment="0" applyProtection="0"/>
    <xf numFmtId="0" fontId="92" fillId="23" borderId="0" applyNumberFormat="0" applyBorder="0" applyAlignment="0" applyProtection="0"/>
    <xf numFmtId="0" fontId="108" fillId="25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27" borderId="0" applyNumberFormat="0" applyBorder="0" applyAlignment="0" applyProtection="0"/>
    <xf numFmtId="0" fontId="108" fillId="25" borderId="0" applyNumberFormat="0" applyBorder="0" applyAlignment="0" applyProtection="0"/>
    <xf numFmtId="0" fontId="108" fillId="22" borderId="0" applyNumberFormat="0" applyBorder="0" applyAlignment="0" applyProtection="0"/>
    <xf numFmtId="0" fontId="109" fillId="0" borderId="46" applyNumberFormat="0" applyFill="0" applyAlignment="0" applyProtection="0"/>
    <xf numFmtId="0" fontId="110" fillId="30" borderId="0" applyNumberFormat="0" applyBorder="0" applyAlignment="0" applyProtection="0"/>
    <xf numFmtId="0" fontId="102" fillId="0" borderId="0"/>
    <xf numFmtId="0" fontId="111" fillId="31" borderId="47" applyNumberFormat="0" applyAlignment="0" applyProtection="0"/>
    <xf numFmtId="0" fontId="112" fillId="0" borderId="0" applyNumberFormat="0" applyFill="0" applyBorder="0" applyAlignment="0" applyProtection="0"/>
    <xf numFmtId="0" fontId="113" fillId="26" borderId="0" applyNumberFormat="0" applyBorder="0" applyAlignment="0" applyProtection="0"/>
    <xf numFmtId="0" fontId="102" fillId="0" borderId="0"/>
    <xf numFmtId="0" fontId="114" fillId="0" borderId="48" applyNumberFormat="0" applyFill="0" applyAlignment="0" applyProtection="0"/>
    <xf numFmtId="0" fontId="115" fillId="25" borderId="0" applyNumberFormat="0" applyBorder="0" applyAlignment="0" applyProtection="0"/>
    <xf numFmtId="0" fontId="114" fillId="0" borderId="0" applyNumberFormat="0" applyFill="0" applyBorder="0" applyAlignment="0" applyProtection="0"/>
    <xf numFmtId="0" fontId="107" fillId="0" borderId="49">
      <alignment vertical="center"/>
    </xf>
    <xf numFmtId="0" fontId="116" fillId="0" borderId="0" applyNumberFormat="0" applyFill="0" applyBorder="0" applyAlignment="0" applyProtection="0"/>
    <xf numFmtId="0" fontId="108" fillId="32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</cellStyleXfs>
  <cellXfs count="4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18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5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1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3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4" fillId="4" borderId="0" xfId="0" applyFont="1" applyFill="1" applyAlignment="1" applyProtection="1">
      <alignment horizontal="center" vertical="center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6" fillId="0" borderId="3" xfId="0" applyFont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5" xfId="0" applyNumberFormat="1" applyFont="1" applyBorder="1" applyAlignment="1" applyProtection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" fillId="0" borderId="14" xfId="0" applyNumberFormat="1" applyFont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166" fontId="2" fillId="0" borderId="0" xfId="0" applyNumberFormat="1" applyFont="1" applyBorder="1" applyAlignment="1" applyProtection="1">
      <alignment vertical="center"/>
    </xf>
    <xf numFmtId="4" fontId="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</xf>
    <xf numFmtId="4" fontId="2" fillId="0" borderId="20" xfId="0" applyNumberFormat="1" applyFont="1" applyBorder="1" applyAlignment="1" applyProtection="1">
      <alignment vertical="center"/>
    </xf>
    <xf numFmtId="166" fontId="2" fillId="0" borderId="20" xfId="0" applyNumberFormat="1" applyFont="1" applyBorder="1" applyAlignment="1" applyProtection="1">
      <alignment vertical="center"/>
    </xf>
    <xf numFmtId="4" fontId="2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4" fillId="4" borderId="0" xfId="0" applyFont="1" applyFill="1" applyAlignment="1" applyProtection="1">
      <alignment horizontal="right" vertical="center"/>
    </xf>
    <xf numFmtId="0" fontId="35" fillId="0" borderId="0" xfId="0" applyFont="1" applyAlignment="1" applyProtection="1">
      <alignment horizontal="left"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vertical="center"/>
    </xf>
    <xf numFmtId="4" fontId="8" fillId="0" borderId="20" xfId="0" applyNumberFormat="1" applyFont="1" applyBorder="1" applyAlignment="1" applyProtection="1">
      <alignment vertical="center"/>
    </xf>
    <xf numFmtId="0" fontId="8" fillId="0" borderId="3" xfId="0" applyFont="1" applyBorder="1" applyAlignment="1">
      <alignment vertical="center"/>
    </xf>
    <xf numFmtId="4" fontId="35" fillId="0" borderId="0" xfId="0" applyNumberFormat="1" applyFont="1" applyAlignment="1" applyProtection="1">
      <alignment vertical="center"/>
    </xf>
    <xf numFmtId="0" fontId="25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6" fillId="4" borderId="0" xfId="0" applyFont="1" applyFill="1" applyAlignment="1" applyProtection="1">
      <alignment horizontal="left" vertical="center"/>
    </xf>
    <xf numFmtId="4" fontId="26" fillId="4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4" fillId="4" borderId="16" xfId="0" applyFont="1" applyFill="1" applyBorder="1" applyAlignment="1" applyProtection="1">
      <alignment horizontal="center" vertical="center" wrapText="1"/>
    </xf>
    <xf numFmtId="0" fontId="24" fillId="4" borderId="17" xfId="0" applyFont="1" applyFill="1" applyBorder="1" applyAlignment="1" applyProtection="1">
      <alignment horizontal="center" vertical="center" wrapText="1"/>
    </xf>
    <xf numFmtId="0" fontId="24" fillId="4" borderId="18" xfId="0" applyFont="1" applyFill="1" applyBorder="1" applyAlignment="1" applyProtection="1">
      <alignment horizontal="center" vertical="center" wrapText="1"/>
    </xf>
    <xf numFmtId="0" fontId="24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6" fillId="0" borderId="12" xfId="0" applyNumberFormat="1" applyFont="1" applyBorder="1" applyAlignment="1" applyProtection="1"/>
    <xf numFmtId="166" fontId="36" fillId="0" borderId="13" xfId="0" applyNumberFormat="1" applyFont="1" applyBorder="1" applyAlignment="1" applyProtection="1"/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/>
    <xf numFmtId="0" fontId="9" fillId="0" borderId="0" xfId="0" applyFont="1" applyAlignment="1" applyProtection="1"/>
    <xf numFmtId="0" fontId="9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>
      <protection locked="0"/>
    </xf>
    <xf numFmtId="4" fontId="7" fillId="0" borderId="0" xfId="0" applyNumberFormat="1" applyFont="1" applyAlignment="1" applyProtection="1"/>
    <xf numFmtId="0" fontId="9" fillId="0" borderId="3" xfId="0" applyFont="1" applyBorder="1" applyAlignment="1"/>
    <xf numFmtId="0" fontId="9" fillId="0" borderId="14" xfId="0" applyFont="1" applyBorder="1" applyAlignment="1" applyProtection="1"/>
    <xf numFmtId="0" fontId="9" fillId="0" borderId="0" xfId="0" applyFont="1" applyBorder="1" applyAlignment="1" applyProtection="1"/>
    <xf numFmtId="166" fontId="9" fillId="0" borderId="0" xfId="0" applyNumberFormat="1" applyFont="1" applyBorder="1" applyAlignment="1" applyProtection="1"/>
    <xf numFmtId="166" fontId="9" fillId="0" borderId="15" xfId="0" applyNumberFormat="1" applyFont="1" applyBorder="1" applyAlignment="1" applyProtection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</xf>
    <xf numFmtId="4" fontId="8" fillId="0" borderId="0" xfId="0" applyNumberFormat="1" applyFont="1" applyAlignment="1" applyProtection="1"/>
    <xf numFmtId="0" fontId="24" fillId="0" borderId="22" xfId="0" applyFont="1" applyBorder="1" applyAlignment="1" applyProtection="1">
      <alignment horizontal="center" vertical="center"/>
    </xf>
    <xf numFmtId="49" fontId="24" fillId="0" borderId="22" xfId="0" applyNumberFormat="1" applyFont="1" applyBorder="1" applyAlignment="1" applyProtection="1">
      <alignment horizontal="left" vertical="center" wrapText="1"/>
    </xf>
    <xf numFmtId="0" fontId="24" fillId="0" borderId="22" xfId="0" applyFont="1" applyBorder="1" applyAlignment="1" applyProtection="1">
      <alignment horizontal="left" vertical="center" wrapText="1"/>
    </xf>
    <xf numFmtId="0" fontId="24" fillId="0" borderId="22" xfId="0" applyFont="1" applyBorder="1" applyAlignment="1" applyProtection="1">
      <alignment horizontal="center" vertical="center" wrapText="1"/>
    </xf>
    <xf numFmtId="4" fontId="24" fillId="0" borderId="22" xfId="0" applyNumberFormat="1" applyFont="1" applyBorder="1" applyAlignment="1" applyProtection="1">
      <alignment vertical="center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</xf>
    <xf numFmtId="166" fontId="25" fillId="0" borderId="0" xfId="0" applyNumberFormat="1" applyFont="1" applyBorder="1" applyAlignment="1" applyProtection="1">
      <alignment vertical="center"/>
    </xf>
    <xf numFmtId="166" fontId="25" fillId="0" borderId="15" xfId="0" applyNumberFormat="1" applyFont="1" applyBorder="1" applyAlignment="1" applyProtection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4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4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</xf>
    <xf numFmtId="49" fontId="39" fillId="0" borderId="22" xfId="0" applyNumberFormat="1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center" vertical="center" wrapText="1"/>
    </xf>
    <xf numFmtId="4" fontId="39" fillId="0" borderId="22" xfId="0" applyNumberFormat="1" applyFont="1" applyBorder="1" applyAlignment="1" applyProtection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166" fontId="25" fillId="0" borderId="21" xfId="0" applyNumberFormat="1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44" fillId="0" borderId="0" xfId="3"/>
    <xf numFmtId="0" fontId="45" fillId="0" borderId="25" xfId="2" applyFont="1" applyBorder="1" applyAlignment="1" applyProtection="1">
      <alignment horizontal="left"/>
    </xf>
    <xf numFmtId="0" fontId="46" fillId="0" borderId="25" xfId="2" applyFont="1" applyBorder="1" applyAlignment="1" applyProtection="1">
      <alignment horizontal="left" vertical="top"/>
    </xf>
    <xf numFmtId="0" fontId="47" fillId="0" borderId="25" xfId="2" applyFont="1" applyBorder="1" applyAlignment="1" applyProtection="1">
      <alignment horizontal="left" vertical="top"/>
    </xf>
    <xf numFmtId="0" fontId="53" fillId="6" borderId="28" xfId="6" applyFont="1" applyFill="1" applyBorder="1" applyAlignment="1">
      <alignment horizontal="left" vertical="center"/>
    </xf>
    <xf numFmtId="0" fontId="54" fillId="6" borderId="29" xfId="7" applyFont="1" applyFill="1" applyBorder="1" applyAlignment="1">
      <alignment horizontal="left" vertical="center" wrapText="1"/>
    </xf>
    <xf numFmtId="0" fontId="54" fillId="6" borderId="29" xfId="6" applyFont="1" applyFill="1" applyBorder="1" applyAlignment="1">
      <alignment horizontal="center" vertical="center" wrapText="1"/>
    </xf>
    <xf numFmtId="0" fontId="55" fillId="6" borderId="29" xfId="6" applyFont="1" applyFill="1" applyBorder="1" applyAlignment="1">
      <alignment horizontal="center" vertical="center"/>
    </xf>
    <xf numFmtId="0" fontId="54" fillId="6" borderId="29" xfId="7" applyFont="1" applyFill="1" applyBorder="1" applyAlignment="1">
      <alignment horizontal="right" vertical="center" wrapText="1"/>
    </xf>
    <xf numFmtId="44" fontId="56" fillId="6" borderId="29" xfId="6" applyNumberFormat="1" applyFont="1" applyFill="1" applyBorder="1" applyAlignment="1">
      <alignment vertical="center"/>
    </xf>
    <xf numFmtId="0" fontId="57" fillId="0" borderId="28" xfId="6" applyFont="1" applyBorder="1" applyAlignment="1">
      <alignment horizontal="center" vertical="center"/>
    </xf>
    <xf numFmtId="0" fontId="54" fillId="0" borderId="29" xfId="6" applyFont="1" applyBorder="1" applyAlignment="1">
      <alignment horizontal="left" vertical="center"/>
    </xf>
    <xf numFmtId="0" fontId="54" fillId="0" borderId="29" xfId="6" applyFont="1" applyBorder="1" applyAlignment="1">
      <alignment horizontal="left" vertical="center" wrapText="1"/>
    </xf>
    <xf numFmtId="0" fontId="54" fillId="0" borderId="29" xfId="6" applyFont="1" applyBorder="1" applyAlignment="1">
      <alignment horizontal="center" vertical="center" wrapText="1"/>
    </xf>
    <xf numFmtId="1" fontId="55" fillId="0" borderId="29" xfId="6" applyNumberFormat="1" applyFont="1" applyBorder="1" applyAlignment="1">
      <alignment horizontal="center" vertical="center"/>
    </xf>
    <xf numFmtId="44" fontId="54" fillId="0" borderId="29" xfId="6" applyNumberFormat="1" applyFont="1" applyFill="1" applyBorder="1" applyAlignment="1">
      <alignment horizontal="right" vertical="center" wrapText="1"/>
    </xf>
    <xf numFmtId="44" fontId="56" fillId="0" borderId="29" xfId="6" applyNumberFormat="1" applyFont="1" applyBorder="1" applyAlignment="1">
      <alignment vertical="center"/>
    </xf>
    <xf numFmtId="0" fontId="54" fillId="7" borderId="29" xfId="6" applyFont="1" applyFill="1" applyBorder="1" applyAlignment="1">
      <alignment vertical="center" wrapText="1"/>
    </xf>
    <xf numFmtId="0" fontId="54" fillId="0" borderId="29" xfId="7" applyFont="1" applyBorder="1" applyAlignment="1">
      <alignment horizontal="left" vertical="center" wrapText="1"/>
    </xf>
    <xf numFmtId="44" fontId="54" fillId="0" borderId="29" xfId="7" applyNumberFormat="1" applyFont="1" applyFill="1" applyBorder="1" applyAlignment="1">
      <alignment horizontal="right" vertical="center" wrapText="1"/>
    </xf>
    <xf numFmtId="0" fontId="54" fillId="0" borderId="29" xfId="8" applyFont="1" applyBorder="1" applyAlignment="1">
      <alignment horizontal="left" vertical="center" wrapText="1"/>
    </xf>
    <xf numFmtId="44" fontId="54" fillId="0" borderId="29" xfId="8" applyNumberFormat="1" applyFont="1" applyFill="1" applyBorder="1" applyAlignment="1">
      <alignment horizontal="right" vertical="center" wrapText="1"/>
    </xf>
    <xf numFmtId="0" fontId="58" fillId="8" borderId="30" xfId="6" applyFont="1" applyFill="1" applyBorder="1" applyAlignment="1">
      <alignment horizontal="left" vertical="center"/>
    </xf>
    <xf numFmtId="0" fontId="44" fillId="8" borderId="31" xfId="6" applyFont="1" applyFill="1" applyBorder="1" applyAlignment="1">
      <alignment vertical="center" wrapText="1"/>
    </xf>
    <xf numFmtId="0" fontId="44" fillId="8" borderId="31" xfId="6" applyFont="1" applyFill="1" applyBorder="1" applyAlignment="1">
      <alignment vertical="center"/>
    </xf>
    <xf numFmtId="1" fontId="44" fillId="8" borderId="31" xfId="6" applyNumberFormat="1" applyFont="1" applyFill="1" applyBorder="1" applyAlignment="1">
      <alignment horizontal="center" vertical="center"/>
    </xf>
    <xf numFmtId="4" fontId="59" fillId="8" borderId="31" xfId="6" applyNumberFormat="1" applyFont="1" applyFill="1" applyBorder="1" applyAlignment="1">
      <alignment vertical="center"/>
    </xf>
    <xf numFmtId="44" fontId="60" fillId="8" borderId="31" xfId="6" applyNumberFormat="1" applyFont="1" applyFill="1" applyBorder="1" applyAlignment="1">
      <alignment vertical="center"/>
    </xf>
    <xf numFmtId="0" fontId="44" fillId="0" borderId="0" xfId="6" applyFont="1" applyAlignment="1">
      <alignment vertical="center"/>
    </xf>
    <xf numFmtId="0" fontId="59" fillId="0" borderId="0" xfId="6" applyFont="1" applyAlignment="1">
      <alignment vertical="center"/>
    </xf>
    <xf numFmtId="0" fontId="98" fillId="0" borderId="0" xfId="896" applyFont="1"/>
    <xf numFmtId="167" fontId="98" fillId="0" borderId="0" xfId="896" applyNumberFormat="1" applyFont="1"/>
    <xf numFmtId="168" fontId="98" fillId="0" borderId="0" xfId="896" applyNumberFormat="1" applyFont="1"/>
    <xf numFmtId="14" fontId="98" fillId="0" borderId="0" xfId="896" applyNumberFormat="1" applyFont="1" applyAlignment="1">
      <alignment horizontal="left"/>
    </xf>
    <xf numFmtId="0" fontId="98" fillId="0" borderId="0" xfId="896" applyFont="1" applyAlignment="1">
      <alignment horizontal="center" vertical="center"/>
    </xf>
    <xf numFmtId="167" fontId="98" fillId="0" borderId="0" xfId="896" applyNumberFormat="1" applyFont="1" applyAlignment="1">
      <alignment horizontal="center" vertical="center"/>
    </xf>
    <xf numFmtId="168" fontId="98" fillId="0" borderId="0" xfId="896" applyNumberFormat="1" applyFont="1" applyAlignment="1">
      <alignment horizontal="center" vertical="center" wrapText="1"/>
    </xf>
    <xf numFmtId="0" fontId="98" fillId="0" borderId="0" xfId="896" applyFont="1" applyAlignment="1">
      <alignment horizontal="center"/>
    </xf>
    <xf numFmtId="49" fontId="98" fillId="0" borderId="0" xfId="896" applyNumberFormat="1" applyFont="1" applyAlignment="1">
      <alignment horizontal="center"/>
    </xf>
    <xf numFmtId="49" fontId="98" fillId="0" borderId="0" xfId="896" applyNumberFormat="1" applyFont="1" applyAlignment="1">
      <alignment horizontal="left"/>
    </xf>
    <xf numFmtId="167" fontId="98" fillId="0" borderId="0" xfId="896" applyNumberFormat="1" applyFont="1" applyAlignment="1">
      <alignment horizontal="right"/>
    </xf>
    <xf numFmtId="168" fontId="98" fillId="0" borderId="0" xfId="896" applyNumberFormat="1" applyFont="1" applyAlignment="1">
      <alignment horizontal="right"/>
    </xf>
    <xf numFmtId="0" fontId="100" fillId="0" borderId="0" xfId="897" applyFont="1" applyProtection="1">
      <protection locked="0"/>
    </xf>
    <xf numFmtId="0" fontId="101" fillId="0" borderId="0" xfId="897" applyFont="1" applyProtection="1">
      <protection locked="0"/>
    </xf>
    <xf numFmtId="4" fontId="101" fillId="0" borderId="0" xfId="897" applyNumberFormat="1" applyFont="1" applyProtection="1">
      <protection locked="0"/>
    </xf>
    <xf numFmtId="166" fontId="101" fillId="0" borderId="0" xfId="897" applyNumberFormat="1" applyFont="1" applyProtection="1">
      <protection locked="0"/>
    </xf>
    <xf numFmtId="167" fontId="101" fillId="0" borderId="0" xfId="897" applyNumberFormat="1" applyFont="1" applyProtection="1">
      <protection locked="0"/>
    </xf>
    <xf numFmtId="0" fontId="101" fillId="0" borderId="0" xfId="898" applyFont="1" applyProtection="1">
      <protection locked="0"/>
    </xf>
    <xf numFmtId="0" fontId="101" fillId="0" borderId="0" xfId="897" applyFont="1" applyProtection="1"/>
    <xf numFmtId="0" fontId="100" fillId="0" borderId="0" xfId="898" applyFont="1" applyProtection="1">
      <protection locked="0"/>
    </xf>
    <xf numFmtId="49" fontId="100" fillId="0" borderId="0" xfId="898" applyNumberFormat="1" applyFont="1" applyProtection="1">
      <protection locked="0"/>
    </xf>
    <xf numFmtId="49" fontId="101" fillId="0" borderId="0" xfId="897" applyNumberFormat="1" applyFont="1" applyAlignment="1" applyProtection="1">
      <alignment horizontal="center"/>
      <protection locked="0"/>
    </xf>
    <xf numFmtId="49" fontId="101" fillId="0" borderId="0" xfId="897" applyNumberFormat="1" applyFont="1" applyAlignment="1" applyProtection="1">
      <protection locked="0"/>
    </xf>
    <xf numFmtId="0" fontId="103" fillId="0" borderId="0" xfId="897" applyFont="1" applyProtection="1">
      <protection locked="0"/>
    </xf>
    <xf numFmtId="4" fontId="104" fillId="0" borderId="0" xfId="897" applyNumberFormat="1" applyFont="1" applyAlignment="1" applyProtection="1">
      <alignment horizontal="right"/>
      <protection locked="0"/>
    </xf>
    <xf numFmtId="169" fontId="104" fillId="0" borderId="0" xfId="897" applyNumberFormat="1" applyFont="1" applyAlignment="1" applyProtection="1">
      <alignment horizontal="left"/>
      <protection locked="0"/>
    </xf>
    <xf numFmtId="0" fontId="101" fillId="0" borderId="34" xfId="897" applyFont="1" applyBorder="1" applyAlignment="1" applyProtection="1">
      <alignment horizontal="center"/>
      <protection locked="0"/>
    </xf>
    <xf numFmtId="0" fontId="101" fillId="0" borderId="35" xfId="897" applyFont="1" applyBorder="1" applyAlignment="1" applyProtection="1">
      <alignment horizontal="center"/>
      <protection locked="0"/>
    </xf>
    <xf numFmtId="0" fontId="101" fillId="0" borderId="36" xfId="897" applyFont="1" applyBorder="1" applyAlignment="1" applyProtection="1">
      <alignment horizontal="centerContinuous"/>
      <protection locked="0"/>
    </xf>
    <xf numFmtId="0" fontId="101" fillId="0" borderId="37" xfId="897" applyFont="1" applyBorder="1" applyAlignment="1" applyProtection="1">
      <alignment horizontal="centerContinuous"/>
      <protection locked="0"/>
    </xf>
    <xf numFmtId="0" fontId="101" fillId="0" borderId="38" xfId="897" applyFont="1" applyBorder="1" applyAlignment="1" applyProtection="1">
      <alignment horizontal="centerContinuous"/>
      <protection locked="0"/>
    </xf>
    <xf numFmtId="0" fontId="101" fillId="0" borderId="39" xfId="897" applyFont="1" applyBorder="1" applyAlignment="1" applyProtection="1">
      <alignment horizontal="centerContinuous"/>
      <protection locked="0"/>
    </xf>
    <xf numFmtId="0" fontId="101" fillId="0" borderId="40" xfId="897" applyFont="1" applyBorder="1" applyAlignment="1" applyProtection="1">
      <alignment horizontal="center"/>
      <protection locked="0"/>
    </xf>
    <xf numFmtId="0" fontId="101" fillId="0" borderId="34" xfId="897" applyNumberFormat="1" applyFont="1" applyBorder="1" applyAlignment="1" applyProtection="1">
      <alignment horizontal="center"/>
      <protection locked="0"/>
    </xf>
    <xf numFmtId="0" fontId="101" fillId="0" borderId="35" xfId="897" applyNumberFormat="1" applyFont="1" applyBorder="1" applyAlignment="1" applyProtection="1">
      <alignment horizontal="center"/>
      <protection locked="0"/>
    </xf>
    <xf numFmtId="0" fontId="101" fillId="0" borderId="40" xfId="897" applyNumberFormat="1" applyFont="1" applyBorder="1" applyAlignment="1" applyProtection="1">
      <alignment horizontal="center"/>
      <protection locked="0"/>
    </xf>
    <xf numFmtId="0" fontId="105" fillId="0" borderId="0" xfId="897" applyFont="1" applyAlignment="1" applyProtection="1">
      <alignment horizontal="center"/>
      <protection locked="0"/>
    </xf>
    <xf numFmtId="0" fontId="101" fillId="0" borderId="41" xfId="897" applyFont="1" applyBorder="1" applyAlignment="1" applyProtection="1">
      <alignment horizontal="center"/>
      <protection locked="0"/>
    </xf>
    <xf numFmtId="0" fontId="101" fillId="0" borderId="42" xfId="897" applyFont="1" applyBorder="1" applyAlignment="1" applyProtection="1">
      <alignment horizontal="center"/>
      <protection locked="0"/>
    </xf>
    <xf numFmtId="0" fontId="101" fillId="0" borderId="42" xfId="897" applyFont="1" applyBorder="1" applyAlignment="1" applyProtection="1">
      <alignment horizontal="center" vertical="center"/>
      <protection locked="0"/>
    </xf>
    <xf numFmtId="0" fontId="101" fillId="0" borderId="43" xfId="897" applyFont="1" applyBorder="1" applyAlignment="1" applyProtection="1">
      <alignment horizontal="center"/>
      <protection locked="0"/>
    </xf>
    <xf numFmtId="0" fontId="101" fillId="0" borderId="44" xfId="897" applyFont="1" applyBorder="1" applyAlignment="1" applyProtection="1">
      <alignment horizontal="center"/>
      <protection locked="0"/>
    </xf>
    <xf numFmtId="0" fontId="101" fillId="0" borderId="41" xfId="897" applyNumberFormat="1" applyFont="1" applyBorder="1" applyAlignment="1" applyProtection="1">
      <alignment horizontal="center"/>
      <protection locked="0"/>
    </xf>
    <xf numFmtId="0" fontId="101" fillId="0" borderId="42" xfId="897" applyNumberFormat="1" applyFont="1" applyBorder="1" applyAlignment="1" applyProtection="1">
      <alignment horizontal="center"/>
      <protection locked="0"/>
    </xf>
    <xf numFmtId="0" fontId="101" fillId="0" borderId="44" xfId="897" applyNumberFormat="1" applyFont="1" applyBorder="1" applyAlignment="1" applyProtection="1">
      <alignment horizontal="center"/>
      <protection locked="0"/>
    </xf>
    <xf numFmtId="0" fontId="101" fillId="0" borderId="0" xfId="897" applyFont="1" applyAlignment="1" applyProtection="1">
      <alignment horizontal="center"/>
      <protection locked="0"/>
    </xf>
    <xf numFmtId="0" fontId="101" fillId="0" borderId="0" xfId="897" applyFont="1" applyAlignment="1" applyProtection="1">
      <alignment horizontal="right"/>
      <protection locked="0"/>
    </xf>
    <xf numFmtId="49" fontId="100" fillId="0" borderId="0" xfId="897" applyNumberFormat="1" applyFont="1" applyAlignment="1" applyProtection="1">
      <protection locked="0"/>
    </xf>
    <xf numFmtId="4" fontId="106" fillId="0" borderId="0" xfId="897" applyNumberFormat="1" applyFont="1" applyFill="1" applyProtection="1">
      <protection locked="0"/>
    </xf>
    <xf numFmtId="4" fontId="100" fillId="0" borderId="0" xfId="897" applyNumberFormat="1" applyFont="1" applyProtection="1">
      <protection locked="0"/>
    </xf>
    <xf numFmtId="166" fontId="100" fillId="0" borderId="0" xfId="897" applyNumberFormat="1" applyFont="1" applyProtection="1">
      <protection locked="0"/>
    </xf>
    <xf numFmtId="167" fontId="100" fillId="0" borderId="0" xfId="897" applyNumberFormat="1" applyFont="1" applyProtection="1"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 wrapText="1"/>
    </xf>
    <xf numFmtId="4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4" fontId="30" fillId="0" borderId="0" xfId="0" applyNumberFormat="1" applyFont="1" applyAlignment="1" applyProtection="1">
      <alignment horizontal="right" vertical="center"/>
    </xf>
    <xf numFmtId="0" fontId="30" fillId="0" borderId="0" xfId="0" applyFont="1" applyAlignment="1" applyProtection="1">
      <alignment vertical="center"/>
    </xf>
    <xf numFmtId="4" fontId="30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24" fillId="4" borderId="7" xfId="0" applyFont="1" applyFill="1" applyBorder="1" applyAlignment="1" applyProtection="1">
      <alignment horizontal="center" vertical="center"/>
    </xf>
    <xf numFmtId="0" fontId="24" fillId="4" borderId="7" xfId="0" applyFont="1" applyFill="1" applyBorder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 wrapText="1"/>
    </xf>
    <xf numFmtId="165" fontId="3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24" fillId="4" borderId="6" xfId="0" applyFont="1" applyFill="1" applyBorder="1" applyAlignment="1" applyProtection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4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4" fillId="4" borderId="8" xfId="0" applyFont="1" applyFill="1" applyBorder="1" applyAlignment="1" applyProtection="1">
      <alignment horizontal="left" vertical="center"/>
    </xf>
    <xf numFmtId="0" fontId="24" fillId="4" borderId="7" xfId="0" applyFont="1" applyFill="1" applyBorder="1" applyAlignment="1" applyProtection="1">
      <alignment horizontal="right" vertical="center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Protection="1"/>
    <xf numFmtId="0" fontId="4" fillId="0" borderId="0" xfId="0" applyFont="1" applyAlignment="1" applyProtection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164" fontId="18" fillId="0" borderId="0" xfId="0" applyNumberFormat="1" applyFont="1" applyAlignment="1" applyProtection="1">
      <alignment horizontal="left" vertical="center"/>
    </xf>
    <xf numFmtId="164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vertical="center"/>
    </xf>
    <xf numFmtId="4" fontId="5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3" fillId="0" borderId="23" xfId="2" applyFont="1" applyBorder="1" applyAlignment="1" applyProtection="1">
      <alignment horizontal="center" vertical="top"/>
    </xf>
    <xf numFmtId="0" fontId="43" fillId="0" borderId="24" xfId="2" applyFont="1" applyBorder="1" applyAlignment="1" applyProtection="1">
      <alignment horizontal="center" vertical="top"/>
    </xf>
    <xf numFmtId="0" fontId="49" fillId="0" borderId="26" xfId="4" applyFont="1" applyBorder="1" applyAlignment="1" applyProtection="1">
      <alignment horizontal="left"/>
    </xf>
    <xf numFmtId="0" fontId="51" fillId="5" borderId="27" xfId="5" applyFont="1" applyFill="1" applyBorder="1" applyAlignment="1">
      <alignment horizontal="center" vertical="center"/>
    </xf>
    <xf numFmtId="0" fontId="51" fillId="5" borderId="27" xfId="5" applyFont="1" applyFill="1" applyBorder="1" applyAlignment="1">
      <alignment horizontal="center" vertical="center" wrapText="1"/>
    </xf>
  </cellXfs>
  <cellStyles count="940">
    <cellStyle name="1 000 Sk" xfId="899" xr:uid="{00000000-0005-0000-0000-000000000000}"/>
    <cellStyle name="1 000,-  Sk" xfId="900" xr:uid="{00000000-0005-0000-0000-000001000000}"/>
    <cellStyle name="1 000,- Kč" xfId="901" xr:uid="{00000000-0005-0000-0000-000002000000}"/>
    <cellStyle name="1 000,- Sk" xfId="902" xr:uid="{00000000-0005-0000-0000-000003000000}"/>
    <cellStyle name="1000 Sk_fakturuj99" xfId="903" xr:uid="{00000000-0005-0000-0000-000004000000}"/>
    <cellStyle name="20 % – Zvýraznění1" xfId="904" xr:uid="{00000000-0005-0000-0000-000005000000}"/>
    <cellStyle name="20 % – Zvýraznění2" xfId="905" xr:uid="{00000000-0005-0000-0000-000006000000}"/>
    <cellStyle name="20 % – Zvýraznění3" xfId="906" xr:uid="{00000000-0005-0000-0000-000007000000}"/>
    <cellStyle name="20 % – Zvýraznění4" xfId="907" xr:uid="{00000000-0005-0000-0000-000008000000}"/>
    <cellStyle name="20 % – Zvýraznění5" xfId="908" xr:uid="{00000000-0005-0000-0000-000009000000}"/>
    <cellStyle name="20 % – Zvýraznění6" xfId="909" xr:uid="{00000000-0005-0000-0000-00000A000000}"/>
    <cellStyle name="40 % – Zvýraznění1" xfId="910" xr:uid="{00000000-0005-0000-0000-00000B000000}"/>
    <cellStyle name="40 % – Zvýraznění2" xfId="911" xr:uid="{00000000-0005-0000-0000-00000C000000}"/>
    <cellStyle name="40 % – Zvýraznění3" xfId="912" xr:uid="{00000000-0005-0000-0000-00000D000000}"/>
    <cellStyle name="40 % – Zvýraznění4" xfId="913" xr:uid="{00000000-0005-0000-0000-00000E000000}"/>
    <cellStyle name="40 % – Zvýraznění5" xfId="914" xr:uid="{00000000-0005-0000-0000-00000F000000}"/>
    <cellStyle name="40 % – Zvýraznění6" xfId="915" xr:uid="{00000000-0005-0000-0000-000010000000}"/>
    <cellStyle name="60 % – Zvýraznění1" xfId="916" xr:uid="{00000000-0005-0000-0000-000011000000}"/>
    <cellStyle name="60 % – Zvýraznění2" xfId="917" xr:uid="{00000000-0005-0000-0000-000012000000}"/>
    <cellStyle name="60 % – Zvýraznění3" xfId="918" xr:uid="{00000000-0005-0000-0000-000013000000}"/>
    <cellStyle name="60 % – Zvýraznění4" xfId="919" xr:uid="{00000000-0005-0000-0000-000014000000}"/>
    <cellStyle name="60 % – Zvýraznění5" xfId="920" xr:uid="{00000000-0005-0000-0000-000015000000}"/>
    <cellStyle name="60 % – Zvýraznění6" xfId="921" xr:uid="{00000000-0005-0000-0000-000016000000}"/>
    <cellStyle name="Accent" xfId="9" xr:uid="{00000000-0005-0000-0000-000017000000}"/>
    <cellStyle name="Accent 1" xfId="10" xr:uid="{00000000-0005-0000-0000-000018000000}"/>
    <cellStyle name="Accent 1 2" xfId="11" xr:uid="{00000000-0005-0000-0000-000019000000}"/>
    <cellStyle name="Accent 1 3" xfId="12" xr:uid="{00000000-0005-0000-0000-00001A000000}"/>
    <cellStyle name="Accent 2" xfId="13" xr:uid="{00000000-0005-0000-0000-00001B000000}"/>
    <cellStyle name="Accent 2 2" xfId="14" xr:uid="{00000000-0005-0000-0000-00001C000000}"/>
    <cellStyle name="Accent 2 3" xfId="15" xr:uid="{00000000-0005-0000-0000-00001D000000}"/>
    <cellStyle name="Accent 3" xfId="16" xr:uid="{00000000-0005-0000-0000-00001E000000}"/>
    <cellStyle name="Accent 3 2" xfId="17" xr:uid="{00000000-0005-0000-0000-00001F000000}"/>
    <cellStyle name="Accent 3 2 2" xfId="18" xr:uid="{00000000-0005-0000-0000-000020000000}"/>
    <cellStyle name="Accent 3 3" xfId="19" xr:uid="{00000000-0005-0000-0000-000021000000}"/>
    <cellStyle name="Accent 4" xfId="20" xr:uid="{00000000-0005-0000-0000-000022000000}"/>
    <cellStyle name="Accent 5" xfId="21" xr:uid="{00000000-0005-0000-0000-000023000000}"/>
    <cellStyle name="Bad" xfId="22" xr:uid="{00000000-0005-0000-0000-000024000000}"/>
    <cellStyle name="Bad 2" xfId="23" xr:uid="{00000000-0005-0000-0000-000025000000}"/>
    <cellStyle name="Bad 2 2" xfId="24" xr:uid="{00000000-0005-0000-0000-000026000000}"/>
    <cellStyle name="Bad 3" xfId="25" xr:uid="{00000000-0005-0000-0000-000027000000}"/>
    <cellStyle name="Celkem" xfId="922" xr:uid="{00000000-0005-0000-0000-000028000000}"/>
    <cellStyle name="data" xfId="924" xr:uid="{00000000-0005-0000-0000-00002A000000}"/>
    <cellStyle name="Error" xfId="26" xr:uid="{00000000-0005-0000-0000-00002B000000}"/>
    <cellStyle name="Error 2" xfId="27" xr:uid="{00000000-0005-0000-0000-00002C000000}"/>
    <cellStyle name="Error 2 2" xfId="28" xr:uid="{00000000-0005-0000-0000-00002D000000}"/>
    <cellStyle name="Error 3" xfId="29" xr:uid="{00000000-0005-0000-0000-00002E000000}"/>
    <cellStyle name="Excel Built-in Normal" xfId="30" xr:uid="{00000000-0005-0000-0000-00002F000000}"/>
    <cellStyle name="Footnote" xfId="31" xr:uid="{00000000-0005-0000-0000-000030000000}"/>
    <cellStyle name="Footnote 2" xfId="32" xr:uid="{00000000-0005-0000-0000-000031000000}"/>
    <cellStyle name="Footnote 3" xfId="33" xr:uid="{00000000-0005-0000-0000-000032000000}"/>
    <cellStyle name="Good" xfId="34" xr:uid="{00000000-0005-0000-0000-000033000000}"/>
    <cellStyle name="Good 2" xfId="35" xr:uid="{00000000-0005-0000-0000-000034000000}"/>
    <cellStyle name="Good 3" xfId="36" xr:uid="{00000000-0005-0000-0000-000035000000}"/>
    <cellStyle name="Heading" xfId="37" xr:uid="{00000000-0005-0000-0000-000036000000}"/>
    <cellStyle name="Heading 1" xfId="38" xr:uid="{00000000-0005-0000-0000-000037000000}"/>
    <cellStyle name="Heading 1 2" xfId="39" xr:uid="{00000000-0005-0000-0000-000038000000}"/>
    <cellStyle name="Heading 1 3" xfId="40" xr:uid="{00000000-0005-0000-0000-000039000000}"/>
    <cellStyle name="Heading 2" xfId="41" xr:uid="{00000000-0005-0000-0000-00003A000000}"/>
    <cellStyle name="Heading 2 2" xfId="42" xr:uid="{00000000-0005-0000-0000-00003B000000}"/>
    <cellStyle name="Heading 2 3" xfId="43" xr:uid="{00000000-0005-0000-0000-00003C000000}"/>
    <cellStyle name="Heading 3" xfId="44" xr:uid="{00000000-0005-0000-0000-00003D000000}"/>
    <cellStyle name="Heading 4" xfId="45" xr:uid="{00000000-0005-0000-0000-00003E000000}"/>
    <cellStyle name="Hypertextové prepojenie" xfId="1" builtinId="8"/>
    <cellStyle name="Hypertextové prepojenie 2" xfId="46" xr:uid="{00000000-0005-0000-0000-000040000000}"/>
    <cellStyle name="Hypertextové prepojenie 2 2" xfId="47" xr:uid="{00000000-0005-0000-0000-000041000000}"/>
    <cellStyle name="Chybně" xfId="923" xr:uid="{00000000-0005-0000-0000-000029000000}"/>
    <cellStyle name="Kontrolní buňka" xfId="925" xr:uid="{00000000-0005-0000-0000-000042000000}"/>
    <cellStyle name="Název" xfId="926" xr:uid="{00000000-0005-0000-0000-000043000000}"/>
    <cellStyle name="Neutral" xfId="48" xr:uid="{00000000-0005-0000-0000-000044000000}"/>
    <cellStyle name="Neutral 2" xfId="49" xr:uid="{00000000-0005-0000-0000-000045000000}"/>
    <cellStyle name="Neutral 3" xfId="50" xr:uid="{00000000-0005-0000-0000-000046000000}"/>
    <cellStyle name="Neutrální" xfId="927" xr:uid="{00000000-0005-0000-0000-000047000000}"/>
    <cellStyle name="Normal 2" xfId="51" xr:uid="{00000000-0005-0000-0000-000049000000}"/>
    <cellStyle name="Normál 2" xfId="3" xr:uid="{00000000-0005-0000-0000-00004A000000}"/>
    <cellStyle name="Normal 2 2" xfId="52" xr:uid="{00000000-0005-0000-0000-00004B000000}"/>
    <cellStyle name="Normál 3" xfId="896" xr:uid="{00000000-0005-0000-0000-00004C000000}"/>
    <cellStyle name="Normál 4" xfId="897" xr:uid="{00000000-0005-0000-0000-00004D000000}"/>
    <cellStyle name="Normálna" xfId="0" builtinId="0" customBuiltin="1"/>
    <cellStyle name="Normálna 10" xfId="53" xr:uid="{00000000-0005-0000-0000-00004E000000}"/>
    <cellStyle name="Normálna 10 2" xfId="54" xr:uid="{00000000-0005-0000-0000-00004F000000}"/>
    <cellStyle name="Normálna 10 2 2" xfId="55" xr:uid="{00000000-0005-0000-0000-000050000000}"/>
    <cellStyle name="Normálna 10 3" xfId="56" xr:uid="{00000000-0005-0000-0000-000051000000}"/>
    <cellStyle name="Normálna 11" xfId="57" xr:uid="{00000000-0005-0000-0000-000052000000}"/>
    <cellStyle name="Normálna 11 2" xfId="58" xr:uid="{00000000-0005-0000-0000-000053000000}"/>
    <cellStyle name="Normálna 12" xfId="59" xr:uid="{00000000-0005-0000-0000-000054000000}"/>
    <cellStyle name="Normálna 12 2" xfId="60" xr:uid="{00000000-0005-0000-0000-000055000000}"/>
    <cellStyle name="Normálna 13" xfId="61" xr:uid="{00000000-0005-0000-0000-000056000000}"/>
    <cellStyle name="Normálna 14" xfId="62" xr:uid="{00000000-0005-0000-0000-000057000000}"/>
    <cellStyle name="Normálna 15" xfId="63" xr:uid="{00000000-0005-0000-0000-000058000000}"/>
    <cellStyle name="Normálna 15 2" xfId="64" xr:uid="{00000000-0005-0000-0000-000059000000}"/>
    <cellStyle name="Normálna 16" xfId="65" xr:uid="{00000000-0005-0000-0000-00005A000000}"/>
    <cellStyle name="Normálna 16 2" xfId="66" xr:uid="{00000000-0005-0000-0000-00005B000000}"/>
    <cellStyle name="Normálna 17" xfId="67" xr:uid="{00000000-0005-0000-0000-00005C000000}"/>
    <cellStyle name="Normálna 17 2" xfId="68" xr:uid="{00000000-0005-0000-0000-00005D000000}"/>
    <cellStyle name="Normálna 18" xfId="6" xr:uid="{00000000-0005-0000-0000-00005E000000}"/>
    <cellStyle name="Normálna 18 2" xfId="69" xr:uid="{00000000-0005-0000-0000-00005F000000}"/>
    <cellStyle name="Normálna 19" xfId="2" xr:uid="{00000000-0005-0000-0000-000060000000}"/>
    <cellStyle name="Normálna 19 2" xfId="70" xr:uid="{00000000-0005-0000-0000-000061000000}"/>
    <cellStyle name="Normálna 2" xfId="71" xr:uid="{00000000-0005-0000-0000-000062000000}"/>
    <cellStyle name="Normálna 2 10" xfId="72" xr:uid="{00000000-0005-0000-0000-000063000000}"/>
    <cellStyle name="Normálna 2 11" xfId="73" xr:uid="{00000000-0005-0000-0000-000064000000}"/>
    <cellStyle name="Normálna 2 11 2" xfId="74" xr:uid="{00000000-0005-0000-0000-000065000000}"/>
    <cellStyle name="Normálna 2 11 3" xfId="75" xr:uid="{00000000-0005-0000-0000-000066000000}"/>
    <cellStyle name="Normálna 2 12" xfId="76" xr:uid="{00000000-0005-0000-0000-000067000000}"/>
    <cellStyle name="Normálna 2 13" xfId="77" xr:uid="{00000000-0005-0000-0000-000068000000}"/>
    <cellStyle name="Normálna 2 2" xfId="78" xr:uid="{00000000-0005-0000-0000-000069000000}"/>
    <cellStyle name="Normálna 2 2 10" xfId="79" xr:uid="{00000000-0005-0000-0000-00006A000000}"/>
    <cellStyle name="Normálna 2 2 2" xfId="80" xr:uid="{00000000-0005-0000-0000-00006B000000}"/>
    <cellStyle name="Normálna 2 2 2 2" xfId="81" xr:uid="{00000000-0005-0000-0000-00006C000000}"/>
    <cellStyle name="Normálna 2 2 2 2 2" xfId="82" xr:uid="{00000000-0005-0000-0000-00006D000000}"/>
    <cellStyle name="Normálna 2 2 2 2 2 2" xfId="83" xr:uid="{00000000-0005-0000-0000-00006E000000}"/>
    <cellStyle name="Normálna 2 2 2 2 2 2 2" xfId="84" xr:uid="{00000000-0005-0000-0000-00006F000000}"/>
    <cellStyle name="Normálna 2 2 2 2 2 2 2 2" xfId="85" xr:uid="{00000000-0005-0000-0000-000070000000}"/>
    <cellStyle name="Normálna 2 2 2 2 2 2 2 2 2" xfId="86" xr:uid="{00000000-0005-0000-0000-000071000000}"/>
    <cellStyle name="Normálna 2 2 2 2 2 2 2 2 2 2" xfId="87" xr:uid="{00000000-0005-0000-0000-000072000000}"/>
    <cellStyle name="Normálna 2 2 2 2 2 2 2 2 2 2 2" xfId="88" xr:uid="{00000000-0005-0000-0000-000073000000}"/>
    <cellStyle name="Normálna 2 2 2 2 2 2 2 2 2 2 3" xfId="89" xr:uid="{00000000-0005-0000-0000-000074000000}"/>
    <cellStyle name="Normálna 2 2 2 2 2 2 2 2 2 3" xfId="90" xr:uid="{00000000-0005-0000-0000-000075000000}"/>
    <cellStyle name="Normálna 2 2 2 2 2 2 2 2 2 4" xfId="91" xr:uid="{00000000-0005-0000-0000-000076000000}"/>
    <cellStyle name="Normálna 2 2 2 2 2 2 2 2 3" xfId="92" xr:uid="{00000000-0005-0000-0000-000077000000}"/>
    <cellStyle name="Normálna 2 2 2 2 2 2 2 2 3 2" xfId="93" xr:uid="{00000000-0005-0000-0000-000078000000}"/>
    <cellStyle name="Normálna 2 2 2 2 2 2 2 2 3 3" xfId="94" xr:uid="{00000000-0005-0000-0000-000079000000}"/>
    <cellStyle name="Normálna 2 2 2 2 2 2 2 2 4" xfId="95" xr:uid="{00000000-0005-0000-0000-00007A000000}"/>
    <cellStyle name="Normálna 2 2 2 2 2 2 2 2 4 2" xfId="96" xr:uid="{00000000-0005-0000-0000-00007B000000}"/>
    <cellStyle name="Normálna 2 2 2 2 2 2 2 2 4 3" xfId="97" xr:uid="{00000000-0005-0000-0000-00007C000000}"/>
    <cellStyle name="Normálna 2 2 2 2 2 2 2 2 5" xfId="98" xr:uid="{00000000-0005-0000-0000-00007D000000}"/>
    <cellStyle name="Normálna 2 2 2 2 2 2 2 2 6" xfId="99" xr:uid="{00000000-0005-0000-0000-00007E000000}"/>
    <cellStyle name="Normálna 2 2 2 2 2 2 2 3" xfId="100" xr:uid="{00000000-0005-0000-0000-00007F000000}"/>
    <cellStyle name="Normálna 2 2 2 2 2 2 2 3 2" xfId="101" xr:uid="{00000000-0005-0000-0000-000080000000}"/>
    <cellStyle name="Normálna 2 2 2 2 2 2 2 3 2 2" xfId="102" xr:uid="{00000000-0005-0000-0000-000081000000}"/>
    <cellStyle name="Normálna 2 2 2 2 2 2 2 3 2 2 2" xfId="103" xr:uid="{00000000-0005-0000-0000-000082000000}"/>
    <cellStyle name="Normálna 2 2 2 2 2 2 2 3 2 2 3" xfId="104" xr:uid="{00000000-0005-0000-0000-000083000000}"/>
    <cellStyle name="Normálna 2 2 2 2 2 2 2 3 2 3" xfId="105" xr:uid="{00000000-0005-0000-0000-000084000000}"/>
    <cellStyle name="Normálna 2 2 2 2 2 2 2 3 2 4" xfId="106" xr:uid="{00000000-0005-0000-0000-000085000000}"/>
    <cellStyle name="Normálna 2 2 2 2 2 2 2 3 3" xfId="107" xr:uid="{00000000-0005-0000-0000-000086000000}"/>
    <cellStyle name="Normálna 2 2 2 2 2 2 2 3 3 2" xfId="108" xr:uid="{00000000-0005-0000-0000-000087000000}"/>
    <cellStyle name="Normálna 2 2 2 2 2 2 2 3 3 3" xfId="109" xr:uid="{00000000-0005-0000-0000-000088000000}"/>
    <cellStyle name="Normálna 2 2 2 2 2 2 2 3 4" xfId="110" xr:uid="{00000000-0005-0000-0000-000089000000}"/>
    <cellStyle name="Normálna 2 2 2 2 2 2 2 3 5" xfId="111" xr:uid="{00000000-0005-0000-0000-00008A000000}"/>
    <cellStyle name="Normálna 2 2 2 2 2 2 2 4" xfId="112" xr:uid="{00000000-0005-0000-0000-00008B000000}"/>
    <cellStyle name="Normálna 2 2 2 2 2 2 2 4 2" xfId="113" xr:uid="{00000000-0005-0000-0000-00008C000000}"/>
    <cellStyle name="Normálna 2 2 2 2 2 2 2 4 2 2" xfId="114" xr:uid="{00000000-0005-0000-0000-00008D000000}"/>
    <cellStyle name="Normálna 2 2 2 2 2 2 2 4 2 3" xfId="115" xr:uid="{00000000-0005-0000-0000-00008E000000}"/>
    <cellStyle name="Normálna 2 2 2 2 2 2 2 4 3" xfId="116" xr:uid="{00000000-0005-0000-0000-00008F000000}"/>
    <cellStyle name="Normálna 2 2 2 2 2 2 2 4 4" xfId="117" xr:uid="{00000000-0005-0000-0000-000090000000}"/>
    <cellStyle name="Normálna 2 2 2 2 2 2 2 5" xfId="118" xr:uid="{00000000-0005-0000-0000-000091000000}"/>
    <cellStyle name="Normálna 2 2 2 2 2 2 2 5 2" xfId="119" xr:uid="{00000000-0005-0000-0000-000092000000}"/>
    <cellStyle name="Normálna 2 2 2 2 2 2 2 5 3" xfId="120" xr:uid="{00000000-0005-0000-0000-000093000000}"/>
    <cellStyle name="Normálna 2 2 2 2 2 2 2 6" xfId="7" xr:uid="{00000000-0005-0000-0000-000094000000}"/>
    <cellStyle name="Normálna 2 2 2 2 2 2 2 6 2" xfId="121" xr:uid="{00000000-0005-0000-0000-000095000000}"/>
    <cellStyle name="Normálna 2 2 2 2 2 2 2 6 3" xfId="8" xr:uid="{00000000-0005-0000-0000-000096000000}"/>
    <cellStyle name="Normálna 2 2 2 2 2 2 2 7" xfId="122" xr:uid="{00000000-0005-0000-0000-000097000000}"/>
    <cellStyle name="Normálna 2 2 2 2 2 2 2 7 2" xfId="123" xr:uid="{00000000-0005-0000-0000-000098000000}"/>
    <cellStyle name="Normálna 2 2 2 2 2 2 2 7 3" xfId="124" xr:uid="{00000000-0005-0000-0000-000099000000}"/>
    <cellStyle name="Normálna 2 2 2 2 2 2 2 8" xfId="125" xr:uid="{00000000-0005-0000-0000-00009A000000}"/>
    <cellStyle name="Normálna 2 2 2 2 2 2 2 9" xfId="126" xr:uid="{00000000-0005-0000-0000-00009B000000}"/>
    <cellStyle name="Normálna 2 2 2 2 2 2 3" xfId="127" xr:uid="{00000000-0005-0000-0000-00009C000000}"/>
    <cellStyle name="Normálna 2 2 2 2 2 2 3 2" xfId="128" xr:uid="{00000000-0005-0000-0000-00009D000000}"/>
    <cellStyle name="Normálna 2 2 2 2 2 2 3 3" xfId="129" xr:uid="{00000000-0005-0000-0000-00009E000000}"/>
    <cellStyle name="Normálna 2 2 2 2 2 2 4" xfId="130" xr:uid="{00000000-0005-0000-0000-00009F000000}"/>
    <cellStyle name="Normálna 2 2 2 2 2 2 5" xfId="131" xr:uid="{00000000-0005-0000-0000-0000A0000000}"/>
    <cellStyle name="Normálna 2 2 2 2 2 3" xfId="132" xr:uid="{00000000-0005-0000-0000-0000A1000000}"/>
    <cellStyle name="Normálna 2 2 2 2 2 3 2" xfId="133" xr:uid="{00000000-0005-0000-0000-0000A2000000}"/>
    <cellStyle name="Normálna 2 2 2 2 2 3 3" xfId="134" xr:uid="{00000000-0005-0000-0000-0000A3000000}"/>
    <cellStyle name="Normálna 2 2 2 2 2 4" xfId="135" xr:uid="{00000000-0005-0000-0000-0000A4000000}"/>
    <cellStyle name="Normálna 2 2 2 2 2 5" xfId="136" xr:uid="{00000000-0005-0000-0000-0000A5000000}"/>
    <cellStyle name="Normálna 2 2 2 2 3" xfId="137" xr:uid="{00000000-0005-0000-0000-0000A6000000}"/>
    <cellStyle name="Normálna 2 2 2 2 3 2" xfId="138" xr:uid="{00000000-0005-0000-0000-0000A7000000}"/>
    <cellStyle name="Normálna 2 2 2 2 3 2 2" xfId="139" xr:uid="{00000000-0005-0000-0000-0000A8000000}"/>
    <cellStyle name="Normálna 2 2 2 2 3 2 2 2" xfId="140" xr:uid="{00000000-0005-0000-0000-0000A9000000}"/>
    <cellStyle name="Normálna 2 2 2 2 3 2 2 3" xfId="141" xr:uid="{00000000-0005-0000-0000-0000AA000000}"/>
    <cellStyle name="Normálna 2 2 2 2 3 2 3" xfId="142" xr:uid="{00000000-0005-0000-0000-0000AB000000}"/>
    <cellStyle name="Normálna 2 2 2 2 3 2 4" xfId="143" xr:uid="{00000000-0005-0000-0000-0000AC000000}"/>
    <cellStyle name="Normálna 2 2 2 2 3 3" xfId="144" xr:uid="{00000000-0005-0000-0000-0000AD000000}"/>
    <cellStyle name="Normálna 2 2 2 2 3 3 2" xfId="145" xr:uid="{00000000-0005-0000-0000-0000AE000000}"/>
    <cellStyle name="Normálna 2 2 2 2 3 3 3" xfId="146" xr:uid="{00000000-0005-0000-0000-0000AF000000}"/>
    <cellStyle name="Normálna 2 2 2 2 3 4" xfId="147" xr:uid="{00000000-0005-0000-0000-0000B0000000}"/>
    <cellStyle name="Normálna 2 2 2 2 3 5" xfId="148" xr:uid="{00000000-0005-0000-0000-0000B1000000}"/>
    <cellStyle name="Normálna 2 2 2 2 4" xfId="149" xr:uid="{00000000-0005-0000-0000-0000B2000000}"/>
    <cellStyle name="Normálna 2 2 2 2 4 2" xfId="150" xr:uid="{00000000-0005-0000-0000-0000B3000000}"/>
    <cellStyle name="Normálna 2 2 2 2 4 2 2" xfId="151" xr:uid="{00000000-0005-0000-0000-0000B4000000}"/>
    <cellStyle name="Normálna 2 2 2 2 4 2 3" xfId="152" xr:uid="{00000000-0005-0000-0000-0000B5000000}"/>
    <cellStyle name="Normálna 2 2 2 2 4 3" xfId="153" xr:uid="{00000000-0005-0000-0000-0000B6000000}"/>
    <cellStyle name="Normálna 2 2 2 2 4 4" xfId="154" xr:uid="{00000000-0005-0000-0000-0000B7000000}"/>
    <cellStyle name="Normálna 2 2 2 2 5" xfId="155" xr:uid="{00000000-0005-0000-0000-0000B8000000}"/>
    <cellStyle name="Normálna 2 2 2 2 5 2" xfId="156" xr:uid="{00000000-0005-0000-0000-0000B9000000}"/>
    <cellStyle name="Normálna 2 2 2 2 5 3" xfId="157" xr:uid="{00000000-0005-0000-0000-0000BA000000}"/>
    <cellStyle name="Normálna 2 2 2 2 6" xfId="158" xr:uid="{00000000-0005-0000-0000-0000BB000000}"/>
    <cellStyle name="Normálna 2 2 2 2 7" xfId="159" xr:uid="{00000000-0005-0000-0000-0000BC000000}"/>
    <cellStyle name="Normálna 2 2 2 3" xfId="160" xr:uid="{00000000-0005-0000-0000-0000BD000000}"/>
    <cellStyle name="Normálna 2 2 2 3 2" xfId="161" xr:uid="{00000000-0005-0000-0000-0000BE000000}"/>
    <cellStyle name="Normálna 2 2 2 3 2 2" xfId="162" xr:uid="{00000000-0005-0000-0000-0000BF000000}"/>
    <cellStyle name="Normálna 2 2 2 3 2 2 2" xfId="163" xr:uid="{00000000-0005-0000-0000-0000C0000000}"/>
    <cellStyle name="Normálna 2 2 2 3 2 2 2 2" xfId="164" xr:uid="{00000000-0005-0000-0000-0000C1000000}"/>
    <cellStyle name="Normálna 2 2 2 3 2 2 2 3" xfId="165" xr:uid="{00000000-0005-0000-0000-0000C2000000}"/>
    <cellStyle name="Normálna 2 2 2 3 2 2 3" xfId="166" xr:uid="{00000000-0005-0000-0000-0000C3000000}"/>
    <cellStyle name="Normálna 2 2 2 3 2 2 4" xfId="167" xr:uid="{00000000-0005-0000-0000-0000C4000000}"/>
    <cellStyle name="Normálna 2 2 2 3 2 3" xfId="168" xr:uid="{00000000-0005-0000-0000-0000C5000000}"/>
    <cellStyle name="Normálna 2 2 2 3 2 3 2" xfId="169" xr:uid="{00000000-0005-0000-0000-0000C6000000}"/>
    <cellStyle name="Normálna 2 2 2 3 2 3 3" xfId="170" xr:uid="{00000000-0005-0000-0000-0000C7000000}"/>
    <cellStyle name="Normálna 2 2 2 3 2 4" xfId="171" xr:uid="{00000000-0005-0000-0000-0000C8000000}"/>
    <cellStyle name="Normálna 2 2 2 3 2 5" xfId="172" xr:uid="{00000000-0005-0000-0000-0000C9000000}"/>
    <cellStyle name="Normálna 2 2 2 3 3" xfId="173" xr:uid="{00000000-0005-0000-0000-0000CA000000}"/>
    <cellStyle name="Normálna 2 2 2 3 3 2" xfId="174" xr:uid="{00000000-0005-0000-0000-0000CB000000}"/>
    <cellStyle name="Normálna 2 2 2 3 3 2 2" xfId="175" xr:uid="{00000000-0005-0000-0000-0000CC000000}"/>
    <cellStyle name="Normálna 2 2 2 3 3 2 2 2" xfId="176" xr:uid="{00000000-0005-0000-0000-0000CD000000}"/>
    <cellStyle name="Normálna 2 2 2 3 3 2 2 3" xfId="177" xr:uid="{00000000-0005-0000-0000-0000CE000000}"/>
    <cellStyle name="Normálna 2 2 2 3 3 2 3" xfId="178" xr:uid="{00000000-0005-0000-0000-0000CF000000}"/>
    <cellStyle name="Normálna 2 2 2 3 3 2 4" xfId="179" xr:uid="{00000000-0005-0000-0000-0000D0000000}"/>
    <cellStyle name="Normálna 2 2 2 3 3 3" xfId="180" xr:uid="{00000000-0005-0000-0000-0000D1000000}"/>
    <cellStyle name="Normálna 2 2 2 3 3 3 2" xfId="181" xr:uid="{00000000-0005-0000-0000-0000D2000000}"/>
    <cellStyle name="Normálna 2 2 2 3 3 3 3" xfId="182" xr:uid="{00000000-0005-0000-0000-0000D3000000}"/>
    <cellStyle name="Normálna 2 2 2 3 3 4" xfId="183" xr:uid="{00000000-0005-0000-0000-0000D4000000}"/>
    <cellStyle name="Normálna 2 2 2 3 3 5" xfId="184" xr:uid="{00000000-0005-0000-0000-0000D5000000}"/>
    <cellStyle name="Normálna 2 2 2 3 4" xfId="185" xr:uid="{00000000-0005-0000-0000-0000D6000000}"/>
    <cellStyle name="Normálna 2 2 2 3 4 2" xfId="186" xr:uid="{00000000-0005-0000-0000-0000D7000000}"/>
    <cellStyle name="Normálna 2 2 2 3 4 2 2" xfId="187" xr:uid="{00000000-0005-0000-0000-0000D8000000}"/>
    <cellStyle name="Normálna 2 2 2 3 4 2 3" xfId="188" xr:uid="{00000000-0005-0000-0000-0000D9000000}"/>
    <cellStyle name="Normálna 2 2 2 3 4 3" xfId="189" xr:uid="{00000000-0005-0000-0000-0000DA000000}"/>
    <cellStyle name="Normálna 2 2 2 3 4 4" xfId="190" xr:uid="{00000000-0005-0000-0000-0000DB000000}"/>
    <cellStyle name="Normálna 2 2 2 3 5" xfId="191" xr:uid="{00000000-0005-0000-0000-0000DC000000}"/>
    <cellStyle name="Normálna 2 2 2 3 5 2" xfId="192" xr:uid="{00000000-0005-0000-0000-0000DD000000}"/>
    <cellStyle name="Normálna 2 2 2 3 5 3" xfId="193" xr:uid="{00000000-0005-0000-0000-0000DE000000}"/>
    <cellStyle name="Normálna 2 2 2 3 6" xfId="194" xr:uid="{00000000-0005-0000-0000-0000DF000000}"/>
    <cellStyle name="Normálna 2 2 2 3 7" xfId="195" xr:uid="{00000000-0005-0000-0000-0000E0000000}"/>
    <cellStyle name="Normálna 2 2 2 4" xfId="196" xr:uid="{00000000-0005-0000-0000-0000E1000000}"/>
    <cellStyle name="Normálna 2 2 2 4 2" xfId="197" xr:uid="{00000000-0005-0000-0000-0000E2000000}"/>
    <cellStyle name="Normálna 2 2 2 4 2 2" xfId="198" xr:uid="{00000000-0005-0000-0000-0000E3000000}"/>
    <cellStyle name="Normálna 2 2 2 4 2 2 2" xfId="199" xr:uid="{00000000-0005-0000-0000-0000E4000000}"/>
    <cellStyle name="Normálna 2 2 2 4 2 2 3" xfId="200" xr:uid="{00000000-0005-0000-0000-0000E5000000}"/>
    <cellStyle name="Normálna 2 2 2 4 2 3" xfId="201" xr:uid="{00000000-0005-0000-0000-0000E6000000}"/>
    <cellStyle name="Normálna 2 2 2 4 2 4" xfId="202" xr:uid="{00000000-0005-0000-0000-0000E7000000}"/>
    <cellStyle name="Normálna 2 2 2 4 3" xfId="203" xr:uid="{00000000-0005-0000-0000-0000E8000000}"/>
    <cellStyle name="Normálna 2 2 2 4 3 2" xfId="204" xr:uid="{00000000-0005-0000-0000-0000E9000000}"/>
    <cellStyle name="Normálna 2 2 2 4 3 3" xfId="205" xr:uid="{00000000-0005-0000-0000-0000EA000000}"/>
    <cellStyle name="Normálna 2 2 2 4 4" xfId="206" xr:uid="{00000000-0005-0000-0000-0000EB000000}"/>
    <cellStyle name="Normálna 2 2 2 4 5" xfId="207" xr:uid="{00000000-0005-0000-0000-0000EC000000}"/>
    <cellStyle name="Normálna 2 2 2 5" xfId="208" xr:uid="{00000000-0005-0000-0000-0000ED000000}"/>
    <cellStyle name="Normálna 2 2 2 5 2" xfId="209" xr:uid="{00000000-0005-0000-0000-0000EE000000}"/>
    <cellStyle name="Normálna 2 2 2 5 2 2" xfId="210" xr:uid="{00000000-0005-0000-0000-0000EF000000}"/>
    <cellStyle name="Normálna 2 2 2 5 2 2 2" xfId="211" xr:uid="{00000000-0005-0000-0000-0000F0000000}"/>
    <cellStyle name="Normálna 2 2 2 5 2 2 3" xfId="212" xr:uid="{00000000-0005-0000-0000-0000F1000000}"/>
    <cellStyle name="Normálna 2 2 2 5 2 3" xfId="213" xr:uid="{00000000-0005-0000-0000-0000F2000000}"/>
    <cellStyle name="Normálna 2 2 2 5 2 4" xfId="214" xr:uid="{00000000-0005-0000-0000-0000F3000000}"/>
    <cellStyle name="Normálna 2 2 2 5 3" xfId="215" xr:uid="{00000000-0005-0000-0000-0000F4000000}"/>
    <cellStyle name="Normálna 2 2 2 5 3 2" xfId="216" xr:uid="{00000000-0005-0000-0000-0000F5000000}"/>
    <cellStyle name="Normálna 2 2 2 5 3 3" xfId="217" xr:uid="{00000000-0005-0000-0000-0000F6000000}"/>
    <cellStyle name="Normálna 2 2 2 5 4" xfId="218" xr:uid="{00000000-0005-0000-0000-0000F7000000}"/>
    <cellStyle name="Normálna 2 2 2 5 5" xfId="219" xr:uid="{00000000-0005-0000-0000-0000F8000000}"/>
    <cellStyle name="Normálna 2 2 2 6" xfId="220" xr:uid="{00000000-0005-0000-0000-0000F9000000}"/>
    <cellStyle name="Normálna 2 2 2 6 2" xfId="221" xr:uid="{00000000-0005-0000-0000-0000FA000000}"/>
    <cellStyle name="Normálna 2 2 2 6 2 2" xfId="222" xr:uid="{00000000-0005-0000-0000-0000FB000000}"/>
    <cellStyle name="Normálna 2 2 2 6 2 3" xfId="223" xr:uid="{00000000-0005-0000-0000-0000FC000000}"/>
    <cellStyle name="Normálna 2 2 2 6 3" xfId="224" xr:uid="{00000000-0005-0000-0000-0000FD000000}"/>
    <cellStyle name="Normálna 2 2 2 6 4" xfId="225" xr:uid="{00000000-0005-0000-0000-0000FE000000}"/>
    <cellStyle name="Normálna 2 2 2 7" xfId="226" xr:uid="{00000000-0005-0000-0000-0000FF000000}"/>
    <cellStyle name="Normálna 2 2 2 7 2" xfId="227" xr:uid="{00000000-0005-0000-0000-000000010000}"/>
    <cellStyle name="Normálna 2 2 2 7 3" xfId="228" xr:uid="{00000000-0005-0000-0000-000001010000}"/>
    <cellStyle name="Normálna 2 2 2 8" xfId="229" xr:uid="{00000000-0005-0000-0000-000002010000}"/>
    <cellStyle name="Normálna 2 2 2 9" xfId="230" xr:uid="{00000000-0005-0000-0000-000003010000}"/>
    <cellStyle name="Normálna 2 2 3" xfId="231" xr:uid="{00000000-0005-0000-0000-000004010000}"/>
    <cellStyle name="Normálna 2 2 3 2" xfId="232" xr:uid="{00000000-0005-0000-0000-000005010000}"/>
    <cellStyle name="Normálna 2 2 3 2 2" xfId="233" xr:uid="{00000000-0005-0000-0000-000006010000}"/>
    <cellStyle name="Normálna 2 2 3 2 2 2" xfId="234" xr:uid="{00000000-0005-0000-0000-000007010000}"/>
    <cellStyle name="Normálna 2 2 3 2 2 2 2" xfId="235" xr:uid="{00000000-0005-0000-0000-000008010000}"/>
    <cellStyle name="Normálna 2 2 3 2 2 2 3" xfId="236" xr:uid="{00000000-0005-0000-0000-000009010000}"/>
    <cellStyle name="Normálna 2 2 3 2 2 3" xfId="237" xr:uid="{00000000-0005-0000-0000-00000A010000}"/>
    <cellStyle name="Normálna 2 2 3 2 2 4" xfId="238" xr:uid="{00000000-0005-0000-0000-00000B010000}"/>
    <cellStyle name="Normálna 2 2 3 2 3" xfId="239" xr:uid="{00000000-0005-0000-0000-00000C010000}"/>
    <cellStyle name="Normálna 2 2 3 2 3 2" xfId="240" xr:uid="{00000000-0005-0000-0000-00000D010000}"/>
    <cellStyle name="Normálna 2 2 3 2 3 3" xfId="241" xr:uid="{00000000-0005-0000-0000-00000E010000}"/>
    <cellStyle name="Normálna 2 2 3 2 4" xfId="242" xr:uid="{00000000-0005-0000-0000-00000F010000}"/>
    <cellStyle name="Normálna 2 2 3 2 5" xfId="243" xr:uid="{00000000-0005-0000-0000-000010010000}"/>
    <cellStyle name="Normálna 2 2 3 3" xfId="244" xr:uid="{00000000-0005-0000-0000-000011010000}"/>
    <cellStyle name="Normálna 2 2 3 3 2" xfId="245" xr:uid="{00000000-0005-0000-0000-000012010000}"/>
    <cellStyle name="Normálna 2 2 3 3 2 2" xfId="246" xr:uid="{00000000-0005-0000-0000-000013010000}"/>
    <cellStyle name="Normálna 2 2 3 3 2 2 2" xfId="247" xr:uid="{00000000-0005-0000-0000-000014010000}"/>
    <cellStyle name="Normálna 2 2 3 3 2 2 3" xfId="248" xr:uid="{00000000-0005-0000-0000-000015010000}"/>
    <cellStyle name="Normálna 2 2 3 3 2 3" xfId="249" xr:uid="{00000000-0005-0000-0000-000016010000}"/>
    <cellStyle name="Normálna 2 2 3 3 2 4" xfId="250" xr:uid="{00000000-0005-0000-0000-000017010000}"/>
    <cellStyle name="Normálna 2 2 3 3 3" xfId="251" xr:uid="{00000000-0005-0000-0000-000018010000}"/>
    <cellStyle name="Normálna 2 2 3 3 3 2" xfId="252" xr:uid="{00000000-0005-0000-0000-000019010000}"/>
    <cellStyle name="Normálna 2 2 3 3 3 3" xfId="253" xr:uid="{00000000-0005-0000-0000-00001A010000}"/>
    <cellStyle name="Normálna 2 2 3 3 4" xfId="254" xr:uid="{00000000-0005-0000-0000-00001B010000}"/>
    <cellStyle name="Normálna 2 2 3 3 5" xfId="255" xr:uid="{00000000-0005-0000-0000-00001C010000}"/>
    <cellStyle name="Normálna 2 2 3 4" xfId="256" xr:uid="{00000000-0005-0000-0000-00001D010000}"/>
    <cellStyle name="Normálna 2 2 3 4 2" xfId="257" xr:uid="{00000000-0005-0000-0000-00001E010000}"/>
    <cellStyle name="Normálna 2 2 3 4 2 2" xfId="258" xr:uid="{00000000-0005-0000-0000-00001F010000}"/>
    <cellStyle name="Normálna 2 2 3 4 2 3" xfId="259" xr:uid="{00000000-0005-0000-0000-000020010000}"/>
    <cellStyle name="Normálna 2 2 3 4 3" xfId="260" xr:uid="{00000000-0005-0000-0000-000021010000}"/>
    <cellStyle name="Normálna 2 2 3 4 4" xfId="261" xr:uid="{00000000-0005-0000-0000-000022010000}"/>
    <cellStyle name="Normálna 2 2 3 5" xfId="262" xr:uid="{00000000-0005-0000-0000-000023010000}"/>
    <cellStyle name="Normálna 2 2 3 5 2" xfId="263" xr:uid="{00000000-0005-0000-0000-000024010000}"/>
    <cellStyle name="Normálna 2 2 3 5 3" xfId="264" xr:uid="{00000000-0005-0000-0000-000025010000}"/>
    <cellStyle name="Normálna 2 2 3 6" xfId="265" xr:uid="{00000000-0005-0000-0000-000026010000}"/>
    <cellStyle name="Normálna 2 2 3 7" xfId="266" xr:uid="{00000000-0005-0000-0000-000027010000}"/>
    <cellStyle name="Normálna 2 2 4" xfId="267" xr:uid="{00000000-0005-0000-0000-000028010000}"/>
    <cellStyle name="Normálna 2 2 4 2" xfId="268" xr:uid="{00000000-0005-0000-0000-000029010000}"/>
    <cellStyle name="Normálna 2 2 4 2 2" xfId="269" xr:uid="{00000000-0005-0000-0000-00002A010000}"/>
    <cellStyle name="Normálna 2 2 4 2 2 2" xfId="270" xr:uid="{00000000-0005-0000-0000-00002B010000}"/>
    <cellStyle name="Normálna 2 2 4 2 2 2 2" xfId="271" xr:uid="{00000000-0005-0000-0000-00002C010000}"/>
    <cellStyle name="Normálna 2 2 4 2 2 2 3" xfId="272" xr:uid="{00000000-0005-0000-0000-00002D010000}"/>
    <cellStyle name="Normálna 2 2 4 2 2 3" xfId="273" xr:uid="{00000000-0005-0000-0000-00002E010000}"/>
    <cellStyle name="Normálna 2 2 4 2 2 4" xfId="274" xr:uid="{00000000-0005-0000-0000-00002F010000}"/>
    <cellStyle name="Normálna 2 2 4 2 3" xfId="275" xr:uid="{00000000-0005-0000-0000-000030010000}"/>
    <cellStyle name="Normálna 2 2 4 2 3 2" xfId="276" xr:uid="{00000000-0005-0000-0000-000031010000}"/>
    <cellStyle name="Normálna 2 2 4 2 3 3" xfId="277" xr:uid="{00000000-0005-0000-0000-000032010000}"/>
    <cellStyle name="Normálna 2 2 4 2 4" xfId="278" xr:uid="{00000000-0005-0000-0000-000033010000}"/>
    <cellStyle name="Normálna 2 2 4 2 5" xfId="279" xr:uid="{00000000-0005-0000-0000-000034010000}"/>
    <cellStyle name="Normálna 2 2 4 3" xfId="280" xr:uid="{00000000-0005-0000-0000-000035010000}"/>
    <cellStyle name="Normálna 2 2 4 3 2" xfId="281" xr:uid="{00000000-0005-0000-0000-000036010000}"/>
    <cellStyle name="Normálna 2 2 4 3 2 2" xfId="282" xr:uid="{00000000-0005-0000-0000-000037010000}"/>
    <cellStyle name="Normálna 2 2 4 3 2 2 2" xfId="283" xr:uid="{00000000-0005-0000-0000-000038010000}"/>
    <cellStyle name="Normálna 2 2 4 3 2 2 3" xfId="284" xr:uid="{00000000-0005-0000-0000-000039010000}"/>
    <cellStyle name="Normálna 2 2 4 3 2 3" xfId="285" xr:uid="{00000000-0005-0000-0000-00003A010000}"/>
    <cellStyle name="Normálna 2 2 4 3 2 4" xfId="286" xr:uid="{00000000-0005-0000-0000-00003B010000}"/>
    <cellStyle name="Normálna 2 2 4 3 3" xfId="287" xr:uid="{00000000-0005-0000-0000-00003C010000}"/>
    <cellStyle name="Normálna 2 2 4 3 3 2" xfId="288" xr:uid="{00000000-0005-0000-0000-00003D010000}"/>
    <cellStyle name="Normálna 2 2 4 3 3 3" xfId="289" xr:uid="{00000000-0005-0000-0000-00003E010000}"/>
    <cellStyle name="Normálna 2 2 4 3 4" xfId="290" xr:uid="{00000000-0005-0000-0000-00003F010000}"/>
    <cellStyle name="Normálna 2 2 4 3 5" xfId="291" xr:uid="{00000000-0005-0000-0000-000040010000}"/>
    <cellStyle name="Normálna 2 2 4 4" xfId="292" xr:uid="{00000000-0005-0000-0000-000041010000}"/>
    <cellStyle name="Normálna 2 2 4 4 2" xfId="293" xr:uid="{00000000-0005-0000-0000-000042010000}"/>
    <cellStyle name="Normálna 2 2 4 4 2 2" xfId="294" xr:uid="{00000000-0005-0000-0000-000043010000}"/>
    <cellStyle name="Normálna 2 2 4 4 2 3" xfId="295" xr:uid="{00000000-0005-0000-0000-000044010000}"/>
    <cellStyle name="Normálna 2 2 4 4 3" xfId="296" xr:uid="{00000000-0005-0000-0000-000045010000}"/>
    <cellStyle name="Normálna 2 2 4 4 4" xfId="297" xr:uid="{00000000-0005-0000-0000-000046010000}"/>
    <cellStyle name="Normálna 2 2 4 5" xfId="298" xr:uid="{00000000-0005-0000-0000-000047010000}"/>
    <cellStyle name="Normálna 2 2 4 5 2" xfId="299" xr:uid="{00000000-0005-0000-0000-000048010000}"/>
    <cellStyle name="Normálna 2 2 4 5 3" xfId="300" xr:uid="{00000000-0005-0000-0000-000049010000}"/>
    <cellStyle name="Normálna 2 2 4 6" xfId="301" xr:uid="{00000000-0005-0000-0000-00004A010000}"/>
    <cellStyle name="Normálna 2 2 4 7" xfId="302" xr:uid="{00000000-0005-0000-0000-00004B010000}"/>
    <cellStyle name="Normálna 2 2 5" xfId="303" xr:uid="{00000000-0005-0000-0000-00004C010000}"/>
    <cellStyle name="Normálna 2 2 5 2" xfId="304" xr:uid="{00000000-0005-0000-0000-00004D010000}"/>
    <cellStyle name="Normálna 2 2 5 2 2" xfId="305" xr:uid="{00000000-0005-0000-0000-00004E010000}"/>
    <cellStyle name="Normálna 2 2 5 2 2 2" xfId="306" xr:uid="{00000000-0005-0000-0000-00004F010000}"/>
    <cellStyle name="Normálna 2 2 5 2 2 3" xfId="307" xr:uid="{00000000-0005-0000-0000-000050010000}"/>
    <cellStyle name="Normálna 2 2 5 2 3" xfId="308" xr:uid="{00000000-0005-0000-0000-000051010000}"/>
    <cellStyle name="Normálna 2 2 5 2 4" xfId="309" xr:uid="{00000000-0005-0000-0000-000052010000}"/>
    <cellStyle name="Normálna 2 2 5 3" xfId="310" xr:uid="{00000000-0005-0000-0000-000053010000}"/>
    <cellStyle name="Normálna 2 2 5 3 2" xfId="311" xr:uid="{00000000-0005-0000-0000-000054010000}"/>
    <cellStyle name="Normálna 2 2 5 3 3" xfId="312" xr:uid="{00000000-0005-0000-0000-000055010000}"/>
    <cellStyle name="Normálna 2 2 5 4" xfId="313" xr:uid="{00000000-0005-0000-0000-000056010000}"/>
    <cellStyle name="Normálna 2 2 5 5" xfId="314" xr:uid="{00000000-0005-0000-0000-000057010000}"/>
    <cellStyle name="Normálna 2 2 6" xfId="315" xr:uid="{00000000-0005-0000-0000-000058010000}"/>
    <cellStyle name="Normálna 2 2 6 2" xfId="316" xr:uid="{00000000-0005-0000-0000-000059010000}"/>
    <cellStyle name="Normálna 2 2 6 2 2" xfId="317" xr:uid="{00000000-0005-0000-0000-00005A010000}"/>
    <cellStyle name="Normálna 2 2 6 2 2 2" xfId="318" xr:uid="{00000000-0005-0000-0000-00005B010000}"/>
    <cellStyle name="Normálna 2 2 6 2 2 3" xfId="319" xr:uid="{00000000-0005-0000-0000-00005C010000}"/>
    <cellStyle name="Normálna 2 2 6 2 3" xfId="320" xr:uid="{00000000-0005-0000-0000-00005D010000}"/>
    <cellStyle name="Normálna 2 2 6 2 4" xfId="321" xr:uid="{00000000-0005-0000-0000-00005E010000}"/>
    <cellStyle name="Normálna 2 2 6 3" xfId="322" xr:uid="{00000000-0005-0000-0000-00005F010000}"/>
    <cellStyle name="Normálna 2 2 6 3 2" xfId="323" xr:uid="{00000000-0005-0000-0000-000060010000}"/>
    <cellStyle name="Normálna 2 2 6 3 3" xfId="324" xr:uid="{00000000-0005-0000-0000-000061010000}"/>
    <cellStyle name="Normálna 2 2 6 4" xfId="325" xr:uid="{00000000-0005-0000-0000-000062010000}"/>
    <cellStyle name="Normálna 2 2 6 5" xfId="326" xr:uid="{00000000-0005-0000-0000-000063010000}"/>
    <cellStyle name="Normálna 2 2 7" xfId="327" xr:uid="{00000000-0005-0000-0000-000064010000}"/>
    <cellStyle name="Normálna 2 2 7 2" xfId="328" xr:uid="{00000000-0005-0000-0000-000065010000}"/>
    <cellStyle name="Normálna 2 2 7 2 2" xfId="329" xr:uid="{00000000-0005-0000-0000-000066010000}"/>
    <cellStyle name="Normálna 2 2 7 2 3" xfId="330" xr:uid="{00000000-0005-0000-0000-000067010000}"/>
    <cellStyle name="Normálna 2 2 7 3" xfId="331" xr:uid="{00000000-0005-0000-0000-000068010000}"/>
    <cellStyle name="Normálna 2 2 7 4" xfId="332" xr:uid="{00000000-0005-0000-0000-000069010000}"/>
    <cellStyle name="Normálna 2 2 8" xfId="333" xr:uid="{00000000-0005-0000-0000-00006A010000}"/>
    <cellStyle name="Normálna 2 2 8 2" xfId="334" xr:uid="{00000000-0005-0000-0000-00006B010000}"/>
    <cellStyle name="Normálna 2 2 8 3" xfId="335" xr:uid="{00000000-0005-0000-0000-00006C010000}"/>
    <cellStyle name="Normálna 2 2 9" xfId="336" xr:uid="{00000000-0005-0000-0000-00006D010000}"/>
    <cellStyle name="Normálna 2 3" xfId="337" xr:uid="{00000000-0005-0000-0000-00006E010000}"/>
    <cellStyle name="Normálna 2 3 2" xfId="338" xr:uid="{00000000-0005-0000-0000-00006F010000}"/>
    <cellStyle name="Normálna 2 3 2 2" xfId="339" xr:uid="{00000000-0005-0000-0000-000070010000}"/>
    <cellStyle name="Normálna 2 3 2 2 2" xfId="340" xr:uid="{00000000-0005-0000-0000-000071010000}"/>
    <cellStyle name="Normálna 2 3 2 2 2 2" xfId="341" xr:uid="{00000000-0005-0000-0000-000072010000}"/>
    <cellStyle name="Normálna 2 3 2 2 2 2 2" xfId="342" xr:uid="{00000000-0005-0000-0000-000073010000}"/>
    <cellStyle name="Normálna 2 3 2 2 2 2 3" xfId="343" xr:uid="{00000000-0005-0000-0000-000074010000}"/>
    <cellStyle name="Normálna 2 3 2 2 2 3" xfId="344" xr:uid="{00000000-0005-0000-0000-000075010000}"/>
    <cellStyle name="Normálna 2 3 2 2 2 4" xfId="345" xr:uid="{00000000-0005-0000-0000-000076010000}"/>
    <cellStyle name="Normálna 2 3 2 2 3" xfId="346" xr:uid="{00000000-0005-0000-0000-000077010000}"/>
    <cellStyle name="Normálna 2 3 2 2 3 2" xfId="347" xr:uid="{00000000-0005-0000-0000-000078010000}"/>
    <cellStyle name="Normálna 2 3 2 2 3 3" xfId="348" xr:uid="{00000000-0005-0000-0000-000079010000}"/>
    <cellStyle name="Normálna 2 3 2 2 4" xfId="349" xr:uid="{00000000-0005-0000-0000-00007A010000}"/>
    <cellStyle name="Normálna 2 3 2 2 5" xfId="350" xr:uid="{00000000-0005-0000-0000-00007B010000}"/>
    <cellStyle name="Normálna 2 3 2 3" xfId="351" xr:uid="{00000000-0005-0000-0000-00007C010000}"/>
    <cellStyle name="Normálna 2 3 2 3 2" xfId="352" xr:uid="{00000000-0005-0000-0000-00007D010000}"/>
    <cellStyle name="Normálna 2 3 2 3 2 2" xfId="353" xr:uid="{00000000-0005-0000-0000-00007E010000}"/>
    <cellStyle name="Normálna 2 3 2 3 2 2 2" xfId="354" xr:uid="{00000000-0005-0000-0000-00007F010000}"/>
    <cellStyle name="Normálna 2 3 2 3 2 2 3" xfId="355" xr:uid="{00000000-0005-0000-0000-000080010000}"/>
    <cellStyle name="Normálna 2 3 2 3 2 3" xfId="356" xr:uid="{00000000-0005-0000-0000-000081010000}"/>
    <cellStyle name="Normálna 2 3 2 3 2 4" xfId="357" xr:uid="{00000000-0005-0000-0000-000082010000}"/>
    <cellStyle name="Normálna 2 3 2 3 3" xfId="358" xr:uid="{00000000-0005-0000-0000-000083010000}"/>
    <cellStyle name="Normálna 2 3 2 3 3 2" xfId="359" xr:uid="{00000000-0005-0000-0000-000084010000}"/>
    <cellStyle name="Normálna 2 3 2 3 3 3" xfId="360" xr:uid="{00000000-0005-0000-0000-000085010000}"/>
    <cellStyle name="Normálna 2 3 2 3 4" xfId="361" xr:uid="{00000000-0005-0000-0000-000086010000}"/>
    <cellStyle name="Normálna 2 3 2 3 5" xfId="362" xr:uid="{00000000-0005-0000-0000-000087010000}"/>
    <cellStyle name="Normálna 2 3 2 4" xfId="363" xr:uid="{00000000-0005-0000-0000-000088010000}"/>
    <cellStyle name="Normálna 2 3 2 4 2" xfId="364" xr:uid="{00000000-0005-0000-0000-000089010000}"/>
    <cellStyle name="Normálna 2 3 2 4 2 2" xfId="365" xr:uid="{00000000-0005-0000-0000-00008A010000}"/>
    <cellStyle name="Normálna 2 3 2 4 2 3" xfId="366" xr:uid="{00000000-0005-0000-0000-00008B010000}"/>
    <cellStyle name="Normálna 2 3 2 4 3" xfId="367" xr:uid="{00000000-0005-0000-0000-00008C010000}"/>
    <cellStyle name="Normálna 2 3 2 4 4" xfId="368" xr:uid="{00000000-0005-0000-0000-00008D010000}"/>
    <cellStyle name="Normálna 2 3 2 5" xfId="369" xr:uid="{00000000-0005-0000-0000-00008E010000}"/>
    <cellStyle name="Normálna 2 3 2 5 2" xfId="370" xr:uid="{00000000-0005-0000-0000-00008F010000}"/>
    <cellStyle name="Normálna 2 3 2 5 3" xfId="371" xr:uid="{00000000-0005-0000-0000-000090010000}"/>
    <cellStyle name="Normálna 2 3 2 6" xfId="372" xr:uid="{00000000-0005-0000-0000-000091010000}"/>
    <cellStyle name="Normálna 2 3 2 7" xfId="373" xr:uid="{00000000-0005-0000-0000-000092010000}"/>
    <cellStyle name="Normálna 2 3 3" xfId="374" xr:uid="{00000000-0005-0000-0000-000093010000}"/>
    <cellStyle name="Normálna 2 3 3 2" xfId="375" xr:uid="{00000000-0005-0000-0000-000094010000}"/>
    <cellStyle name="Normálna 2 3 3 2 2" xfId="376" xr:uid="{00000000-0005-0000-0000-000095010000}"/>
    <cellStyle name="Normálna 2 3 3 2 2 2" xfId="377" xr:uid="{00000000-0005-0000-0000-000096010000}"/>
    <cellStyle name="Normálna 2 3 3 2 2 2 2" xfId="378" xr:uid="{00000000-0005-0000-0000-000097010000}"/>
    <cellStyle name="Normálna 2 3 3 2 2 2 3" xfId="379" xr:uid="{00000000-0005-0000-0000-000098010000}"/>
    <cellStyle name="Normálna 2 3 3 2 2 3" xfId="380" xr:uid="{00000000-0005-0000-0000-000099010000}"/>
    <cellStyle name="Normálna 2 3 3 2 2 4" xfId="381" xr:uid="{00000000-0005-0000-0000-00009A010000}"/>
    <cellStyle name="Normálna 2 3 3 2 3" xfId="382" xr:uid="{00000000-0005-0000-0000-00009B010000}"/>
    <cellStyle name="Normálna 2 3 3 2 3 2" xfId="383" xr:uid="{00000000-0005-0000-0000-00009C010000}"/>
    <cellStyle name="Normálna 2 3 3 2 3 3" xfId="384" xr:uid="{00000000-0005-0000-0000-00009D010000}"/>
    <cellStyle name="Normálna 2 3 3 2 4" xfId="385" xr:uid="{00000000-0005-0000-0000-00009E010000}"/>
    <cellStyle name="Normálna 2 3 3 2 5" xfId="386" xr:uid="{00000000-0005-0000-0000-00009F010000}"/>
    <cellStyle name="Normálna 2 3 3 3" xfId="387" xr:uid="{00000000-0005-0000-0000-0000A0010000}"/>
    <cellStyle name="Normálna 2 3 3 3 2" xfId="388" xr:uid="{00000000-0005-0000-0000-0000A1010000}"/>
    <cellStyle name="Normálna 2 3 3 3 2 2" xfId="389" xr:uid="{00000000-0005-0000-0000-0000A2010000}"/>
    <cellStyle name="Normálna 2 3 3 3 2 2 2" xfId="390" xr:uid="{00000000-0005-0000-0000-0000A3010000}"/>
    <cellStyle name="Normálna 2 3 3 3 2 2 3" xfId="391" xr:uid="{00000000-0005-0000-0000-0000A4010000}"/>
    <cellStyle name="Normálna 2 3 3 3 2 3" xfId="392" xr:uid="{00000000-0005-0000-0000-0000A5010000}"/>
    <cellStyle name="Normálna 2 3 3 3 2 4" xfId="393" xr:uid="{00000000-0005-0000-0000-0000A6010000}"/>
    <cellStyle name="Normálna 2 3 3 3 3" xfId="394" xr:uid="{00000000-0005-0000-0000-0000A7010000}"/>
    <cellStyle name="Normálna 2 3 3 3 3 2" xfId="395" xr:uid="{00000000-0005-0000-0000-0000A8010000}"/>
    <cellStyle name="Normálna 2 3 3 3 3 3" xfId="396" xr:uid="{00000000-0005-0000-0000-0000A9010000}"/>
    <cellStyle name="Normálna 2 3 3 3 4" xfId="397" xr:uid="{00000000-0005-0000-0000-0000AA010000}"/>
    <cellStyle name="Normálna 2 3 3 3 5" xfId="398" xr:uid="{00000000-0005-0000-0000-0000AB010000}"/>
    <cellStyle name="Normálna 2 3 3 4" xfId="399" xr:uid="{00000000-0005-0000-0000-0000AC010000}"/>
    <cellStyle name="Normálna 2 3 3 4 2" xfId="400" xr:uid="{00000000-0005-0000-0000-0000AD010000}"/>
    <cellStyle name="Normálna 2 3 3 4 2 2" xfId="401" xr:uid="{00000000-0005-0000-0000-0000AE010000}"/>
    <cellStyle name="Normálna 2 3 3 4 2 3" xfId="402" xr:uid="{00000000-0005-0000-0000-0000AF010000}"/>
    <cellStyle name="Normálna 2 3 3 4 3" xfId="403" xr:uid="{00000000-0005-0000-0000-0000B0010000}"/>
    <cellStyle name="Normálna 2 3 3 4 4" xfId="404" xr:uid="{00000000-0005-0000-0000-0000B1010000}"/>
    <cellStyle name="Normálna 2 3 3 5" xfId="405" xr:uid="{00000000-0005-0000-0000-0000B2010000}"/>
    <cellStyle name="Normálna 2 3 3 5 2" xfId="406" xr:uid="{00000000-0005-0000-0000-0000B3010000}"/>
    <cellStyle name="Normálna 2 3 3 5 3" xfId="407" xr:uid="{00000000-0005-0000-0000-0000B4010000}"/>
    <cellStyle name="Normálna 2 3 3 6" xfId="408" xr:uid="{00000000-0005-0000-0000-0000B5010000}"/>
    <cellStyle name="Normálna 2 3 3 7" xfId="409" xr:uid="{00000000-0005-0000-0000-0000B6010000}"/>
    <cellStyle name="Normálna 2 3 4" xfId="410" xr:uid="{00000000-0005-0000-0000-0000B7010000}"/>
    <cellStyle name="Normálna 2 3 4 2" xfId="411" xr:uid="{00000000-0005-0000-0000-0000B8010000}"/>
    <cellStyle name="Normálna 2 3 4 2 2" xfId="412" xr:uid="{00000000-0005-0000-0000-0000B9010000}"/>
    <cellStyle name="Normálna 2 3 4 2 2 2" xfId="413" xr:uid="{00000000-0005-0000-0000-0000BA010000}"/>
    <cellStyle name="Normálna 2 3 4 2 2 3" xfId="414" xr:uid="{00000000-0005-0000-0000-0000BB010000}"/>
    <cellStyle name="Normálna 2 3 4 2 3" xfId="415" xr:uid="{00000000-0005-0000-0000-0000BC010000}"/>
    <cellStyle name="Normálna 2 3 4 2 4" xfId="416" xr:uid="{00000000-0005-0000-0000-0000BD010000}"/>
    <cellStyle name="Normálna 2 3 4 3" xfId="417" xr:uid="{00000000-0005-0000-0000-0000BE010000}"/>
    <cellStyle name="Normálna 2 3 4 3 2" xfId="418" xr:uid="{00000000-0005-0000-0000-0000BF010000}"/>
    <cellStyle name="Normálna 2 3 4 3 3" xfId="419" xr:uid="{00000000-0005-0000-0000-0000C0010000}"/>
    <cellStyle name="Normálna 2 3 4 4" xfId="420" xr:uid="{00000000-0005-0000-0000-0000C1010000}"/>
    <cellStyle name="Normálna 2 3 4 5" xfId="421" xr:uid="{00000000-0005-0000-0000-0000C2010000}"/>
    <cellStyle name="Normálna 2 3 5" xfId="422" xr:uid="{00000000-0005-0000-0000-0000C3010000}"/>
    <cellStyle name="Normálna 2 3 5 2" xfId="423" xr:uid="{00000000-0005-0000-0000-0000C4010000}"/>
    <cellStyle name="Normálna 2 3 5 2 2" xfId="424" xr:uid="{00000000-0005-0000-0000-0000C5010000}"/>
    <cellStyle name="Normálna 2 3 5 2 2 2" xfId="425" xr:uid="{00000000-0005-0000-0000-0000C6010000}"/>
    <cellStyle name="Normálna 2 3 5 2 2 3" xfId="426" xr:uid="{00000000-0005-0000-0000-0000C7010000}"/>
    <cellStyle name="Normálna 2 3 5 2 3" xfId="427" xr:uid="{00000000-0005-0000-0000-0000C8010000}"/>
    <cellStyle name="Normálna 2 3 5 2 4" xfId="428" xr:uid="{00000000-0005-0000-0000-0000C9010000}"/>
    <cellStyle name="Normálna 2 3 5 3" xfId="429" xr:uid="{00000000-0005-0000-0000-0000CA010000}"/>
    <cellStyle name="Normálna 2 3 5 3 2" xfId="430" xr:uid="{00000000-0005-0000-0000-0000CB010000}"/>
    <cellStyle name="Normálna 2 3 5 3 3" xfId="431" xr:uid="{00000000-0005-0000-0000-0000CC010000}"/>
    <cellStyle name="Normálna 2 3 5 4" xfId="432" xr:uid="{00000000-0005-0000-0000-0000CD010000}"/>
    <cellStyle name="Normálna 2 3 5 5" xfId="433" xr:uid="{00000000-0005-0000-0000-0000CE010000}"/>
    <cellStyle name="Normálna 2 3 6" xfId="434" xr:uid="{00000000-0005-0000-0000-0000CF010000}"/>
    <cellStyle name="Normálna 2 3 6 2" xfId="435" xr:uid="{00000000-0005-0000-0000-0000D0010000}"/>
    <cellStyle name="Normálna 2 3 6 2 2" xfId="436" xr:uid="{00000000-0005-0000-0000-0000D1010000}"/>
    <cellStyle name="Normálna 2 3 6 2 3" xfId="437" xr:uid="{00000000-0005-0000-0000-0000D2010000}"/>
    <cellStyle name="Normálna 2 3 6 3" xfId="438" xr:uid="{00000000-0005-0000-0000-0000D3010000}"/>
    <cellStyle name="Normálna 2 3 6 4" xfId="439" xr:uid="{00000000-0005-0000-0000-0000D4010000}"/>
    <cellStyle name="Normálna 2 3 7" xfId="440" xr:uid="{00000000-0005-0000-0000-0000D5010000}"/>
    <cellStyle name="Normálna 2 3 7 2" xfId="441" xr:uid="{00000000-0005-0000-0000-0000D6010000}"/>
    <cellStyle name="Normálna 2 3 7 3" xfId="442" xr:uid="{00000000-0005-0000-0000-0000D7010000}"/>
    <cellStyle name="Normálna 2 3 8" xfId="443" xr:uid="{00000000-0005-0000-0000-0000D8010000}"/>
    <cellStyle name="Normálna 2 3 9" xfId="444" xr:uid="{00000000-0005-0000-0000-0000D9010000}"/>
    <cellStyle name="Normálna 2 4" xfId="445" xr:uid="{00000000-0005-0000-0000-0000DA010000}"/>
    <cellStyle name="Normálna 2 4 2" xfId="446" xr:uid="{00000000-0005-0000-0000-0000DB010000}"/>
    <cellStyle name="Normálna 2 4 2 2" xfId="447" xr:uid="{00000000-0005-0000-0000-0000DC010000}"/>
    <cellStyle name="Normálna 2 4 2 2 2" xfId="448" xr:uid="{00000000-0005-0000-0000-0000DD010000}"/>
    <cellStyle name="Normálna 2 4 2 2 2 2" xfId="449" xr:uid="{00000000-0005-0000-0000-0000DE010000}"/>
    <cellStyle name="Normálna 2 4 2 2 2 3" xfId="450" xr:uid="{00000000-0005-0000-0000-0000DF010000}"/>
    <cellStyle name="Normálna 2 4 2 2 3" xfId="451" xr:uid="{00000000-0005-0000-0000-0000E0010000}"/>
    <cellStyle name="Normálna 2 4 2 2 4" xfId="452" xr:uid="{00000000-0005-0000-0000-0000E1010000}"/>
    <cellStyle name="Normálna 2 4 2 3" xfId="453" xr:uid="{00000000-0005-0000-0000-0000E2010000}"/>
    <cellStyle name="Normálna 2 4 2 3 2" xfId="454" xr:uid="{00000000-0005-0000-0000-0000E3010000}"/>
    <cellStyle name="Normálna 2 4 2 3 3" xfId="455" xr:uid="{00000000-0005-0000-0000-0000E4010000}"/>
    <cellStyle name="Normálna 2 4 2 4" xfId="456" xr:uid="{00000000-0005-0000-0000-0000E5010000}"/>
    <cellStyle name="Normálna 2 4 2 5" xfId="457" xr:uid="{00000000-0005-0000-0000-0000E6010000}"/>
    <cellStyle name="Normálna 2 4 3" xfId="458" xr:uid="{00000000-0005-0000-0000-0000E7010000}"/>
    <cellStyle name="Normálna 2 4 3 2" xfId="459" xr:uid="{00000000-0005-0000-0000-0000E8010000}"/>
    <cellStyle name="Normálna 2 4 3 2 2" xfId="460" xr:uid="{00000000-0005-0000-0000-0000E9010000}"/>
    <cellStyle name="Normálna 2 4 3 2 2 2" xfId="461" xr:uid="{00000000-0005-0000-0000-0000EA010000}"/>
    <cellStyle name="Normálna 2 4 3 2 2 3" xfId="462" xr:uid="{00000000-0005-0000-0000-0000EB010000}"/>
    <cellStyle name="Normálna 2 4 3 2 3" xfId="463" xr:uid="{00000000-0005-0000-0000-0000EC010000}"/>
    <cellStyle name="Normálna 2 4 3 2 4" xfId="464" xr:uid="{00000000-0005-0000-0000-0000ED010000}"/>
    <cellStyle name="Normálna 2 4 3 3" xfId="465" xr:uid="{00000000-0005-0000-0000-0000EE010000}"/>
    <cellStyle name="Normálna 2 4 3 3 2" xfId="466" xr:uid="{00000000-0005-0000-0000-0000EF010000}"/>
    <cellStyle name="Normálna 2 4 3 3 3" xfId="467" xr:uid="{00000000-0005-0000-0000-0000F0010000}"/>
    <cellStyle name="Normálna 2 4 3 4" xfId="468" xr:uid="{00000000-0005-0000-0000-0000F1010000}"/>
    <cellStyle name="Normálna 2 4 3 5" xfId="469" xr:uid="{00000000-0005-0000-0000-0000F2010000}"/>
    <cellStyle name="Normálna 2 4 4" xfId="470" xr:uid="{00000000-0005-0000-0000-0000F3010000}"/>
    <cellStyle name="Normálna 2 4 4 2" xfId="471" xr:uid="{00000000-0005-0000-0000-0000F4010000}"/>
    <cellStyle name="Normálna 2 4 4 2 2" xfId="472" xr:uid="{00000000-0005-0000-0000-0000F5010000}"/>
    <cellStyle name="Normálna 2 4 4 2 3" xfId="473" xr:uid="{00000000-0005-0000-0000-0000F6010000}"/>
    <cellStyle name="Normálna 2 4 4 3" xfId="474" xr:uid="{00000000-0005-0000-0000-0000F7010000}"/>
    <cellStyle name="Normálna 2 4 4 4" xfId="475" xr:uid="{00000000-0005-0000-0000-0000F8010000}"/>
    <cellStyle name="Normálna 2 4 5" xfId="476" xr:uid="{00000000-0005-0000-0000-0000F9010000}"/>
    <cellStyle name="Normálna 2 4 5 2" xfId="477" xr:uid="{00000000-0005-0000-0000-0000FA010000}"/>
    <cellStyle name="Normálna 2 4 5 3" xfId="478" xr:uid="{00000000-0005-0000-0000-0000FB010000}"/>
    <cellStyle name="Normálna 2 4 6" xfId="479" xr:uid="{00000000-0005-0000-0000-0000FC010000}"/>
    <cellStyle name="Normálna 2 4 7" xfId="480" xr:uid="{00000000-0005-0000-0000-0000FD010000}"/>
    <cellStyle name="Normálna 2 5" xfId="481" xr:uid="{00000000-0005-0000-0000-0000FE010000}"/>
    <cellStyle name="Normálna 2 5 2" xfId="482" xr:uid="{00000000-0005-0000-0000-0000FF010000}"/>
    <cellStyle name="Normálna 2 5 2 2" xfId="483" xr:uid="{00000000-0005-0000-0000-000000020000}"/>
    <cellStyle name="Normálna 2 5 2 2 2" xfId="484" xr:uid="{00000000-0005-0000-0000-000001020000}"/>
    <cellStyle name="Normálna 2 5 2 2 2 2" xfId="485" xr:uid="{00000000-0005-0000-0000-000002020000}"/>
    <cellStyle name="Normálna 2 5 2 2 2 3" xfId="486" xr:uid="{00000000-0005-0000-0000-000003020000}"/>
    <cellStyle name="Normálna 2 5 2 2 3" xfId="487" xr:uid="{00000000-0005-0000-0000-000004020000}"/>
    <cellStyle name="Normálna 2 5 2 2 4" xfId="488" xr:uid="{00000000-0005-0000-0000-000005020000}"/>
    <cellStyle name="Normálna 2 5 2 3" xfId="489" xr:uid="{00000000-0005-0000-0000-000006020000}"/>
    <cellStyle name="Normálna 2 5 2 3 2" xfId="490" xr:uid="{00000000-0005-0000-0000-000007020000}"/>
    <cellStyle name="Normálna 2 5 2 3 3" xfId="491" xr:uid="{00000000-0005-0000-0000-000008020000}"/>
    <cellStyle name="Normálna 2 5 2 4" xfId="492" xr:uid="{00000000-0005-0000-0000-000009020000}"/>
    <cellStyle name="Normálna 2 5 2 5" xfId="493" xr:uid="{00000000-0005-0000-0000-00000A020000}"/>
    <cellStyle name="Normálna 2 5 3" xfId="494" xr:uid="{00000000-0005-0000-0000-00000B020000}"/>
    <cellStyle name="Normálna 2 5 3 2" xfId="495" xr:uid="{00000000-0005-0000-0000-00000C020000}"/>
    <cellStyle name="Normálna 2 5 3 2 2" xfId="496" xr:uid="{00000000-0005-0000-0000-00000D020000}"/>
    <cellStyle name="Normálna 2 5 3 2 2 2" xfId="497" xr:uid="{00000000-0005-0000-0000-00000E020000}"/>
    <cellStyle name="Normálna 2 5 3 2 2 3" xfId="498" xr:uid="{00000000-0005-0000-0000-00000F020000}"/>
    <cellStyle name="Normálna 2 5 3 2 3" xfId="499" xr:uid="{00000000-0005-0000-0000-000010020000}"/>
    <cellStyle name="Normálna 2 5 3 2 4" xfId="500" xr:uid="{00000000-0005-0000-0000-000011020000}"/>
    <cellStyle name="Normálna 2 5 3 3" xfId="501" xr:uid="{00000000-0005-0000-0000-000012020000}"/>
    <cellStyle name="Normálna 2 5 3 3 2" xfId="502" xr:uid="{00000000-0005-0000-0000-000013020000}"/>
    <cellStyle name="Normálna 2 5 3 3 3" xfId="503" xr:uid="{00000000-0005-0000-0000-000014020000}"/>
    <cellStyle name="Normálna 2 5 3 4" xfId="504" xr:uid="{00000000-0005-0000-0000-000015020000}"/>
    <cellStyle name="Normálna 2 5 3 5" xfId="505" xr:uid="{00000000-0005-0000-0000-000016020000}"/>
    <cellStyle name="Normálna 2 5 4" xfId="506" xr:uid="{00000000-0005-0000-0000-000017020000}"/>
    <cellStyle name="Normálna 2 5 4 2" xfId="507" xr:uid="{00000000-0005-0000-0000-000018020000}"/>
    <cellStyle name="Normálna 2 5 4 2 2" xfId="508" xr:uid="{00000000-0005-0000-0000-000019020000}"/>
    <cellStyle name="Normálna 2 5 4 2 3" xfId="509" xr:uid="{00000000-0005-0000-0000-00001A020000}"/>
    <cellStyle name="Normálna 2 5 4 3" xfId="510" xr:uid="{00000000-0005-0000-0000-00001B020000}"/>
    <cellStyle name="Normálna 2 5 4 4" xfId="511" xr:uid="{00000000-0005-0000-0000-00001C020000}"/>
    <cellStyle name="Normálna 2 5 5" xfId="512" xr:uid="{00000000-0005-0000-0000-00001D020000}"/>
    <cellStyle name="Normálna 2 5 5 2" xfId="513" xr:uid="{00000000-0005-0000-0000-00001E020000}"/>
    <cellStyle name="Normálna 2 5 5 3" xfId="514" xr:uid="{00000000-0005-0000-0000-00001F020000}"/>
    <cellStyle name="Normálna 2 5 6" xfId="515" xr:uid="{00000000-0005-0000-0000-000020020000}"/>
    <cellStyle name="Normálna 2 5 7" xfId="516" xr:uid="{00000000-0005-0000-0000-000021020000}"/>
    <cellStyle name="Normálna 2 6" xfId="517" xr:uid="{00000000-0005-0000-0000-000022020000}"/>
    <cellStyle name="Normálna 2 6 2" xfId="518" xr:uid="{00000000-0005-0000-0000-000023020000}"/>
    <cellStyle name="Normálna 2 7" xfId="519" xr:uid="{00000000-0005-0000-0000-000024020000}"/>
    <cellStyle name="Normálna 2 7 2" xfId="520" xr:uid="{00000000-0005-0000-0000-000025020000}"/>
    <cellStyle name="Normálna 2 7 2 2" xfId="521" xr:uid="{00000000-0005-0000-0000-000026020000}"/>
    <cellStyle name="Normálna 2 7 2 2 2" xfId="522" xr:uid="{00000000-0005-0000-0000-000027020000}"/>
    <cellStyle name="Normálna 2 7 2 2 2 2" xfId="523" xr:uid="{00000000-0005-0000-0000-000028020000}"/>
    <cellStyle name="Normálna 2 7 2 2 2 3" xfId="524" xr:uid="{00000000-0005-0000-0000-000029020000}"/>
    <cellStyle name="Normálna 2 7 2 2 3" xfId="525" xr:uid="{00000000-0005-0000-0000-00002A020000}"/>
    <cellStyle name="Normálna 2 7 2 2 4" xfId="526" xr:uid="{00000000-0005-0000-0000-00002B020000}"/>
    <cellStyle name="Normálna 2 7 2 3" xfId="527" xr:uid="{00000000-0005-0000-0000-00002C020000}"/>
    <cellStyle name="Normálna 2 7 2 3 2" xfId="528" xr:uid="{00000000-0005-0000-0000-00002D020000}"/>
    <cellStyle name="Normálna 2 7 2 3 3" xfId="529" xr:uid="{00000000-0005-0000-0000-00002E020000}"/>
    <cellStyle name="Normálna 2 7 2 4" xfId="530" xr:uid="{00000000-0005-0000-0000-00002F020000}"/>
    <cellStyle name="Normálna 2 7 2 5" xfId="531" xr:uid="{00000000-0005-0000-0000-000030020000}"/>
    <cellStyle name="Normálna 2 7 3" xfId="532" xr:uid="{00000000-0005-0000-0000-000031020000}"/>
    <cellStyle name="Normálna 2 7 3 2" xfId="533" xr:uid="{00000000-0005-0000-0000-000032020000}"/>
    <cellStyle name="Normálna 2 7 3 2 2" xfId="534" xr:uid="{00000000-0005-0000-0000-000033020000}"/>
    <cellStyle name="Normálna 2 7 3 2 3" xfId="535" xr:uid="{00000000-0005-0000-0000-000034020000}"/>
    <cellStyle name="Normálna 2 7 3 3" xfId="536" xr:uid="{00000000-0005-0000-0000-000035020000}"/>
    <cellStyle name="Normálna 2 7 3 4" xfId="537" xr:uid="{00000000-0005-0000-0000-000036020000}"/>
    <cellStyle name="Normálna 2 7 4" xfId="538" xr:uid="{00000000-0005-0000-0000-000037020000}"/>
    <cellStyle name="Normálna 2 7 4 2" xfId="539" xr:uid="{00000000-0005-0000-0000-000038020000}"/>
    <cellStyle name="Normálna 2 7 4 3" xfId="540" xr:uid="{00000000-0005-0000-0000-000039020000}"/>
    <cellStyle name="Normálna 2 7 5" xfId="541" xr:uid="{00000000-0005-0000-0000-00003A020000}"/>
    <cellStyle name="Normálna 2 7 6" xfId="542" xr:uid="{00000000-0005-0000-0000-00003B020000}"/>
    <cellStyle name="Normálna 2 8" xfId="543" xr:uid="{00000000-0005-0000-0000-00003C020000}"/>
    <cellStyle name="Normálna 2 8 2" xfId="544" xr:uid="{00000000-0005-0000-0000-00003D020000}"/>
    <cellStyle name="Normálna 2 8 2 2" xfId="545" xr:uid="{00000000-0005-0000-0000-00003E020000}"/>
    <cellStyle name="Normálna 2 8 2 2 2" xfId="546" xr:uid="{00000000-0005-0000-0000-00003F020000}"/>
    <cellStyle name="Normálna 2 8 2 2 3" xfId="547" xr:uid="{00000000-0005-0000-0000-000040020000}"/>
    <cellStyle name="Normálna 2 8 2 3" xfId="548" xr:uid="{00000000-0005-0000-0000-000041020000}"/>
    <cellStyle name="Normálna 2 8 2 4" xfId="549" xr:uid="{00000000-0005-0000-0000-000042020000}"/>
    <cellStyle name="Normálna 2 8 3" xfId="550" xr:uid="{00000000-0005-0000-0000-000043020000}"/>
    <cellStyle name="Normálna 2 8 3 2" xfId="551" xr:uid="{00000000-0005-0000-0000-000044020000}"/>
    <cellStyle name="Normálna 2 8 3 3" xfId="552" xr:uid="{00000000-0005-0000-0000-000045020000}"/>
    <cellStyle name="Normálna 2 8 4" xfId="553" xr:uid="{00000000-0005-0000-0000-000046020000}"/>
    <cellStyle name="Normálna 2 8 5" xfId="554" xr:uid="{00000000-0005-0000-0000-000047020000}"/>
    <cellStyle name="Normálna 2 9" xfId="555" xr:uid="{00000000-0005-0000-0000-000048020000}"/>
    <cellStyle name="Normálna 2 9 2" xfId="556" xr:uid="{00000000-0005-0000-0000-000049020000}"/>
    <cellStyle name="Normálna 2 9 2 2" xfId="557" xr:uid="{00000000-0005-0000-0000-00004A020000}"/>
    <cellStyle name="Normálna 2 9 2 3" xfId="558" xr:uid="{00000000-0005-0000-0000-00004B020000}"/>
    <cellStyle name="Normálna 2 9 3" xfId="559" xr:uid="{00000000-0005-0000-0000-00004C020000}"/>
    <cellStyle name="Normálna 2 9 4" xfId="560" xr:uid="{00000000-0005-0000-0000-00004D020000}"/>
    <cellStyle name="Normálna 20" xfId="561" xr:uid="{00000000-0005-0000-0000-00004E020000}"/>
    <cellStyle name="Normálna 20 2" xfId="562" xr:uid="{00000000-0005-0000-0000-00004F020000}"/>
    <cellStyle name="Normálna 20 3" xfId="563" xr:uid="{00000000-0005-0000-0000-000050020000}"/>
    <cellStyle name="Normálna 21" xfId="564" xr:uid="{00000000-0005-0000-0000-000051020000}"/>
    <cellStyle name="Normálna 22" xfId="5" xr:uid="{00000000-0005-0000-0000-000052020000}"/>
    <cellStyle name="Normálna 23" xfId="565" xr:uid="{00000000-0005-0000-0000-000053020000}"/>
    <cellStyle name="Normálna 3" xfId="566" xr:uid="{00000000-0005-0000-0000-000054020000}"/>
    <cellStyle name="Normálna 3 10" xfId="4" xr:uid="{00000000-0005-0000-0000-000055020000}"/>
    <cellStyle name="Normálna 3 11" xfId="567" xr:uid="{00000000-0005-0000-0000-000056020000}"/>
    <cellStyle name="Normálna 3 2" xfId="568" xr:uid="{00000000-0005-0000-0000-000057020000}"/>
    <cellStyle name="Normálna 3 2 2" xfId="569" xr:uid="{00000000-0005-0000-0000-000058020000}"/>
    <cellStyle name="Normálna 3 2 2 2" xfId="570" xr:uid="{00000000-0005-0000-0000-000059020000}"/>
    <cellStyle name="Normálna 3 2 2 2 2" xfId="571" xr:uid="{00000000-0005-0000-0000-00005A020000}"/>
    <cellStyle name="Normálna 3 2 2 2 2 2" xfId="572" xr:uid="{00000000-0005-0000-0000-00005B020000}"/>
    <cellStyle name="Normálna 3 2 2 2 2 3" xfId="573" xr:uid="{00000000-0005-0000-0000-00005C020000}"/>
    <cellStyle name="Normálna 3 2 2 2 3" xfId="574" xr:uid="{00000000-0005-0000-0000-00005D020000}"/>
    <cellStyle name="Normálna 3 2 2 2 4" xfId="575" xr:uid="{00000000-0005-0000-0000-00005E020000}"/>
    <cellStyle name="Normálna 3 2 2 3" xfId="576" xr:uid="{00000000-0005-0000-0000-00005F020000}"/>
    <cellStyle name="Normálna 3 2 2 3 2" xfId="577" xr:uid="{00000000-0005-0000-0000-000060020000}"/>
    <cellStyle name="Normálna 3 2 2 3 3" xfId="578" xr:uid="{00000000-0005-0000-0000-000061020000}"/>
    <cellStyle name="Normálna 3 2 2 4" xfId="579" xr:uid="{00000000-0005-0000-0000-000062020000}"/>
    <cellStyle name="Normálna 3 2 2 5" xfId="580" xr:uid="{00000000-0005-0000-0000-000063020000}"/>
    <cellStyle name="Normálna 3 2 3" xfId="581" xr:uid="{00000000-0005-0000-0000-000064020000}"/>
    <cellStyle name="Normálna 3 2 3 2" xfId="582" xr:uid="{00000000-0005-0000-0000-000065020000}"/>
    <cellStyle name="Normálna 3 2 3 2 2" xfId="583" xr:uid="{00000000-0005-0000-0000-000066020000}"/>
    <cellStyle name="Normálna 3 2 3 2 2 2" xfId="584" xr:uid="{00000000-0005-0000-0000-000067020000}"/>
    <cellStyle name="Normálna 3 2 3 2 2 3" xfId="585" xr:uid="{00000000-0005-0000-0000-000068020000}"/>
    <cellStyle name="Normálna 3 2 3 2 3" xfId="586" xr:uid="{00000000-0005-0000-0000-000069020000}"/>
    <cellStyle name="Normálna 3 2 3 2 4" xfId="587" xr:uid="{00000000-0005-0000-0000-00006A020000}"/>
    <cellStyle name="Normálna 3 2 3 3" xfId="588" xr:uid="{00000000-0005-0000-0000-00006B020000}"/>
    <cellStyle name="Normálna 3 2 3 3 2" xfId="589" xr:uid="{00000000-0005-0000-0000-00006C020000}"/>
    <cellStyle name="Normálna 3 2 3 3 3" xfId="590" xr:uid="{00000000-0005-0000-0000-00006D020000}"/>
    <cellStyle name="Normálna 3 2 3 4" xfId="591" xr:uid="{00000000-0005-0000-0000-00006E020000}"/>
    <cellStyle name="Normálna 3 2 3 5" xfId="592" xr:uid="{00000000-0005-0000-0000-00006F020000}"/>
    <cellStyle name="Normálna 3 2 4" xfId="593" xr:uid="{00000000-0005-0000-0000-000070020000}"/>
    <cellStyle name="Normálna 3 2 4 2" xfId="594" xr:uid="{00000000-0005-0000-0000-000071020000}"/>
    <cellStyle name="Normálna 3 2 4 2 2" xfId="595" xr:uid="{00000000-0005-0000-0000-000072020000}"/>
    <cellStyle name="Normálna 3 2 4 2 3" xfId="596" xr:uid="{00000000-0005-0000-0000-000073020000}"/>
    <cellStyle name="Normálna 3 2 4 3" xfId="597" xr:uid="{00000000-0005-0000-0000-000074020000}"/>
    <cellStyle name="Normálna 3 2 4 4" xfId="598" xr:uid="{00000000-0005-0000-0000-000075020000}"/>
    <cellStyle name="Normálna 3 2 5" xfId="599" xr:uid="{00000000-0005-0000-0000-000076020000}"/>
    <cellStyle name="Normálna 3 2 5 2" xfId="600" xr:uid="{00000000-0005-0000-0000-000077020000}"/>
    <cellStyle name="Normálna 3 2 5 3" xfId="601" xr:uid="{00000000-0005-0000-0000-000078020000}"/>
    <cellStyle name="Normálna 3 2 6" xfId="602" xr:uid="{00000000-0005-0000-0000-000079020000}"/>
    <cellStyle name="Normálna 3 2 7" xfId="603" xr:uid="{00000000-0005-0000-0000-00007A020000}"/>
    <cellStyle name="Normálna 3 3" xfId="604" xr:uid="{00000000-0005-0000-0000-00007B020000}"/>
    <cellStyle name="Normálna 3 3 2" xfId="605" xr:uid="{00000000-0005-0000-0000-00007C020000}"/>
    <cellStyle name="Normálna 3 3 2 2" xfId="606" xr:uid="{00000000-0005-0000-0000-00007D020000}"/>
    <cellStyle name="Normálna 3 3 2 2 2" xfId="607" xr:uid="{00000000-0005-0000-0000-00007E020000}"/>
    <cellStyle name="Normálna 3 3 2 2 2 2" xfId="608" xr:uid="{00000000-0005-0000-0000-00007F020000}"/>
    <cellStyle name="Normálna 3 3 2 2 2 3" xfId="609" xr:uid="{00000000-0005-0000-0000-000080020000}"/>
    <cellStyle name="Normálna 3 3 2 2 3" xfId="610" xr:uid="{00000000-0005-0000-0000-000081020000}"/>
    <cellStyle name="Normálna 3 3 2 2 4" xfId="611" xr:uid="{00000000-0005-0000-0000-000082020000}"/>
    <cellStyle name="Normálna 3 3 2 3" xfId="612" xr:uid="{00000000-0005-0000-0000-000083020000}"/>
    <cellStyle name="Normálna 3 3 2 3 2" xfId="613" xr:uid="{00000000-0005-0000-0000-000084020000}"/>
    <cellStyle name="Normálna 3 3 2 3 3" xfId="614" xr:uid="{00000000-0005-0000-0000-000085020000}"/>
    <cellStyle name="Normálna 3 3 2 4" xfId="615" xr:uid="{00000000-0005-0000-0000-000086020000}"/>
    <cellStyle name="Normálna 3 3 2 5" xfId="616" xr:uid="{00000000-0005-0000-0000-000087020000}"/>
    <cellStyle name="Normálna 3 3 3" xfId="617" xr:uid="{00000000-0005-0000-0000-000088020000}"/>
    <cellStyle name="Normálna 3 3 3 2" xfId="618" xr:uid="{00000000-0005-0000-0000-000089020000}"/>
    <cellStyle name="Normálna 3 3 3 2 2" xfId="619" xr:uid="{00000000-0005-0000-0000-00008A020000}"/>
    <cellStyle name="Normálna 3 3 3 2 2 2" xfId="620" xr:uid="{00000000-0005-0000-0000-00008B020000}"/>
    <cellStyle name="Normálna 3 3 3 2 2 3" xfId="621" xr:uid="{00000000-0005-0000-0000-00008C020000}"/>
    <cellStyle name="Normálna 3 3 3 2 3" xfId="622" xr:uid="{00000000-0005-0000-0000-00008D020000}"/>
    <cellStyle name="Normálna 3 3 3 2 4" xfId="623" xr:uid="{00000000-0005-0000-0000-00008E020000}"/>
    <cellStyle name="Normálna 3 3 3 3" xfId="624" xr:uid="{00000000-0005-0000-0000-00008F020000}"/>
    <cellStyle name="Normálna 3 3 3 3 2" xfId="625" xr:uid="{00000000-0005-0000-0000-000090020000}"/>
    <cellStyle name="Normálna 3 3 3 3 3" xfId="626" xr:uid="{00000000-0005-0000-0000-000091020000}"/>
    <cellStyle name="Normálna 3 3 3 4" xfId="627" xr:uid="{00000000-0005-0000-0000-000092020000}"/>
    <cellStyle name="Normálna 3 3 3 5" xfId="628" xr:uid="{00000000-0005-0000-0000-000093020000}"/>
    <cellStyle name="Normálna 3 3 4" xfId="629" xr:uid="{00000000-0005-0000-0000-000094020000}"/>
    <cellStyle name="Normálna 3 3 4 2" xfId="630" xr:uid="{00000000-0005-0000-0000-000095020000}"/>
    <cellStyle name="Normálna 3 3 4 2 2" xfId="631" xr:uid="{00000000-0005-0000-0000-000096020000}"/>
    <cellStyle name="Normálna 3 3 4 2 3" xfId="632" xr:uid="{00000000-0005-0000-0000-000097020000}"/>
    <cellStyle name="Normálna 3 3 4 3" xfId="633" xr:uid="{00000000-0005-0000-0000-000098020000}"/>
    <cellStyle name="Normálna 3 3 4 4" xfId="634" xr:uid="{00000000-0005-0000-0000-000099020000}"/>
    <cellStyle name="Normálna 3 3 5" xfId="635" xr:uid="{00000000-0005-0000-0000-00009A020000}"/>
    <cellStyle name="Normálna 3 3 5 2" xfId="636" xr:uid="{00000000-0005-0000-0000-00009B020000}"/>
    <cellStyle name="Normálna 3 3 5 3" xfId="637" xr:uid="{00000000-0005-0000-0000-00009C020000}"/>
    <cellStyle name="Normálna 3 3 6" xfId="638" xr:uid="{00000000-0005-0000-0000-00009D020000}"/>
    <cellStyle name="Normálna 3 3 7" xfId="639" xr:uid="{00000000-0005-0000-0000-00009E020000}"/>
    <cellStyle name="Normálna 3 4" xfId="640" xr:uid="{00000000-0005-0000-0000-00009F020000}"/>
    <cellStyle name="Normálna 3 4 2" xfId="641" xr:uid="{00000000-0005-0000-0000-0000A0020000}"/>
    <cellStyle name="Normálna 3 4 2 2" xfId="642" xr:uid="{00000000-0005-0000-0000-0000A1020000}"/>
    <cellStyle name="Normálna 3 4 2 2 2" xfId="643" xr:uid="{00000000-0005-0000-0000-0000A2020000}"/>
    <cellStyle name="Normálna 3 4 2 2 2 2" xfId="644" xr:uid="{00000000-0005-0000-0000-0000A3020000}"/>
    <cellStyle name="Normálna 3 4 2 2 2 3" xfId="645" xr:uid="{00000000-0005-0000-0000-0000A4020000}"/>
    <cellStyle name="Normálna 3 4 2 2 3" xfId="646" xr:uid="{00000000-0005-0000-0000-0000A5020000}"/>
    <cellStyle name="Normálna 3 4 2 2 4" xfId="647" xr:uid="{00000000-0005-0000-0000-0000A6020000}"/>
    <cellStyle name="Normálna 3 4 2 3" xfId="648" xr:uid="{00000000-0005-0000-0000-0000A7020000}"/>
    <cellStyle name="Normálna 3 4 2 3 2" xfId="649" xr:uid="{00000000-0005-0000-0000-0000A8020000}"/>
    <cellStyle name="Normálna 3 4 2 3 3" xfId="650" xr:uid="{00000000-0005-0000-0000-0000A9020000}"/>
    <cellStyle name="Normálna 3 4 2 4" xfId="651" xr:uid="{00000000-0005-0000-0000-0000AA020000}"/>
    <cellStyle name="Normálna 3 4 2 5" xfId="652" xr:uid="{00000000-0005-0000-0000-0000AB020000}"/>
    <cellStyle name="Normálna 3 4 3" xfId="653" xr:uid="{00000000-0005-0000-0000-0000AC020000}"/>
    <cellStyle name="Normálna 3 4 3 2" xfId="654" xr:uid="{00000000-0005-0000-0000-0000AD020000}"/>
    <cellStyle name="Normálna 3 4 3 2 2" xfId="655" xr:uid="{00000000-0005-0000-0000-0000AE020000}"/>
    <cellStyle name="Normálna 3 4 3 2 2 2" xfId="656" xr:uid="{00000000-0005-0000-0000-0000AF020000}"/>
    <cellStyle name="Normálna 3 4 3 2 2 3" xfId="657" xr:uid="{00000000-0005-0000-0000-0000B0020000}"/>
    <cellStyle name="Normálna 3 4 3 2 3" xfId="658" xr:uid="{00000000-0005-0000-0000-0000B1020000}"/>
    <cellStyle name="Normálna 3 4 3 2 4" xfId="659" xr:uid="{00000000-0005-0000-0000-0000B2020000}"/>
    <cellStyle name="Normálna 3 4 3 3" xfId="660" xr:uid="{00000000-0005-0000-0000-0000B3020000}"/>
    <cellStyle name="Normálna 3 4 3 3 2" xfId="661" xr:uid="{00000000-0005-0000-0000-0000B4020000}"/>
    <cellStyle name="Normálna 3 4 3 3 3" xfId="662" xr:uid="{00000000-0005-0000-0000-0000B5020000}"/>
    <cellStyle name="Normálna 3 4 3 4" xfId="663" xr:uid="{00000000-0005-0000-0000-0000B6020000}"/>
    <cellStyle name="Normálna 3 4 3 5" xfId="664" xr:uid="{00000000-0005-0000-0000-0000B7020000}"/>
    <cellStyle name="Normálna 3 4 4" xfId="665" xr:uid="{00000000-0005-0000-0000-0000B8020000}"/>
    <cellStyle name="Normálna 3 4 4 2" xfId="666" xr:uid="{00000000-0005-0000-0000-0000B9020000}"/>
    <cellStyle name="Normálna 3 4 4 2 2" xfId="667" xr:uid="{00000000-0005-0000-0000-0000BA020000}"/>
    <cellStyle name="Normálna 3 4 4 2 3" xfId="668" xr:uid="{00000000-0005-0000-0000-0000BB020000}"/>
    <cellStyle name="Normálna 3 4 4 3" xfId="669" xr:uid="{00000000-0005-0000-0000-0000BC020000}"/>
    <cellStyle name="Normálna 3 4 4 4" xfId="670" xr:uid="{00000000-0005-0000-0000-0000BD020000}"/>
    <cellStyle name="Normálna 3 4 5" xfId="671" xr:uid="{00000000-0005-0000-0000-0000BE020000}"/>
    <cellStyle name="Normálna 3 4 5 2" xfId="672" xr:uid="{00000000-0005-0000-0000-0000BF020000}"/>
    <cellStyle name="Normálna 3 4 5 3" xfId="673" xr:uid="{00000000-0005-0000-0000-0000C0020000}"/>
    <cellStyle name="Normálna 3 4 6" xfId="674" xr:uid="{00000000-0005-0000-0000-0000C1020000}"/>
    <cellStyle name="Normálna 3 4 7" xfId="675" xr:uid="{00000000-0005-0000-0000-0000C2020000}"/>
    <cellStyle name="Normálna 3 5" xfId="676" xr:uid="{00000000-0005-0000-0000-0000C3020000}"/>
    <cellStyle name="Normálna 3 5 2" xfId="677" xr:uid="{00000000-0005-0000-0000-0000C4020000}"/>
    <cellStyle name="Normálna 3 5 2 2" xfId="678" xr:uid="{00000000-0005-0000-0000-0000C5020000}"/>
    <cellStyle name="Normálna 3 5 2 2 2" xfId="679" xr:uid="{00000000-0005-0000-0000-0000C6020000}"/>
    <cellStyle name="Normálna 3 5 2 2 3" xfId="680" xr:uid="{00000000-0005-0000-0000-0000C7020000}"/>
    <cellStyle name="Normálna 3 5 2 3" xfId="681" xr:uid="{00000000-0005-0000-0000-0000C8020000}"/>
    <cellStyle name="Normálna 3 5 2 4" xfId="682" xr:uid="{00000000-0005-0000-0000-0000C9020000}"/>
    <cellStyle name="Normálna 3 5 3" xfId="683" xr:uid="{00000000-0005-0000-0000-0000CA020000}"/>
    <cellStyle name="Normálna 3 5 3 2" xfId="684" xr:uid="{00000000-0005-0000-0000-0000CB020000}"/>
    <cellStyle name="Normálna 3 5 3 3" xfId="685" xr:uid="{00000000-0005-0000-0000-0000CC020000}"/>
    <cellStyle name="Normálna 3 5 4" xfId="686" xr:uid="{00000000-0005-0000-0000-0000CD020000}"/>
    <cellStyle name="Normálna 3 5 5" xfId="687" xr:uid="{00000000-0005-0000-0000-0000CE020000}"/>
    <cellStyle name="Normálna 3 6" xfId="688" xr:uid="{00000000-0005-0000-0000-0000CF020000}"/>
    <cellStyle name="Normálna 3 6 2" xfId="689" xr:uid="{00000000-0005-0000-0000-0000D0020000}"/>
    <cellStyle name="Normálna 3 6 2 2" xfId="690" xr:uid="{00000000-0005-0000-0000-0000D1020000}"/>
    <cellStyle name="Normálna 3 6 2 2 2" xfId="691" xr:uid="{00000000-0005-0000-0000-0000D2020000}"/>
    <cellStyle name="Normálna 3 6 2 2 3" xfId="692" xr:uid="{00000000-0005-0000-0000-0000D3020000}"/>
    <cellStyle name="Normálna 3 6 2 3" xfId="693" xr:uid="{00000000-0005-0000-0000-0000D4020000}"/>
    <cellStyle name="Normálna 3 6 2 4" xfId="694" xr:uid="{00000000-0005-0000-0000-0000D5020000}"/>
    <cellStyle name="Normálna 3 6 3" xfId="695" xr:uid="{00000000-0005-0000-0000-0000D6020000}"/>
    <cellStyle name="Normálna 3 6 3 2" xfId="696" xr:uid="{00000000-0005-0000-0000-0000D7020000}"/>
    <cellStyle name="Normálna 3 6 3 3" xfId="697" xr:uid="{00000000-0005-0000-0000-0000D8020000}"/>
    <cellStyle name="Normálna 3 6 4" xfId="698" xr:uid="{00000000-0005-0000-0000-0000D9020000}"/>
    <cellStyle name="Normálna 3 6 5" xfId="699" xr:uid="{00000000-0005-0000-0000-0000DA020000}"/>
    <cellStyle name="Normálna 3 7" xfId="700" xr:uid="{00000000-0005-0000-0000-0000DB020000}"/>
    <cellStyle name="Normálna 3 7 2" xfId="701" xr:uid="{00000000-0005-0000-0000-0000DC020000}"/>
    <cellStyle name="Normálna 3 7 2 2" xfId="702" xr:uid="{00000000-0005-0000-0000-0000DD020000}"/>
    <cellStyle name="Normálna 3 7 2 3" xfId="703" xr:uid="{00000000-0005-0000-0000-0000DE020000}"/>
    <cellStyle name="Normálna 3 7 3" xfId="704" xr:uid="{00000000-0005-0000-0000-0000DF020000}"/>
    <cellStyle name="Normálna 3 7 4" xfId="705" xr:uid="{00000000-0005-0000-0000-0000E0020000}"/>
    <cellStyle name="Normálna 3 8" xfId="706" xr:uid="{00000000-0005-0000-0000-0000E1020000}"/>
    <cellStyle name="Normálna 3 8 2" xfId="707" xr:uid="{00000000-0005-0000-0000-0000E2020000}"/>
    <cellStyle name="Normálna 3 8 3" xfId="708" xr:uid="{00000000-0005-0000-0000-0000E3020000}"/>
    <cellStyle name="Normálna 3 9" xfId="709" xr:uid="{00000000-0005-0000-0000-0000E4020000}"/>
    <cellStyle name="Normálna 4" xfId="710" xr:uid="{00000000-0005-0000-0000-0000E5020000}"/>
    <cellStyle name="Normálna 5" xfId="711" xr:uid="{00000000-0005-0000-0000-0000E6020000}"/>
    <cellStyle name="Normálna 6" xfId="712" xr:uid="{00000000-0005-0000-0000-0000E7020000}"/>
    <cellStyle name="Normálna 6 2" xfId="713" xr:uid="{00000000-0005-0000-0000-0000E8020000}"/>
    <cellStyle name="Normálna 7" xfId="714" xr:uid="{00000000-0005-0000-0000-0000E9020000}"/>
    <cellStyle name="Normálna 7 2" xfId="715" xr:uid="{00000000-0005-0000-0000-0000EA020000}"/>
    <cellStyle name="Normálna 7 2 2" xfId="716" xr:uid="{00000000-0005-0000-0000-0000EB020000}"/>
    <cellStyle name="Normálna 7 2 2 2" xfId="717" xr:uid="{00000000-0005-0000-0000-0000EC020000}"/>
    <cellStyle name="Normálna 7 2 2 2 2" xfId="718" xr:uid="{00000000-0005-0000-0000-0000ED020000}"/>
    <cellStyle name="Normálna 7 2 2 3" xfId="719" xr:uid="{00000000-0005-0000-0000-0000EE020000}"/>
    <cellStyle name="Normálna 7 2 3" xfId="720" xr:uid="{00000000-0005-0000-0000-0000EF020000}"/>
    <cellStyle name="Normálna 7 2 3 2" xfId="721" xr:uid="{00000000-0005-0000-0000-0000F0020000}"/>
    <cellStyle name="Normálna 7 2 3 2 2" xfId="722" xr:uid="{00000000-0005-0000-0000-0000F1020000}"/>
    <cellStyle name="Normálna 7 2 3 3" xfId="723" xr:uid="{00000000-0005-0000-0000-0000F2020000}"/>
    <cellStyle name="Normálna 7 2 4" xfId="724" xr:uid="{00000000-0005-0000-0000-0000F3020000}"/>
    <cellStyle name="Normálna 7 2 4 2" xfId="725" xr:uid="{00000000-0005-0000-0000-0000F4020000}"/>
    <cellStyle name="Normálna 7 2 4 2 2" xfId="726" xr:uid="{00000000-0005-0000-0000-0000F5020000}"/>
    <cellStyle name="Normálna 7 2 4 3" xfId="727" xr:uid="{00000000-0005-0000-0000-0000F6020000}"/>
    <cellStyle name="Normálna 7 2 5" xfId="728" xr:uid="{00000000-0005-0000-0000-0000F7020000}"/>
    <cellStyle name="Normálna 7 2 5 2" xfId="729" xr:uid="{00000000-0005-0000-0000-0000F8020000}"/>
    <cellStyle name="Normálna 7 2 6" xfId="730" xr:uid="{00000000-0005-0000-0000-0000F9020000}"/>
    <cellStyle name="Normálna 7 3" xfId="731" xr:uid="{00000000-0005-0000-0000-0000FA020000}"/>
    <cellStyle name="Normálna 7 3 2" xfId="732" xr:uid="{00000000-0005-0000-0000-0000FB020000}"/>
    <cellStyle name="Normálna 7 3 2 2" xfId="733" xr:uid="{00000000-0005-0000-0000-0000FC020000}"/>
    <cellStyle name="Normálna 7 3 2 2 2" xfId="734" xr:uid="{00000000-0005-0000-0000-0000FD020000}"/>
    <cellStyle name="Normálna 7 3 2 3" xfId="735" xr:uid="{00000000-0005-0000-0000-0000FE020000}"/>
    <cellStyle name="Normálna 7 3 3" xfId="736" xr:uid="{00000000-0005-0000-0000-0000FF020000}"/>
    <cellStyle name="Normálna 7 3 3 2" xfId="737" xr:uid="{00000000-0005-0000-0000-000000030000}"/>
    <cellStyle name="Normálna 7 3 3 2 2" xfId="738" xr:uid="{00000000-0005-0000-0000-000001030000}"/>
    <cellStyle name="Normálna 7 3 3 3" xfId="739" xr:uid="{00000000-0005-0000-0000-000002030000}"/>
    <cellStyle name="Normálna 7 3 4" xfId="740" xr:uid="{00000000-0005-0000-0000-000003030000}"/>
    <cellStyle name="Normálna 7 3 4 2" xfId="741" xr:uid="{00000000-0005-0000-0000-000004030000}"/>
    <cellStyle name="Normálna 7 3 5" xfId="742" xr:uid="{00000000-0005-0000-0000-000005030000}"/>
    <cellStyle name="Normálna 7 4" xfId="743" xr:uid="{00000000-0005-0000-0000-000006030000}"/>
    <cellStyle name="Normálna 7 4 2" xfId="744" xr:uid="{00000000-0005-0000-0000-000007030000}"/>
    <cellStyle name="Normálna 7 4 2 2" xfId="745" xr:uid="{00000000-0005-0000-0000-000008030000}"/>
    <cellStyle name="Normálna 7 4 3" xfId="746" xr:uid="{00000000-0005-0000-0000-000009030000}"/>
    <cellStyle name="Normálna 7 5" xfId="747" xr:uid="{00000000-0005-0000-0000-00000A030000}"/>
    <cellStyle name="Normálna 7 5 2" xfId="748" xr:uid="{00000000-0005-0000-0000-00000B030000}"/>
    <cellStyle name="Normálna 7 5 2 2" xfId="749" xr:uid="{00000000-0005-0000-0000-00000C030000}"/>
    <cellStyle name="Normálna 7 5 3" xfId="750" xr:uid="{00000000-0005-0000-0000-00000D030000}"/>
    <cellStyle name="Normálna 7 6" xfId="751" xr:uid="{00000000-0005-0000-0000-00000E030000}"/>
    <cellStyle name="Normálna 7 6 2" xfId="752" xr:uid="{00000000-0005-0000-0000-00000F030000}"/>
    <cellStyle name="Normálna 7 6 2 2" xfId="753" xr:uid="{00000000-0005-0000-0000-000010030000}"/>
    <cellStyle name="Normálna 7 6 3" xfId="754" xr:uid="{00000000-0005-0000-0000-000011030000}"/>
    <cellStyle name="Normálna 7 7" xfId="755" xr:uid="{00000000-0005-0000-0000-000012030000}"/>
    <cellStyle name="Normálna 7 7 2" xfId="756" xr:uid="{00000000-0005-0000-0000-000013030000}"/>
    <cellStyle name="Normálna 7 8" xfId="757" xr:uid="{00000000-0005-0000-0000-000014030000}"/>
    <cellStyle name="Normálna 8" xfId="758" xr:uid="{00000000-0005-0000-0000-000015030000}"/>
    <cellStyle name="Normálna 8 2" xfId="759" xr:uid="{00000000-0005-0000-0000-000016030000}"/>
    <cellStyle name="Normálna 8 2 2" xfId="760" xr:uid="{00000000-0005-0000-0000-000017030000}"/>
    <cellStyle name="Normálna 8 3" xfId="761" xr:uid="{00000000-0005-0000-0000-000018030000}"/>
    <cellStyle name="Normálna 9" xfId="762" xr:uid="{00000000-0005-0000-0000-000019030000}"/>
    <cellStyle name="Normálna 9 2" xfId="763" xr:uid="{00000000-0005-0000-0000-00001A030000}"/>
    <cellStyle name="Normálne 2" xfId="764" xr:uid="{00000000-0005-0000-0000-00001B030000}"/>
    <cellStyle name="Normálne 2 2" xfId="765" xr:uid="{00000000-0005-0000-0000-00001C030000}"/>
    <cellStyle name="normálne_fakturuj99" xfId="928" xr:uid="{00000000-0005-0000-0000-00001D030000}"/>
    <cellStyle name="normálne_KLs" xfId="898" xr:uid="{00000000-0005-0000-0000-00001E030000}"/>
    <cellStyle name="Normální 2" xfId="766" xr:uid="{00000000-0005-0000-0000-00001F030000}"/>
    <cellStyle name="Normální 2 2" xfId="767" xr:uid="{00000000-0005-0000-0000-000020030000}"/>
    <cellStyle name="Normální 3" xfId="768" xr:uid="{00000000-0005-0000-0000-000021030000}"/>
    <cellStyle name="Normální 3 2" xfId="769" xr:uid="{00000000-0005-0000-0000-000022030000}"/>
    <cellStyle name="Normální 3 2 2" xfId="770" xr:uid="{00000000-0005-0000-0000-000023030000}"/>
    <cellStyle name="Normální 3 2 2 2" xfId="771" xr:uid="{00000000-0005-0000-0000-000024030000}"/>
    <cellStyle name="Normální 3 2 2 2 2" xfId="772" xr:uid="{00000000-0005-0000-0000-000025030000}"/>
    <cellStyle name="Normální 3 2 2 2 2 2" xfId="773" xr:uid="{00000000-0005-0000-0000-000026030000}"/>
    <cellStyle name="Normální 3 2 2 2 2 3" xfId="774" xr:uid="{00000000-0005-0000-0000-000027030000}"/>
    <cellStyle name="Normální 3 2 2 2 3" xfId="775" xr:uid="{00000000-0005-0000-0000-000028030000}"/>
    <cellStyle name="Normální 3 2 2 2 4" xfId="776" xr:uid="{00000000-0005-0000-0000-000029030000}"/>
    <cellStyle name="Normální 3 2 2 3" xfId="777" xr:uid="{00000000-0005-0000-0000-00002A030000}"/>
    <cellStyle name="Normální 3 2 2 3 2" xfId="778" xr:uid="{00000000-0005-0000-0000-00002B030000}"/>
    <cellStyle name="Normální 3 2 2 3 3" xfId="779" xr:uid="{00000000-0005-0000-0000-00002C030000}"/>
    <cellStyle name="Normální 3 2 2 4" xfId="780" xr:uid="{00000000-0005-0000-0000-00002D030000}"/>
    <cellStyle name="Normální 3 2 2 5" xfId="781" xr:uid="{00000000-0005-0000-0000-00002E030000}"/>
    <cellStyle name="Normální 3 2 3" xfId="782" xr:uid="{00000000-0005-0000-0000-00002F030000}"/>
    <cellStyle name="Normální 3 2 3 2" xfId="783" xr:uid="{00000000-0005-0000-0000-000030030000}"/>
    <cellStyle name="Normální 3 2 3 2 2" xfId="784" xr:uid="{00000000-0005-0000-0000-000031030000}"/>
    <cellStyle name="Normální 3 2 3 2 2 2" xfId="785" xr:uid="{00000000-0005-0000-0000-000032030000}"/>
    <cellStyle name="Normální 3 2 3 2 2 3" xfId="786" xr:uid="{00000000-0005-0000-0000-000033030000}"/>
    <cellStyle name="Normální 3 2 3 2 3" xfId="787" xr:uid="{00000000-0005-0000-0000-000034030000}"/>
    <cellStyle name="Normální 3 2 3 2 4" xfId="788" xr:uid="{00000000-0005-0000-0000-000035030000}"/>
    <cellStyle name="Normální 3 2 3 3" xfId="789" xr:uid="{00000000-0005-0000-0000-000036030000}"/>
    <cellStyle name="Normální 3 2 3 3 2" xfId="790" xr:uid="{00000000-0005-0000-0000-000037030000}"/>
    <cellStyle name="Normální 3 2 3 3 3" xfId="791" xr:uid="{00000000-0005-0000-0000-000038030000}"/>
    <cellStyle name="Normální 3 2 3 4" xfId="792" xr:uid="{00000000-0005-0000-0000-000039030000}"/>
    <cellStyle name="Normální 3 2 3 5" xfId="793" xr:uid="{00000000-0005-0000-0000-00003A030000}"/>
    <cellStyle name="Normální 3 2 4" xfId="794" xr:uid="{00000000-0005-0000-0000-00003B030000}"/>
    <cellStyle name="Normální 3 2 4 2" xfId="795" xr:uid="{00000000-0005-0000-0000-00003C030000}"/>
    <cellStyle name="Normální 3 2 4 2 2" xfId="796" xr:uid="{00000000-0005-0000-0000-00003D030000}"/>
    <cellStyle name="Normální 3 2 4 2 3" xfId="797" xr:uid="{00000000-0005-0000-0000-00003E030000}"/>
    <cellStyle name="Normální 3 2 4 3" xfId="798" xr:uid="{00000000-0005-0000-0000-00003F030000}"/>
    <cellStyle name="Normální 3 2 4 4" xfId="799" xr:uid="{00000000-0005-0000-0000-000040030000}"/>
    <cellStyle name="Normální 3 2 5" xfId="800" xr:uid="{00000000-0005-0000-0000-000041030000}"/>
    <cellStyle name="Normální 3 2 5 2" xfId="801" xr:uid="{00000000-0005-0000-0000-000042030000}"/>
    <cellStyle name="Normální 3 2 5 3" xfId="802" xr:uid="{00000000-0005-0000-0000-000043030000}"/>
    <cellStyle name="Normální 3 2 6" xfId="803" xr:uid="{00000000-0005-0000-0000-000044030000}"/>
    <cellStyle name="Normální 3 2 7" xfId="804" xr:uid="{00000000-0005-0000-0000-000045030000}"/>
    <cellStyle name="Normální 3 3" xfId="805" xr:uid="{00000000-0005-0000-0000-000046030000}"/>
    <cellStyle name="Normální 3 3 2" xfId="806" xr:uid="{00000000-0005-0000-0000-000047030000}"/>
    <cellStyle name="Normální 3 3 2 2" xfId="807" xr:uid="{00000000-0005-0000-0000-000048030000}"/>
    <cellStyle name="Normální 3 3 2 2 2" xfId="808" xr:uid="{00000000-0005-0000-0000-000049030000}"/>
    <cellStyle name="Normální 3 3 2 2 2 2" xfId="809" xr:uid="{00000000-0005-0000-0000-00004A030000}"/>
    <cellStyle name="Normální 3 3 2 2 2 3" xfId="810" xr:uid="{00000000-0005-0000-0000-00004B030000}"/>
    <cellStyle name="Normální 3 3 2 2 3" xfId="811" xr:uid="{00000000-0005-0000-0000-00004C030000}"/>
    <cellStyle name="Normální 3 3 2 2 4" xfId="812" xr:uid="{00000000-0005-0000-0000-00004D030000}"/>
    <cellStyle name="Normální 3 3 2 3" xfId="813" xr:uid="{00000000-0005-0000-0000-00004E030000}"/>
    <cellStyle name="Normální 3 3 2 3 2" xfId="814" xr:uid="{00000000-0005-0000-0000-00004F030000}"/>
    <cellStyle name="Normální 3 3 2 3 3" xfId="815" xr:uid="{00000000-0005-0000-0000-000050030000}"/>
    <cellStyle name="Normální 3 3 2 4" xfId="816" xr:uid="{00000000-0005-0000-0000-000051030000}"/>
    <cellStyle name="Normální 3 3 2 5" xfId="817" xr:uid="{00000000-0005-0000-0000-000052030000}"/>
    <cellStyle name="Normální 3 3 3" xfId="818" xr:uid="{00000000-0005-0000-0000-000053030000}"/>
    <cellStyle name="Normální 3 3 3 2" xfId="819" xr:uid="{00000000-0005-0000-0000-000054030000}"/>
    <cellStyle name="Normální 3 3 3 2 2" xfId="820" xr:uid="{00000000-0005-0000-0000-000055030000}"/>
    <cellStyle name="Normální 3 3 3 2 2 2" xfId="821" xr:uid="{00000000-0005-0000-0000-000056030000}"/>
    <cellStyle name="Normální 3 3 3 2 2 3" xfId="822" xr:uid="{00000000-0005-0000-0000-000057030000}"/>
    <cellStyle name="Normální 3 3 3 2 3" xfId="823" xr:uid="{00000000-0005-0000-0000-000058030000}"/>
    <cellStyle name="Normální 3 3 3 2 4" xfId="824" xr:uid="{00000000-0005-0000-0000-000059030000}"/>
    <cellStyle name="Normální 3 3 3 3" xfId="825" xr:uid="{00000000-0005-0000-0000-00005A030000}"/>
    <cellStyle name="Normální 3 3 3 3 2" xfId="826" xr:uid="{00000000-0005-0000-0000-00005B030000}"/>
    <cellStyle name="Normální 3 3 3 3 3" xfId="827" xr:uid="{00000000-0005-0000-0000-00005C030000}"/>
    <cellStyle name="Normální 3 3 3 4" xfId="828" xr:uid="{00000000-0005-0000-0000-00005D030000}"/>
    <cellStyle name="Normální 3 3 3 5" xfId="829" xr:uid="{00000000-0005-0000-0000-00005E030000}"/>
    <cellStyle name="Normální 3 3 4" xfId="830" xr:uid="{00000000-0005-0000-0000-00005F030000}"/>
    <cellStyle name="Normální 3 3 4 2" xfId="831" xr:uid="{00000000-0005-0000-0000-000060030000}"/>
    <cellStyle name="Normální 3 3 4 2 2" xfId="832" xr:uid="{00000000-0005-0000-0000-000061030000}"/>
    <cellStyle name="Normální 3 3 4 2 3" xfId="833" xr:uid="{00000000-0005-0000-0000-000062030000}"/>
    <cellStyle name="Normální 3 3 4 3" xfId="834" xr:uid="{00000000-0005-0000-0000-000063030000}"/>
    <cellStyle name="Normální 3 3 4 4" xfId="835" xr:uid="{00000000-0005-0000-0000-000064030000}"/>
    <cellStyle name="Normální 3 3 5" xfId="836" xr:uid="{00000000-0005-0000-0000-000065030000}"/>
    <cellStyle name="Normální 3 3 5 2" xfId="837" xr:uid="{00000000-0005-0000-0000-000066030000}"/>
    <cellStyle name="Normální 3 3 5 3" xfId="838" xr:uid="{00000000-0005-0000-0000-000067030000}"/>
    <cellStyle name="Normální 3 3 6" xfId="839" xr:uid="{00000000-0005-0000-0000-000068030000}"/>
    <cellStyle name="Normální 3 3 7" xfId="840" xr:uid="{00000000-0005-0000-0000-000069030000}"/>
    <cellStyle name="Normální 3 4" xfId="841" xr:uid="{00000000-0005-0000-0000-00006A030000}"/>
    <cellStyle name="Normální 3 4 2" xfId="842" xr:uid="{00000000-0005-0000-0000-00006B030000}"/>
    <cellStyle name="Normální 3 4 2 2" xfId="843" xr:uid="{00000000-0005-0000-0000-00006C030000}"/>
    <cellStyle name="Normální 3 4 2 2 2" xfId="844" xr:uid="{00000000-0005-0000-0000-00006D030000}"/>
    <cellStyle name="Normální 3 4 2 2 3" xfId="845" xr:uid="{00000000-0005-0000-0000-00006E030000}"/>
    <cellStyle name="Normální 3 4 2 3" xfId="846" xr:uid="{00000000-0005-0000-0000-00006F030000}"/>
    <cellStyle name="Normální 3 4 2 4" xfId="847" xr:uid="{00000000-0005-0000-0000-000070030000}"/>
    <cellStyle name="Normální 3 4 3" xfId="848" xr:uid="{00000000-0005-0000-0000-000071030000}"/>
    <cellStyle name="Normální 3 4 3 2" xfId="849" xr:uid="{00000000-0005-0000-0000-000072030000}"/>
    <cellStyle name="Normální 3 4 3 3" xfId="850" xr:uid="{00000000-0005-0000-0000-000073030000}"/>
    <cellStyle name="Normální 3 4 4" xfId="851" xr:uid="{00000000-0005-0000-0000-000074030000}"/>
    <cellStyle name="Normální 3 4 5" xfId="852" xr:uid="{00000000-0005-0000-0000-000075030000}"/>
    <cellStyle name="Normální 3 5" xfId="853" xr:uid="{00000000-0005-0000-0000-000076030000}"/>
    <cellStyle name="Normální 3 5 2" xfId="854" xr:uid="{00000000-0005-0000-0000-000077030000}"/>
    <cellStyle name="Normální 3 5 2 2" xfId="855" xr:uid="{00000000-0005-0000-0000-000078030000}"/>
    <cellStyle name="Normální 3 5 2 2 2" xfId="856" xr:uid="{00000000-0005-0000-0000-000079030000}"/>
    <cellStyle name="Normální 3 5 2 2 3" xfId="857" xr:uid="{00000000-0005-0000-0000-00007A030000}"/>
    <cellStyle name="Normální 3 5 2 3" xfId="858" xr:uid="{00000000-0005-0000-0000-00007B030000}"/>
    <cellStyle name="Normální 3 5 2 4" xfId="859" xr:uid="{00000000-0005-0000-0000-00007C030000}"/>
    <cellStyle name="Normální 3 5 3" xfId="860" xr:uid="{00000000-0005-0000-0000-00007D030000}"/>
    <cellStyle name="Normální 3 5 3 2" xfId="861" xr:uid="{00000000-0005-0000-0000-00007E030000}"/>
    <cellStyle name="Normální 3 5 3 3" xfId="862" xr:uid="{00000000-0005-0000-0000-00007F030000}"/>
    <cellStyle name="Normální 3 5 4" xfId="863" xr:uid="{00000000-0005-0000-0000-000080030000}"/>
    <cellStyle name="Normální 3 5 5" xfId="864" xr:uid="{00000000-0005-0000-0000-000081030000}"/>
    <cellStyle name="Normální 3 6" xfId="865" xr:uid="{00000000-0005-0000-0000-000082030000}"/>
    <cellStyle name="Normální 3 6 2" xfId="866" xr:uid="{00000000-0005-0000-0000-000083030000}"/>
    <cellStyle name="Normální 3 6 2 2" xfId="867" xr:uid="{00000000-0005-0000-0000-000084030000}"/>
    <cellStyle name="Normální 3 6 2 3" xfId="868" xr:uid="{00000000-0005-0000-0000-000085030000}"/>
    <cellStyle name="Normální 3 6 3" xfId="869" xr:uid="{00000000-0005-0000-0000-000086030000}"/>
    <cellStyle name="Normální 3 6 4" xfId="870" xr:uid="{00000000-0005-0000-0000-000087030000}"/>
    <cellStyle name="Normální 3 7" xfId="871" xr:uid="{00000000-0005-0000-0000-000088030000}"/>
    <cellStyle name="Normální 3 7 2" xfId="872" xr:uid="{00000000-0005-0000-0000-000089030000}"/>
    <cellStyle name="Normální 3 7 3" xfId="873" xr:uid="{00000000-0005-0000-0000-00008A030000}"/>
    <cellStyle name="Normální 3 8" xfId="874" xr:uid="{00000000-0005-0000-0000-00008B030000}"/>
    <cellStyle name="Normální 3 9" xfId="875" xr:uid="{00000000-0005-0000-0000-00008C030000}"/>
    <cellStyle name="Note" xfId="876" xr:uid="{00000000-0005-0000-0000-00008D030000}"/>
    <cellStyle name="Note 2" xfId="877" xr:uid="{00000000-0005-0000-0000-00008E030000}"/>
    <cellStyle name="Note 3" xfId="878" xr:uid="{00000000-0005-0000-0000-00008F030000}"/>
    <cellStyle name="Percentá 2" xfId="879" xr:uid="{00000000-0005-0000-0000-000090030000}"/>
    <cellStyle name="Percentá 2 2" xfId="880" xr:uid="{00000000-0005-0000-0000-000091030000}"/>
    <cellStyle name="Poznámka 2" xfId="881" xr:uid="{00000000-0005-0000-0000-000092030000}"/>
    <cellStyle name="Propojená buňka" xfId="929" xr:uid="{00000000-0005-0000-0000-000093030000}"/>
    <cellStyle name="Správně" xfId="930" xr:uid="{00000000-0005-0000-0000-000094030000}"/>
    <cellStyle name="Status" xfId="882" xr:uid="{00000000-0005-0000-0000-000095030000}"/>
    <cellStyle name="Status 2" xfId="883" xr:uid="{00000000-0005-0000-0000-000096030000}"/>
    <cellStyle name="Status 3" xfId="884" xr:uid="{00000000-0005-0000-0000-000097030000}"/>
    <cellStyle name="Štýl 1 - sede" xfId="885" xr:uid="{00000000-0005-0000-0000-000098030000}"/>
    <cellStyle name="Štýl 1 - sede 2" xfId="886" xr:uid="{00000000-0005-0000-0000-000099030000}"/>
    <cellStyle name="Štýl 1 -biele" xfId="887" xr:uid="{00000000-0005-0000-0000-00009A030000}"/>
    <cellStyle name="Štýl 1 -biele 2" xfId="888" xr:uid="{00000000-0005-0000-0000-00009B030000}"/>
    <cellStyle name="Text" xfId="889" xr:uid="{00000000-0005-0000-0000-00009C030000}"/>
    <cellStyle name="Text 2" xfId="890" xr:uid="{00000000-0005-0000-0000-00009D030000}"/>
    <cellStyle name="Text 3" xfId="891" xr:uid="{00000000-0005-0000-0000-00009E030000}"/>
    <cellStyle name="Text upozornění" xfId="931" xr:uid="{00000000-0005-0000-0000-00009F030000}"/>
    <cellStyle name="TEXT1" xfId="932" xr:uid="{00000000-0005-0000-0000-0000A0030000}"/>
    <cellStyle name="Titul 2" xfId="892" xr:uid="{00000000-0005-0000-0000-0000A1030000}"/>
    <cellStyle name="Vysvětlující text" xfId="933" xr:uid="{00000000-0005-0000-0000-0000A2030000}"/>
    <cellStyle name="Warning" xfId="893" xr:uid="{00000000-0005-0000-0000-0000A3030000}"/>
    <cellStyle name="Warning 2" xfId="894" xr:uid="{00000000-0005-0000-0000-0000A4030000}"/>
    <cellStyle name="Warning 3" xfId="895" xr:uid="{00000000-0005-0000-0000-0000A5030000}"/>
    <cellStyle name="Zvýraznění 1" xfId="934" xr:uid="{00000000-0005-0000-0000-0000A6030000}"/>
    <cellStyle name="Zvýraznění 2" xfId="935" xr:uid="{00000000-0005-0000-0000-0000A7030000}"/>
    <cellStyle name="Zvýraznění 3" xfId="936" xr:uid="{00000000-0005-0000-0000-0000A8030000}"/>
    <cellStyle name="Zvýraznění 4" xfId="937" xr:uid="{00000000-0005-0000-0000-0000A9030000}"/>
    <cellStyle name="Zvýraznění 5" xfId="938" xr:uid="{00000000-0005-0000-0000-0000AA030000}"/>
    <cellStyle name="Zvýraznění 6" xfId="939" xr:uid="{00000000-0005-0000-0000-0000AB03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24"/>
  <sheetViews>
    <sheetView showGridLines="0" topLeftCell="A103" workbookViewId="0">
      <selection activeCell="AO9" sqref="AO9"/>
    </sheetView>
  </sheetViews>
  <sheetFormatPr defaultRowHeight="11.25"/>
  <cols>
    <col min="1" max="1" width="8.83203125" style="1" customWidth="1"/>
    <col min="2" max="2" width="1.6640625" style="1" customWidth="1"/>
    <col min="3" max="3" width="4.5" style="1" customWidth="1"/>
    <col min="4" max="33" width="2.83203125" style="1" customWidth="1"/>
    <col min="34" max="34" width="3.5" style="1" customWidth="1"/>
    <col min="35" max="35" width="42.33203125" style="1" customWidth="1"/>
    <col min="36" max="37" width="2.5" style="1" customWidth="1"/>
    <col min="38" max="38" width="8.83203125" style="1" customWidth="1"/>
    <col min="39" max="39" width="3.5" style="1" customWidth="1"/>
    <col min="40" max="40" width="14.33203125" style="1" customWidth="1"/>
    <col min="41" max="41" width="8" style="1" customWidth="1"/>
    <col min="42" max="42" width="4.5" style="1" customWidth="1"/>
    <col min="43" max="43" width="16.6640625" style="1" hidden="1" customWidth="1"/>
    <col min="44" max="44" width="14.5" style="1" customWidth="1"/>
    <col min="45" max="47" width="27.6640625" style="1" hidden="1" customWidth="1"/>
    <col min="48" max="49" width="23.1640625" style="1" hidden="1" customWidth="1"/>
    <col min="50" max="51" width="26.6640625" style="1" hidden="1" customWidth="1"/>
    <col min="52" max="52" width="23.1640625" style="1" hidden="1" customWidth="1"/>
    <col min="53" max="53" width="20.5" style="1" hidden="1" customWidth="1"/>
    <col min="54" max="54" width="26.6640625" style="1" hidden="1" customWidth="1"/>
    <col min="55" max="55" width="23.1640625" style="1" hidden="1" customWidth="1"/>
    <col min="56" max="56" width="20.5" style="1" hidden="1" customWidth="1"/>
    <col min="57" max="57" width="71.1640625" style="1" customWidth="1"/>
    <col min="71" max="91" width="9.16406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50000000000003" customHeight="1"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20"/>
      <c r="C4" s="21"/>
      <c r="D4" s="22" t="s">
        <v>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9</v>
      </c>
      <c r="BE4" s="24" t="s">
        <v>10</v>
      </c>
      <c r="BS4" s="16" t="s">
        <v>6</v>
      </c>
    </row>
    <row r="5" spans="1:74" s="1" customFormat="1" ht="12" customHeight="1">
      <c r="B5" s="20"/>
      <c r="C5" s="21"/>
      <c r="D5" s="25" t="s">
        <v>11</v>
      </c>
      <c r="E5" s="21"/>
      <c r="F5" s="21"/>
      <c r="G5" s="21"/>
      <c r="H5" s="21"/>
      <c r="I5" s="21"/>
      <c r="J5" s="21"/>
      <c r="K5" s="378" t="s">
        <v>12</v>
      </c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21"/>
      <c r="AQ5" s="21"/>
      <c r="AR5" s="19"/>
      <c r="BE5" s="375" t="s">
        <v>13</v>
      </c>
      <c r="BS5" s="16" t="s">
        <v>6</v>
      </c>
    </row>
    <row r="6" spans="1:74" s="1" customFormat="1" ht="36.950000000000003" customHeight="1">
      <c r="B6" s="20"/>
      <c r="C6" s="21"/>
      <c r="D6" s="27" t="s">
        <v>14</v>
      </c>
      <c r="E6" s="21"/>
      <c r="F6" s="21"/>
      <c r="G6" s="21"/>
      <c r="H6" s="21"/>
      <c r="I6" s="21"/>
      <c r="J6" s="21"/>
      <c r="K6" s="380" t="s">
        <v>15</v>
      </c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21"/>
      <c r="AQ6" s="21"/>
      <c r="AR6" s="19"/>
      <c r="BE6" s="376"/>
      <c r="BS6" s="16" t="s">
        <v>6</v>
      </c>
    </row>
    <row r="7" spans="1:74" s="1" customFormat="1" ht="12" customHeight="1">
      <c r="B7" s="20"/>
      <c r="C7" s="21"/>
      <c r="D7" s="28" t="s">
        <v>16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17</v>
      </c>
      <c r="AL7" s="21"/>
      <c r="AM7" s="21"/>
      <c r="AN7" s="26" t="s">
        <v>1</v>
      </c>
      <c r="AO7" s="21"/>
      <c r="AP7" s="21"/>
      <c r="AQ7" s="21"/>
      <c r="AR7" s="19"/>
      <c r="BE7" s="376"/>
      <c r="BS7" s="16" t="s">
        <v>6</v>
      </c>
    </row>
    <row r="8" spans="1:74" s="1" customFormat="1" ht="12" customHeight="1">
      <c r="B8" s="20"/>
      <c r="C8" s="21"/>
      <c r="D8" s="28" t="s">
        <v>18</v>
      </c>
      <c r="E8" s="21"/>
      <c r="F8" s="21"/>
      <c r="G8" s="21"/>
      <c r="H8" s="21"/>
      <c r="I8" s="21"/>
      <c r="J8" s="21"/>
      <c r="K8" s="26" t="s">
        <v>19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20</v>
      </c>
      <c r="AL8" s="21"/>
      <c r="AM8" s="21"/>
      <c r="AN8" s="349">
        <v>44957</v>
      </c>
      <c r="AO8" s="21"/>
      <c r="AP8" s="21"/>
      <c r="AQ8" s="21"/>
      <c r="AR8" s="19"/>
      <c r="BE8" s="376"/>
      <c r="BS8" s="16" t="s">
        <v>6</v>
      </c>
    </row>
    <row r="9" spans="1:74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76"/>
      <c r="BS9" s="16" t="s">
        <v>6</v>
      </c>
    </row>
    <row r="10" spans="1:74" s="1" customFormat="1" ht="12" customHeight="1">
      <c r="B10" s="20"/>
      <c r="C10" s="21"/>
      <c r="D10" s="28" t="s">
        <v>21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22</v>
      </c>
      <c r="AL10" s="21"/>
      <c r="AM10" s="21"/>
      <c r="AN10" s="26" t="s">
        <v>23</v>
      </c>
      <c r="AO10" s="21"/>
      <c r="AP10" s="21"/>
      <c r="AQ10" s="21"/>
      <c r="AR10" s="19"/>
      <c r="BE10" s="376"/>
      <c r="BS10" s="16" t="s">
        <v>6</v>
      </c>
    </row>
    <row r="11" spans="1:74" s="1" customFormat="1" ht="18.399999999999999" customHeight="1">
      <c r="B11" s="20"/>
      <c r="C11" s="21"/>
      <c r="D11" s="21"/>
      <c r="E11" s="26" t="s">
        <v>24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25</v>
      </c>
      <c r="AL11" s="21"/>
      <c r="AM11" s="21"/>
      <c r="AN11" s="26" t="s">
        <v>1</v>
      </c>
      <c r="AO11" s="21"/>
      <c r="AP11" s="21"/>
      <c r="AQ11" s="21"/>
      <c r="AR11" s="19"/>
      <c r="BE11" s="376"/>
      <c r="BS11" s="16" t="s">
        <v>6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76"/>
      <c r="BS12" s="16" t="s">
        <v>6</v>
      </c>
    </row>
    <row r="13" spans="1:74" s="1" customFormat="1" ht="12" customHeight="1">
      <c r="B13" s="20"/>
      <c r="C13" s="21"/>
      <c r="D13" s="28" t="s">
        <v>26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22</v>
      </c>
      <c r="AL13" s="21"/>
      <c r="AM13" s="21"/>
      <c r="AN13" s="30" t="s">
        <v>27</v>
      </c>
      <c r="AO13" s="21"/>
      <c r="AP13" s="21"/>
      <c r="AQ13" s="21"/>
      <c r="AR13" s="19"/>
      <c r="BE13" s="376"/>
      <c r="BS13" s="16" t="s">
        <v>6</v>
      </c>
    </row>
    <row r="14" spans="1:74" ht="12.75">
      <c r="B14" s="20"/>
      <c r="C14" s="21"/>
      <c r="D14" s="21"/>
      <c r="E14" s="381" t="s">
        <v>27</v>
      </c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28" t="s">
        <v>25</v>
      </c>
      <c r="AL14" s="21"/>
      <c r="AM14" s="21"/>
      <c r="AN14" s="30" t="s">
        <v>27</v>
      </c>
      <c r="AO14" s="21"/>
      <c r="AP14" s="21"/>
      <c r="AQ14" s="21"/>
      <c r="AR14" s="19"/>
      <c r="BE14" s="376"/>
      <c r="BS14" s="16" t="s">
        <v>6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76"/>
      <c r="BS15" s="16" t="s">
        <v>4</v>
      </c>
    </row>
    <row r="16" spans="1:74" s="1" customFormat="1" ht="12" customHeight="1">
      <c r="B16" s="20"/>
      <c r="C16" s="21"/>
      <c r="D16" s="28" t="s">
        <v>28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22</v>
      </c>
      <c r="AL16" s="21"/>
      <c r="AM16" s="21"/>
      <c r="AN16" s="26" t="s">
        <v>29</v>
      </c>
      <c r="AO16" s="21"/>
      <c r="AP16" s="21"/>
      <c r="AQ16" s="21"/>
      <c r="AR16" s="19"/>
      <c r="BE16" s="376"/>
      <c r="BS16" s="16" t="s">
        <v>4</v>
      </c>
    </row>
    <row r="17" spans="1:71" s="1" customFormat="1" ht="18.399999999999999" customHeight="1">
      <c r="B17" s="20"/>
      <c r="C17" s="21"/>
      <c r="D17" s="21"/>
      <c r="E17" s="26" t="s">
        <v>30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25</v>
      </c>
      <c r="AL17" s="21"/>
      <c r="AM17" s="21"/>
      <c r="AN17" s="26" t="s">
        <v>31</v>
      </c>
      <c r="AO17" s="21"/>
      <c r="AP17" s="21"/>
      <c r="AQ17" s="21"/>
      <c r="AR17" s="19"/>
      <c r="BE17" s="376"/>
      <c r="BS17" s="16" t="s">
        <v>32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76"/>
      <c r="BS18" s="16" t="s">
        <v>6</v>
      </c>
    </row>
    <row r="19" spans="1:71" s="1" customFormat="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22</v>
      </c>
      <c r="AL19" s="21"/>
      <c r="AM19" s="21"/>
      <c r="AN19" s="26" t="s">
        <v>1</v>
      </c>
      <c r="AO19" s="21"/>
      <c r="AP19" s="21"/>
      <c r="AQ19" s="21"/>
      <c r="AR19" s="19"/>
      <c r="BE19" s="376"/>
      <c r="BS19" s="16" t="s">
        <v>6</v>
      </c>
    </row>
    <row r="20" spans="1:71" s="1" customFormat="1" ht="18.399999999999999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25</v>
      </c>
      <c r="AL20" s="21"/>
      <c r="AM20" s="21"/>
      <c r="AN20" s="26" t="s">
        <v>1</v>
      </c>
      <c r="AO20" s="21"/>
      <c r="AP20" s="21"/>
      <c r="AQ20" s="21"/>
      <c r="AR20" s="19"/>
      <c r="BE20" s="376"/>
      <c r="BS20" s="16" t="s">
        <v>32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76"/>
    </row>
    <row r="22" spans="1:71" s="1" customFormat="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76"/>
    </row>
    <row r="23" spans="1:71" s="1" customFormat="1" ht="14.45" customHeight="1">
      <c r="B23" s="20"/>
      <c r="C23" s="21"/>
      <c r="D23" s="21"/>
      <c r="E23" s="383" t="s">
        <v>1</v>
      </c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21"/>
      <c r="AP23" s="21"/>
      <c r="AQ23" s="21"/>
      <c r="AR23" s="19"/>
      <c r="BE23" s="376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76"/>
    </row>
    <row r="25" spans="1:71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76"/>
    </row>
    <row r="26" spans="1:71" s="2" customFormat="1" ht="25.9" customHeight="1">
      <c r="A26" s="33"/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4">
        <f>ROUND(AG94,2)</f>
        <v>0</v>
      </c>
      <c r="AL26" s="385"/>
      <c r="AM26" s="385"/>
      <c r="AN26" s="385"/>
      <c r="AO26" s="385"/>
      <c r="AP26" s="35"/>
      <c r="AQ26" s="35"/>
      <c r="AR26" s="38"/>
      <c r="BE26" s="376"/>
    </row>
    <row r="27" spans="1:71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76"/>
    </row>
    <row r="28" spans="1:71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86" t="s">
        <v>37</v>
      </c>
      <c r="M28" s="386"/>
      <c r="N28" s="386"/>
      <c r="O28" s="386"/>
      <c r="P28" s="386"/>
      <c r="Q28" s="35"/>
      <c r="R28" s="35"/>
      <c r="S28" s="35"/>
      <c r="T28" s="35"/>
      <c r="U28" s="35"/>
      <c r="V28" s="35"/>
      <c r="W28" s="386" t="s">
        <v>38</v>
      </c>
      <c r="X28" s="386"/>
      <c r="Y28" s="386"/>
      <c r="Z28" s="386"/>
      <c r="AA28" s="386"/>
      <c r="AB28" s="386"/>
      <c r="AC28" s="386"/>
      <c r="AD28" s="386"/>
      <c r="AE28" s="386"/>
      <c r="AF28" s="35"/>
      <c r="AG28" s="35"/>
      <c r="AH28" s="35"/>
      <c r="AI28" s="35"/>
      <c r="AJ28" s="35"/>
      <c r="AK28" s="386" t="s">
        <v>39</v>
      </c>
      <c r="AL28" s="386"/>
      <c r="AM28" s="386"/>
      <c r="AN28" s="386"/>
      <c r="AO28" s="386"/>
      <c r="AP28" s="35"/>
      <c r="AQ28" s="35"/>
      <c r="AR28" s="38"/>
      <c r="BE28" s="376"/>
    </row>
    <row r="29" spans="1:71" s="3" customFormat="1" ht="14.45" customHeight="1">
      <c r="B29" s="39"/>
      <c r="C29" s="40"/>
      <c r="D29" s="28" t="s">
        <v>40</v>
      </c>
      <c r="E29" s="40"/>
      <c r="F29" s="41" t="s">
        <v>41</v>
      </c>
      <c r="G29" s="40"/>
      <c r="H29" s="40"/>
      <c r="I29" s="40"/>
      <c r="J29" s="40"/>
      <c r="K29" s="40"/>
      <c r="L29" s="389">
        <v>0.2</v>
      </c>
      <c r="M29" s="388"/>
      <c r="N29" s="388"/>
      <c r="O29" s="388"/>
      <c r="P29" s="388"/>
      <c r="Q29" s="42"/>
      <c r="R29" s="42"/>
      <c r="S29" s="42"/>
      <c r="T29" s="42"/>
      <c r="U29" s="42"/>
      <c r="V29" s="42"/>
      <c r="W29" s="387">
        <f>ROUND(AZ94, 2)</f>
        <v>0</v>
      </c>
      <c r="X29" s="388"/>
      <c r="Y29" s="388"/>
      <c r="Z29" s="388"/>
      <c r="AA29" s="388"/>
      <c r="AB29" s="388"/>
      <c r="AC29" s="388"/>
      <c r="AD29" s="388"/>
      <c r="AE29" s="388"/>
      <c r="AF29" s="42"/>
      <c r="AG29" s="42"/>
      <c r="AH29" s="42"/>
      <c r="AI29" s="42"/>
      <c r="AJ29" s="42"/>
      <c r="AK29" s="387">
        <f>ROUND(AV94, 2)</f>
        <v>0</v>
      </c>
      <c r="AL29" s="388"/>
      <c r="AM29" s="388"/>
      <c r="AN29" s="388"/>
      <c r="AO29" s="388"/>
      <c r="AP29" s="42"/>
      <c r="AQ29" s="42"/>
      <c r="AR29" s="43"/>
      <c r="AS29" s="44"/>
      <c r="AT29" s="44"/>
      <c r="AU29" s="44"/>
      <c r="AV29" s="44"/>
      <c r="AW29" s="44"/>
      <c r="AX29" s="44"/>
      <c r="AY29" s="44"/>
      <c r="AZ29" s="44"/>
      <c r="BE29" s="377"/>
    </row>
    <row r="30" spans="1:71" s="3" customFormat="1" ht="14.45" customHeight="1">
      <c r="B30" s="39"/>
      <c r="C30" s="40"/>
      <c r="D30" s="40"/>
      <c r="E30" s="40"/>
      <c r="F30" s="41" t="s">
        <v>42</v>
      </c>
      <c r="G30" s="40"/>
      <c r="H30" s="40"/>
      <c r="I30" s="40"/>
      <c r="J30" s="40"/>
      <c r="K30" s="40"/>
      <c r="L30" s="389">
        <v>0.2</v>
      </c>
      <c r="M30" s="388"/>
      <c r="N30" s="388"/>
      <c r="O30" s="388"/>
      <c r="P30" s="388"/>
      <c r="Q30" s="42"/>
      <c r="R30" s="42"/>
      <c r="S30" s="42"/>
      <c r="T30" s="42"/>
      <c r="U30" s="42"/>
      <c r="V30" s="42"/>
      <c r="W30" s="387">
        <f>ROUND(BA94, 2)</f>
        <v>0</v>
      </c>
      <c r="X30" s="388"/>
      <c r="Y30" s="388"/>
      <c r="Z30" s="388"/>
      <c r="AA30" s="388"/>
      <c r="AB30" s="388"/>
      <c r="AC30" s="388"/>
      <c r="AD30" s="388"/>
      <c r="AE30" s="388"/>
      <c r="AF30" s="42"/>
      <c r="AG30" s="42"/>
      <c r="AH30" s="42"/>
      <c r="AI30" s="42"/>
      <c r="AJ30" s="42"/>
      <c r="AK30" s="387">
        <f>ROUND(AW94, 2)</f>
        <v>0</v>
      </c>
      <c r="AL30" s="388"/>
      <c r="AM30" s="388"/>
      <c r="AN30" s="388"/>
      <c r="AO30" s="388"/>
      <c r="AP30" s="42"/>
      <c r="AQ30" s="42"/>
      <c r="AR30" s="43"/>
      <c r="AS30" s="44"/>
      <c r="AT30" s="44"/>
      <c r="AU30" s="44"/>
      <c r="AV30" s="44"/>
      <c r="AW30" s="44"/>
      <c r="AX30" s="44"/>
      <c r="AY30" s="44"/>
      <c r="AZ30" s="44"/>
      <c r="BE30" s="377"/>
    </row>
    <row r="31" spans="1:71" s="3" customFormat="1" ht="14.45" hidden="1" customHeight="1">
      <c r="B31" s="39"/>
      <c r="C31" s="40"/>
      <c r="D31" s="40"/>
      <c r="E31" s="40"/>
      <c r="F31" s="28" t="s">
        <v>43</v>
      </c>
      <c r="G31" s="40"/>
      <c r="H31" s="40"/>
      <c r="I31" s="40"/>
      <c r="J31" s="40"/>
      <c r="K31" s="40"/>
      <c r="L31" s="390">
        <v>0.2</v>
      </c>
      <c r="M31" s="391"/>
      <c r="N31" s="391"/>
      <c r="O31" s="391"/>
      <c r="P31" s="391"/>
      <c r="Q31" s="40"/>
      <c r="R31" s="40"/>
      <c r="S31" s="40"/>
      <c r="T31" s="40"/>
      <c r="U31" s="40"/>
      <c r="V31" s="40"/>
      <c r="W31" s="392">
        <f>ROUND(BB94, 2)</f>
        <v>0</v>
      </c>
      <c r="X31" s="391"/>
      <c r="Y31" s="391"/>
      <c r="Z31" s="391"/>
      <c r="AA31" s="391"/>
      <c r="AB31" s="391"/>
      <c r="AC31" s="391"/>
      <c r="AD31" s="391"/>
      <c r="AE31" s="391"/>
      <c r="AF31" s="40"/>
      <c r="AG31" s="40"/>
      <c r="AH31" s="40"/>
      <c r="AI31" s="40"/>
      <c r="AJ31" s="40"/>
      <c r="AK31" s="392">
        <v>0</v>
      </c>
      <c r="AL31" s="391"/>
      <c r="AM31" s="391"/>
      <c r="AN31" s="391"/>
      <c r="AO31" s="391"/>
      <c r="AP31" s="40"/>
      <c r="AQ31" s="40"/>
      <c r="AR31" s="45"/>
      <c r="BE31" s="377"/>
    </row>
    <row r="32" spans="1:71" s="3" customFormat="1" ht="14.45" hidden="1" customHeight="1">
      <c r="B32" s="39"/>
      <c r="C32" s="40"/>
      <c r="D32" s="40"/>
      <c r="E32" s="40"/>
      <c r="F32" s="28" t="s">
        <v>44</v>
      </c>
      <c r="G32" s="40"/>
      <c r="H32" s="40"/>
      <c r="I32" s="40"/>
      <c r="J32" s="40"/>
      <c r="K32" s="40"/>
      <c r="L32" s="390">
        <v>0.2</v>
      </c>
      <c r="M32" s="391"/>
      <c r="N32" s="391"/>
      <c r="O32" s="391"/>
      <c r="P32" s="391"/>
      <c r="Q32" s="40"/>
      <c r="R32" s="40"/>
      <c r="S32" s="40"/>
      <c r="T32" s="40"/>
      <c r="U32" s="40"/>
      <c r="V32" s="40"/>
      <c r="W32" s="392">
        <f>ROUND(BC94, 2)</f>
        <v>0</v>
      </c>
      <c r="X32" s="391"/>
      <c r="Y32" s="391"/>
      <c r="Z32" s="391"/>
      <c r="AA32" s="391"/>
      <c r="AB32" s="391"/>
      <c r="AC32" s="391"/>
      <c r="AD32" s="391"/>
      <c r="AE32" s="391"/>
      <c r="AF32" s="40"/>
      <c r="AG32" s="40"/>
      <c r="AH32" s="40"/>
      <c r="AI32" s="40"/>
      <c r="AJ32" s="40"/>
      <c r="AK32" s="392">
        <v>0</v>
      </c>
      <c r="AL32" s="391"/>
      <c r="AM32" s="391"/>
      <c r="AN32" s="391"/>
      <c r="AO32" s="391"/>
      <c r="AP32" s="40"/>
      <c r="AQ32" s="40"/>
      <c r="AR32" s="45"/>
      <c r="BE32" s="377"/>
    </row>
    <row r="33" spans="1:57" s="3" customFormat="1" ht="14.45" hidden="1" customHeight="1">
      <c r="B33" s="39"/>
      <c r="C33" s="40"/>
      <c r="D33" s="40"/>
      <c r="E33" s="40"/>
      <c r="F33" s="41" t="s">
        <v>45</v>
      </c>
      <c r="G33" s="40"/>
      <c r="H33" s="40"/>
      <c r="I33" s="40"/>
      <c r="J33" s="40"/>
      <c r="K33" s="40"/>
      <c r="L33" s="389">
        <v>0</v>
      </c>
      <c r="M33" s="388"/>
      <c r="N33" s="388"/>
      <c r="O33" s="388"/>
      <c r="P33" s="388"/>
      <c r="Q33" s="42"/>
      <c r="R33" s="42"/>
      <c r="S33" s="42"/>
      <c r="T33" s="42"/>
      <c r="U33" s="42"/>
      <c r="V33" s="42"/>
      <c r="W33" s="387">
        <f>ROUND(BD94, 2)</f>
        <v>0</v>
      </c>
      <c r="X33" s="388"/>
      <c r="Y33" s="388"/>
      <c r="Z33" s="388"/>
      <c r="AA33" s="388"/>
      <c r="AB33" s="388"/>
      <c r="AC33" s="388"/>
      <c r="AD33" s="388"/>
      <c r="AE33" s="388"/>
      <c r="AF33" s="42"/>
      <c r="AG33" s="42"/>
      <c r="AH33" s="42"/>
      <c r="AI33" s="42"/>
      <c r="AJ33" s="42"/>
      <c r="AK33" s="387">
        <v>0</v>
      </c>
      <c r="AL33" s="388"/>
      <c r="AM33" s="388"/>
      <c r="AN33" s="388"/>
      <c r="AO33" s="388"/>
      <c r="AP33" s="42"/>
      <c r="AQ33" s="42"/>
      <c r="AR33" s="43"/>
      <c r="AS33" s="44"/>
      <c r="AT33" s="44"/>
      <c r="AU33" s="44"/>
      <c r="AV33" s="44"/>
      <c r="AW33" s="44"/>
      <c r="AX33" s="44"/>
      <c r="AY33" s="44"/>
      <c r="AZ33" s="44"/>
      <c r="BE33" s="377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76"/>
    </row>
    <row r="35" spans="1:57" s="2" customFormat="1" ht="25.9" customHeight="1">
      <c r="A35" s="33"/>
      <c r="B35" s="34"/>
      <c r="C35" s="46"/>
      <c r="D35" s="47" t="s">
        <v>46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47</v>
      </c>
      <c r="U35" s="48"/>
      <c r="V35" s="48"/>
      <c r="W35" s="48"/>
      <c r="X35" s="396" t="s">
        <v>48</v>
      </c>
      <c r="Y35" s="394"/>
      <c r="Z35" s="394"/>
      <c r="AA35" s="394"/>
      <c r="AB35" s="394"/>
      <c r="AC35" s="48"/>
      <c r="AD35" s="48"/>
      <c r="AE35" s="48"/>
      <c r="AF35" s="48"/>
      <c r="AG35" s="48"/>
      <c r="AH35" s="48"/>
      <c r="AI35" s="48"/>
      <c r="AJ35" s="48"/>
      <c r="AK35" s="393">
        <f>SUM(AK26:AK33)</f>
        <v>0</v>
      </c>
      <c r="AL35" s="394"/>
      <c r="AM35" s="394"/>
      <c r="AN35" s="394"/>
      <c r="AO35" s="395"/>
      <c r="AP35" s="46"/>
      <c r="AQ35" s="46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1:57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1:57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1:57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1:57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7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7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7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7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7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7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7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7" s="2" customFormat="1" ht="14.45" customHeight="1">
      <c r="B49" s="50"/>
      <c r="C49" s="51"/>
      <c r="D49" s="52" t="s">
        <v>49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50</v>
      </c>
      <c r="AI49" s="53"/>
      <c r="AJ49" s="53"/>
      <c r="AK49" s="53"/>
      <c r="AL49" s="53"/>
      <c r="AM49" s="53"/>
      <c r="AN49" s="53"/>
      <c r="AO49" s="53"/>
      <c r="AP49" s="51"/>
      <c r="AQ49" s="51"/>
      <c r="AR49" s="54"/>
    </row>
    <row r="50" spans="1:57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7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7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7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7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7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7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7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7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5" t="s">
        <v>51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5" t="s">
        <v>52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5" t="s">
        <v>51</v>
      </c>
      <c r="AI60" s="37"/>
      <c r="AJ60" s="37"/>
      <c r="AK60" s="37"/>
      <c r="AL60" s="37"/>
      <c r="AM60" s="55" t="s">
        <v>52</v>
      </c>
      <c r="AN60" s="37"/>
      <c r="AO60" s="37"/>
      <c r="AP60" s="35"/>
      <c r="AQ60" s="35"/>
      <c r="AR60" s="38"/>
      <c r="BE60" s="33"/>
    </row>
    <row r="61" spans="1:57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7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7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52" t="s">
        <v>53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2" t="s">
        <v>54</v>
      </c>
      <c r="AI64" s="56"/>
      <c r="AJ64" s="56"/>
      <c r="AK64" s="56"/>
      <c r="AL64" s="56"/>
      <c r="AM64" s="56"/>
      <c r="AN64" s="56"/>
      <c r="AO64" s="56"/>
      <c r="AP64" s="35"/>
      <c r="AQ64" s="35"/>
      <c r="AR64" s="38"/>
      <c r="BE64" s="33"/>
    </row>
    <row r="65" spans="1:57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7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7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7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7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7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7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7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7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5" t="s">
        <v>51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5" t="s">
        <v>52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5" t="s">
        <v>51</v>
      </c>
      <c r="AI75" s="37"/>
      <c r="AJ75" s="37"/>
      <c r="AK75" s="37"/>
      <c r="AL75" s="37"/>
      <c r="AM75" s="55" t="s">
        <v>52</v>
      </c>
      <c r="AN75" s="37"/>
      <c r="AO75" s="37"/>
      <c r="AP75" s="35"/>
      <c r="AQ75" s="35"/>
      <c r="AR75" s="38"/>
      <c r="BE75" s="33"/>
    </row>
    <row r="76" spans="1:57" s="2" customForma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8"/>
      <c r="BE77" s="33"/>
    </row>
    <row r="81" spans="1:91" s="2" customFormat="1" ht="6.95" customHeight="1">
      <c r="A81" s="33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8"/>
      <c r="BE81" s="33"/>
    </row>
    <row r="82" spans="1:91" s="2" customFormat="1" ht="24.95" customHeight="1">
      <c r="A82" s="33"/>
      <c r="B82" s="34"/>
      <c r="C82" s="22" t="s">
        <v>55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9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1:91" s="4" customFormat="1" ht="12" customHeight="1">
      <c r="B84" s="61"/>
      <c r="C84" s="28" t="s">
        <v>11</v>
      </c>
      <c r="D84" s="62"/>
      <c r="E84" s="62"/>
      <c r="F84" s="62"/>
      <c r="G84" s="62"/>
      <c r="H84" s="62"/>
      <c r="I84" s="62"/>
      <c r="J84" s="62"/>
      <c r="K84" s="62"/>
      <c r="L84" s="62" t="str">
        <f>K5</f>
        <v>999-9-91</v>
      </c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3"/>
    </row>
    <row r="85" spans="1:91" s="5" customFormat="1" ht="36.950000000000003" customHeight="1">
      <c r="B85" s="64"/>
      <c r="C85" s="65" t="s">
        <v>14</v>
      </c>
      <c r="D85" s="66"/>
      <c r="E85" s="66"/>
      <c r="F85" s="66"/>
      <c r="G85" s="66"/>
      <c r="H85" s="66"/>
      <c r="I85" s="66"/>
      <c r="J85" s="66"/>
      <c r="K85" s="66"/>
      <c r="L85" s="356" t="str">
        <f>K6</f>
        <v>Cyklotrasa Partizánska - Cesta mládeže, Malacky - časť 2 - neoprávnené náklady</v>
      </c>
      <c r="M85" s="357"/>
      <c r="N85" s="357"/>
      <c r="O85" s="357"/>
      <c r="P85" s="357"/>
      <c r="Q85" s="357"/>
      <c r="R85" s="357"/>
      <c r="S85" s="357"/>
      <c r="T85" s="357"/>
      <c r="U85" s="357"/>
      <c r="V85" s="357"/>
      <c r="W85" s="357"/>
      <c r="X85" s="357"/>
      <c r="Y85" s="357"/>
      <c r="Z85" s="357"/>
      <c r="AA85" s="357"/>
      <c r="AB85" s="357"/>
      <c r="AC85" s="357"/>
      <c r="AD85" s="357"/>
      <c r="AE85" s="357"/>
      <c r="AF85" s="357"/>
      <c r="AG85" s="357"/>
      <c r="AH85" s="357"/>
      <c r="AI85" s="357"/>
      <c r="AJ85" s="357"/>
      <c r="AK85" s="357"/>
      <c r="AL85" s="357"/>
      <c r="AM85" s="357"/>
      <c r="AN85" s="357"/>
      <c r="AO85" s="357"/>
      <c r="AP85" s="66"/>
      <c r="AQ85" s="66"/>
      <c r="AR85" s="67"/>
    </row>
    <row r="86" spans="1:91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91" s="2" customFormat="1" ht="12" customHeight="1">
      <c r="A87" s="33"/>
      <c r="B87" s="34"/>
      <c r="C87" s="28" t="s">
        <v>18</v>
      </c>
      <c r="D87" s="35"/>
      <c r="E87" s="35"/>
      <c r="F87" s="35"/>
      <c r="G87" s="35"/>
      <c r="H87" s="35"/>
      <c r="I87" s="35"/>
      <c r="J87" s="35"/>
      <c r="K87" s="35"/>
      <c r="L87" s="68" t="str">
        <f>IF(K8="","",K8)</f>
        <v>Malacky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20</v>
      </c>
      <c r="AJ87" s="35"/>
      <c r="AK87" s="35"/>
      <c r="AL87" s="35"/>
      <c r="AM87" s="361">
        <f>IF(AN8= "","",AN8)</f>
        <v>44957</v>
      </c>
      <c r="AN87" s="361"/>
      <c r="AO87" s="35"/>
      <c r="AP87" s="35"/>
      <c r="AQ87" s="35"/>
      <c r="AR87" s="38"/>
      <c r="BE87" s="33"/>
    </row>
    <row r="88" spans="1:9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91" s="2" customFormat="1" ht="26.45" customHeight="1">
      <c r="A89" s="33"/>
      <c r="B89" s="34"/>
      <c r="C89" s="28" t="s">
        <v>21</v>
      </c>
      <c r="D89" s="35"/>
      <c r="E89" s="35"/>
      <c r="F89" s="35"/>
      <c r="G89" s="35"/>
      <c r="H89" s="35"/>
      <c r="I89" s="35"/>
      <c r="J89" s="35"/>
      <c r="K89" s="35"/>
      <c r="L89" s="62" t="str">
        <f>IF(E11= "","",E11)</f>
        <v>Mesto Malacky, Bernolákova 5188/1A, 901 01 Malacky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28</v>
      </c>
      <c r="AJ89" s="35"/>
      <c r="AK89" s="35"/>
      <c r="AL89" s="35"/>
      <c r="AM89" s="362" t="str">
        <f>IF(E17="","",E17)</f>
        <v>Cykloprojekt s.r.o., Laurinská 18, 81101 Bratislav</v>
      </c>
      <c r="AN89" s="363"/>
      <c r="AO89" s="363"/>
      <c r="AP89" s="363"/>
      <c r="AQ89" s="35"/>
      <c r="AR89" s="38"/>
      <c r="AS89" s="365" t="s">
        <v>56</v>
      </c>
      <c r="AT89" s="366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33"/>
    </row>
    <row r="90" spans="1:91" s="2" customFormat="1" ht="15.6" customHeight="1">
      <c r="A90" s="33"/>
      <c r="B90" s="34"/>
      <c r="C90" s="28" t="s">
        <v>26</v>
      </c>
      <c r="D90" s="35"/>
      <c r="E90" s="35"/>
      <c r="F90" s="35"/>
      <c r="G90" s="35"/>
      <c r="H90" s="35"/>
      <c r="I90" s="35"/>
      <c r="J90" s="35"/>
      <c r="K90" s="35"/>
      <c r="L90" s="62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33</v>
      </c>
      <c r="AJ90" s="35"/>
      <c r="AK90" s="35"/>
      <c r="AL90" s="35"/>
      <c r="AM90" s="362" t="str">
        <f>IF(E20="","",E20)</f>
        <v xml:space="preserve"> </v>
      </c>
      <c r="AN90" s="363"/>
      <c r="AO90" s="363"/>
      <c r="AP90" s="363"/>
      <c r="AQ90" s="35"/>
      <c r="AR90" s="38"/>
      <c r="AS90" s="367"/>
      <c r="AT90" s="368"/>
      <c r="AU90" s="72"/>
      <c r="AV90" s="72"/>
      <c r="AW90" s="72"/>
      <c r="AX90" s="72"/>
      <c r="AY90" s="72"/>
      <c r="AZ90" s="72"/>
      <c r="BA90" s="72"/>
      <c r="BB90" s="72"/>
      <c r="BC90" s="72"/>
      <c r="BD90" s="73"/>
      <c r="BE90" s="33"/>
    </row>
    <row r="91" spans="1:91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369"/>
      <c r="AT91" s="370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33"/>
    </row>
    <row r="92" spans="1:91" s="2" customFormat="1" ht="29.25" customHeight="1">
      <c r="A92" s="33"/>
      <c r="B92" s="34"/>
      <c r="C92" s="364" t="s">
        <v>57</v>
      </c>
      <c r="D92" s="359"/>
      <c r="E92" s="359"/>
      <c r="F92" s="359"/>
      <c r="G92" s="359"/>
      <c r="H92" s="76"/>
      <c r="I92" s="358" t="s">
        <v>58</v>
      </c>
      <c r="J92" s="359"/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359"/>
      <c r="V92" s="359"/>
      <c r="W92" s="359"/>
      <c r="X92" s="359"/>
      <c r="Y92" s="359"/>
      <c r="Z92" s="359"/>
      <c r="AA92" s="359"/>
      <c r="AB92" s="359"/>
      <c r="AC92" s="359"/>
      <c r="AD92" s="359"/>
      <c r="AE92" s="359"/>
      <c r="AF92" s="359"/>
      <c r="AG92" s="372" t="s">
        <v>59</v>
      </c>
      <c r="AH92" s="359"/>
      <c r="AI92" s="359"/>
      <c r="AJ92" s="359"/>
      <c r="AK92" s="359"/>
      <c r="AL92" s="359"/>
      <c r="AM92" s="359"/>
      <c r="AN92" s="358" t="s">
        <v>60</v>
      </c>
      <c r="AO92" s="359"/>
      <c r="AP92" s="371"/>
      <c r="AQ92" s="77" t="s">
        <v>61</v>
      </c>
      <c r="AR92" s="38"/>
      <c r="AS92" s="78" t="s">
        <v>62</v>
      </c>
      <c r="AT92" s="79" t="s">
        <v>63</v>
      </c>
      <c r="AU92" s="79" t="s">
        <v>64</v>
      </c>
      <c r="AV92" s="79" t="s">
        <v>65</v>
      </c>
      <c r="AW92" s="79" t="s">
        <v>66</v>
      </c>
      <c r="AX92" s="79" t="s">
        <v>67</v>
      </c>
      <c r="AY92" s="79" t="s">
        <v>68</v>
      </c>
      <c r="AZ92" s="79" t="s">
        <v>69</v>
      </c>
      <c r="BA92" s="79" t="s">
        <v>70</v>
      </c>
      <c r="BB92" s="79" t="s">
        <v>71</v>
      </c>
      <c r="BC92" s="79" t="s">
        <v>72</v>
      </c>
      <c r="BD92" s="80" t="s">
        <v>73</v>
      </c>
      <c r="BE92" s="33"/>
    </row>
    <row r="93" spans="1:91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81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3"/>
      <c r="BE93" s="33"/>
    </row>
    <row r="94" spans="1:91" s="6" customFormat="1" ht="32.450000000000003" customHeight="1">
      <c r="B94" s="84"/>
      <c r="C94" s="85" t="s">
        <v>74</v>
      </c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373">
        <f>ROUND(AG95+AG96+AG97+AG103,2)</f>
        <v>0</v>
      </c>
      <c r="AH94" s="373"/>
      <c r="AI94" s="373"/>
      <c r="AJ94" s="373"/>
      <c r="AK94" s="373"/>
      <c r="AL94" s="373"/>
      <c r="AM94" s="373"/>
      <c r="AN94" s="374">
        <f t="shared" ref="AN94:AN122" si="0">SUM(AG94,AT94)</f>
        <v>0</v>
      </c>
      <c r="AO94" s="374"/>
      <c r="AP94" s="374"/>
      <c r="AQ94" s="88" t="s">
        <v>1</v>
      </c>
      <c r="AR94" s="89"/>
      <c r="AS94" s="90">
        <f>ROUND(AS95+AS96+AS97+AS103,2)</f>
        <v>0</v>
      </c>
      <c r="AT94" s="91">
        <f t="shared" ref="AT94:AT122" si="1">ROUND(SUM(AV94:AW94),2)</f>
        <v>0</v>
      </c>
      <c r="AU94" s="92">
        <f>ROUND(AU95+AU96+AU97+AU103,5)</f>
        <v>0</v>
      </c>
      <c r="AV94" s="91">
        <f>ROUND(AZ94*L29,2)</f>
        <v>0</v>
      </c>
      <c r="AW94" s="91">
        <f>ROUND(BA94*L30,2)</f>
        <v>0</v>
      </c>
      <c r="AX94" s="91">
        <f>ROUND(BB94*L29,2)</f>
        <v>0</v>
      </c>
      <c r="AY94" s="91">
        <f>ROUND(BC94*L30,2)</f>
        <v>0</v>
      </c>
      <c r="AZ94" s="91">
        <f>ROUND(AZ95+AZ96+AZ97+AZ103,2)</f>
        <v>0</v>
      </c>
      <c r="BA94" s="91">
        <f>ROUND(BA95+BA96+BA97+BA103,2)</f>
        <v>0</v>
      </c>
      <c r="BB94" s="91">
        <f>ROUND(BB95+BB96+BB97+BB103,2)</f>
        <v>0</v>
      </c>
      <c r="BC94" s="91">
        <f>ROUND(BC95+BC96+BC97+BC103,2)</f>
        <v>0</v>
      </c>
      <c r="BD94" s="93">
        <f>ROUND(BD95+BD96+BD97+BD103,2)</f>
        <v>0</v>
      </c>
      <c r="BS94" s="94" t="s">
        <v>75</v>
      </c>
      <c r="BT94" s="94" t="s">
        <v>76</v>
      </c>
      <c r="BU94" s="95" t="s">
        <v>77</v>
      </c>
      <c r="BV94" s="94" t="s">
        <v>78</v>
      </c>
      <c r="BW94" s="94" t="s">
        <v>5</v>
      </c>
      <c r="BX94" s="94" t="s">
        <v>79</v>
      </c>
      <c r="CL94" s="94" t="s">
        <v>1</v>
      </c>
    </row>
    <row r="95" spans="1:91" s="7" customFormat="1" ht="24.6" customHeight="1">
      <c r="A95" s="96" t="s">
        <v>80</v>
      </c>
      <c r="B95" s="97"/>
      <c r="C95" s="98"/>
      <c r="D95" s="360" t="s">
        <v>81</v>
      </c>
      <c r="E95" s="360"/>
      <c r="F95" s="360"/>
      <c r="G95" s="360"/>
      <c r="H95" s="360"/>
      <c r="I95" s="99"/>
      <c r="J95" s="360" t="s">
        <v>82</v>
      </c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360"/>
      <c r="AA95" s="360"/>
      <c r="AB95" s="360"/>
      <c r="AC95" s="360"/>
      <c r="AD95" s="360"/>
      <c r="AE95" s="360"/>
      <c r="AF95" s="360"/>
      <c r="AG95" s="355">
        <f>'999-9-9-1 - SO 02 Cesta m...'!J32</f>
        <v>0</v>
      </c>
      <c r="AH95" s="354"/>
      <c r="AI95" s="354"/>
      <c r="AJ95" s="354"/>
      <c r="AK95" s="354"/>
      <c r="AL95" s="354"/>
      <c r="AM95" s="354"/>
      <c r="AN95" s="355">
        <f t="shared" si="0"/>
        <v>0</v>
      </c>
      <c r="AO95" s="354"/>
      <c r="AP95" s="354"/>
      <c r="AQ95" s="100" t="s">
        <v>83</v>
      </c>
      <c r="AR95" s="101"/>
      <c r="AS95" s="102">
        <v>0</v>
      </c>
      <c r="AT95" s="103">
        <f t="shared" si="1"/>
        <v>0</v>
      </c>
      <c r="AU95" s="104">
        <f>'999-9-9-1 - SO 02 Cesta m...'!P134</f>
        <v>0</v>
      </c>
      <c r="AV95" s="103">
        <f>'999-9-9-1 - SO 02 Cesta m...'!J35</f>
        <v>0</v>
      </c>
      <c r="AW95" s="103">
        <f>'999-9-9-1 - SO 02 Cesta m...'!J36</f>
        <v>0</v>
      </c>
      <c r="AX95" s="103">
        <f>'999-9-9-1 - SO 02 Cesta m...'!J37</f>
        <v>0</v>
      </c>
      <c r="AY95" s="103">
        <f>'999-9-9-1 - SO 02 Cesta m...'!J38</f>
        <v>0</v>
      </c>
      <c r="AZ95" s="103">
        <f>'999-9-9-1 - SO 02 Cesta m...'!F35</f>
        <v>0</v>
      </c>
      <c r="BA95" s="103">
        <f>'999-9-9-1 - SO 02 Cesta m...'!F36</f>
        <v>0</v>
      </c>
      <c r="BB95" s="103">
        <f>'999-9-9-1 - SO 02 Cesta m...'!F37</f>
        <v>0</v>
      </c>
      <c r="BC95" s="103">
        <f>'999-9-9-1 - SO 02 Cesta m...'!F38</f>
        <v>0</v>
      </c>
      <c r="BD95" s="105">
        <f>'999-9-9-1 - SO 02 Cesta m...'!F39</f>
        <v>0</v>
      </c>
      <c r="BT95" s="106" t="s">
        <v>84</v>
      </c>
      <c r="BV95" s="106" t="s">
        <v>78</v>
      </c>
      <c r="BW95" s="106" t="s">
        <v>85</v>
      </c>
      <c r="BX95" s="106" t="s">
        <v>5</v>
      </c>
      <c r="CL95" s="106" t="s">
        <v>1</v>
      </c>
      <c r="CM95" s="106" t="s">
        <v>76</v>
      </c>
    </row>
    <row r="96" spans="1:91" s="7" customFormat="1" ht="24.6" customHeight="1">
      <c r="A96" s="96" t="s">
        <v>80</v>
      </c>
      <c r="B96" s="97"/>
      <c r="C96" s="98"/>
      <c r="D96" s="360" t="s">
        <v>86</v>
      </c>
      <c r="E96" s="360"/>
      <c r="F96" s="360"/>
      <c r="G96" s="360"/>
      <c r="H96" s="360"/>
      <c r="I96" s="99"/>
      <c r="J96" s="360" t="s">
        <v>87</v>
      </c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360"/>
      <c r="AA96" s="360"/>
      <c r="AB96" s="360"/>
      <c r="AC96" s="360"/>
      <c r="AD96" s="360"/>
      <c r="AE96" s="360"/>
      <c r="AF96" s="360"/>
      <c r="AG96" s="355">
        <f>'999-9-9-2 - SO 03 Cyklotr...'!J32</f>
        <v>0</v>
      </c>
      <c r="AH96" s="354"/>
      <c r="AI96" s="354"/>
      <c r="AJ96" s="354"/>
      <c r="AK96" s="354"/>
      <c r="AL96" s="354"/>
      <c r="AM96" s="354"/>
      <c r="AN96" s="355">
        <f t="shared" si="0"/>
        <v>0</v>
      </c>
      <c r="AO96" s="354"/>
      <c r="AP96" s="354"/>
      <c r="AQ96" s="100" t="s">
        <v>83</v>
      </c>
      <c r="AR96" s="101"/>
      <c r="AS96" s="102">
        <v>0</v>
      </c>
      <c r="AT96" s="103">
        <f t="shared" si="1"/>
        <v>0</v>
      </c>
      <c r="AU96" s="104">
        <f>'999-9-9-2 - SO 03 Cyklotr...'!P132</f>
        <v>0</v>
      </c>
      <c r="AV96" s="103">
        <f>'999-9-9-2 - SO 03 Cyklotr...'!J35</f>
        <v>0</v>
      </c>
      <c r="AW96" s="103">
        <f>'999-9-9-2 - SO 03 Cyklotr...'!J36</f>
        <v>0</v>
      </c>
      <c r="AX96" s="103">
        <f>'999-9-9-2 - SO 03 Cyklotr...'!J37</f>
        <v>0</v>
      </c>
      <c r="AY96" s="103">
        <f>'999-9-9-2 - SO 03 Cyklotr...'!J38</f>
        <v>0</v>
      </c>
      <c r="AZ96" s="103">
        <f>'999-9-9-2 - SO 03 Cyklotr...'!F35</f>
        <v>0</v>
      </c>
      <c r="BA96" s="103">
        <f>'999-9-9-2 - SO 03 Cyklotr...'!F36</f>
        <v>0</v>
      </c>
      <c r="BB96" s="103">
        <f>'999-9-9-2 - SO 03 Cyklotr...'!F37</f>
        <v>0</v>
      </c>
      <c r="BC96" s="103">
        <f>'999-9-9-2 - SO 03 Cyklotr...'!F38</f>
        <v>0</v>
      </c>
      <c r="BD96" s="105">
        <f>'999-9-9-2 - SO 03 Cyklotr...'!F39</f>
        <v>0</v>
      </c>
      <c r="BT96" s="106" t="s">
        <v>84</v>
      </c>
      <c r="BV96" s="106" t="s">
        <v>78</v>
      </c>
      <c r="BW96" s="106" t="s">
        <v>88</v>
      </c>
      <c r="BX96" s="106" t="s">
        <v>5</v>
      </c>
      <c r="CL96" s="106" t="s">
        <v>1</v>
      </c>
      <c r="CM96" s="106" t="s">
        <v>76</v>
      </c>
    </row>
    <row r="97" spans="1:91" s="7" customFormat="1" ht="24.6" customHeight="1">
      <c r="B97" s="97"/>
      <c r="C97" s="98"/>
      <c r="D97" s="360" t="s">
        <v>89</v>
      </c>
      <c r="E97" s="360"/>
      <c r="F97" s="360"/>
      <c r="G97" s="360"/>
      <c r="H97" s="360"/>
      <c r="I97" s="99"/>
      <c r="J97" s="360" t="s">
        <v>90</v>
      </c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360"/>
      <c r="AA97" s="360"/>
      <c r="AB97" s="360"/>
      <c r="AC97" s="360"/>
      <c r="AD97" s="360"/>
      <c r="AE97" s="360"/>
      <c r="AF97" s="360"/>
      <c r="AG97" s="353">
        <f>ROUND(SUM(AG98:AG102),2)</f>
        <v>0</v>
      </c>
      <c r="AH97" s="354"/>
      <c r="AI97" s="354"/>
      <c r="AJ97" s="354"/>
      <c r="AK97" s="354"/>
      <c r="AL97" s="354"/>
      <c r="AM97" s="354"/>
      <c r="AN97" s="355">
        <f t="shared" si="0"/>
        <v>0</v>
      </c>
      <c r="AO97" s="354"/>
      <c r="AP97" s="354"/>
      <c r="AQ97" s="100" t="s">
        <v>83</v>
      </c>
      <c r="AR97" s="101"/>
      <c r="AS97" s="102">
        <f>ROUND(SUM(AS98:AS102),2)</f>
        <v>0</v>
      </c>
      <c r="AT97" s="103">
        <f t="shared" si="1"/>
        <v>0</v>
      </c>
      <c r="AU97" s="104">
        <f>ROUND(SUM(AU98:AU102),5)</f>
        <v>0</v>
      </c>
      <c r="AV97" s="103">
        <f>ROUND(AZ97*L29,2)</f>
        <v>0</v>
      </c>
      <c r="AW97" s="103">
        <f>ROUND(BA97*L30,2)</f>
        <v>0</v>
      </c>
      <c r="AX97" s="103">
        <f>ROUND(BB97*L29,2)</f>
        <v>0</v>
      </c>
      <c r="AY97" s="103">
        <f>ROUND(BC97*L30,2)</f>
        <v>0</v>
      </c>
      <c r="AZ97" s="103">
        <f>ROUND(SUM(AZ98:AZ102),2)</f>
        <v>0</v>
      </c>
      <c r="BA97" s="103">
        <f>ROUND(SUM(BA98:BA102),2)</f>
        <v>0</v>
      </c>
      <c r="BB97" s="103">
        <f>ROUND(SUM(BB98:BB102),2)</f>
        <v>0</v>
      </c>
      <c r="BC97" s="103">
        <f>ROUND(SUM(BC98:BC102),2)</f>
        <v>0</v>
      </c>
      <c r="BD97" s="105">
        <f>ROUND(SUM(BD98:BD102),2)</f>
        <v>0</v>
      </c>
      <c r="BS97" s="106" t="s">
        <v>75</v>
      </c>
      <c r="BT97" s="106" t="s">
        <v>84</v>
      </c>
      <c r="BU97" s="106" t="s">
        <v>77</v>
      </c>
      <c r="BV97" s="106" t="s">
        <v>78</v>
      </c>
      <c r="BW97" s="106" t="s">
        <v>91</v>
      </c>
      <c r="BX97" s="106" t="s">
        <v>5</v>
      </c>
      <c r="CL97" s="106" t="s">
        <v>1</v>
      </c>
      <c r="CM97" s="106" t="s">
        <v>76</v>
      </c>
    </row>
    <row r="98" spans="1:91" s="4" customFormat="1" ht="24" customHeight="1">
      <c r="A98" s="96" t="s">
        <v>80</v>
      </c>
      <c r="B98" s="61"/>
      <c r="C98" s="107"/>
      <c r="D98" s="107"/>
      <c r="E98" s="350" t="s">
        <v>92</v>
      </c>
      <c r="F98" s="350"/>
      <c r="G98" s="350"/>
      <c r="H98" s="350"/>
      <c r="I98" s="350"/>
      <c r="J98" s="107"/>
      <c r="K98" s="350" t="s">
        <v>93</v>
      </c>
      <c r="L98" s="350"/>
      <c r="M98" s="350"/>
      <c r="N98" s="350"/>
      <c r="O98" s="350"/>
      <c r="P98" s="350"/>
      <c r="Q98" s="350"/>
      <c r="R98" s="350"/>
      <c r="S98" s="350"/>
      <c r="T98" s="350"/>
      <c r="U98" s="350"/>
      <c r="V98" s="350"/>
      <c r="W98" s="350"/>
      <c r="X98" s="350"/>
      <c r="Y98" s="350"/>
      <c r="Z98" s="350"/>
      <c r="AA98" s="350"/>
      <c r="AB98" s="350"/>
      <c r="AC98" s="350"/>
      <c r="AD98" s="350"/>
      <c r="AE98" s="350"/>
      <c r="AF98" s="350"/>
      <c r="AG98" s="351">
        <f>'999-9-9-31 - SO 12.1.2 Ve...'!J34</f>
        <v>0</v>
      </c>
      <c r="AH98" s="352"/>
      <c r="AI98" s="352"/>
      <c r="AJ98" s="352"/>
      <c r="AK98" s="352"/>
      <c r="AL98" s="352"/>
      <c r="AM98" s="352"/>
      <c r="AN98" s="351">
        <f t="shared" si="0"/>
        <v>0</v>
      </c>
      <c r="AO98" s="352"/>
      <c r="AP98" s="352"/>
      <c r="AQ98" s="108" t="s">
        <v>94</v>
      </c>
      <c r="AR98" s="63"/>
      <c r="AS98" s="109">
        <v>0</v>
      </c>
      <c r="AT98" s="110">
        <f t="shared" si="1"/>
        <v>0</v>
      </c>
      <c r="AU98" s="111">
        <f>'999-9-9-31 - SO 12.1.2 Ve...'!P132</f>
        <v>0</v>
      </c>
      <c r="AV98" s="110">
        <f>'999-9-9-31 - SO 12.1.2 Ve...'!J37</f>
        <v>0</v>
      </c>
      <c r="AW98" s="110">
        <f>'999-9-9-31 - SO 12.1.2 Ve...'!J38</f>
        <v>0</v>
      </c>
      <c r="AX98" s="110">
        <f>'999-9-9-31 - SO 12.1.2 Ve...'!J39</f>
        <v>0</v>
      </c>
      <c r="AY98" s="110">
        <f>'999-9-9-31 - SO 12.1.2 Ve...'!J40</f>
        <v>0</v>
      </c>
      <c r="AZ98" s="110">
        <f>'999-9-9-31 - SO 12.1.2 Ve...'!F37</f>
        <v>0</v>
      </c>
      <c r="BA98" s="110">
        <f>'999-9-9-31 - SO 12.1.2 Ve...'!F38</f>
        <v>0</v>
      </c>
      <c r="BB98" s="110">
        <f>'999-9-9-31 - SO 12.1.2 Ve...'!F39</f>
        <v>0</v>
      </c>
      <c r="BC98" s="110">
        <f>'999-9-9-31 - SO 12.1.2 Ve...'!F40</f>
        <v>0</v>
      </c>
      <c r="BD98" s="112">
        <f>'999-9-9-31 - SO 12.1.2 Ve...'!F41</f>
        <v>0</v>
      </c>
      <c r="BT98" s="113" t="s">
        <v>95</v>
      </c>
      <c r="BV98" s="113" t="s">
        <v>78</v>
      </c>
      <c r="BW98" s="113" t="s">
        <v>96</v>
      </c>
      <c r="BX98" s="113" t="s">
        <v>91</v>
      </c>
      <c r="CL98" s="113" t="s">
        <v>1</v>
      </c>
    </row>
    <row r="99" spans="1:91" s="4" customFormat="1" ht="24" customHeight="1">
      <c r="A99" s="96" t="s">
        <v>80</v>
      </c>
      <c r="B99" s="61"/>
      <c r="C99" s="107"/>
      <c r="D99" s="107"/>
      <c r="E99" s="350" t="s">
        <v>97</v>
      </c>
      <c r="F99" s="350"/>
      <c r="G99" s="350"/>
      <c r="H99" s="350"/>
      <c r="I99" s="350"/>
      <c r="J99" s="107"/>
      <c r="K99" s="350" t="s">
        <v>98</v>
      </c>
      <c r="L99" s="350"/>
      <c r="M99" s="350"/>
      <c r="N99" s="350"/>
      <c r="O99" s="350"/>
      <c r="P99" s="350"/>
      <c r="Q99" s="350"/>
      <c r="R99" s="350"/>
      <c r="S99" s="350"/>
      <c r="T99" s="350"/>
      <c r="U99" s="350"/>
      <c r="V99" s="350"/>
      <c r="W99" s="350"/>
      <c r="X99" s="350"/>
      <c r="Y99" s="350"/>
      <c r="Z99" s="350"/>
      <c r="AA99" s="350"/>
      <c r="AB99" s="350"/>
      <c r="AC99" s="350"/>
      <c r="AD99" s="350"/>
      <c r="AE99" s="350"/>
      <c r="AF99" s="350"/>
      <c r="AG99" s="351">
        <f>'999-9-9-32 - SO 12.2.2 Pr...'!J34</f>
        <v>0</v>
      </c>
      <c r="AH99" s="352"/>
      <c r="AI99" s="352"/>
      <c r="AJ99" s="352"/>
      <c r="AK99" s="352"/>
      <c r="AL99" s="352"/>
      <c r="AM99" s="352"/>
      <c r="AN99" s="351">
        <f t="shared" si="0"/>
        <v>0</v>
      </c>
      <c r="AO99" s="352"/>
      <c r="AP99" s="352"/>
      <c r="AQ99" s="108" t="s">
        <v>94</v>
      </c>
      <c r="AR99" s="63"/>
      <c r="AS99" s="109">
        <v>0</v>
      </c>
      <c r="AT99" s="110">
        <f t="shared" si="1"/>
        <v>0</v>
      </c>
      <c r="AU99" s="111">
        <f>'999-9-9-32 - SO 12.2.2 Pr...'!P132</f>
        <v>0</v>
      </c>
      <c r="AV99" s="110">
        <f>'999-9-9-32 - SO 12.2.2 Pr...'!J37</f>
        <v>0</v>
      </c>
      <c r="AW99" s="110">
        <f>'999-9-9-32 - SO 12.2.2 Pr...'!J38</f>
        <v>0</v>
      </c>
      <c r="AX99" s="110">
        <f>'999-9-9-32 - SO 12.2.2 Pr...'!J39</f>
        <v>0</v>
      </c>
      <c r="AY99" s="110">
        <f>'999-9-9-32 - SO 12.2.2 Pr...'!J40</f>
        <v>0</v>
      </c>
      <c r="AZ99" s="110">
        <f>'999-9-9-32 - SO 12.2.2 Pr...'!F37</f>
        <v>0</v>
      </c>
      <c r="BA99" s="110">
        <f>'999-9-9-32 - SO 12.2.2 Pr...'!F38</f>
        <v>0</v>
      </c>
      <c r="BB99" s="110">
        <f>'999-9-9-32 - SO 12.2.2 Pr...'!F39</f>
        <v>0</v>
      </c>
      <c r="BC99" s="110">
        <f>'999-9-9-32 - SO 12.2.2 Pr...'!F40</f>
        <v>0</v>
      </c>
      <c r="BD99" s="112">
        <f>'999-9-9-32 - SO 12.2.2 Pr...'!F41</f>
        <v>0</v>
      </c>
      <c r="BT99" s="113" t="s">
        <v>95</v>
      </c>
      <c r="BV99" s="113" t="s">
        <v>78</v>
      </c>
      <c r="BW99" s="113" t="s">
        <v>99</v>
      </c>
      <c r="BX99" s="113" t="s">
        <v>91</v>
      </c>
      <c r="CL99" s="113" t="s">
        <v>1</v>
      </c>
    </row>
    <row r="100" spans="1:91" s="4" customFormat="1" ht="24" customHeight="1">
      <c r="A100" s="96" t="s">
        <v>80</v>
      </c>
      <c r="B100" s="61"/>
      <c r="C100" s="107"/>
      <c r="D100" s="107"/>
      <c r="E100" s="350" t="s">
        <v>100</v>
      </c>
      <c r="F100" s="350"/>
      <c r="G100" s="350"/>
      <c r="H100" s="350"/>
      <c r="I100" s="350"/>
      <c r="J100" s="107"/>
      <c r="K100" s="350" t="s">
        <v>101</v>
      </c>
      <c r="L100" s="350"/>
      <c r="M100" s="350"/>
      <c r="N100" s="350"/>
      <c r="O100" s="350"/>
      <c r="P100" s="350"/>
      <c r="Q100" s="350"/>
      <c r="R100" s="350"/>
      <c r="S100" s="350"/>
      <c r="T100" s="350"/>
      <c r="U100" s="350"/>
      <c r="V100" s="350"/>
      <c r="W100" s="350"/>
      <c r="X100" s="350"/>
      <c r="Y100" s="350"/>
      <c r="Z100" s="350"/>
      <c r="AA100" s="350"/>
      <c r="AB100" s="350"/>
      <c r="AC100" s="350"/>
      <c r="AD100" s="350"/>
      <c r="AE100" s="350"/>
      <c r="AF100" s="350"/>
      <c r="AG100" s="351">
        <f>'999-9-9-33 - SO 12.2.2 Oc...'!J34</f>
        <v>0</v>
      </c>
      <c r="AH100" s="352"/>
      <c r="AI100" s="352"/>
      <c r="AJ100" s="352"/>
      <c r="AK100" s="352"/>
      <c r="AL100" s="352"/>
      <c r="AM100" s="352"/>
      <c r="AN100" s="351">
        <f t="shared" si="0"/>
        <v>0</v>
      </c>
      <c r="AO100" s="352"/>
      <c r="AP100" s="352"/>
      <c r="AQ100" s="108" t="s">
        <v>94</v>
      </c>
      <c r="AR100" s="63"/>
      <c r="AS100" s="109">
        <v>0</v>
      </c>
      <c r="AT100" s="110">
        <f t="shared" si="1"/>
        <v>0</v>
      </c>
      <c r="AU100" s="111">
        <f>'999-9-9-33 - SO 12.2.2 Oc...'!P132</f>
        <v>0</v>
      </c>
      <c r="AV100" s="110">
        <f>'999-9-9-33 - SO 12.2.2 Oc...'!J37</f>
        <v>0</v>
      </c>
      <c r="AW100" s="110">
        <f>'999-9-9-33 - SO 12.2.2 Oc...'!J38</f>
        <v>0</v>
      </c>
      <c r="AX100" s="110">
        <f>'999-9-9-33 - SO 12.2.2 Oc...'!J39</f>
        <v>0</v>
      </c>
      <c r="AY100" s="110">
        <f>'999-9-9-33 - SO 12.2.2 Oc...'!J40</f>
        <v>0</v>
      </c>
      <c r="AZ100" s="110">
        <f>'999-9-9-33 - SO 12.2.2 Oc...'!F37</f>
        <v>0</v>
      </c>
      <c r="BA100" s="110">
        <f>'999-9-9-33 - SO 12.2.2 Oc...'!F38</f>
        <v>0</v>
      </c>
      <c r="BB100" s="110">
        <f>'999-9-9-33 - SO 12.2.2 Oc...'!F39</f>
        <v>0</v>
      </c>
      <c r="BC100" s="110">
        <f>'999-9-9-33 - SO 12.2.2 Oc...'!F40</f>
        <v>0</v>
      </c>
      <c r="BD100" s="112">
        <f>'999-9-9-33 - SO 12.2.2 Oc...'!F41</f>
        <v>0</v>
      </c>
      <c r="BT100" s="113" t="s">
        <v>95</v>
      </c>
      <c r="BV100" s="113" t="s">
        <v>78</v>
      </c>
      <c r="BW100" s="113" t="s">
        <v>102</v>
      </c>
      <c r="BX100" s="113" t="s">
        <v>91</v>
      </c>
      <c r="CL100" s="113" t="s">
        <v>1</v>
      </c>
    </row>
    <row r="101" spans="1:91" s="4" customFormat="1" ht="24" customHeight="1">
      <c r="A101" s="96" t="s">
        <v>80</v>
      </c>
      <c r="B101" s="61"/>
      <c r="C101" s="107"/>
      <c r="D101" s="107"/>
      <c r="E101" s="350" t="s">
        <v>103</v>
      </c>
      <c r="F101" s="350"/>
      <c r="G101" s="350"/>
      <c r="H101" s="350"/>
      <c r="I101" s="350"/>
      <c r="J101" s="107"/>
      <c r="K101" s="350" t="s">
        <v>104</v>
      </c>
      <c r="L101" s="350"/>
      <c r="M101" s="350"/>
      <c r="N101" s="350"/>
      <c r="O101" s="350"/>
      <c r="P101" s="350"/>
      <c r="Q101" s="350"/>
      <c r="R101" s="350"/>
      <c r="S101" s="350"/>
      <c r="T101" s="350"/>
      <c r="U101" s="350"/>
      <c r="V101" s="350"/>
      <c r="W101" s="350"/>
      <c r="X101" s="350"/>
      <c r="Y101" s="350"/>
      <c r="Z101" s="350"/>
      <c r="AA101" s="350"/>
      <c r="AB101" s="350"/>
      <c r="AC101" s="350"/>
      <c r="AD101" s="350"/>
      <c r="AE101" s="350"/>
      <c r="AF101" s="350"/>
      <c r="AG101" s="351">
        <f>'999-9-9-34 - SO 12.2.2 Oc...'!J34</f>
        <v>0</v>
      </c>
      <c r="AH101" s="352"/>
      <c r="AI101" s="352"/>
      <c r="AJ101" s="352"/>
      <c r="AK101" s="352"/>
      <c r="AL101" s="352"/>
      <c r="AM101" s="352"/>
      <c r="AN101" s="351">
        <f t="shared" si="0"/>
        <v>0</v>
      </c>
      <c r="AO101" s="352"/>
      <c r="AP101" s="352"/>
      <c r="AQ101" s="108" t="s">
        <v>94</v>
      </c>
      <c r="AR101" s="63"/>
      <c r="AS101" s="109">
        <v>0</v>
      </c>
      <c r="AT101" s="110">
        <f t="shared" si="1"/>
        <v>0</v>
      </c>
      <c r="AU101" s="111">
        <f>'999-9-9-34 - SO 12.2.2 Oc...'!P132</f>
        <v>0</v>
      </c>
      <c r="AV101" s="110">
        <f>'999-9-9-34 - SO 12.2.2 Oc...'!J37</f>
        <v>0</v>
      </c>
      <c r="AW101" s="110">
        <f>'999-9-9-34 - SO 12.2.2 Oc...'!J38</f>
        <v>0</v>
      </c>
      <c r="AX101" s="110">
        <f>'999-9-9-34 - SO 12.2.2 Oc...'!J39</f>
        <v>0</v>
      </c>
      <c r="AY101" s="110">
        <f>'999-9-9-34 - SO 12.2.2 Oc...'!J40</f>
        <v>0</v>
      </c>
      <c r="AZ101" s="110">
        <f>'999-9-9-34 - SO 12.2.2 Oc...'!F37</f>
        <v>0</v>
      </c>
      <c r="BA101" s="110">
        <f>'999-9-9-34 - SO 12.2.2 Oc...'!F38</f>
        <v>0</v>
      </c>
      <c r="BB101" s="110">
        <f>'999-9-9-34 - SO 12.2.2 Oc...'!F39</f>
        <v>0</v>
      </c>
      <c r="BC101" s="110">
        <f>'999-9-9-34 - SO 12.2.2 Oc...'!F40</f>
        <v>0</v>
      </c>
      <c r="BD101" s="112">
        <f>'999-9-9-34 - SO 12.2.2 Oc...'!F41</f>
        <v>0</v>
      </c>
      <c r="BT101" s="113" t="s">
        <v>95</v>
      </c>
      <c r="BV101" s="113" t="s">
        <v>78</v>
      </c>
      <c r="BW101" s="113" t="s">
        <v>105</v>
      </c>
      <c r="BX101" s="113" t="s">
        <v>91</v>
      </c>
      <c r="CL101" s="113" t="s">
        <v>1</v>
      </c>
    </row>
    <row r="102" spans="1:91" s="4" customFormat="1" ht="24" customHeight="1">
      <c r="A102" s="96" t="s">
        <v>80</v>
      </c>
      <c r="B102" s="61"/>
      <c r="C102" s="107"/>
      <c r="D102" s="107"/>
      <c r="E102" s="350" t="s">
        <v>106</v>
      </c>
      <c r="F102" s="350"/>
      <c r="G102" s="350"/>
      <c r="H102" s="350"/>
      <c r="I102" s="350"/>
      <c r="J102" s="107"/>
      <c r="K102" s="350" t="s">
        <v>107</v>
      </c>
      <c r="L102" s="350"/>
      <c r="M102" s="350"/>
      <c r="N102" s="350"/>
      <c r="O102" s="350"/>
      <c r="P102" s="350"/>
      <c r="Q102" s="350"/>
      <c r="R102" s="350"/>
      <c r="S102" s="350"/>
      <c r="T102" s="350"/>
      <c r="U102" s="350"/>
      <c r="V102" s="350"/>
      <c r="W102" s="350"/>
      <c r="X102" s="350"/>
      <c r="Y102" s="350"/>
      <c r="Z102" s="350"/>
      <c r="AA102" s="350"/>
      <c r="AB102" s="350"/>
      <c r="AC102" s="350"/>
      <c r="AD102" s="350"/>
      <c r="AE102" s="350"/>
      <c r="AF102" s="350"/>
      <c r="AG102" s="351">
        <f>'999-9-9-35 - SO 12.5 Prek...'!J34</f>
        <v>0</v>
      </c>
      <c r="AH102" s="352"/>
      <c r="AI102" s="352"/>
      <c r="AJ102" s="352"/>
      <c r="AK102" s="352"/>
      <c r="AL102" s="352"/>
      <c r="AM102" s="352"/>
      <c r="AN102" s="351">
        <f t="shared" si="0"/>
        <v>0</v>
      </c>
      <c r="AO102" s="352"/>
      <c r="AP102" s="352"/>
      <c r="AQ102" s="108" t="s">
        <v>94</v>
      </c>
      <c r="AR102" s="63"/>
      <c r="AS102" s="109">
        <v>0</v>
      </c>
      <c r="AT102" s="110">
        <f t="shared" si="1"/>
        <v>0</v>
      </c>
      <c r="AU102" s="111">
        <f>'999-9-9-35 - SO 12.5 Prek...'!P132</f>
        <v>0</v>
      </c>
      <c r="AV102" s="110">
        <f>'999-9-9-35 - SO 12.5 Prek...'!J37</f>
        <v>0</v>
      </c>
      <c r="AW102" s="110">
        <f>'999-9-9-35 - SO 12.5 Prek...'!J38</f>
        <v>0</v>
      </c>
      <c r="AX102" s="110">
        <f>'999-9-9-35 - SO 12.5 Prek...'!J39</f>
        <v>0</v>
      </c>
      <c r="AY102" s="110">
        <f>'999-9-9-35 - SO 12.5 Prek...'!J40</f>
        <v>0</v>
      </c>
      <c r="AZ102" s="110">
        <f>'999-9-9-35 - SO 12.5 Prek...'!F37</f>
        <v>0</v>
      </c>
      <c r="BA102" s="110">
        <f>'999-9-9-35 - SO 12.5 Prek...'!F38</f>
        <v>0</v>
      </c>
      <c r="BB102" s="110">
        <f>'999-9-9-35 - SO 12.5 Prek...'!F39</f>
        <v>0</v>
      </c>
      <c r="BC102" s="110">
        <f>'999-9-9-35 - SO 12.5 Prek...'!F40</f>
        <v>0</v>
      </c>
      <c r="BD102" s="112">
        <f>'999-9-9-35 - SO 12.5 Prek...'!F41</f>
        <v>0</v>
      </c>
      <c r="BT102" s="113" t="s">
        <v>95</v>
      </c>
      <c r="BV102" s="113" t="s">
        <v>78</v>
      </c>
      <c r="BW102" s="113" t="s">
        <v>108</v>
      </c>
      <c r="BX102" s="113" t="s">
        <v>91</v>
      </c>
      <c r="CL102" s="113" t="s">
        <v>1</v>
      </c>
    </row>
    <row r="103" spans="1:91" s="7" customFormat="1" ht="24.6" customHeight="1">
      <c r="B103" s="97"/>
      <c r="C103" s="98"/>
      <c r="D103" s="360" t="s">
        <v>109</v>
      </c>
      <c r="E103" s="360"/>
      <c r="F103" s="360"/>
      <c r="G103" s="360"/>
      <c r="H103" s="360"/>
      <c r="I103" s="99"/>
      <c r="J103" s="360" t="s">
        <v>110</v>
      </c>
      <c r="K103" s="360"/>
      <c r="L103" s="360"/>
      <c r="M103" s="360"/>
      <c r="N103" s="360"/>
      <c r="O103" s="360"/>
      <c r="P103" s="360"/>
      <c r="Q103" s="360"/>
      <c r="R103" s="360"/>
      <c r="S103" s="360"/>
      <c r="T103" s="360"/>
      <c r="U103" s="360"/>
      <c r="V103" s="360"/>
      <c r="W103" s="360"/>
      <c r="X103" s="360"/>
      <c r="Y103" s="360"/>
      <c r="Z103" s="360"/>
      <c r="AA103" s="360"/>
      <c r="AB103" s="360"/>
      <c r="AC103" s="360"/>
      <c r="AD103" s="360"/>
      <c r="AE103" s="360"/>
      <c r="AF103" s="360"/>
      <c r="AG103" s="353">
        <f>ROUND(SUM(AG104:AG122),2)</f>
        <v>0</v>
      </c>
      <c r="AH103" s="354"/>
      <c r="AI103" s="354"/>
      <c r="AJ103" s="354"/>
      <c r="AK103" s="354"/>
      <c r="AL103" s="354"/>
      <c r="AM103" s="354"/>
      <c r="AN103" s="355">
        <f t="shared" si="0"/>
        <v>0</v>
      </c>
      <c r="AO103" s="354"/>
      <c r="AP103" s="354"/>
      <c r="AQ103" s="100" t="s">
        <v>83</v>
      </c>
      <c r="AR103" s="101"/>
      <c r="AS103" s="102">
        <f>ROUND(SUM(AS104:AS122),2)</f>
        <v>0</v>
      </c>
      <c r="AT103" s="103">
        <f t="shared" si="1"/>
        <v>0</v>
      </c>
      <c r="AU103" s="104">
        <f>ROUND(SUM(AU104:AU122),5)</f>
        <v>0</v>
      </c>
      <c r="AV103" s="103">
        <f>ROUND(AZ103*L29,2)</f>
        <v>0</v>
      </c>
      <c r="AW103" s="103">
        <f>ROUND(BA103*L30,2)</f>
        <v>0</v>
      </c>
      <c r="AX103" s="103">
        <f>ROUND(BB103*L29,2)</f>
        <v>0</v>
      </c>
      <c r="AY103" s="103">
        <f>ROUND(BC103*L30,2)</f>
        <v>0</v>
      </c>
      <c r="AZ103" s="103">
        <f>ROUND(SUM(AZ104:AZ122),2)</f>
        <v>0</v>
      </c>
      <c r="BA103" s="103">
        <f>ROUND(SUM(BA104:BA122),2)</f>
        <v>0</v>
      </c>
      <c r="BB103" s="103">
        <f>ROUND(SUM(BB104:BB122),2)</f>
        <v>0</v>
      </c>
      <c r="BC103" s="103">
        <f>ROUND(SUM(BC104:BC122),2)</f>
        <v>0</v>
      </c>
      <c r="BD103" s="105">
        <f>ROUND(SUM(BD104:BD122),2)</f>
        <v>0</v>
      </c>
      <c r="BS103" s="106" t="s">
        <v>75</v>
      </c>
      <c r="BT103" s="106" t="s">
        <v>84</v>
      </c>
      <c r="BU103" s="106" t="s">
        <v>77</v>
      </c>
      <c r="BV103" s="106" t="s">
        <v>78</v>
      </c>
      <c r="BW103" s="106" t="s">
        <v>111</v>
      </c>
      <c r="BX103" s="106" t="s">
        <v>5</v>
      </c>
      <c r="CL103" s="106" t="s">
        <v>1</v>
      </c>
      <c r="CM103" s="106" t="s">
        <v>76</v>
      </c>
    </row>
    <row r="104" spans="1:91" s="4" customFormat="1" ht="24" customHeight="1">
      <c r="A104" s="96" t="s">
        <v>80</v>
      </c>
      <c r="B104" s="61"/>
      <c r="C104" s="107"/>
      <c r="D104" s="107"/>
      <c r="E104" s="350" t="s">
        <v>112</v>
      </c>
      <c r="F104" s="350"/>
      <c r="G104" s="350"/>
      <c r="H104" s="350"/>
      <c r="I104" s="350"/>
      <c r="J104" s="107"/>
      <c r="K104" s="350" t="s">
        <v>113</v>
      </c>
      <c r="L104" s="350"/>
      <c r="M104" s="350"/>
      <c r="N104" s="350"/>
      <c r="O104" s="350"/>
      <c r="P104" s="350"/>
      <c r="Q104" s="350"/>
      <c r="R104" s="350"/>
      <c r="S104" s="350"/>
      <c r="T104" s="350"/>
      <c r="U104" s="350"/>
      <c r="V104" s="350"/>
      <c r="W104" s="350"/>
      <c r="X104" s="350"/>
      <c r="Y104" s="350"/>
      <c r="Z104" s="350"/>
      <c r="AA104" s="350"/>
      <c r="AB104" s="350"/>
      <c r="AC104" s="350"/>
      <c r="AD104" s="350"/>
      <c r="AE104" s="350"/>
      <c r="AF104" s="350"/>
      <c r="AG104" s="351">
        <f>'999-9-9-41 - SO 14.1'!J34</f>
        <v>0</v>
      </c>
      <c r="AH104" s="352"/>
      <c r="AI104" s="352"/>
      <c r="AJ104" s="352"/>
      <c r="AK104" s="352"/>
      <c r="AL104" s="352"/>
      <c r="AM104" s="352"/>
      <c r="AN104" s="351">
        <f t="shared" si="0"/>
        <v>0</v>
      </c>
      <c r="AO104" s="352"/>
      <c r="AP104" s="352"/>
      <c r="AQ104" s="108" t="s">
        <v>94</v>
      </c>
      <c r="AR104" s="63"/>
      <c r="AS104" s="109">
        <v>0</v>
      </c>
      <c r="AT104" s="110">
        <f t="shared" si="1"/>
        <v>0</v>
      </c>
      <c r="AU104" s="111">
        <f>'999-9-9-41 - SO 14.1'!P137</f>
        <v>0</v>
      </c>
      <c r="AV104" s="110">
        <f>'999-9-9-41 - SO 14.1'!J37</f>
        <v>0</v>
      </c>
      <c r="AW104" s="110">
        <f>'999-9-9-41 - SO 14.1'!J38</f>
        <v>0</v>
      </c>
      <c r="AX104" s="110">
        <f>'999-9-9-41 - SO 14.1'!J39</f>
        <v>0</v>
      </c>
      <c r="AY104" s="110">
        <f>'999-9-9-41 - SO 14.1'!J40</f>
        <v>0</v>
      </c>
      <c r="AZ104" s="110">
        <f>'999-9-9-41 - SO 14.1'!F37</f>
        <v>0</v>
      </c>
      <c r="BA104" s="110">
        <f>'999-9-9-41 - SO 14.1'!F38</f>
        <v>0</v>
      </c>
      <c r="BB104" s="110">
        <f>'999-9-9-41 - SO 14.1'!F39</f>
        <v>0</v>
      </c>
      <c r="BC104" s="110">
        <f>'999-9-9-41 - SO 14.1'!F40</f>
        <v>0</v>
      </c>
      <c r="BD104" s="112">
        <f>'999-9-9-41 - SO 14.1'!F41</f>
        <v>0</v>
      </c>
      <c r="BT104" s="113" t="s">
        <v>95</v>
      </c>
      <c r="BV104" s="113" t="s">
        <v>78</v>
      </c>
      <c r="BW104" s="113" t="s">
        <v>114</v>
      </c>
      <c r="BX104" s="113" t="s">
        <v>111</v>
      </c>
      <c r="CL104" s="113" t="s">
        <v>1</v>
      </c>
    </row>
    <row r="105" spans="1:91" s="4" customFormat="1" ht="24" customHeight="1">
      <c r="A105" s="96" t="s">
        <v>80</v>
      </c>
      <c r="B105" s="61"/>
      <c r="C105" s="107"/>
      <c r="D105" s="107"/>
      <c r="E105" s="350" t="s">
        <v>115</v>
      </c>
      <c r="F105" s="350"/>
      <c r="G105" s="350"/>
      <c r="H105" s="350"/>
      <c r="I105" s="350"/>
      <c r="J105" s="107"/>
      <c r="K105" s="350" t="s">
        <v>116</v>
      </c>
      <c r="L105" s="350"/>
      <c r="M105" s="350"/>
      <c r="N105" s="350"/>
      <c r="O105" s="350"/>
      <c r="P105" s="350"/>
      <c r="Q105" s="350"/>
      <c r="R105" s="350"/>
      <c r="S105" s="350"/>
      <c r="T105" s="350"/>
      <c r="U105" s="350"/>
      <c r="V105" s="350"/>
      <c r="W105" s="350"/>
      <c r="X105" s="350"/>
      <c r="Y105" s="350"/>
      <c r="Z105" s="350"/>
      <c r="AA105" s="350"/>
      <c r="AB105" s="350"/>
      <c r="AC105" s="350"/>
      <c r="AD105" s="350"/>
      <c r="AE105" s="350"/>
      <c r="AF105" s="350"/>
      <c r="AG105" s="351">
        <f>'999-9-9-42 - SO 14.3'!J34</f>
        <v>0</v>
      </c>
      <c r="AH105" s="352"/>
      <c r="AI105" s="352"/>
      <c r="AJ105" s="352"/>
      <c r="AK105" s="352"/>
      <c r="AL105" s="352"/>
      <c r="AM105" s="352"/>
      <c r="AN105" s="351">
        <f t="shared" si="0"/>
        <v>0</v>
      </c>
      <c r="AO105" s="352"/>
      <c r="AP105" s="352"/>
      <c r="AQ105" s="108" t="s">
        <v>94</v>
      </c>
      <c r="AR105" s="63"/>
      <c r="AS105" s="109">
        <v>0</v>
      </c>
      <c r="AT105" s="110">
        <f t="shared" si="1"/>
        <v>0</v>
      </c>
      <c r="AU105" s="111">
        <f>'999-9-9-42 - SO 14.3'!P136</f>
        <v>0</v>
      </c>
      <c r="AV105" s="110">
        <f>'999-9-9-42 - SO 14.3'!J37</f>
        <v>0</v>
      </c>
      <c r="AW105" s="110">
        <f>'999-9-9-42 - SO 14.3'!J38</f>
        <v>0</v>
      </c>
      <c r="AX105" s="110">
        <f>'999-9-9-42 - SO 14.3'!J39</f>
        <v>0</v>
      </c>
      <c r="AY105" s="110">
        <f>'999-9-9-42 - SO 14.3'!J40</f>
        <v>0</v>
      </c>
      <c r="AZ105" s="110">
        <f>'999-9-9-42 - SO 14.3'!F37</f>
        <v>0</v>
      </c>
      <c r="BA105" s="110">
        <f>'999-9-9-42 - SO 14.3'!F38</f>
        <v>0</v>
      </c>
      <c r="BB105" s="110">
        <f>'999-9-9-42 - SO 14.3'!F39</f>
        <v>0</v>
      </c>
      <c r="BC105" s="110">
        <f>'999-9-9-42 - SO 14.3'!F40</f>
        <v>0</v>
      </c>
      <c r="BD105" s="112">
        <f>'999-9-9-42 - SO 14.3'!F41</f>
        <v>0</v>
      </c>
      <c r="BT105" s="113" t="s">
        <v>95</v>
      </c>
      <c r="BV105" s="113" t="s">
        <v>78</v>
      </c>
      <c r="BW105" s="113" t="s">
        <v>117</v>
      </c>
      <c r="BX105" s="113" t="s">
        <v>111</v>
      </c>
      <c r="CL105" s="113" t="s">
        <v>1</v>
      </c>
    </row>
    <row r="106" spans="1:91" s="4" customFormat="1" ht="24" customHeight="1">
      <c r="A106" s="96" t="s">
        <v>80</v>
      </c>
      <c r="B106" s="61"/>
      <c r="C106" s="107"/>
      <c r="D106" s="107"/>
      <c r="E106" s="350" t="s">
        <v>118</v>
      </c>
      <c r="F106" s="350"/>
      <c r="G106" s="350"/>
      <c r="H106" s="350"/>
      <c r="I106" s="350"/>
      <c r="J106" s="107"/>
      <c r="K106" s="350" t="s">
        <v>119</v>
      </c>
      <c r="L106" s="350"/>
      <c r="M106" s="350"/>
      <c r="N106" s="350"/>
      <c r="O106" s="350"/>
      <c r="P106" s="350"/>
      <c r="Q106" s="350"/>
      <c r="R106" s="350"/>
      <c r="S106" s="350"/>
      <c r="T106" s="350"/>
      <c r="U106" s="350"/>
      <c r="V106" s="350"/>
      <c r="W106" s="350"/>
      <c r="X106" s="350"/>
      <c r="Y106" s="350"/>
      <c r="Z106" s="350"/>
      <c r="AA106" s="350"/>
      <c r="AB106" s="350"/>
      <c r="AC106" s="350"/>
      <c r="AD106" s="350"/>
      <c r="AE106" s="350"/>
      <c r="AF106" s="350"/>
      <c r="AG106" s="351">
        <f>'999-9-9-43 - SO 14.4 Ľ'!J34</f>
        <v>0</v>
      </c>
      <c r="AH106" s="352"/>
      <c r="AI106" s="352"/>
      <c r="AJ106" s="352"/>
      <c r="AK106" s="352"/>
      <c r="AL106" s="352"/>
      <c r="AM106" s="352"/>
      <c r="AN106" s="351">
        <f t="shared" si="0"/>
        <v>0</v>
      </c>
      <c r="AO106" s="352"/>
      <c r="AP106" s="352"/>
      <c r="AQ106" s="108" t="s">
        <v>94</v>
      </c>
      <c r="AR106" s="63"/>
      <c r="AS106" s="109">
        <v>0</v>
      </c>
      <c r="AT106" s="110">
        <f t="shared" si="1"/>
        <v>0</v>
      </c>
      <c r="AU106" s="111">
        <f>'999-9-9-43 - SO 14.4 Ľ'!P136</f>
        <v>0</v>
      </c>
      <c r="AV106" s="110">
        <f>'999-9-9-43 - SO 14.4 Ľ'!J37</f>
        <v>0</v>
      </c>
      <c r="AW106" s="110">
        <f>'999-9-9-43 - SO 14.4 Ľ'!J38</f>
        <v>0</v>
      </c>
      <c r="AX106" s="110">
        <f>'999-9-9-43 - SO 14.4 Ľ'!J39</f>
        <v>0</v>
      </c>
      <c r="AY106" s="110">
        <f>'999-9-9-43 - SO 14.4 Ľ'!J40</f>
        <v>0</v>
      </c>
      <c r="AZ106" s="110">
        <f>'999-9-9-43 - SO 14.4 Ľ'!F37</f>
        <v>0</v>
      </c>
      <c r="BA106" s="110">
        <f>'999-9-9-43 - SO 14.4 Ľ'!F38</f>
        <v>0</v>
      </c>
      <c r="BB106" s="110">
        <f>'999-9-9-43 - SO 14.4 Ľ'!F39</f>
        <v>0</v>
      </c>
      <c r="BC106" s="110">
        <f>'999-9-9-43 - SO 14.4 Ľ'!F40</f>
        <v>0</v>
      </c>
      <c r="BD106" s="112">
        <f>'999-9-9-43 - SO 14.4 Ľ'!F41</f>
        <v>0</v>
      </c>
      <c r="BT106" s="113" t="s">
        <v>95</v>
      </c>
      <c r="BV106" s="113" t="s">
        <v>78</v>
      </c>
      <c r="BW106" s="113" t="s">
        <v>120</v>
      </c>
      <c r="BX106" s="113" t="s">
        <v>111</v>
      </c>
      <c r="CL106" s="113" t="s">
        <v>1</v>
      </c>
    </row>
    <row r="107" spans="1:91" s="4" customFormat="1" ht="24" customHeight="1">
      <c r="A107" s="96" t="s">
        <v>80</v>
      </c>
      <c r="B107" s="61"/>
      <c r="C107" s="107"/>
      <c r="D107" s="107"/>
      <c r="E107" s="350" t="s">
        <v>121</v>
      </c>
      <c r="F107" s="350"/>
      <c r="G107" s="350"/>
      <c r="H107" s="350"/>
      <c r="I107" s="350"/>
      <c r="J107" s="107"/>
      <c r="K107" s="350" t="s">
        <v>122</v>
      </c>
      <c r="L107" s="350"/>
      <c r="M107" s="350"/>
      <c r="N107" s="350"/>
      <c r="O107" s="350"/>
      <c r="P107" s="350"/>
      <c r="Q107" s="350"/>
      <c r="R107" s="350"/>
      <c r="S107" s="350"/>
      <c r="T107" s="350"/>
      <c r="U107" s="350"/>
      <c r="V107" s="350"/>
      <c r="W107" s="350"/>
      <c r="X107" s="350"/>
      <c r="Y107" s="350"/>
      <c r="Z107" s="350"/>
      <c r="AA107" s="350"/>
      <c r="AB107" s="350"/>
      <c r="AC107" s="350"/>
      <c r="AD107" s="350"/>
      <c r="AE107" s="350"/>
      <c r="AF107" s="350"/>
      <c r="AG107" s="351">
        <f>'999-9-9-44 - SO 14.4 P'!J34</f>
        <v>0</v>
      </c>
      <c r="AH107" s="352"/>
      <c r="AI107" s="352"/>
      <c r="AJ107" s="352"/>
      <c r="AK107" s="352"/>
      <c r="AL107" s="352"/>
      <c r="AM107" s="352"/>
      <c r="AN107" s="351">
        <f t="shared" si="0"/>
        <v>0</v>
      </c>
      <c r="AO107" s="352"/>
      <c r="AP107" s="352"/>
      <c r="AQ107" s="108" t="s">
        <v>94</v>
      </c>
      <c r="AR107" s="63"/>
      <c r="AS107" s="109">
        <v>0</v>
      </c>
      <c r="AT107" s="110">
        <f t="shared" si="1"/>
        <v>0</v>
      </c>
      <c r="AU107" s="111">
        <f>'999-9-9-44 - SO 14.4 P'!P136</f>
        <v>0</v>
      </c>
      <c r="AV107" s="110">
        <f>'999-9-9-44 - SO 14.4 P'!J37</f>
        <v>0</v>
      </c>
      <c r="AW107" s="110">
        <f>'999-9-9-44 - SO 14.4 P'!J38</f>
        <v>0</v>
      </c>
      <c r="AX107" s="110">
        <f>'999-9-9-44 - SO 14.4 P'!J39</f>
        <v>0</v>
      </c>
      <c r="AY107" s="110">
        <f>'999-9-9-44 - SO 14.4 P'!J40</f>
        <v>0</v>
      </c>
      <c r="AZ107" s="110">
        <f>'999-9-9-44 - SO 14.4 P'!F37</f>
        <v>0</v>
      </c>
      <c r="BA107" s="110">
        <f>'999-9-9-44 - SO 14.4 P'!F38</f>
        <v>0</v>
      </c>
      <c r="BB107" s="110">
        <f>'999-9-9-44 - SO 14.4 P'!F39</f>
        <v>0</v>
      </c>
      <c r="BC107" s="110">
        <f>'999-9-9-44 - SO 14.4 P'!F40</f>
        <v>0</v>
      </c>
      <c r="BD107" s="112">
        <f>'999-9-9-44 - SO 14.4 P'!F41</f>
        <v>0</v>
      </c>
      <c r="BT107" s="113" t="s">
        <v>95</v>
      </c>
      <c r="BV107" s="113" t="s">
        <v>78</v>
      </c>
      <c r="BW107" s="113" t="s">
        <v>123</v>
      </c>
      <c r="BX107" s="113" t="s">
        <v>111</v>
      </c>
      <c r="CL107" s="113" t="s">
        <v>1</v>
      </c>
    </row>
    <row r="108" spans="1:91" s="4" customFormat="1" ht="24" customHeight="1">
      <c r="A108" s="96" t="s">
        <v>80</v>
      </c>
      <c r="B108" s="61"/>
      <c r="C108" s="107"/>
      <c r="D108" s="107"/>
      <c r="E108" s="350" t="s">
        <v>124</v>
      </c>
      <c r="F108" s="350"/>
      <c r="G108" s="350"/>
      <c r="H108" s="350"/>
      <c r="I108" s="350"/>
      <c r="J108" s="107"/>
      <c r="K108" s="350" t="s">
        <v>125</v>
      </c>
      <c r="L108" s="350"/>
      <c r="M108" s="350"/>
      <c r="N108" s="350"/>
      <c r="O108" s="350"/>
      <c r="P108" s="350"/>
      <c r="Q108" s="350"/>
      <c r="R108" s="350"/>
      <c r="S108" s="350"/>
      <c r="T108" s="350"/>
      <c r="U108" s="350"/>
      <c r="V108" s="350"/>
      <c r="W108" s="350"/>
      <c r="X108" s="350"/>
      <c r="Y108" s="350"/>
      <c r="Z108" s="350"/>
      <c r="AA108" s="350"/>
      <c r="AB108" s="350"/>
      <c r="AC108" s="350"/>
      <c r="AD108" s="350"/>
      <c r="AE108" s="350"/>
      <c r="AF108" s="350"/>
      <c r="AG108" s="351">
        <f>'999-9-9-45 - SO 14.6'!J34</f>
        <v>0</v>
      </c>
      <c r="AH108" s="352"/>
      <c r="AI108" s="352"/>
      <c r="AJ108" s="352"/>
      <c r="AK108" s="352"/>
      <c r="AL108" s="352"/>
      <c r="AM108" s="352"/>
      <c r="AN108" s="351">
        <f t="shared" si="0"/>
        <v>0</v>
      </c>
      <c r="AO108" s="352"/>
      <c r="AP108" s="352"/>
      <c r="AQ108" s="108" t="s">
        <v>94</v>
      </c>
      <c r="AR108" s="63"/>
      <c r="AS108" s="109">
        <v>0</v>
      </c>
      <c r="AT108" s="110">
        <f t="shared" si="1"/>
        <v>0</v>
      </c>
      <c r="AU108" s="111">
        <f>'999-9-9-45 - SO 14.6'!P136</f>
        <v>0</v>
      </c>
      <c r="AV108" s="110">
        <f>'999-9-9-45 - SO 14.6'!J37</f>
        <v>0</v>
      </c>
      <c r="AW108" s="110">
        <f>'999-9-9-45 - SO 14.6'!J38</f>
        <v>0</v>
      </c>
      <c r="AX108" s="110">
        <f>'999-9-9-45 - SO 14.6'!J39</f>
        <v>0</v>
      </c>
      <c r="AY108" s="110">
        <f>'999-9-9-45 - SO 14.6'!J40</f>
        <v>0</v>
      </c>
      <c r="AZ108" s="110">
        <f>'999-9-9-45 - SO 14.6'!F37</f>
        <v>0</v>
      </c>
      <c r="BA108" s="110">
        <f>'999-9-9-45 - SO 14.6'!F38</f>
        <v>0</v>
      </c>
      <c r="BB108" s="110">
        <f>'999-9-9-45 - SO 14.6'!F39</f>
        <v>0</v>
      </c>
      <c r="BC108" s="110">
        <f>'999-9-9-45 - SO 14.6'!F40</f>
        <v>0</v>
      </c>
      <c r="BD108" s="112">
        <f>'999-9-9-45 - SO 14.6'!F41</f>
        <v>0</v>
      </c>
      <c r="BT108" s="113" t="s">
        <v>95</v>
      </c>
      <c r="BV108" s="113" t="s">
        <v>78</v>
      </c>
      <c r="BW108" s="113" t="s">
        <v>126</v>
      </c>
      <c r="BX108" s="113" t="s">
        <v>111</v>
      </c>
      <c r="CL108" s="113" t="s">
        <v>1</v>
      </c>
    </row>
    <row r="109" spans="1:91" s="4" customFormat="1" ht="24" customHeight="1">
      <c r="A109" s="96" t="s">
        <v>80</v>
      </c>
      <c r="B109" s="61"/>
      <c r="C109" s="107"/>
      <c r="D109" s="107"/>
      <c r="E109" s="350" t="s">
        <v>127</v>
      </c>
      <c r="F109" s="350"/>
      <c r="G109" s="350"/>
      <c r="H109" s="350"/>
      <c r="I109" s="350"/>
      <c r="J109" s="107"/>
      <c r="K109" s="350" t="s">
        <v>128</v>
      </c>
      <c r="L109" s="350"/>
      <c r="M109" s="350"/>
      <c r="N109" s="350"/>
      <c r="O109" s="350"/>
      <c r="P109" s="350"/>
      <c r="Q109" s="350"/>
      <c r="R109" s="350"/>
      <c r="S109" s="350"/>
      <c r="T109" s="350"/>
      <c r="U109" s="350"/>
      <c r="V109" s="350"/>
      <c r="W109" s="350"/>
      <c r="X109" s="350"/>
      <c r="Y109" s="350"/>
      <c r="Z109" s="350"/>
      <c r="AA109" s="350"/>
      <c r="AB109" s="350"/>
      <c r="AC109" s="350"/>
      <c r="AD109" s="350"/>
      <c r="AE109" s="350"/>
      <c r="AF109" s="350"/>
      <c r="AG109" s="351">
        <f>'999-9-9-46 - SO 14.7'!J34</f>
        <v>0</v>
      </c>
      <c r="AH109" s="352"/>
      <c r="AI109" s="352"/>
      <c r="AJ109" s="352"/>
      <c r="AK109" s="352"/>
      <c r="AL109" s="352"/>
      <c r="AM109" s="352"/>
      <c r="AN109" s="351">
        <f t="shared" si="0"/>
        <v>0</v>
      </c>
      <c r="AO109" s="352"/>
      <c r="AP109" s="352"/>
      <c r="AQ109" s="108" t="s">
        <v>94</v>
      </c>
      <c r="AR109" s="63"/>
      <c r="AS109" s="109">
        <v>0</v>
      </c>
      <c r="AT109" s="110">
        <f t="shared" si="1"/>
        <v>0</v>
      </c>
      <c r="AU109" s="111">
        <f>'999-9-9-46 - SO 14.7'!P137</f>
        <v>0</v>
      </c>
      <c r="AV109" s="110">
        <f>'999-9-9-46 - SO 14.7'!J37</f>
        <v>0</v>
      </c>
      <c r="AW109" s="110">
        <f>'999-9-9-46 - SO 14.7'!J38</f>
        <v>0</v>
      </c>
      <c r="AX109" s="110">
        <f>'999-9-9-46 - SO 14.7'!J39</f>
        <v>0</v>
      </c>
      <c r="AY109" s="110">
        <f>'999-9-9-46 - SO 14.7'!J40</f>
        <v>0</v>
      </c>
      <c r="AZ109" s="110">
        <f>'999-9-9-46 - SO 14.7'!F37</f>
        <v>0</v>
      </c>
      <c r="BA109" s="110">
        <f>'999-9-9-46 - SO 14.7'!F38</f>
        <v>0</v>
      </c>
      <c r="BB109" s="110">
        <f>'999-9-9-46 - SO 14.7'!F39</f>
        <v>0</v>
      </c>
      <c r="BC109" s="110">
        <f>'999-9-9-46 - SO 14.7'!F40</f>
        <v>0</v>
      </c>
      <c r="BD109" s="112">
        <f>'999-9-9-46 - SO 14.7'!F41</f>
        <v>0</v>
      </c>
      <c r="BT109" s="113" t="s">
        <v>95</v>
      </c>
      <c r="BV109" s="113" t="s">
        <v>78</v>
      </c>
      <c r="BW109" s="113" t="s">
        <v>129</v>
      </c>
      <c r="BX109" s="113" t="s">
        <v>111</v>
      </c>
      <c r="CL109" s="113" t="s">
        <v>1</v>
      </c>
    </row>
    <row r="110" spans="1:91" s="4" customFormat="1" ht="24" customHeight="1">
      <c r="A110" s="96" t="s">
        <v>80</v>
      </c>
      <c r="B110" s="61"/>
      <c r="C110" s="107"/>
      <c r="D110" s="107"/>
      <c r="E110" s="350" t="s">
        <v>130</v>
      </c>
      <c r="F110" s="350"/>
      <c r="G110" s="350"/>
      <c r="H110" s="350"/>
      <c r="I110" s="350"/>
      <c r="J110" s="107"/>
      <c r="K110" s="350" t="s">
        <v>131</v>
      </c>
      <c r="L110" s="350"/>
      <c r="M110" s="350"/>
      <c r="N110" s="350"/>
      <c r="O110" s="350"/>
      <c r="P110" s="350"/>
      <c r="Q110" s="350"/>
      <c r="R110" s="350"/>
      <c r="S110" s="350"/>
      <c r="T110" s="350"/>
      <c r="U110" s="350"/>
      <c r="V110" s="350"/>
      <c r="W110" s="350"/>
      <c r="X110" s="350"/>
      <c r="Y110" s="350"/>
      <c r="Z110" s="350"/>
      <c r="AA110" s="350"/>
      <c r="AB110" s="350"/>
      <c r="AC110" s="350"/>
      <c r="AD110" s="350"/>
      <c r="AE110" s="350"/>
      <c r="AF110" s="350"/>
      <c r="AG110" s="351">
        <f>'999-9-9-47 - SO 14.8 Holl...'!J34</f>
        <v>0</v>
      </c>
      <c r="AH110" s="352"/>
      <c r="AI110" s="352"/>
      <c r="AJ110" s="352"/>
      <c r="AK110" s="352"/>
      <c r="AL110" s="352"/>
      <c r="AM110" s="352"/>
      <c r="AN110" s="351">
        <f t="shared" si="0"/>
        <v>0</v>
      </c>
      <c r="AO110" s="352"/>
      <c r="AP110" s="352"/>
      <c r="AQ110" s="108" t="s">
        <v>94</v>
      </c>
      <c r="AR110" s="63"/>
      <c r="AS110" s="109">
        <v>0</v>
      </c>
      <c r="AT110" s="110">
        <f t="shared" si="1"/>
        <v>0</v>
      </c>
      <c r="AU110" s="111">
        <f>'999-9-9-47 - SO 14.8 Holl...'!P136</f>
        <v>0</v>
      </c>
      <c r="AV110" s="110">
        <f>'999-9-9-47 - SO 14.8 Holl...'!J37</f>
        <v>0</v>
      </c>
      <c r="AW110" s="110">
        <f>'999-9-9-47 - SO 14.8 Holl...'!J38</f>
        <v>0</v>
      </c>
      <c r="AX110" s="110">
        <f>'999-9-9-47 - SO 14.8 Holl...'!J39</f>
        <v>0</v>
      </c>
      <c r="AY110" s="110">
        <f>'999-9-9-47 - SO 14.8 Holl...'!J40</f>
        <v>0</v>
      </c>
      <c r="AZ110" s="110">
        <f>'999-9-9-47 - SO 14.8 Holl...'!F37</f>
        <v>0</v>
      </c>
      <c r="BA110" s="110">
        <f>'999-9-9-47 - SO 14.8 Holl...'!F38</f>
        <v>0</v>
      </c>
      <c r="BB110" s="110">
        <f>'999-9-9-47 - SO 14.8 Holl...'!F39</f>
        <v>0</v>
      </c>
      <c r="BC110" s="110">
        <f>'999-9-9-47 - SO 14.8 Holl...'!F40</f>
        <v>0</v>
      </c>
      <c r="BD110" s="112">
        <f>'999-9-9-47 - SO 14.8 Holl...'!F41</f>
        <v>0</v>
      </c>
      <c r="BT110" s="113" t="s">
        <v>95</v>
      </c>
      <c r="BV110" s="113" t="s">
        <v>78</v>
      </c>
      <c r="BW110" s="113" t="s">
        <v>132</v>
      </c>
      <c r="BX110" s="113" t="s">
        <v>111</v>
      </c>
      <c r="CL110" s="113" t="s">
        <v>1</v>
      </c>
    </row>
    <row r="111" spans="1:91" s="4" customFormat="1" ht="24" customHeight="1">
      <c r="A111" s="96" t="s">
        <v>80</v>
      </c>
      <c r="B111" s="61"/>
      <c r="C111" s="107"/>
      <c r="D111" s="107"/>
      <c r="E111" s="350" t="s">
        <v>133</v>
      </c>
      <c r="F111" s="350"/>
      <c r="G111" s="350"/>
      <c r="H111" s="350"/>
      <c r="I111" s="350"/>
      <c r="J111" s="107"/>
      <c r="K111" s="350" t="s">
        <v>134</v>
      </c>
      <c r="L111" s="350"/>
      <c r="M111" s="350"/>
      <c r="N111" s="350"/>
      <c r="O111" s="350"/>
      <c r="P111" s="350"/>
      <c r="Q111" s="350"/>
      <c r="R111" s="350"/>
      <c r="S111" s="350"/>
      <c r="T111" s="350"/>
      <c r="U111" s="350"/>
      <c r="V111" s="350"/>
      <c r="W111" s="350"/>
      <c r="X111" s="350"/>
      <c r="Y111" s="350"/>
      <c r="Z111" s="350"/>
      <c r="AA111" s="350"/>
      <c r="AB111" s="350"/>
      <c r="AC111" s="350"/>
      <c r="AD111" s="350"/>
      <c r="AE111" s="350"/>
      <c r="AF111" s="350"/>
      <c r="AG111" s="351">
        <f>'999-9-9-48 - SO 14.8 Nešp...'!J34</f>
        <v>0</v>
      </c>
      <c r="AH111" s="352"/>
      <c r="AI111" s="352"/>
      <c r="AJ111" s="352"/>
      <c r="AK111" s="352"/>
      <c r="AL111" s="352"/>
      <c r="AM111" s="352"/>
      <c r="AN111" s="351">
        <f t="shared" si="0"/>
        <v>0</v>
      </c>
      <c r="AO111" s="352"/>
      <c r="AP111" s="352"/>
      <c r="AQ111" s="108" t="s">
        <v>94</v>
      </c>
      <c r="AR111" s="63"/>
      <c r="AS111" s="109">
        <v>0</v>
      </c>
      <c r="AT111" s="110">
        <f t="shared" si="1"/>
        <v>0</v>
      </c>
      <c r="AU111" s="111">
        <f>'999-9-9-48 - SO 14.8 Nešp...'!P136</f>
        <v>0</v>
      </c>
      <c r="AV111" s="110">
        <f>'999-9-9-48 - SO 14.8 Nešp...'!J37</f>
        <v>0</v>
      </c>
      <c r="AW111" s="110">
        <f>'999-9-9-48 - SO 14.8 Nešp...'!J38</f>
        <v>0</v>
      </c>
      <c r="AX111" s="110">
        <f>'999-9-9-48 - SO 14.8 Nešp...'!J39</f>
        <v>0</v>
      </c>
      <c r="AY111" s="110">
        <f>'999-9-9-48 - SO 14.8 Nešp...'!J40</f>
        <v>0</v>
      </c>
      <c r="AZ111" s="110">
        <f>'999-9-9-48 - SO 14.8 Nešp...'!F37</f>
        <v>0</v>
      </c>
      <c r="BA111" s="110">
        <f>'999-9-9-48 - SO 14.8 Nešp...'!F38</f>
        <v>0</v>
      </c>
      <c r="BB111" s="110">
        <f>'999-9-9-48 - SO 14.8 Nešp...'!F39</f>
        <v>0</v>
      </c>
      <c r="BC111" s="110">
        <f>'999-9-9-48 - SO 14.8 Nešp...'!F40</f>
        <v>0</v>
      </c>
      <c r="BD111" s="112">
        <f>'999-9-9-48 - SO 14.8 Nešp...'!F41</f>
        <v>0</v>
      </c>
      <c r="BT111" s="113" t="s">
        <v>95</v>
      </c>
      <c r="BV111" s="113" t="s">
        <v>78</v>
      </c>
      <c r="BW111" s="113" t="s">
        <v>135</v>
      </c>
      <c r="BX111" s="113" t="s">
        <v>111</v>
      </c>
      <c r="CL111" s="113" t="s">
        <v>1</v>
      </c>
    </row>
    <row r="112" spans="1:91" s="4" customFormat="1" ht="24" customHeight="1">
      <c r="A112" s="96" t="s">
        <v>80</v>
      </c>
      <c r="B112" s="61"/>
      <c r="C112" s="107"/>
      <c r="D112" s="107"/>
      <c r="E112" s="350" t="s">
        <v>136</v>
      </c>
      <c r="F112" s="350"/>
      <c r="G112" s="350"/>
      <c r="H112" s="350"/>
      <c r="I112" s="350"/>
      <c r="J112" s="107"/>
      <c r="K112" s="350" t="s">
        <v>137</v>
      </c>
      <c r="L112" s="350"/>
      <c r="M112" s="350"/>
      <c r="N112" s="350"/>
      <c r="O112" s="350"/>
      <c r="P112" s="350"/>
      <c r="Q112" s="350"/>
      <c r="R112" s="350"/>
      <c r="S112" s="350"/>
      <c r="T112" s="350"/>
      <c r="U112" s="350"/>
      <c r="V112" s="350"/>
      <c r="W112" s="350"/>
      <c r="X112" s="350"/>
      <c r="Y112" s="350"/>
      <c r="Z112" s="350"/>
      <c r="AA112" s="350"/>
      <c r="AB112" s="350"/>
      <c r="AC112" s="350"/>
      <c r="AD112" s="350"/>
      <c r="AE112" s="350"/>
      <c r="AF112" s="350"/>
      <c r="AG112" s="351">
        <f>'999-9-9-49 - SO 14.8 Slov...'!J34</f>
        <v>0</v>
      </c>
      <c r="AH112" s="352"/>
      <c r="AI112" s="352"/>
      <c r="AJ112" s="352"/>
      <c r="AK112" s="352"/>
      <c r="AL112" s="352"/>
      <c r="AM112" s="352"/>
      <c r="AN112" s="351">
        <f t="shared" si="0"/>
        <v>0</v>
      </c>
      <c r="AO112" s="352"/>
      <c r="AP112" s="352"/>
      <c r="AQ112" s="108" t="s">
        <v>94</v>
      </c>
      <c r="AR112" s="63"/>
      <c r="AS112" s="109">
        <v>0</v>
      </c>
      <c r="AT112" s="110">
        <f t="shared" si="1"/>
        <v>0</v>
      </c>
      <c r="AU112" s="111">
        <f>'999-9-9-49 - SO 14.8 Slov...'!P136</f>
        <v>0</v>
      </c>
      <c r="AV112" s="110">
        <f>'999-9-9-49 - SO 14.8 Slov...'!J37</f>
        <v>0</v>
      </c>
      <c r="AW112" s="110">
        <f>'999-9-9-49 - SO 14.8 Slov...'!J38</f>
        <v>0</v>
      </c>
      <c r="AX112" s="110">
        <f>'999-9-9-49 - SO 14.8 Slov...'!J39</f>
        <v>0</v>
      </c>
      <c r="AY112" s="110">
        <f>'999-9-9-49 - SO 14.8 Slov...'!J40</f>
        <v>0</v>
      </c>
      <c r="AZ112" s="110">
        <f>'999-9-9-49 - SO 14.8 Slov...'!F37</f>
        <v>0</v>
      </c>
      <c r="BA112" s="110">
        <f>'999-9-9-49 - SO 14.8 Slov...'!F38</f>
        <v>0</v>
      </c>
      <c r="BB112" s="110">
        <f>'999-9-9-49 - SO 14.8 Slov...'!F39</f>
        <v>0</v>
      </c>
      <c r="BC112" s="110">
        <f>'999-9-9-49 - SO 14.8 Slov...'!F40</f>
        <v>0</v>
      </c>
      <c r="BD112" s="112">
        <f>'999-9-9-49 - SO 14.8 Slov...'!F41</f>
        <v>0</v>
      </c>
      <c r="BT112" s="113" t="s">
        <v>95</v>
      </c>
      <c r="BV112" s="113" t="s">
        <v>78</v>
      </c>
      <c r="BW112" s="113" t="s">
        <v>138</v>
      </c>
      <c r="BX112" s="113" t="s">
        <v>111</v>
      </c>
      <c r="CL112" s="113" t="s">
        <v>1</v>
      </c>
    </row>
    <row r="113" spans="1:90" s="4" customFormat="1" ht="24" customHeight="1">
      <c r="A113" s="96" t="s">
        <v>80</v>
      </c>
      <c r="B113" s="61"/>
      <c r="C113" s="107"/>
      <c r="D113" s="107"/>
      <c r="E113" s="350" t="s">
        <v>139</v>
      </c>
      <c r="F113" s="350"/>
      <c r="G113" s="350"/>
      <c r="H113" s="350"/>
      <c r="I113" s="350"/>
      <c r="J113" s="107"/>
      <c r="K113" s="350" t="s">
        <v>140</v>
      </c>
      <c r="L113" s="350"/>
      <c r="M113" s="350"/>
      <c r="N113" s="350"/>
      <c r="O113" s="350"/>
      <c r="P113" s="350"/>
      <c r="Q113" s="350"/>
      <c r="R113" s="350"/>
      <c r="S113" s="350"/>
      <c r="T113" s="350"/>
      <c r="U113" s="350"/>
      <c r="V113" s="350"/>
      <c r="W113" s="350"/>
      <c r="X113" s="350"/>
      <c r="Y113" s="350"/>
      <c r="Z113" s="350"/>
      <c r="AA113" s="350"/>
      <c r="AB113" s="350"/>
      <c r="AC113" s="350"/>
      <c r="AD113" s="350"/>
      <c r="AE113" s="350"/>
      <c r="AF113" s="350"/>
      <c r="AG113" s="351">
        <f>'999-9-9-40 - SO 14.9 Peká...'!J34</f>
        <v>0</v>
      </c>
      <c r="AH113" s="352"/>
      <c r="AI113" s="352"/>
      <c r="AJ113" s="352"/>
      <c r="AK113" s="352"/>
      <c r="AL113" s="352"/>
      <c r="AM113" s="352"/>
      <c r="AN113" s="351">
        <f t="shared" si="0"/>
        <v>0</v>
      </c>
      <c r="AO113" s="352"/>
      <c r="AP113" s="352"/>
      <c r="AQ113" s="108" t="s">
        <v>94</v>
      </c>
      <c r="AR113" s="63"/>
      <c r="AS113" s="109">
        <v>0</v>
      </c>
      <c r="AT113" s="110">
        <f t="shared" si="1"/>
        <v>0</v>
      </c>
      <c r="AU113" s="111">
        <f>'999-9-9-40 - SO 14.9 Peká...'!P136</f>
        <v>0</v>
      </c>
      <c r="AV113" s="110">
        <f>'999-9-9-40 - SO 14.9 Peká...'!J37</f>
        <v>0</v>
      </c>
      <c r="AW113" s="110">
        <f>'999-9-9-40 - SO 14.9 Peká...'!J38</f>
        <v>0</v>
      </c>
      <c r="AX113" s="110">
        <f>'999-9-9-40 - SO 14.9 Peká...'!J39</f>
        <v>0</v>
      </c>
      <c r="AY113" s="110">
        <f>'999-9-9-40 - SO 14.9 Peká...'!J40</f>
        <v>0</v>
      </c>
      <c r="AZ113" s="110">
        <f>'999-9-9-40 - SO 14.9 Peká...'!F37</f>
        <v>0</v>
      </c>
      <c r="BA113" s="110">
        <f>'999-9-9-40 - SO 14.9 Peká...'!F38</f>
        <v>0</v>
      </c>
      <c r="BB113" s="110">
        <f>'999-9-9-40 - SO 14.9 Peká...'!F39</f>
        <v>0</v>
      </c>
      <c r="BC113" s="110">
        <f>'999-9-9-40 - SO 14.9 Peká...'!F40</f>
        <v>0</v>
      </c>
      <c r="BD113" s="112">
        <f>'999-9-9-40 - SO 14.9 Peká...'!F41</f>
        <v>0</v>
      </c>
      <c r="BT113" s="113" t="s">
        <v>95</v>
      </c>
      <c r="BV113" s="113" t="s">
        <v>78</v>
      </c>
      <c r="BW113" s="113" t="s">
        <v>141</v>
      </c>
      <c r="BX113" s="113" t="s">
        <v>111</v>
      </c>
      <c r="CL113" s="113" t="s">
        <v>1</v>
      </c>
    </row>
    <row r="114" spans="1:90" s="4" customFormat="1" ht="24" customHeight="1">
      <c r="A114" s="96" t="s">
        <v>80</v>
      </c>
      <c r="B114" s="61"/>
      <c r="C114" s="107"/>
      <c r="D114" s="107"/>
      <c r="E114" s="350" t="s">
        <v>142</v>
      </c>
      <c r="F114" s="350"/>
      <c r="G114" s="350"/>
      <c r="H114" s="350"/>
      <c r="I114" s="350"/>
      <c r="J114" s="107"/>
      <c r="K114" s="350" t="s">
        <v>143</v>
      </c>
      <c r="L114" s="350"/>
      <c r="M114" s="350"/>
      <c r="N114" s="350"/>
      <c r="O114" s="350"/>
      <c r="P114" s="350"/>
      <c r="Q114" s="350"/>
      <c r="R114" s="350"/>
      <c r="S114" s="350"/>
      <c r="T114" s="350"/>
      <c r="U114" s="350"/>
      <c r="V114" s="350"/>
      <c r="W114" s="350"/>
      <c r="X114" s="350"/>
      <c r="Y114" s="350"/>
      <c r="Z114" s="350"/>
      <c r="AA114" s="350"/>
      <c r="AB114" s="350"/>
      <c r="AC114" s="350"/>
      <c r="AD114" s="350"/>
      <c r="AE114" s="350"/>
      <c r="AF114" s="350"/>
      <c r="AG114" s="351">
        <f>'999-9-9-50 - SO 14.9 Veľk...'!J34</f>
        <v>0</v>
      </c>
      <c r="AH114" s="352"/>
      <c r="AI114" s="352"/>
      <c r="AJ114" s="352"/>
      <c r="AK114" s="352"/>
      <c r="AL114" s="352"/>
      <c r="AM114" s="352"/>
      <c r="AN114" s="351">
        <f t="shared" si="0"/>
        <v>0</v>
      </c>
      <c r="AO114" s="352"/>
      <c r="AP114" s="352"/>
      <c r="AQ114" s="108" t="s">
        <v>94</v>
      </c>
      <c r="AR114" s="63"/>
      <c r="AS114" s="109">
        <v>0</v>
      </c>
      <c r="AT114" s="110">
        <f t="shared" si="1"/>
        <v>0</v>
      </c>
      <c r="AU114" s="111">
        <f>'999-9-9-50 - SO 14.9 Veľk...'!P136</f>
        <v>0</v>
      </c>
      <c r="AV114" s="110">
        <f>'999-9-9-50 - SO 14.9 Veľk...'!J37</f>
        <v>0</v>
      </c>
      <c r="AW114" s="110">
        <f>'999-9-9-50 - SO 14.9 Veľk...'!J38</f>
        <v>0</v>
      </c>
      <c r="AX114" s="110">
        <f>'999-9-9-50 - SO 14.9 Veľk...'!J39</f>
        <v>0</v>
      </c>
      <c r="AY114" s="110">
        <f>'999-9-9-50 - SO 14.9 Veľk...'!J40</f>
        <v>0</v>
      </c>
      <c r="AZ114" s="110">
        <f>'999-9-9-50 - SO 14.9 Veľk...'!F37</f>
        <v>0</v>
      </c>
      <c r="BA114" s="110">
        <f>'999-9-9-50 - SO 14.9 Veľk...'!F38</f>
        <v>0</v>
      </c>
      <c r="BB114" s="110">
        <f>'999-9-9-50 - SO 14.9 Veľk...'!F39</f>
        <v>0</v>
      </c>
      <c r="BC114" s="110">
        <f>'999-9-9-50 - SO 14.9 Veľk...'!F40</f>
        <v>0</v>
      </c>
      <c r="BD114" s="112">
        <f>'999-9-9-50 - SO 14.9 Veľk...'!F41</f>
        <v>0</v>
      </c>
      <c r="BT114" s="113" t="s">
        <v>95</v>
      </c>
      <c r="BV114" s="113" t="s">
        <v>78</v>
      </c>
      <c r="BW114" s="113" t="s">
        <v>144</v>
      </c>
      <c r="BX114" s="113" t="s">
        <v>111</v>
      </c>
      <c r="CL114" s="113" t="s">
        <v>1</v>
      </c>
    </row>
    <row r="115" spans="1:90" s="4" customFormat="1" ht="24" customHeight="1">
      <c r="A115" s="96" t="s">
        <v>80</v>
      </c>
      <c r="B115" s="61"/>
      <c r="C115" s="107"/>
      <c r="D115" s="107"/>
      <c r="E115" s="350" t="s">
        <v>145</v>
      </c>
      <c r="F115" s="350"/>
      <c r="G115" s="350"/>
      <c r="H115" s="350"/>
      <c r="I115" s="350"/>
      <c r="J115" s="107"/>
      <c r="K115" s="350" t="s">
        <v>146</v>
      </c>
      <c r="L115" s="350"/>
      <c r="M115" s="350"/>
      <c r="N115" s="350"/>
      <c r="O115" s="350"/>
      <c r="P115" s="350"/>
      <c r="Q115" s="350"/>
      <c r="R115" s="350"/>
      <c r="S115" s="350"/>
      <c r="T115" s="350"/>
      <c r="U115" s="350"/>
      <c r="V115" s="350"/>
      <c r="W115" s="350"/>
      <c r="X115" s="350"/>
      <c r="Y115" s="350"/>
      <c r="Z115" s="350"/>
      <c r="AA115" s="350"/>
      <c r="AB115" s="350"/>
      <c r="AC115" s="350"/>
      <c r="AD115" s="350"/>
      <c r="AE115" s="350"/>
      <c r="AF115" s="350"/>
      <c r="AG115" s="351">
        <f>'999-9-9-51 - SO 14.9 Veľk...'!J34</f>
        <v>0</v>
      </c>
      <c r="AH115" s="352"/>
      <c r="AI115" s="352"/>
      <c r="AJ115" s="352"/>
      <c r="AK115" s="352"/>
      <c r="AL115" s="352"/>
      <c r="AM115" s="352"/>
      <c r="AN115" s="351">
        <f t="shared" si="0"/>
        <v>0</v>
      </c>
      <c r="AO115" s="352"/>
      <c r="AP115" s="352"/>
      <c r="AQ115" s="108" t="s">
        <v>94</v>
      </c>
      <c r="AR115" s="63"/>
      <c r="AS115" s="109">
        <v>0</v>
      </c>
      <c r="AT115" s="110">
        <f t="shared" si="1"/>
        <v>0</v>
      </c>
      <c r="AU115" s="111">
        <f>'999-9-9-51 - SO 14.9 Veľk...'!P136</f>
        <v>0</v>
      </c>
      <c r="AV115" s="110">
        <f>'999-9-9-51 - SO 14.9 Veľk...'!J37</f>
        <v>0</v>
      </c>
      <c r="AW115" s="110">
        <f>'999-9-9-51 - SO 14.9 Veľk...'!J38</f>
        <v>0</v>
      </c>
      <c r="AX115" s="110">
        <f>'999-9-9-51 - SO 14.9 Veľk...'!J39</f>
        <v>0</v>
      </c>
      <c r="AY115" s="110">
        <f>'999-9-9-51 - SO 14.9 Veľk...'!J40</f>
        <v>0</v>
      </c>
      <c r="AZ115" s="110">
        <f>'999-9-9-51 - SO 14.9 Veľk...'!F37</f>
        <v>0</v>
      </c>
      <c r="BA115" s="110">
        <f>'999-9-9-51 - SO 14.9 Veľk...'!F38</f>
        <v>0</v>
      </c>
      <c r="BB115" s="110">
        <f>'999-9-9-51 - SO 14.9 Veľk...'!F39</f>
        <v>0</v>
      </c>
      <c r="BC115" s="110">
        <f>'999-9-9-51 - SO 14.9 Veľk...'!F40</f>
        <v>0</v>
      </c>
      <c r="BD115" s="112">
        <f>'999-9-9-51 - SO 14.9 Veľk...'!F41</f>
        <v>0</v>
      </c>
      <c r="BT115" s="113" t="s">
        <v>95</v>
      </c>
      <c r="BV115" s="113" t="s">
        <v>78</v>
      </c>
      <c r="BW115" s="113" t="s">
        <v>147</v>
      </c>
      <c r="BX115" s="113" t="s">
        <v>111</v>
      </c>
      <c r="CL115" s="113" t="s">
        <v>1</v>
      </c>
    </row>
    <row r="116" spans="1:90" s="4" customFormat="1" ht="24" customHeight="1">
      <c r="A116" s="96" t="s">
        <v>80</v>
      </c>
      <c r="B116" s="61"/>
      <c r="C116" s="107"/>
      <c r="D116" s="107"/>
      <c r="E116" s="350" t="s">
        <v>148</v>
      </c>
      <c r="F116" s="350"/>
      <c r="G116" s="350"/>
      <c r="H116" s="350"/>
      <c r="I116" s="350"/>
      <c r="J116" s="107"/>
      <c r="K116" s="350" t="s">
        <v>149</v>
      </c>
      <c r="L116" s="350"/>
      <c r="M116" s="350"/>
      <c r="N116" s="350"/>
      <c r="O116" s="350"/>
      <c r="P116" s="350"/>
      <c r="Q116" s="350"/>
      <c r="R116" s="350"/>
      <c r="S116" s="350"/>
      <c r="T116" s="350"/>
      <c r="U116" s="350"/>
      <c r="V116" s="350"/>
      <c r="W116" s="350"/>
      <c r="X116" s="350"/>
      <c r="Y116" s="350"/>
      <c r="Z116" s="350"/>
      <c r="AA116" s="350"/>
      <c r="AB116" s="350"/>
      <c r="AC116" s="350"/>
      <c r="AD116" s="350"/>
      <c r="AE116" s="350"/>
      <c r="AF116" s="350"/>
      <c r="AG116" s="351">
        <f>'999-9-9-52 - SO 14.10 Mod...'!J34</f>
        <v>0</v>
      </c>
      <c r="AH116" s="352"/>
      <c r="AI116" s="352"/>
      <c r="AJ116" s="352"/>
      <c r="AK116" s="352"/>
      <c r="AL116" s="352"/>
      <c r="AM116" s="352"/>
      <c r="AN116" s="351">
        <f t="shared" si="0"/>
        <v>0</v>
      </c>
      <c r="AO116" s="352"/>
      <c r="AP116" s="352"/>
      <c r="AQ116" s="108" t="s">
        <v>94</v>
      </c>
      <c r="AR116" s="63"/>
      <c r="AS116" s="109">
        <v>0</v>
      </c>
      <c r="AT116" s="110">
        <f t="shared" si="1"/>
        <v>0</v>
      </c>
      <c r="AU116" s="111">
        <f>'999-9-9-52 - SO 14.10 Mod...'!P132</f>
        <v>0</v>
      </c>
      <c r="AV116" s="110">
        <f>'999-9-9-52 - SO 14.10 Mod...'!J37</f>
        <v>0</v>
      </c>
      <c r="AW116" s="110">
        <f>'999-9-9-52 - SO 14.10 Mod...'!J38</f>
        <v>0</v>
      </c>
      <c r="AX116" s="110">
        <f>'999-9-9-52 - SO 14.10 Mod...'!J39</f>
        <v>0</v>
      </c>
      <c r="AY116" s="110">
        <f>'999-9-9-52 - SO 14.10 Mod...'!J40</f>
        <v>0</v>
      </c>
      <c r="AZ116" s="110">
        <f>'999-9-9-52 - SO 14.10 Mod...'!F37</f>
        <v>0</v>
      </c>
      <c r="BA116" s="110">
        <f>'999-9-9-52 - SO 14.10 Mod...'!F38</f>
        <v>0</v>
      </c>
      <c r="BB116" s="110">
        <f>'999-9-9-52 - SO 14.10 Mod...'!F39</f>
        <v>0</v>
      </c>
      <c r="BC116" s="110">
        <f>'999-9-9-52 - SO 14.10 Mod...'!F40</f>
        <v>0</v>
      </c>
      <c r="BD116" s="112">
        <f>'999-9-9-52 - SO 14.10 Mod...'!F41</f>
        <v>0</v>
      </c>
      <c r="BT116" s="113" t="s">
        <v>95</v>
      </c>
      <c r="BV116" s="113" t="s">
        <v>78</v>
      </c>
      <c r="BW116" s="113" t="s">
        <v>150</v>
      </c>
      <c r="BX116" s="113" t="s">
        <v>111</v>
      </c>
      <c r="CL116" s="113" t="s">
        <v>1</v>
      </c>
    </row>
    <row r="117" spans="1:90" s="4" customFormat="1" ht="24" customHeight="1">
      <c r="A117" s="96" t="s">
        <v>80</v>
      </c>
      <c r="B117" s="61"/>
      <c r="C117" s="107"/>
      <c r="D117" s="107"/>
      <c r="E117" s="350" t="s">
        <v>151</v>
      </c>
      <c r="F117" s="350"/>
      <c r="G117" s="350"/>
      <c r="H117" s="350"/>
      <c r="I117" s="350"/>
      <c r="J117" s="107"/>
      <c r="K117" s="350" t="s">
        <v>152</v>
      </c>
      <c r="L117" s="350"/>
      <c r="M117" s="350"/>
      <c r="N117" s="350"/>
      <c r="O117" s="350"/>
      <c r="P117" s="350"/>
      <c r="Q117" s="350"/>
      <c r="R117" s="350"/>
      <c r="S117" s="350"/>
      <c r="T117" s="350"/>
      <c r="U117" s="350"/>
      <c r="V117" s="350"/>
      <c r="W117" s="350"/>
      <c r="X117" s="350"/>
      <c r="Y117" s="350"/>
      <c r="Z117" s="350"/>
      <c r="AA117" s="350"/>
      <c r="AB117" s="350"/>
      <c r="AC117" s="350"/>
      <c r="AD117" s="350"/>
      <c r="AE117" s="350"/>
      <c r="AF117" s="350"/>
      <c r="AG117" s="351">
        <f>'999-9-9-53 - SO 14.10 Hal...'!J34</f>
        <v>0</v>
      </c>
      <c r="AH117" s="352"/>
      <c r="AI117" s="352"/>
      <c r="AJ117" s="352"/>
      <c r="AK117" s="352"/>
      <c r="AL117" s="352"/>
      <c r="AM117" s="352"/>
      <c r="AN117" s="351">
        <f t="shared" si="0"/>
        <v>0</v>
      </c>
      <c r="AO117" s="352"/>
      <c r="AP117" s="352"/>
      <c r="AQ117" s="108" t="s">
        <v>94</v>
      </c>
      <c r="AR117" s="63"/>
      <c r="AS117" s="109">
        <v>0</v>
      </c>
      <c r="AT117" s="110">
        <f t="shared" si="1"/>
        <v>0</v>
      </c>
      <c r="AU117" s="111">
        <f>'999-9-9-53 - SO 14.10 Hal...'!P137</f>
        <v>0</v>
      </c>
      <c r="AV117" s="110">
        <f>'999-9-9-53 - SO 14.10 Hal...'!J37</f>
        <v>0</v>
      </c>
      <c r="AW117" s="110">
        <f>'999-9-9-53 - SO 14.10 Hal...'!J38</f>
        <v>0</v>
      </c>
      <c r="AX117" s="110">
        <f>'999-9-9-53 - SO 14.10 Hal...'!J39</f>
        <v>0</v>
      </c>
      <c r="AY117" s="110">
        <f>'999-9-9-53 - SO 14.10 Hal...'!J40</f>
        <v>0</v>
      </c>
      <c r="AZ117" s="110">
        <f>'999-9-9-53 - SO 14.10 Hal...'!F37</f>
        <v>0</v>
      </c>
      <c r="BA117" s="110">
        <f>'999-9-9-53 - SO 14.10 Hal...'!F38</f>
        <v>0</v>
      </c>
      <c r="BB117" s="110">
        <f>'999-9-9-53 - SO 14.10 Hal...'!F39</f>
        <v>0</v>
      </c>
      <c r="BC117" s="110">
        <f>'999-9-9-53 - SO 14.10 Hal...'!F40</f>
        <v>0</v>
      </c>
      <c r="BD117" s="112">
        <f>'999-9-9-53 - SO 14.10 Hal...'!F41</f>
        <v>0</v>
      </c>
      <c r="BT117" s="113" t="s">
        <v>95</v>
      </c>
      <c r="BV117" s="113" t="s">
        <v>78</v>
      </c>
      <c r="BW117" s="113" t="s">
        <v>153</v>
      </c>
      <c r="BX117" s="113" t="s">
        <v>111</v>
      </c>
      <c r="CL117" s="113" t="s">
        <v>1</v>
      </c>
    </row>
    <row r="118" spans="1:90" s="4" customFormat="1" ht="24" customHeight="1">
      <c r="A118" s="96" t="s">
        <v>80</v>
      </c>
      <c r="B118" s="61"/>
      <c r="C118" s="107"/>
      <c r="D118" s="107"/>
      <c r="E118" s="350" t="s">
        <v>154</v>
      </c>
      <c r="F118" s="350"/>
      <c r="G118" s="350"/>
      <c r="H118" s="350"/>
      <c r="I118" s="350"/>
      <c r="J118" s="107"/>
      <c r="K118" s="350" t="s">
        <v>155</v>
      </c>
      <c r="L118" s="350"/>
      <c r="M118" s="350"/>
      <c r="N118" s="350"/>
      <c r="O118" s="350"/>
      <c r="P118" s="350"/>
      <c r="Q118" s="350"/>
      <c r="R118" s="350"/>
      <c r="S118" s="350"/>
      <c r="T118" s="350"/>
      <c r="U118" s="350"/>
      <c r="V118" s="350"/>
      <c r="W118" s="350"/>
      <c r="X118" s="350"/>
      <c r="Y118" s="350"/>
      <c r="Z118" s="350"/>
      <c r="AA118" s="350"/>
      <c r="AB118" s="350"/>
      <c r="AC118" s="350"/>
      <c r="AD118" s="350"/>
      <c r="AE118" s="350"/>
      <c r="AF118" s="350"/>
      <c r="AG118" s="351">
        <f>'999-9-9-54 - SO 14.10 Bus...'!J34</f>
        <v>0</v>
      </c>
      <c r="AH118" s="352"/>
      <c r="AI118" s="352"/>
      <c r="AJ118" s="352"/>
      <c r="AK118" s="352"/>
      <c r="AL118" s="352"/>
      <c r="AM118" s="352"/>
      <c r="AN118" s="351">
        <f t="shared" si="0"/>
        <v>0</v>
      </c>
      <c r="AO118" s="352"/>
      <c r="AP118" s="352"/>
      <c r="AQ118" s="108" t="s">
        <v>94</v>
      </c>
      <c r="AR118" s="63"/>
      <c r="AS118" s="109">
        <v>0</v>
      </c>
      <c r="AT118" s="110">
        <f t="shared" si="1"/>
        <v>0</v>
      </c>
      <c r="AU118" s="111">
        <f>'999-9-9-54 - SO 14.10 Bus...'!P132</f>
        <v>0</v>
      </c>
      <c r="AV118" s="110">
        <f>'999-9-9-54 - SO 14.10 Bus...'!J37</f>
        <v>0</v>
      </c>
      <c r="AW118" s="110">
        <f>'999-9-9-54 - SO 14.10 Bus...'!J38</f>
        <v>0</v>
      </c>
      <c r="AX118" s="110">
        <f>'999-9-9-54 - SO 14.10 Bus...'!J39</f>
        <v>0</v>
      </c>
      <c r="AY118" s="110">
        <f>'999-9-9-54 - SO 14.10 Bus...'!J40</f>
        <v>0</v>
      </c>
      <c r="AZ118" s="110">
        <f>'999-9-9-54 - SO 14.10 Bus...'!F37</f>
        <v>0</v>
      </c>
      <c r="BA118" s="110">
        <f>'999-9-9-54 - SO 14.10 Bus...'!F38</f>
        <v>0</v>
      </c>
      <c r="BB118" s="110">
        <f>'999-9-9-54 - SO 14.10 Bus...'!F39</f>
        <v>0</v>
      </c>
      <c r="BC118" s="110">
        <f>'999-9-9-54 - SO 14.10 Bus...'!F40</f>
        <v>0</v>
      </c>
      <c r="BD118" s="112">
        <f>'999-9-9-54 - SO 14.10 Bus...'!F41</f>
        <v>0</v>
      </c>
      <c r="BT118" s="113" t="s">
        <v>95</v>
      </c>
      <c r="BV118" s="113" t="s">
        <v>78</v>
      </c>
      <c r="BW118" s="113" t="s">
        <v>156</v>
      </c>
      <c r="BX118" s="113" t="s">
        <v>111</v>
      </c>
      <c r="CL118" s="113" t="s">
        <v>1</v>
      </c>
    </row>
    <row r="119" spans="1:90" s="4" customFormat="1" ht="24" customHeight="1">
      <c r="A119" s="96" t="s">
        <v>80</v>
      </c>
      <c r="B119" s="61"/>
      <c r="C119" s="107"/>
      <c r="D119" s="107"/>
      <c r="E119" s="350" t="s">
        <v>157</v>
      </c>
      <c r="F119" s="350"/>
      <c r="G119" s="350"/>
      <c r="H119" s="350"/>
      <c r="I119" s="350"/>
      <c r="J119" s="107"/>
      <c r="K119" s="350" t="s">
        <v>158</v>
      </c>
      <c r="L119" s="350"/>
      <c r="M119" s="350"/>
      <c r="N119" s="350"/>
      <c r="O119" s="350"/>
      <c r="P119" s="350"/>
      <c r="Q119" s="350"/>
      <c r="R119" s="350"/>
      <c r="S119" s="350"/>
      <c r="T119" s="350"/>
      <c r="U119" s="350"/>
      <c r="V119" s="350"/>
      <c r="W119" s="350"/>
      <c r="X119" s="350"/>
      <c r="Y119" s="350"/>
      <c r="Z119" s="350"/>
      <c r="AA119" s="350"/>
      <c r="AB119" s="350"/>
      <c r="AC119" s="350"/>
      <c r="AD119" s="350"/>
      <c r="AE119" s="350"/>
      <c r="AF119" s="350"/>
      <c r="AG119" s="351">
        <f>'999-9-9-55 - SO 14.10 Ang...'!J34</f>
        <v>0</v>
      </c>
      <c r="AH119" s="352"/>
      <c r="AI119" s="352"/>
      <c r="AJ119" s="352"/>
      <c r="AK119" s="352"/>
      <c r="AL119" s="352"/>
      <c r="AM119" s="352"/>
      <c r="AN119" s="351">
        <f t="shared" si="0"/>
        <v>0</v>
      </c>
      <c r="AO119" s="352"/>
      <c r="AP119" s="352"/>
      <c r="AQ119" s="108" t="s">
        <v>94</v>
      </c>
      <c r="AR119" s="63"/>
      <c r="AS119" s="109">
        <v>0</v>
      </c>
      <c r="AT119" s="110">
        <f t="shared" si="1"/>
        <v>0</v>
      </c>
      <c r="AU119" s="111">
        <f>'999-9-9-55 - SO 14.10 Ang...'!P132</f>
        <v>0</v>
      </c>
      <c r="AV119" s="110">
        <f>'999-9-9-55 - SO 14.10 Ang...'!J37</f>
        <v>0</v>
      </c>
      <c r="AW119" s="110">
        <f>'999-9-9-55 - SO 14.10 Ang...'!J38</f>
        <v>0</v>
      </c>
      <c r="AX119" s="110">
        <f>'999-9-9-55 - SO 14.10 Ang...'!J39</f>
        <v>0</v>
      </c>
      <c r="AY119" s="110">
        <f>'999-9-9-55 - SO 14.10 Ang...'!J40</f>
        <v>0</v>
      </c>
      <c r="AZ119" s="110">
        <f>'999-9-9-55 - SO 14.10 Ang...'!F37</f>
        <v>0</v>
      </c>
      <c r="BA119" s="110">
        <f>'999-9-9-55 - SO 14.10 Ang...'!F38</f>
        <v>0</v>
      </c>
      <c r="BB119" s="110">
        <f>'999-9-9-55 - SO 14.10 Ang...'!F39</f>
        <v>0</v>
      </c>
      <c r="BC119" s="110">
        <f>'999-9-9-55 - SO 14.10 Ang...'!F40</f>
        <v>0</v>
      </c>
      <c r="BD119" s="112">
        <f>'999-9-9-55 - SO 14.10 Ang...'!F41</f>
        <v>0</v>
      </c>
      <c r="BT119" s="113" t="s">
        <v>95</v>
      </c>
      <c r="BV119" s="113" t="s">
        <v>78</v>
      </c>
      <c r="BW119" s="113" t="s">
        <v>159</v>
      </c>
      <c r="BX119" s="113" t="s">
        <v>111</v>
      </c>
      <c r="CL119" s="113" t="s">
        <v>1</v>
      </c>
    </row>
    <row r="120" spans="1:90" s="4" customFormat="1" ht="24" customHeight="1">
      <c r="A120" s="96" t="s">
        <v>80</v>
      </c>
      <c r="B120" s="61"/>
      <c r="C120" s="107"/>
      <c r="D120" s="107"/>
      <c r="E120" s="350" t="s">
        <v>160</v>
      </c>
      <c r="F120" s="350"/>
      <c r="G120" s="350"/>
      <c r="H120" s="350"/>
      <c r="I120" s="350"/>
      <c r="J120" s="107"/>
      <c r="K120" s="350" t="s">
        <v>161</v>
      </c>
      <c r="L120" s="350"/>
      <c r="M120" s="350"/>
      <c r="N120" s="350"/>
      <c r="O120" s="350"/>
      <c r="P120" s="350"/>
      <c r="Q120" s="350"/>
      <c r="R120" s="350"/>
      <c r="S120" s="350"/>
      <c r="T120" s="350"/>
      <c r="U120" s="350"/>
      <c r="V120" s="350"/>
      <c r="W120" s="350"/>
      <c r="X120" s="350"/>
      <c r="Y120" s="350"/>
      <c r="Z120" s="350"/>
      <c r="AA120" s="350"/>
      <c r="AB120" s="350"/>
      <c r="AC120" s="350"/>
      <c r="AD120" s="350"/>
      <c r="AE120" s="350"/>
      <c r="AF120" s="350"/>
      <c r="AG120" s="351">
        <f>'999-9-9-56 - SO 14.10 Mal...'!J34</f>
        <v>0</v>
      </c>
      <c r="AH120" s="352"/>
      <c r="AI120" s="352"/>
      <c r="AJ120" s="352"/>
      <c r="AK120" s="352"/>
      <c r="AL120" s="352"/>
      <c r="AM120" s="352"/>
      <c r="AN120" s="351">
        <f t="shared" si="0"/>
        <v>0</v>
      </c>
      <c r="AO120" s="352"/>
      <c r="AP120" s="352"/>
      <c r="AQ120" s="108" t="s">
        <v>94</v>
      </c>
      <c r="AR120" s="63"/>
      <c r="AS120" s="109">
        <v>0</v>
      </c>
      <c r="AT120" s="110">
        <f t="shared" si="1"/>
        <v>0</v>
      </c>
      <c r="AU120" s="111">
        <f>'999-9-9-56 - SO 14.10 Mal...'!P132</f>
        <v>0</v>
      </c>
      <c r="AV120" s="110">
        <f>'999-9-9-56 - SO 14.10 Mal...'!J37</f>
        <v>0</v>
      </c>
      <c r="AW120" s="110">
        <f>'999-9-9-56 - SO 14.10 Mal...'!J38</f>
        <v>0</v>
      </c>
      <c r="AX120" s="110">
        <f>'999-9-9-56 - SO 14.10 Mal...'!J39</f>
        <v>0</v>
      </c>
      <c r="AY120" s="110">
        <f>'999-9-9-56 - SO 14.10 Mal...'!J40</f>
        <v>0</v>
      </c>
      <c r="AZ120" s="110">
        <f>'999-9-9-56 - SO 14.10 Mal...'!F37</f>
        <v>0</v>
      </c>
      <c r="BA120" s="110">
        <f>'999-9-9-56 - SO 14.10 Mal...'!F38</f>
        <v>0</v>
      </c>
      <c r="BB120" s="110">
        <f>'999-9-9-56 - SO 14.10 Mal...'!F39</f>
        <v>0</v>
      </c>
      <c r="BC120" s="110">
        <f>'999-9-9-56 - SO 14.10 Mal...'!F40</f>
        <v>0</v>
      </c>
      <c r="BD120" s="112">
        <f>'999-9-9-56 - SO 14.10 Mal...'!F41</f>
        <v>0</v>
      </c>
      <c r="BT120" s="113" t="s">
        <v>95</v>
      </c>
      <c r="BV120" s="113" t="s">
        <v>78</v>
      </c>
      <c r="BW120" s="113" t="s">
        <v>162</v>
      </c>
      <c r="BX120" s="113" t="s">
        <v>111</v>
      </c>
      <c r="CL120" s="113" t="s">
        <v>1</v>
      </c>
    </row>
    <row r="121" spans="1:90" s="4" customFormat="1" ht="24" customHeight="1">
      <c r="A121" s="96" t="s">
        <v>80</v>
      </c>
      <c r="B121" s="61"/>
      <c r="C121" s="107"/>
      <c r="D121" s="107"/>
      <c r="E121" s="350" t="s">
        <v>163</v>
      </c>
      <c r="F121" s="350"/>
      <c r="G121" s="350"/>
      <c r="H121" s="350"/>
      <c r="I121" s="350"/>
      <c r="J121" s="107"/>
      <c r="K121" s="350" t="s">
        <v>164</v>
      </c>
      <c r="L121" s="350"/>
      <c r="M121" s="350"/>
      <c r="N121" s="350"/>
      <c r="O121" s="350"/>
      <c r="P121" s="350"/>
      <c r="Q121" s="350"/>
      <c r="R121" s="350"/>
      <c r="S121" s="350"/>
      <c r="T121" s="350"/>
      <c r="U121" s="350"/>
      <c r="V121" s="350"/>
      <c r="W121" s="350"/>
      <c r="X121" s="350"/>
      <c r="Y121" s="350"/>
      <c r="Z121" s="350"/>
      <c r="AA121" s="350"/>
      <c r="AB121" s="350"/>
      <c r="AC121" s="350"/>
      <c r="AD121" s="350"/>
      <c r="AE121" s="350"/>
      <c r="AF121" s="350"/>
      <c r="AG121" s="351">
        <f>'999-9-9-57 - SO 14.10 Aut...'!J34</f>
        <v>0</v>
      </c>
      <c r="AH121" s="352"/>
      <c r="AI121" s="352"/>
      <c r="AJ121" s="352"/>
      <c r="AK121" s="352"/>
      <c r="AL121" s="352"/>
      <c r="AM121" s="352"/>
      <c r="AN121" s="351">
        <f t="shared" si="0"/>
        <v>0</v>
      </c>
      <c r="AO121" s="352"/>
      <c r="AP121" s="352"/>
      <c r="AQ121" s="108" t="s">
        <v>94</v>
      </c>
      <c r="AR121" s="63"/>
      <c r="AS121" s="109">
        <v>0</v>
      </c>
      <c r="AT121" s="110">
        <f t="shared" si="1"/>
        <v>0</v>
      </c>
      <c r="AU121" s="111">
        <f>'999-9-9-57 - SO 14.10 Aut...'!P136</f>
        <v>0</v>
      </c>
      <c r="AV121" s="110">
        <f>'999-9-9-57 - SO 14.10 Aut...'!J37</f>
        <v>0</v>
      </c>
      <c r="AW121" s="110">
        <f>'999-9-9-57 - SO 14.10 Aut...'!J38</f>
        <v>0</v>
      </c>
      <c r="AX121" s="110">
        <f>'999-9-9-57 - SO 14.10 Aut...'!J39</f>
        <v>0</v>
      </c>
      <c r="AY121" s="110">
        <f>'999-9-9-57 - SO 14.10 Aut...'!J40</f>
        <v>0</v>
      </c>
      <c r="AZ121" s="110">
        <f>'999-9-9-57 - SO 14.10 Aut...'!F37</f>
        <v>0</v>
      </c>
      <c r="BA121" s="110">
        <f>'999-9-9-57 - SO 14.10 Aut...'!F38</f>
        <v>0</v>
      </c>
      <c r="BB121" s="110">
        <f>'999-9-9-57 - SO 14.10 Aut...'!F39</f>
        <v>0</v>
      </c>
      <c r="BC121" s="110">
        <f>'999-9-9-57 - SO 14.10 Aut...'!F40</f>
        <v>0</v>
      </c>
      <c r="BD121" s="112">
        <f>'999-9-9-57 - SO 14.10 Aut...'!F41</f>
        <v>0</v>
      </c>
      <c r="BT121" s="113" t="s">
        <v>95</v>
      </c>
      <c r="BV121" s="113" t="s">
        <v>78</v>
      </c>
      <c r="BW121" s="113" t="s">
        <v>165</v>
      </c>
      <c r="BX121" s="113" t="s">
        <v>111</v>
      </c>
      <c r="CL121" s="113" t="s">
        <v>1</v>
      </c>
    </row>
    <row r="122" spans="1:90" s="4" customFormat="1" ht="24" customHeight="1">
      <c r="A122" s="96" t="s">
        <v>80</v>
      </c>
      <c r="B122" s="61"/>
      <c r="C122" s="107"/>
      <c r="D122" s="107"/>
      <c r="E122" s="350" t="s">
        <v>166</v>
      </c>
      <c r="F122" s="350"/>
      <c r="G122" s="350"/>
      <c r="H122" s="350"/>
      <c r="I122" s="350"/>
      <c r="J122" s="107"/>
      <c r="K122" s="350" t="s">
        <v>167</v>
      </c>
      <c r="L122" s="350"/>
      <c r="M122" s="350"/>
      <c r="N122" s="350"/>
      <c r="O122" s="350"/>
      <c r="P122" s="350"/>
      <c r="Q122" s="350"/>
      <c r="R122" s="350"/>
      <c r="S122" s="350"/>
      <c r="T122" s="350"/>
      <c r="U122" s="350"/>
      <c r="V122" s="350"/>
      <c r="W122" s="350"/>
      <c r="X122" s="350"/>
      <c r="Y122" s="350"/>
      <c r="Z122" s="350"/>
      <c r="AA122" s="350"/>
      <c r="AB122" s="350"/>
      <c r="AC122" s="350"/>
      <c r="AD122" s="350"/>
      <c r="AE122" s="350"/>
      <c r="AF122" s="350"/>
      <c r="AG122" s="351">
        <f>'999-9-9-58 - SO 14.11 '!J34</f>
        <v>0</v>
      </c>
      <c r="AH122" s="352"/>
      <c r="AI122" s="352"/>
      <c r="AJ122" s="352"/>
      <c r="AK122" s="352"/>
      <c r="AL122" s="352"/>
      <c r="AM122" s="352"/>
      <c r="AN122" s="351">
        <f t="shared" si="0"/>
        <v>0</v>
      </c>
      <c r="AO122" s="352"/>
      <c r="AP122" s="352"/>
      <c r="AQ122" s="108" t="s">
        <v>94</v>
      </c>
      <c r="AR122" s="63"/>
      <c r="AS122" s="114">
        <v>0</v>
      </c>
      <c r="AT122" s="115">
        <f t="shared" si="1"/>
        <v>0</v>
      </c>
      <c r="AU122" s="116">
        <f>'999-9-9-58 - SO 14.11 '!P136</f>
        <v>0</v>
      </c>
      <c r="AV122" s="115">
        <f>'999-9-9-58 - SO 14.11 '!J37</f>
        <v>0</v>
      </c>
      <c r="AW122" s="115">
        <f>'999-9-9-58 - SO 14.11 '!J38</f>
        <v>0</v>
      </c>
      <c r="AX122" s="115">
        <f>'999-9-9-58 - SO 14.11 '!J39</f>
        <v>0</v>
      </c>
      <c r="AY122" s="115">
        <f>'999-9-9-58 - SO 14.11 '!J40</f>
        <v>0</v>
      </c>
      <c r="AZ122" s="115">
        <f>'999-9-9-58 - SO 14.11 '!F37</f>
        <v>0</v>
      </c>
      <c r="BA122" s="115">
        <f>'999-9-9-58 - SO 14.11 '!F38</f>
        <v>0</v>
      </c>
      <c r="BB122" s="115">
        <f>'999-9-9-58 - SO 14.11 '!F39</f>
        <v>0</v>
      </c>
      <c r="BC122" s="115">
        <f>'999-9-9-58 - SO 14.11 '!F40</f>
        <v>0</v>
      </c>
      <c r="BD122" s="117">
        <f>'999-9-9-58 - SO 14.11 '!F41</f>
        <v>0</v>
      </c>
      <c r="BT122" s="113" t="s">
        <v>95</v>
      </c>
      <c r="BV122" s="113" t="s">
        <v>78</v>
      </c>
      <c r="BW122" s="113" t="s">
        <v>168</v>
      </c>
      <c r="BX122" s="113" t="s">
        <v>111</v>
      </c>
      <c r="CL122" s="113" t="s">
        <v>1</v>
      </c>
    </row>
    <row r="123" spans="1:90" s="2" customFormat="1" ht="30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8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</row>
    <row r="124" spans="1:90" s="2" customFormat="1" ht="6.95" customHeight="1">
      <c r="A124" s="33"/>
      <c r="B124" s="57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38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</row>
  </sheetData>
  <sheetProtection password="CC35" sheet="1" objects="1" scenarios="1" formatColumns="0" formatRows="0"/>
  <mergeCells count="150"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N99:AP99"/>
    <mergeCell ref="AG99:AM99"/>
    <mergeCell ref="AG100:AM100"/>
    <mergeCell ref="AN100:AP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S89:AT91"/>
    <mergeCell ref="AM90:AP90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C92:G92"/>
    <mergeCell ref="J95:AF95"/>
    <mergeCell ref="D95:H95"/>
    <mergeCell ref="J96:AF96"/>
    <mergeCell ref="D96:H96"/>
    <mergeCell ref="D97:H97"/>
    <mergeCell ref="J97:AF97"/>
    <mergeCell ref="E98:I98"/>
    <mergeCell ref="K98:AF98"/>
    <mergeCell ref="AN119:AP119"/>
    <mergeCell ref="AG119:AM119"/>
    <mergeCell ref="AN120:AP120"/>
    <mergeCell ref="AG120:AM120"/>
    <mergeCell ref="AN121:AP121"/>
    <mergeCell ref="AG121:AM121"/>
    <mergeCell ref="AN122:AP122"/>
    <mergeCell ref="AG122:AM122"/>
    <mergeCell ref="L85:AO85"/>
    <mergeCell ref="I92:AF92"/>
    <mergeCell ref="K99:AF99"/>
    <mergeCell ref="E99:I99"/>
    <mergeCell ref="E100:I100"/>
    <mergeCell ref="K100:AF100"/>
    <mergeCell ref="E101:I101"/>
    <mergeCell ref="K101:AF101"/>
    <mergeCell ref="E102:I102"/>
    <mergeCell ref="K102:AF102"/>
    <mergeCell ref="D103:H103"/>
    <mergeCell ref="J103:AF103"/>
    <mergeCell ref="AM87:AN87"/>
    <mergeCell ref="AM89:AP89"/>
    <mergeCell ref="AN98:AP98"/>
    <mergeCell ref="AG98:AM98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E119:I119"/>
    <mergeCell ref="K119:AF119"/>
    <mergeCell ref="E120:I120"/>
    <mergeCell ref="K120:AF120"/>
    <mergeCell ref="E121:I121"/>
    <mergeCell ref="K121:AF121"/>
    <mergeCell ref="E122:I122"/>
    <mergeCell ref="K122:AF122"/>
    <mergeCell ref="AN101:AP101"/>
    <mergeCell ref="AG101:AM101"/>
    <mergeCell ref="AG102:AM102"/>
    <mergeCell ref="AN102:AP102"/>
    <mergeCell ref="AG103:AM103"/>
    <mergeCell ref="AN103:AP10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K114:AF114"/>
    <mergeCell ref="E114:I114"/>
    <mergeCell ref="E115:I115"/>
    <mergeCell ref="K115:AF115"/>
    <mergeCell ref="K116:AF116"/>
    <mergeCell ref="E116:I116"/>
    <mergeCell ref="E117:I117"/>
    <mergeCell ref="K117:AF117"/>
    <mergeCell ref="K118:AF118"/>
    <mergeCell ref="E118:I118"/>
    <mergeCell ref="K109:AF109"/>
    <mergeCell ref="E109:I109"/>
    <mergeCell ref="E110:I110"/>
    <mergeCell ref="K110:AF110"/>
    <mergeCell ref="E111:I111"/>
    <mergeCell ref="K111:AF111"/>
    <mergeCell ref="E112:I112"/>
    <mergeCell ref="K112:AF112"/>
    <mergeCell ref="K113:AF113"/>
    <mergeCell ref="E113:I113"/>
    <mergeCell ref="E104:I104"/>
    <mergeCell ref="K104:AF104"/>
    <mergeCell ref="E105:I105"/>
    <mergeCell ref="K105:AF105"/>
    <mergeCell ref="K106:AF106"/>
    <mergeCell ref="E106:I106"/>
    <mergeCell ref="K107:AF107"/>
    <mergeCell ref="E107:I107"/>
    <mergeCell ref="K108:AF108"/>
    <mergeCell ref="E108:I108"/>
  </mergeCells>
  <hyperlinks>
    <hyperlink ref="A95" location="'999-9-9-1 - SO 02 Cesta m...'!C2" display="/" xr:uid="{00000000-0004-0000-0000-000000000000}"/>
    <hyperlink ref="A96" location="'999-9-9-2 - SO 03 Cyklotr...'!C2" display="/" xr:uid="{00000000-0004-0000-0000-000001000000}"/>
    <hyperlink ref="A98" location="'999-9-9-31 - SO 12.1.2 Ve...'!C2" display="/" xr:uid="{00000000-0004-0000-0000-000002000000}"/>
    <hyperlink ref="A99" location="'999-9-9-32 - SO 12.2.2 Pr...'!C2" display="/" xr:uid="{00000000-0004-0000-0000-000003000000}"/>
    <hyperlink ref="A100" location="'999-9-9-33 - SO 12.2.2 Oc...'!C2" display="/" xr:uid="{00000000-0004-0000-0000-000004000000}"/>
    <hyperlink ref="A101" location="'999-9-9-34 - SO 12.2.2 Oc...'!C2" display="/" xr:uid="{00000000-0004-0000-0000-000005000000}"/>
    <hyperlink ref="A102" location="'999-9-9-35 - SO 12.5 Prek...'!C2" display="/" xr:uid="{00000000-0004-0000-0000-000006000000}"/>
    <hyperlink ref="A104" location="'999-9-9-41 - SO 14.1'!C2" display="/" xr:uid="{00000000-0004-0000-0000-000007000000}"/>
    <hyperlink ref="A105" location="'999-9-9-42 - SO 14.3'!C2" display="/" xr:uid="{00000000-0004-0000-0000-000008000000}"/>
    <hyperlink ref="A106" location="'999-9-9-43 - SO 14.4 Ľ'!C2" display="/" xr:uid="{00000000-0004-0000-0000-000009000000}"/>
    <hyperlink ref="A107" location="'999-9-9-44 - SO 14.4 P'!C2" display="/" xr:uid="{00000000-0004-0000-0000-00000A000000}"/>
    <hyperlink ref="A108" location="'999-9-9-45 - SO 14.6'!C2" display="/" xr:uid="{00000000-0004-0000-0000-00000B000000}"/>
    <hyperlink ref="A109" location="'999-9-9-46 - SO 14.7'!C2" display="/" xr:uid="{00000000-0004-0000-0000-00000C000000}"/>
    <hyperlink ref="A110" location="'999-9-9-47 - SO 14.8 Holl...'!C2" display="/" xr:uid="{00000000-0004-0000-0000-00000D000000}"/>
    <hyperlink ref="A111" location="'999-9-9-48 - SO 14.8 Nešp...'!C2" display="/" xr:uid="{00000000-0004-0000-0000-00000E000000}"/>
    <hyperlink ref="A112" location="'999-9-9-49 - SO 14.8 Slov...'!C2" display="/" xr:uid="{00000000-0004-0000-0000-00000F000000}"/>
    <hyperlink ref="A113" location="'999-9-9-40 - SO 14.9 Peká...'!C2" display="/" xr:uid="{00000000-0004-0000-0000-000010000000}"/>
    <hyperlink ref="A114" location="'999-9-9-50 - SO 14.9 Veľk...'!C2" display="/" xr:uid="{00000000-0004-0000-0000-000011000000}"/>
    <hyperlink ref="A115" location="'999-9-9-51 - SO 14.9 Veľk...'!C2" display="/" xr:uid="{00000000-0004-0000-0000-000012000000}"/>
    <hyperlink ref="A116" location="'999-9-9-52 - SO 14.10 Mod...'!C2" display="/" xr:uid="{00000000-0004-0000-0000-000013000000}"/>
    <hyperlink ref="A117" location="'999-9-9-53 - SO 14.10 Hal...'!C2" display="/" xr:uid="{00000000-0004-0000-0000-000014000000}"/>
    <hyperlink ref="A118" location="'999-9-9-54 - SO 14.10 Bus...'!C2" display="/" xr:uid="{00000000-0004-0000-0000-000015000000}"/>
    <hyperlink ref="A119" location="'999-9-9-55 - SO 14.10 Ang...'!C2" display="/" xr:uid="{00000000-0004-0000-0000-000016000000}"/>
    <hyperlink ref="A120" location="'999-9-9-56 - SO 14.10 Mal...'!C2" display="/" xr:uid="{00000000-0004-0000-0000-000017000000}"/>
    <hyperlink ref="A121" location="'999-9-9-57 - SO 14.10 Aut...'!C2" display="/" xr:uid="{00000000-0004-0000-0000-000018000000}"/>
    <hyperlink ref="A122" location="'999-9-9-58 - SO 14.11 '!C2" display="/" xr:uid="{00000000-0004-0000-0000-000019000000}"/>
  </hyperlinks>
  <pageMargins left="0.39374999999999999" right="0.39374999999999999" top="0.39374999999999999" bottom="0.39374999999999999" header="0" footer="0"/>
  <pageSetup paperSize="9" scale="67" fitToHeight="100" orientation="portrait" blackAndWhite="1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36"/>
  <sheetViews>
    <sheetView showGridLines="0" topLeftCell="A132" workbookViewId="0">
      <selection activeCell="I136" sqref="I136"/>
    </sheetView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105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1" customFormat="1" ht="12" customHeight="1">
      <c r="B8" s="19"/>
      <c r="D8" s="122" t="s">
        <v>170</v>
      </c>
      <c r="L8" s="19"/>
    </row>
    <row r="9" spans="1:46" s="2" customFormat="1" ht="14.45" customHeight="1">
      <c r="A9" s="33"/>
      <c r="B9" s="38"/>
      <c r="C9" s="33"/>
      <c r="D9" s="33"/>
      <c r="E9" s="403" t="s">
        <v>632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22" t="s">
        <v>633</v>
      </c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5.6" customHeight="1">
      <c r="A11" s="33"/>
      <c r="B11" s="38"/>
      <c r="C11" s="33"/>
      <c r="D11" s="33"/>
      <c r="E11" s="405" t="s">
        <v>647</v>
      </c>
      <c r="F11" s="406"/>
      <c r="G11" s="406"/>
      <c r="H11" s="406"/>
      <c r="I11" s="33"/>
      <c r="J11" s="33"/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22" t="s">
        <v>16</v>
      </c>
      <c r="E13" s="33"/>
      <c r="F13" s="113" t="s">
        <v>1</v>
      </c>
      <c r="G13" s="33"/>
      <c r="H13" s="33"/>
      <c r="I13" s="122" t="s">
        <v>17</v>
      </c>
      <c r="J13" s="113" t="s">
        <v>1</v>
      </c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18</v>
      </c>
      <c r="E14" s="33"/>
      <c r="F14" s="113" t="s">
        <v>19</v>
      </c>
      <c r="G14" s="33"/>
      <c r="H14" s="33"/>
      <c r="I14" s="122" t="s">
        <v>20</v>
      </c>
      <c r="J14" s="123">
        <f>'Rekapitulácia stavby'!AN8</f>
        <v>44957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22" t="s">
        <v>21</v>
      </c>
      <c r="E16" s="33"/>
      <c r="F16" s="33"/>
      <c r="G16" s="33"/>
      <c r="H16" s="33"/>
      <c r="I16" s="122" t="s">
        <v>22</v>
      </c>
      <c r="J16" s="113" t="s">
        <v>23</v>
      </c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3" t="s">
        <v>24</v>
      </c>
      <c r="F17" s="33"/>
      <c r="G17" s="33"/>
      <c r="H17" s="33"/>
      <c r="I17" s="122" t="s">
        <v>25</v>
      </c>
      <c r="J17" s="113" t="s">
        <v>1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2" t="s">
        <v>26</v>
      </c>
      <c r="E19" s="33"/>
      <c r="F19" s="33"/>
      <c r="G19" s="33"/>
      <c r="H19" s="33"/>
      <c r="I19" s="122" t="s">
        <v>22</v>
      </c>
      <c r="J19" s="29" t="str">
        <f>'Rekapitulácia stavby'!AN13</f>
        <v>Vyplň údaj</v>
      </c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407" t="str">
        <f>'Rekapitulácia stavby'!E14</f>
        <v>Vyplň údaj</v>
      </c>
      <c r="F20" s="408"/>
      <c r="G20" s="408"/>
      <c r="H20" s="408"/>
      <c r="I20" s="122" t="s">
        <v>25</v>
      </c>
      <c r="J20" s="29" t="str">
        <f>'Rekapitulácia stavby'!AN14</f>
        <v>Vyplň údaj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2" t="s">
        <v>28</v>
      </c>
      <c r="E22" s="33"/>
      <c r="F22" s="33"/>
      <c r="G22" s="33"/>
      <c r="H22" s="33"/>
      <c r="I22" s="122" t="s">
        <v>22</v>
      </c>
      <c r="J22" s="113" t="s">
        <v>29</v>
      </c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3" t="s">
        <v>30</v>
      </c>
      <c r="F23" s="33"/>
      <c r="G23" s="33"/>
      <c r="H23" s="33"/>
      <c r="I23" s="122" t="s">
        <v>25</v>
      </c>
      <c r="J23" s="113" t="s">
        <v>31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2" t="s">
        <v>33</v>
      </c>
      <c r="E25" s="33"/>
      <c r="F25" s="33"/>
      <c r="G25" s="33"/>
      <c r="H25" s="33"/>
      <c r="I25" s="122" t="s">
        <v>22</v>
      </c>
      <c r="J25" s="113" t="str">
        <f>IF('Rekapitulácia stavby'!AN19="","",'Rekapitulácia stavby'!AN19)</f>
        <v/>
      </c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3" t="str">
        <f>IF('Rekapitulácia stavby'!E20="","",'Rekapitulácia stavby'!E20)</f>
        <v xml:space="preserve"> </v>
      </c>
      <c r="F26" s="33"/>
      <c r="G26" s="33"/>
      <c r="H26" s="33"/>
      <c r="I26" s="122" t="s">
        <v>25</v>
      </c>
      <c r="J26" s="113" t="str">
        <f>IF('Rekapitulácia stavby'!AN20="","",'Rekapitulácia stavby'!AN20)</f>
        <v/>
      </c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2" t="s">
        <v>35</v>
      </c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5" customHeight="1">
      <c r="A29" s="124"/>
      <c r="B29" s="125"/>
      <c r="C29" s="124"/>
      <c r="D29" s="124"/>
      <c r="E29" s="409" t="s">
        <v>1</v>
      </c>
      <c r="F29" s="409"/>
      <c r="G29" s="409"/>
      <c r="H29" s="409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7"/>
      <c r="E31" s="127"/>
      <c r="F31" s="127"/>
      <c r="G31" s="127"/>
      <c r="H31" s="127"/>
      <c r="I31" s="127"/>
      <c r="J31" s="127"/>
      <c r="K31" s="12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13" t="s">
        <v>172</v>
      </c>
      <c r="E32" s="33"/>
      <c r="F32" s="33"/>
      <c r="G32" s="33"/>
      <c r="H32" s="33"/>
      <c r="I32" s="33"/>
      <c r="J32" s="128">
        <f>J98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9" t="s">
        <v>173</v>
      </c>
      <c r="E33" s="33"/>
      <c r="F33" s="33"/>
      <c r="G33" s="33"/>
      <c r="H33" s="33"/>
      <c r="I33" s="33"/>
      <c r="J33" s="128">
        <f>J103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7"/>
      <c r="E35" s="127"/>
      <c r="F35" s="127"/>
      <c r="G35" s="127"/>
      <c r="H35" s="127"/>
      <c r="I35" s="127"/>
      <c r="J35" s="127"/>
      <c r="K35" s="127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40</v>
      </c>
      <c r="E37" s="134" t="s">
        <v>41</v>
      </c>
      <c r="F37" s="135">
        <f>ROUND((SUM(BE103:BE110) + SUM(BE132:BE135)),  2)</f>
        <v>0</v>
      </c>
      <c r="G37" s="136"/>
      <c r="H37" s="136"/>
      <c r="I37" s="137">
        <v>0.2</v>
      </c>
      <c r="J37" s="135">
        <f>ROUND(((SUM(BE103:BE110) + SUM(BE132:BE135))*I37),  2)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34" t="s">
        <v>42</v>
      </c>
      <c r="F38" s="135">
        <f>ROUND((SUM(BF103:BF110) + SUM(BF132:BF135)),  2)</f>
        <v>0</v>
      </c>
      <c r="G38" s="136"/>
      <c r="H38" s="136"/>
      <c r="I38" s="137">
        <v>0.2</v>
      </c>
      <c r="J38" s="135">
        <f>ROUND(((SUM(BF103:BF110) + SUM(BF132:BF135))*I38),  2)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22" t="s">
        <v>43</v>
      </c>
      <c r="F39" s="138">
        <f>ROUND((SUM(BG103:BG110) + SUM(BG132:BG135)),  2)</f>
        <v>0</v>
      </c>
      <c r="G39" s="33"/>
      <c r="H39" s="33"/>
      <c r="I39" s="139">
        <v>0.2</v>
      </c>
      <c r="J39" s="138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22" t="s">
        <v>44</v>
      </c>
      <c r="F40" s="138">
        <f>ROUND((SUM(BH103:BH110) + SUM(BH132:BH135)),  2)</f>
        <v>0</v>
      </c>
      <c r="G40" s="33"/>
      <c r="H40" s="33"/>
      <c r="I40" s="139">
        <v>0.2</v>
      </c>
      <c r="J40" s="138">
        <f>0</f>
        <v>0</v>
      </c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34" t="s">
        <v>45</v>
      </c>
      <c r="F41" s="135">
        <f>ROUND((SUM(BI103:BI110) + SUM(BI132:BI135)),  2)</f>
        <v>0</v>
      </c>
      <c r="G41" s="136"/>
      <c r="H41" s="136"/>
      <c r="I41" s="137">
        <v>0</v>
      </c>
      <c r="J41" s="135">
        <f>0</f>
        <v>0</v>
      </c>
      <c r="K41" s="33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40"/>
      <c r="D43" s="141" t="s">
        <v>46</v>
      </c>
      <c r="E43" s="142"/>
      <c r="F43" s="142"/>
      <c r="G43" s="143" t="s">
        <v>47</v>
      </c>
      <c r="H43" s="144" t="s">
        <v>48</v>
      </c>
      <c r="I43" s="142"/>
      <c r="J43" s="145">
        <f>SUM(J34:J41)</f>
        <v>0</v>
      </c>
      <c r="K43" s="146"/>
      <c r="L43" s="5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170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4.45" customHeight="1">
      <c r="A87" s="33"/>
      <c r="B87" s="34"/>
      <c r="C87" s="35"/>
      <c r="D87" s="35"/>
      <c r="E87" s="400" t="s">
        <v>632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633</v>
      </c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35"/>
      <c r="D89" s="35"/>
      <c r="E89" s="356" t="str">
        <f>E11</f>
        <v>999-9-9-34 - SO 12.2.2 Ochrana VN M.Benku</v>
      </c>
      <c r="F89" s="402"/>
      <c r="G89" s="402"/>
      <c r="H89" s="402"/>
      <c r="I89" s="35"/>
      <c r="J89" s="35"/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Malacky</v>
      </c>
      <c r="G91" s="35"/>
      <c r="H91" s="35"/>
      <c r="I91" s="28" t="s">
        <v>20</v>
      </c>
      <c r="J91" s="69">
        <f>IF(J14="","",J14)</f>
        <v>44957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9" customHeight="1">
      <c r="A93" s="33"/>
      <c r="B93" s="34"/>
      <c r="C93" s="28" t="s">
        <v>21</v>
      </c>
      <c r="D93" s="35"/>
      <c r="E93" s="35"/>
      <c r="F93" s="26" t="str">
        <f>E17</f>
        <v>Mesto Malacky, Bernolákova 5188/1A, 901 01 Malacky</v>
      </c>
      <c r="G93" s="35"/>
      <c r="H93" s="35"/>
      <c r="I93" s="28" t="s">
        <v>28</v>
      </c>
      <c r="J93" s="31" t="str">
        <f>E23</f>
        <v>Cykloprojekt s.r.o., Laurinská 18, 81101 Bratislav</v>
      </c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6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 xml:space="preserve"> </v>
      </c>
      <c r="K94" s="35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8" t="s">
        <v>175</v>
      </c>
      <c r="D96" s="159"/>
      <c r="E96" s="159"/>
      <c r="F96" s="159"/>
      <c r="G96" s="159"/>
      <c r="H96" s="159"/>
      <c r="I96" s="159"/>
      <c r="J96" s="160" t="s">
        <v>176</v>
      </c>
      <c r="K96" s="159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4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22.9" customHeight="1">
      <c r="A98" s="33"/>
      <c r="B98" s="34"/>
      <c r="C98" s="161" t="s">
        <v>177</v>
      </c>
      <c r="D98" s="35"/>
      <c r="E98" s="35"/>
      <c r="F98" s="35"/>
      <c r="G98" s="35"/>
      <c r="H98" s="35"/>
      <c r="I98" s="35"/>
      <c r="J98" s="87">
        <f>J132</f>
        <v>0</v>
      </c>
      <c r="K98" s="35"/>
      <c r="L98" s="54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178</v>
      </c>
    </row>
    <row r="99" spans="1:65" s="9" customFormat="1" ht="24.95" customHeight="1">
      <c r="B99" s="162"/>
      <c r="C99" s="163"/>
      <c r="D99" s="164" t="s">
        <v>635</v>
      </c>
      <c r="E99" s="165"/>
      <c r="F99" s="165"/>
      <c r="G99" s="165"/>
      <c r="H99" s="165"/>
      <c r="I99" s="165"/>
      <c r="J99" s="166">
        <f>J133</f>
        <v>0</v>
      </c>
      <c r="K99" s="163"/>
      <c r="L99" s="167"/>
    </row>
    <row r="100" spans="1:65" s="10" customFormat="1" ht="19.899999999999999" customHeight="1">
      <c r="B100" s="168"/>
      <c r="C100" s="107"/>
      <c r="D100" s="169" t="s">
        <v>636</v>
      </c>
      <c r="E100" s="170"/>
      <c r="F100" s="170"/>
      <c r="G100" s="170"/>
      <c r="H100" s="170"/>
      <c r="I100" s="170"/>
      <c r="J100" s="171">
        <f>J134</f>
        <v>0</v>
      </c>
      <c r="K100" s="107"/>
      <c r="L100" s="172"/>
    </row>
    <row r="101" spans="1:65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4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65" s="2" customFormat="1" ht="6.9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4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65" s="2" customFormat="1" ht="29.25" customHeight="1">
      <c r="A103" s="33"/>
      <c r="B103" s="34"/>
      <c r="C103" s="161" t="s">
        <v>187</v>
      </c>
      <c r="D103" s="35"/>
      <c r="E103" s="35"/>
      <c r="F103" s="35"/>
      <c r="G103" s="35"/>
      <c r="H103" s="35"/>
      <c r="I103" s="35"/>
      <c r="J103" s="173">
        <f>ROUND(J104 + J105 + J106 + J107 + J108 + J109,2)</f>
        <v>0</v>
      </c>
      <c r="K103" s="35"/>
      <c r="L103" s="54"/>
      <c r="N103" s="174" t="s">
        <v>40</v>
      </c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65" s="2" customFormat="1" ht="18" customHeight="1">
      <c r="A104" s="33"/>
      <c r="B104" s="34"/>
      <c r="C104" s="35"/>
      <c r="D104" s="398" t="s">
        <v>188</v>
      </c>
      <c r="E104" s="399"/>
      <c r="F104" s="399"/>
      <c r="G104" s="35"/>
      <c r="H104" s="35"/>
      <c r="I104" s="35"/>
      <c r="J104" s="176">
        <v>0</v>
      </c>
      <c r="K104" s="35"/>
      <c r="L104" s="177"/>
      <c r="M104" s="178"/>
      <c r="N104" s="179" t="s">
        <v>42</v>
      </c>
      <c r="O104" s="178"/>
      <c r="P104" s="178"/>
      <c r="Q104" s="178"/>
      <c r="R104" s="178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81" t="s">
        <v>189</v>
      </c>
      <c r="AZ104" s="178"/>
      <c r="BA104" s="178"/>
      <c r="BB104" s="178"/>
      <c r="BC104" s="178"/>
      <c r="BD104" s="178"/>
      <c r="BE104" s="182">
        <f t="shared" ref="BE104:BE109" si="0">IF(N104="základná",J104,0)</f>
        <v>0</v>
      </c>
      <c r="BF104" s="182">
        <f t="shared" ref="BF104:BF109" si="1">IF(N104="znížená",J104,0)</f>
        <v>0</v>
      </c>
      <c r="BG104" s="182">
        <f t="shared" ref="BG104:BG109" si="2">IF(N104="zákl. prenesená",J104,0)</f>
        <v>0</v>
      </c>
      <c r="BH104" s="182">
        <f t="shared" ref="BH104:BH109" si="3">IF(N104="zníž. prenesená",J104,0)</f>
        <v>0</v>
      </c>
      <c r="BI104" s="182">
        <f t="shared" ref="BI104:BI109" si="4">IF(N104="nulová",J104,0)</f>
        <v>0</v>
      </c>
      <c r="BJ104" s="181" t="s">
        <v>95</v>
      </c>
      <c r="BK104" s="178"/>
      <c r="BL104" s="178"/>
      <c r="BM104" s="178"/>
    </row>
    <row r="105" spans="1:65" s="2" customFormat="1" ht="18" customHeight="1">
      <c r="A105" s="33"/>
      <c r="B105" s="34"/>
      <c r="C105" s="35"/>
      <c r="D105" s="398" t="s">
        <v>190</v>
      </c>
      <c r="E105" s="399"/>
      <c r="F105" s="399"/>
      <c r="G105" s="35"/>
      <c r="H105" s="35"/>
      <c r="I105" s="35"/>
      <c r="J105" s="176">
        <v>0</v>
      </c>
      <c r="K105" s="35"/>
      <c r="L105" s="177"/>
      <c r="M105" s="178"/>
      <c r="N105" s="179" t="s">
        <v>42</v>
      </c>
      <c r="O105" s="178"/>
      <c r="P105" s="178"/>
      <c r="Q105" s="178"/>
      <c r="R105" s="178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81" t="s">
        <v>189</v>
      </c>
      <c r="AZ105" s="178"/>
      <c r="BA105" s="178"/>
      <c r="BB105" s="178"/>
      <c r="BC105" s="178"/>
      <c r="BD105" s="178"/>
      <c r="BE105" s="182">
        <f t="shared" si="0"/>
        <v>0</v>
      </c>
      <c r="BF105" s="182">
        <f t="shared" si="1"/>
        <v>0</v>
      </c>
      <c r="BG105" s="182">
        <f t="shared" si="2"/>
        <v>0</v>
      </c>
      <c r="BH105" s="182">
        <f t="shared" si="3"/>
        <v>0</v>
      </c>
      <c r="BI105" s="182">
        <f t="shared" si="4"/>
        <v>0</v>
      </c>
      <c r="BJ105" s="181" t="s">
        <v>95</v>
      </c>
      <c r="BK105" s="178"/>
      <c r="BL105" s="178"/>
      <c r="BM105" s="178"/>
    </row>
    <row r="106" spans="1:65" s="2" customFormat="1" ht="18" customHeight="1">
      <c r="A106" s="33"/>
      <c r="B106" s="34"/>
      <c r="C106" s="35"/>
      <c r="D106" s="398" t="s">
        <v>191</v>
      </c>
      <c r="E106" s="399"/>
      <c r="F106" s="399"/>
      <c r="G106" s="35"/>
      <c r="H106" s="35"/>
      <c r="I106" s="35"/>
      <c r="J106" s="176">
        <v>0</v>
      </c>
      <c r="K106" s="35"/>
      <c r="L106" s="177"/>
      <c r="M106" s="178"/>
      <c r="N106" s="179" t="s">
        <v>42</v>
      </c>
      <c r="O106" s="178"/>
      <c r="P106" s="178"/>
      <c r="Q106" s="178"/>
      <c r="R106" s="178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81" t="s">
        <v>189</v>
      </c>
      <c r="AZ106" s="178"/>
      <c r="BA106" s="178"/>
      <c r="BB106" s="178"/>
      <c r="BC106" s="178"/>
      <c r="BD106" s="178"/>
      <c r="BE106" s="182">
        <f t="shared" si="0"/>
        <v>0</v>
      </c>
      <c r="BF106" s="182">
        <f t="shared" si="1"/>
        <v>0</v>
      </c>
      <c r="BG106" s="182">
        <f t="shared" si="2"/>
        <v>0</v>
      </c>
      <c r="BH106" s="182">
        <f t="shared" si="3"/>
        <v>0</v>
      </c>
      <c r="BI106" s="182">
        <f t="shared" si="4"/>
        <v>0</v>
      </c>
      <c r="BJ106" s="181" t="s">
        <v>95</v>
      </c>
      <c r="BK106" s="178"/>
      <c r="BL106" s="178"/>
      <c r="BM106" s="178"/>
    </row>
    <row r="107" spans="1:65" s="2" customFormat="1" ht="18" customHeight="1">
      <c r="A107" s="33"/>
      <c r="B107" s="34"/>
      <c r="C107" s="35"/>
      <c r="D107" s="398" t="s">
        <v>192</v>
      </c>
      <c r="E107" s="399"/>
      <c r="F107" s="399"/>
      <c r="G107" s="35"/>
      <c r="H107" s="35"/>
      <c r="I107" s="35"/>
      <c r="J107" s="176">
        <v>0</v>
      </c>
      <c r="K107" s="35"/>
      <c r="L107" s="177"/>
      <c r="M107" s="178"/>
      <c r="N107" s="179" t="s">
        <v>42</v>
      </c>
      <c r="O107" s="178"/>
      <c r="P107" s="178"/>
      <c r="Q107" s="178"/>
      <c r="R107" s="178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81" t="s">
        <v>189</v>
      </c>
      <c r="AZ107" s="178"/>
      <c r="BA107" s="178"/>
      <c r="BB107" s="178"/>
      <c r="BC107" s="178"/>
      <c r="BD107" s="178"/>
      <c r="BE107" s="182">
        <f t="shared" si="0"/>
        <v>0</v>
      </c>
      <c r="BF107" s="182">
        <f t="shared" si="1"/>
        <v>0</v>
      </c>
      <c r="BG107" s="182">
        <f t="shared" si="2"/>
        <v>0</v>
      </c>
      <c r="BH107" s="182">
        <f t="shared" si="3"/>
        <v>0</v>
      </c>
      <c r="BI107" s="182">
        <f t="shared" si="4"/>
        <v>0</v>
      </c>
      <c r="BJ107" s="181" t="s">
        <v>95</v>
      </c>
      <c r="BK107" s="178"/>
      <c r="BL107" s="178"/>
      <c r="BM107" s="178"/>
    </row>
    <row r="108" spans="1:65" s="2" customFormat="1" ht="18" customHeight="1">
      <c r="A108" s="33"/>
      <c r="B108" s="34"/>
      <c r="C108" s="35"/>
      <c r="D108" s="398" t="s">
        <v>193</v>
      </c>
      <c r="E108" s="399"/>
      <c r="F108" s="399"/>
      <c r="G108" s="35"/>
      <c r="H108" s="35"/>
      <c r="I108" s="35"/>
      <c r="J108" s="176">
        <v>0</v>
      </c>
      <c r="K108" s="35"/>
      <c r="L108" s="177"/>
      <c r="M108" s="178"/>
      <c r="N108" s="179" t="s">
        <v>42</v>
      </c>
      <c r="O108" s="178"/>
      <c r="P108" s="178"/>
      <c r="Q108" s="178"/>
      <c r="R108" s="178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81" t="s">
        <v>189</v>
      </c>
      <c r="AZ108" s="178"/>
      <c r="BA108" s="178"/>
      <c r="BB108" s="178"/>
      <c r="BC108" s="178"/>
      <c r="BD108" s="178"/>
      <c r="BE108" s="182">
        <f t="shared" si="0"/>
        <v>0</v>
      </c>
      <c r="BF108" s="182">
        <f t="shared" si="1"/>
        <v>0</v>
      </c>
      <c r="BG108" s="182">
        <f t="shared" si="2"/>
        <v>0</v>
      </c>
      <c r="BH108" s="182">
        <f t="shared" si="3"/>
        <v>0</v>
      </c>
      <c r="BI108" s="182">
        <f t="shared" si="4"/>
        <v>0</v>
      </c>
      <c r="BJ108" s="181" t="s">
        <v>95</v>
      </c>
      <c r="BK108" s="178"/>
      <c r="BL108" s="178"/>
      <c r="BM108" s="178"/>
    </row>
    <row r="109" spans="1:65" s="2" customFormat="1" ht="18" customHeight="1">
      <c r="A109" s="33"/>
      <c r="B109" s="34"/>
      <c r="C109" s="35"/>
      <c r="D109" s="175" t="s">
        <v>194</v>
      </c>
      <c r="E109" s="35"/>
      <c r="F109" s="35"/>
      <c r="G109" s="35"/>
      <c r="H109" s="35"/>
      <c r="I109" s="35"/>
      <c r="J109" s="176">
        <f>ROUND(J32*T109,2)</f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195</v>
      </c>
      <c r="AZ109" s="178"/>
      <c r="BA109" s="178"/>
      <c r="BB109" s="178"/>
      <c r="BC109" s="178"/>
      <c r="BD109" s="178"/>
      <c r="BE109" s="182">
        <f t="shared" si="0"/>
        <v>0</v>
      </c>
      <c r="BF109" s="182">
        <f t="shared" si="1"/>
        <v>0</v>
      </c>
      <c r="BG109" s="182">
        <f t="shared" si="2"/>
        <v>0</v>
      </c>
      <c r="BH109" s="182">
        <f t="shared" si="3"/>
        <v>0</v>
      </c>
      <c r="BI109" s="182">
        <f t="shared" si="4"/>
        <v>0</v>
      </c>
      <c r="BJ109" s="181" t="s">
        <v>95</v>
      </c>
      <c r="BK109" s="178"/>
      <c r="BL109" s="178"/>
      <c r="BM109" s="178"/>
    </row>
    <row r="110" spans="1:65" s="2" customForma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4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65" s="2" customFormat="1" ht="29.25" customHeight="1">
      <c r="A111" s="33"/>
      <c r="B111" s="34"/>
      <c r="C111" s="183" t="s">
        <v>196</v>
      </c>
      <c r="D111" s="159"/>
      <c r="E111" s="159"/>
      <c r="F111" s="159"/>
      <c r="G111" s="159"/>
      <c r="H111" s="159"/>
      <c r="I111" s="159"/>
      <c r="J111" s="184">
        <f>ROUND(J98+J103,2)</f>
        <v>0</v>
      </c>
      <c r="K111" s="159"/>
      <c r="L111" s="54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65" s="2" customFormat="1" ht="6.95" customHeight="1">
      <c r="A112" s="33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4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9"/>
      <c r="C116" s="60"/>
      <c r="D116" s="60"/>
      <c r="E116" s="60"/>
      <c r="F116" s="60"/>
      <c r="G116" s="60"/>
      <c r="H116" s="60"/>
      <c r="I116" s="60"/>
      <c r="J116" s="60"/>
      <c r="K116" s="60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197</v>
      </c>
      <c r="D117" s="35"/>
      <c r="E117" s="35"/>
      <c r="F117" s="35"/>
      <c r="G117" s="35"/>
      <c r="H117" s="35"/>
      <c r="I117" s="35"/>
      <c r="J117" s="35"/>
      <c r="K117" s="35"/>
      <c r="L117" s="54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4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14</v>
      </c>
      <c r="D119" s="35"/>
      <c r="E119" s="35"/>
      <c r="F119" s="35"/>
      <c r="G119" s="35"/>
      <c r="H119" s="35"/>
      <c r="I119" s="35"/>
      <c r="J119" s="35"/>
      <c r="K119" s="35"/>
      <c r="L119" s="54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7" customHeight="1">
      <c r="A120" s="33"/>
      <c r="B120" s="34"/>
      <c r="C120" s="35"/>
      <c r="D120" s="35"/>
      <c r="E120" s="400" t="str">
        <f>E7</f>
        <v>Cyklotrasa Partizánska - Cesta mládeže, Malacky - časť 2 - neoprávnené náklady</v>
      </c>
      <c r="F120" s="401"/>
      <c r="G120" s="401"/>
      <c r="H120" s="401"/>
      <c r="I120" s="35"/>
      <c r="J120" s="35"/>
      <c r="K120" s="35"/>
      <c r="L120" s="5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" customFormat="1" ht="12" customHeight="1">
      <c r="B121" s="20"/>
      <c r="C121" s="28" t="s">
        <v>170</v>
      </c>
      <c r="D121" s="21"/>
      <c r="E121" s="21"/>
      <c r="F121" s="21"/>
      <c r="G121" s="21"/>
      <c r="H121" s="21"/>
      <c r="I121" s="21"/>
      <c r="J121" s="21"/>
      <c r="K121" s="21"/>
      <c r="L121" s="19"/>
    </row>
    <row r="122" spans="1:31" s="2" customFormat="1" ht="14.45" customHeight="1">
      <c r="A122" s="33"/>
      <c r="B122" s="34"/>
      <c r="C122" s="35"/>
      <c r="D122" s="35"/>
      <c r="E122" s="400" t="s">
        <v>632</v>
      </c>
      <c r="F122" s="402"/>
      <c r="G122" s="402"/>
      <c r="H122" s="402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633</v>
      </c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6" customHeight="1">
      <c r="A124" s="33"/>
      <c r="B124" s="34"/>
      <c r="C124" s="35"/>
      <c r="D124" s="35"/>
      <c r="E124" s="356" t="str">
        <f>E11</f>
        <v>999-9-9-34 - SO 12.2.2 Ochrana VN M.Benku</v>
      </c>
      <c r="F124" s="402"/>
      <c r="G124" s="402"/>
      <c r="H124" s="402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4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18</v>
      </c>
      <c r="D126" s="35"/>
      <c r="E126" s="35"/>
      <c r="F126" s="26" t="str">
        <f>F14</f>
        <v>Malacky</v>
      </c>
      <c r="G126" s="35"/>
      <c r="H126" s="35"/>
      <c r="I126" s="28" t="s">
        <v>20</v>
      </c>
      <c r="J126" s="69">
        <f>IF(J14="","",J14)</f>
        <v>44957</v>
      </c>
      <c r="K126" s="35"/>
      <c r="L126" s="5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40.9" customHeight="1">
      <c r="A128" s="33"/>
      <c r="B128" s="34"/>
      <c r="C128" s="28" t="s">
        <v>21</v>
      </c>
      <c r="D128" s="35"/>
      <c r="E128" s="35"/>
      <c r="F128" s="26" t="str">
        <f>E17</f>
        <v>Mesto Malacky, Bernolákova 5188/1A, 901 01 Malacky</v>
      </c>
      <c r="G128" s="35"/>
      <c r="H128" s="35"/>
      <c r="I128" s="28" t="s">
        <v>28</v>
      </c>
      <c r="J128" s="31" t="str">
        <f>E23</f>
        <v>Cykloprojekt s.r.o., Laurinská 18, 81101 Bratislav</v>
      </c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6" customHeight="1">
      <c r="A129" s="33"/>
      <c r="B129" s="34"/>
      <c r="C129" s="28" t="s">
        <v>26</v>
      </c>
      <c r="D129" s="35"/>
      <c r="E129" s="35"/>
      <c r="F129" s="26" t="str">
        <f>IF(E20="","",E20)</f>
        <v>Vyplň údaj</v>
      </c>
      <c r="G129" s="35"/>
      <c r="H129" s="35"/>
      <c r="I129" s="28" t="s">
        <v>33</v>
      </c>
      <c r="J129" s="31" t="str">
        <f>E26</f>
        <v xml:space="preserve"> </v>
      </c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85"/>
      <c r="B131" s="186"/>
      <c r="C131" s="187" t="s">
        <v>198</v>
      </c>
      <c r="D131" s="188" t="s">
        <v>61</v>
      </c>
      <c r="E131" s="188" t="s">
        <v>57</v>
      </c>
      <c r="F131" s="188" t="s">
        <v>58</v>
      </c>
      <c r="G131" s="188" t="s">
        <v>199</v>
      </c>
      <c r="H131" s="188" t="s">
        <v>200</v>
      </c>
      <c r="I131" s="188" t="s">
        <v>201</v>
      </c>
      <c r="J131" s="189" t="s">
        <v>176</v>
      </c>
      <c r="K131" s="190" t="s">
        <v>202</v>
      </c>
      <c r="L131" s="191"/>
      <c r="M131" s="78" t="s">
        <v>1</v>
      </c>
      <c r="N131" s="79" t="s">
        <v>40</v>
      </c>
      <c r="O131" s="79" t="s">
        <v>203</v>
      </c>
      <c r="P131" s="79" t="s">
        <v>204</v>
      </c>
      <c r="Q131" s="79" t="s">
        <v>205</v>
      </c>
      <c r="R131" s="79" t="s">
        <v>206</v>
      </c>
      <c r="S131" s="79" t="s">
        <v>207</v>
      </c>
      <c r="T131" s="80" t="s">
        <v>208</v>
      </c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</row>
    <row r="132" spans="1:65" s="2" customFormat="1" ht="22.9" customHeight="1">
      <c r="A132" s="33"/>
      <c r="B132" s="34"/>
      <c r="C132" s="85" t="s">
        <v>172</v>
      </c>
      <c r="D132" s="35"/>
      <c r="E132" s="35"/>
      <c r="F132" s="35"/>
      <c r="G132" s="35"/>
      <c r="H132" s="35"/>
      <c r="I132" s="35"/>
      <c r="J132" s="192">
        <f>BK132</f>
        <v>0</v>
      </c>
      <c r="K132" s="35"/>
      <c r="L132" s="38"/>
      <c r="M132" s="81"/>
      <c r="N132" s="193"/>
      <c r="O132" s="82"/>
      <c r="P132" s="194">
        <f>P133</f>
        <v>0</v>
      </c>
      <c r="Q132" s="82"/>
      <c r="R132" s="194">
        <f>R133</f>
        <v>0</v>
      </c>
      <c r="S132" s="82"/>
      <c r="T132" s="195">
        <f>T133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75</v>
      </c>
      <c r="AU132" s="16" t="s">
        <v>178</v>
      </c>
      <c r="BK132" s="196">
        <f>BK133</f>
        <v>0</v>
      </c>
    </row>
    <row r="133" spans="1:65" s="12" customFormat="1" ht="25.9" customHeight="1">
      <c r="B133" s="197"/>
      <c r="C133" s="198"/>
      <c r="D133" s="199" t="s">
        <v>75</v>
      </c>
      <c r="E133" s="200" t="s">
        <v>314</v>
      </c>
      <c r="F133" s="200" t="s">
        <v>637</v>
      </c>
      <c r="G133" s="198"/>
      <c r="H133" s="198"/>
      <c r="I133" s="201"/>
      <c r="J133" s="202">
        <f>BK133</f>
        <v>0</v>
      </c>
      <c r="K133" s="198"/>
      <c r="L133" s="203"/>
      <c r="M133" s="204"/>
      <c r="N133" s="205"/>
      <c r="O133" s="205"/>
      <c r="P133" s="206">
        <f>P134</f>
        <v>0</v>
      </c>
      <c r="Q133" s="205"/>
      <c r="R133" s="206">
        <f>R134</f>
        <v>0</v>
      </c>
      <c r="S133" s="205"/>
      <c r="T133" s="207">
        <f>T134</f>
        <v>0</v>
      </c>
      <c r="AR133" s="208" t="s">
        <v>225</v>
      </c>
      <c r="AT133" s="209" t="s">
        <v>75</v>
      </c>
      <c r="AU133" s="209" t="s">
        <v>76</v>
      </c>
      <c r="AY133" s="208" t="s">
        <v>211</v>
      </c>
      <c r="BK133" s="210">
        <f>BK134</f>
        <v>0</v>
      </c>
    </row>
    <row r="134" spans="1:65" s="12" customFormat="1" ht="22.9" customHeight="1">
      <c r="B134" s="197"/>
      <c r="C134" s="198"/>
      <c r="D134" s="199" t="s">
        <v>75</v>
      </c>
      <c r="E134" s="211" t="s">
        <v>638</v>
      </c>
      <c r="F134" s="211" t="s">
        <v>639</v>
      </c>
      <c r="G134" s="198"/>
      <c r="H134" s="198"/>
      <c r="I134" s="201"/>
      <c r="J134" s="212">
        <f>BK134</f>
        <v>0</v>
      </c>
      <c r="K134" s="198"/>
      <c r="L134" s="203"/>
      <c r="M134" s="204"/>
      <c r="N134" s="205"/>
      <c r="O134" s="205"/>
      <c r="P134" s="206">
        <f>P135</f>
        <v>0</v>
      </c>
      <c r="Q134" s="205"/>
      <c r="R134" s="206">
        <f>R135</f>
        <v>0</v>
      </c>
      <c r="S134" s="205"/>
      <c r="T134" s="207">
        <f>T135</f>
        <v>0</v>
      </c>
      <c r="AR134" s="208" t="s">
        <v>225</v>
      </c>
      <c r="AT134" s="209" t="s">
        <v>75</v>
      </c>
      <c r="AU134" s="209" t="s">
        <v>84</v>
      </c>
      <c r="AY134" s="208" t="s">
        <v>211</v>
      </c>
      <c r="BK134" s="210">
        <f>BK135</f>
        <v>0</v>
      </c>
    </row>
    <row r="135" spans="1:65" s="2" customFormat="1" ht="14.45" customHeight="1">
      <c r="A135" s="33"/>
      <c r="B135" s="34"/>
      <c r="C135" s="213" t="s">
        <v>84</v>
      </c>
      <c r="D135" s="213" t="s">
        <v>213</v>
      </c>
      <c r="E135" s="214" t="s">
        <v>84</v>
      </c>
      <c r="F135" s="215" t="s">
        <v>648</v>
      </c>
      <c r="G135" s="216" t="s">
        <v>641</v>
      </c>
      <c r="H135" s="217">
        <v>1</v>
      </c>
      <c r="I135" s="218">
        <f>'Ochrana VN M. Benku'!G38</f>
        <v>0</v>
      </c>
      <c r="J135" s="217">
        <f>ROUND(I135*H135,2)</f>
        <v>0</v>
      </c>
      <c r="K135" s="219"/>
      <c r="L135" s="38"/>
      <c r="M135" s="259" t="s">
        <v>1</v>
      </c>
      <c r="N135" s="260" t="s">
        <v>42</v>
      </c>
      <c r="O135" s="261"/>
      <c r="P135" s="262">
        <f>O135*H135</f>
        <v>0</v>
      </c>
      <c r="Q135" s="262">
        <v>0</v>
      </c>
      <c r="R135" s="262">
        <f>Q135*H135</f>
        <v>0</v>
      </c>
      <c r="S135" s="262">
        <v>0</v>
      </c>
      <c r="T135" s="263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24" t="s">
        <v>517</v>
      </c>
      <c r="AT135" s="224" t="s">
        <v>213</v>
      </c>
      <c r="AU135" s="224" t="s">
        <v>95</v>
      </c>
      <c r="AY135" s="16" t="s">
        <v>211</v>
      </c>
      <c r="BE135" s="225">
        <f>IF(N135="základná",J135,0)</f>
        <v>0</v>
      </c>
      <c r="BF135" s="225">
        <f>IF(N135="znížená",J135,0)</f>
        <v>0</v>
      </c>
      <c r="BG135" s="225">
        <f>IF(N135="zákl. prenesená",J135,0)</f>
        <v>0</v>
      </c>
      <c r="BH135" s="225">
        <f>IF(N135="zníž. prenesená",J135,0)</f>
        <v>0</v>
      </c>
      <c r="BI135" s="225">
        <f>IF(N135="nulová",J135,0)</f>
        <v>0</v>
      </c>
      <c r="BJ135" s="16" t="s">
        <v>95</v>
      </c>
      <c r="BK135" s="225">
        <f>ROUND(I135*H135,2)</f>
        <v>0</v>
      </c>
      <c r="BL135" s="16" t="s">
        <v>517</v>
      </c>
      <c r="BM135" s="224" t="s">
        <v>642</v>
      </c>
    </row>
    <row r="136" spans="1:65" s="2" customFormat="1" ht="6.95" customHeight="1">
      <c r="A136" s="33"/>
      <c r="B136" s="57"/>
      <c r="C136" s="58"/>
      <c r="D136" s="58"/>
      <c r="E136" s="58"/>
      <c r="F136" s="58"/>
      <c r="G136" s="58"/>
      <c r="H136" s="58"/>
      <c r="I136" s="58"/>
      <c r="J136" s="58"/>
      <c r="K136" s="58"/>
      <c r="L136" s="38"/>
      <c r="M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</sheetData>
  <sheetProtection password="CC35" sheet="1" objects="1" scenarios="1" formatColumns="0" formatRows="0" autoFilter="0"/>
  <autoFilter ref="C131:K135" xr:uid="{00000000-0009-0000-0000-000009000000}"/>
  <mergeCells count="17">
    <mergeCell ref="E20:H20"/>
    <mergeCell ref="E29:H29"/>
    <mergeCell ref="E124:H124"/>
    <mergeCell ref="L2:V2"/>
    <mergeCell ref="D106:F106"/>
    <mergeCell ref="D107:F107"/>
    <mergeCell ref="D108:F108"/>
    <mergeCell ref="E120:H120"/>
    <mergeCell ref="E122:H122"/>
    <mergeCell ref="E85:H85"/>
    <mergeCell ref="E87:H87"/>
    <mergeCell ref="E89:H89"/>
    <mergeCell ref="D104:F104"/>
    <mergeCell ref="D105:F105"/>
    <mergeCell ref="E7:H7"/>
    <mergeCell ref="E9:H9"/>
    <mergeCell ref="E11:H11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8"/>
  <sheetViews>
    <sheetView workbookViewId="0">
      <selection activeCell="C39" sqref="C39:G40"/>
    </sheetView>
  </sheetViews>
  <sheetFormatPr defaultColWidth="11.6640625" defaultRowHeight="12.75"/>
  <cols>
    <col min="1" max="1" width="13" style="297" bestFit="1" customWidth="1"/>
    <col min="2" max="2" width="6" style="297" bestFit="1" customWidth="1"/>
    <col min="3" max="3" width="92.5" style="297" bestFit="1" customWidth="1"/>
    <col min="4" max="4" width="5.5" style="297" bestFit="1" customWidth="1"/>
    <col min="5" max="5" width="13.6640625" style="298" customWidth="1"/>
    <col min="6" max="6" width="14.5" style="299" customWidth="1"/>
    <col min="7" max="7" width="13.6640625" style="299" customWidth="1"/>
    <col min="8" max="16384" width="11.6640625" style="297"/>
  </cols>
  <sheetData>
    <row r="1" spans="1:7">
      <c r="C1" s="297" t="s">
        <v>1360</v>
      </c>
    </row>
    <row r="3" spans="1:7">
      <c r="A3" s="297" t="s">
        <v>14</v>
      </c>
      <c r="C3" s="297" t="s">
        <v>1423</v>
      </c>
    </row>
    <row r="4" spans="1:7">
      <c r="A4" s="297" t="s">
        <v>1362</v>
      </c>
      <c r="C4" s="297" t="s">
        <v>1363</v>
      </c>
    </row>
    <row r="5" spans="1:7">
      <c r="A5" s="297" t="s">
        <v>20</v>
      </c>
      <c r="C5" s="300">
        <v>44942</v>
      </c>
    </row>
    <row r="7" spans="1:7" ht="25.5">
      <c r="A7" s="301" t="s">
        <v>1364</v>
      </c>
      <c r="B7" s="301" t="s">
        <v>1365</v>
      </c>
      <c r="C7" s="301" t="s">
        <v>1366</v>
      </c>
      <c r="D7" s="301" t="s">
        <v>1367</v>
      </c>
      <c r="E7" s="302" t="s">
        <v>1368</v>
      </c>
      <c r="F7" s="303" t="s">
        <v>1369</v>
      </c>
      <c r="G7" s="303" t="s">
        <v>1370</v>
      </c>
    </row>
    <row r="8" spans="1:7">
      <c r="A8" s="304">
        <v>1</v>
      </c>
      <c r="B8" s="305" t="s">
        <v>314</v>
      </c>
      <c r="C8" s="306" t="s">
        <v>1381</v>
      </c>
      <c r="D8" s="305" t="s">
        <v>314</v>
      </c>
      <c r="E8" s="307">
        <v>3</v>
      </c>
      <c r="F8" s="308">
        <v>0</v>
      </c>
      <c r="G8" s="308">
        <f t="shared" ref="G8:G9" si="0">E8*F8</f>
        <v>0</v>
      </c>
    </row>
    <row r="9" spans="1:7">
      <c r="A9" s="304">
        <v>2</v>
      </c>
      <c r="B9" s="305" t="s">
        <v>314</v>
      </c>
      <c r="C9" s="306" t="s">
        <v>1420</v>
      </c>
      <c r="D9" s="305" t="s">
        <v>314</v>
      </c>
      <c r="E9" s="307">
        <v>3</v>
      </c>
      <c r="F9" s="308">
        <v>0</v>
      </c>
      <c r="G9" s="308">
        <f t="shared" si="0"/>
        <v>0</v>
      </c>
    </row>
    <row r="10" spans="1:7">
      <c r="C10" s="306" t="s">
        <v>1385</v>
      </c>
      <c r="G10" s="299">
        <f>SUM(G8:G9)</f>
        <v>0</v>
      </c>
    </row>
    <row r="12" spans="1:7" ht="25.5">
      <c r="A12" s="301" t="s">
        <v>1364</v>
      </c>
      <c r="B12" s="301" t="s">
        <v>1365</v>
      </c>
      <c r="C12" s="301" t="s">
        <v>1386</v>
      </c>
      <c r="D12" s="301" t="s">
        <v>1367</v>
      </c>
      <c r="E12" s="302" t="s">
        <v>1368</v>
      </c>
      <c r="F12" s="303" t="s">
        <v>1369</v>
      </c>
      <c r="G12" s="303" t="s">
        <v>1370</v>
      </c>
    </row>
    <row r="13" spans="1:7">
      <c r="A13" s="304">
        <v>1</v>
      </c>
      <c r="B13" s="305" t="s">
        <v>1</v>
      </c>
      <c r="C13" s="306" t="s">
        <v>1399</v>
      </c>
      <c r="D13" s="305" t="s">
        <v>314</v>
      </c>
      <c r="E13" s="307">
        <v>3</v>
      </c>
      <c r="F13" s="308">
        <v>0</v>
      </c>
      <c r="G13" s="308">
        <f t="shared" ref="G13:G14" si="1">E13*F13</f>
        <v>0</v>
      </c>
    </row>
    <row r="14" spans="1:7">
      <c r="A14" s="304">
        <v>2</v>
      </c>
      <c r="B14" s="305" t="s">
        <v>1</v>
      </c>
      <c r="C14" s="306" t="s">
        <v>1421</v>
      </c>
      <c r="D14" s="305" t="s">
        <v>1374</v>
      </c>
      <c r="E14" s="307">
        <v>3</v>
      </c>
      <c r="F14" s="308">
        <v>0</v>
      </c>
      <c r="G14" s="308">
        <f t="shared" si="1"/>
        <v>0</v>
      </c>
    </row>
    <row r="15" spans="1:7">
      <c r="C15" s="306" t="s">
        <v>1385</v>
      </c>
      <c r="G15" s="299">
        <f>SUM(G13:G14)</f>
        <v>0</v>
      </c>
    </row>
    <row r="18" spans="1:7" ht="25.5">
      <c r="A18" s="301" t="s">
        <v>1364</v>
      </c>
      <c r="B18" s="301" t="s">
        <v>1365</v>
      </c>
      <c r="C18" s="301" t="s">
        <v>1405</v>
      </c>
      <c r="D18" s="301" t="s">
        <v>1367</v>
      </c>
      <c r="E18" s="302" t="s">
        <v>1368</v>
      </c>
      <c r="F18" s="303" t="s">
        <v>1369</v>
      </c>
      <c r="G18" s="303" t="s">
        <v>1370</v>
      </c>
    </row>
    <row r="19" spans="1:7">
      <c r="A19" s="305" t="s">
        <v>84</v>
      </c>
      <c r="B19" s="306"/>
      <c r="C19" s="306" t="s">
        <v>1422</v>
      </c>
      <c r="D19" s="305" t="s">
        <v>234</v>
      </c>
      <c r="E19" s="307">
        <v>3</v>
      </c>
      <c r="F19" s="308">
        <v>0</v>
      </c>
      <c r="G19" s="308">
        <f t="shared" ref="G19:G21" si="2">E19*F19</f>
        <v>0</v>
      </c>
    </row>
    <row r="20" spans="1:7">
      <c r="A20" s="305" t="s">
        <v>95</v>
      </c>
      <c r="B20" s="306"/>
      <c r="C20" s="306" t="s">
        <v>1407</v>
      </c>
      <c r="D20" s="305" t="s">
        <v>216</v>
      </c>
      <c r="E20" s="307">
        <v>3</v>
      </c>
      <c r="F20" s="308">
        <v>0</v>
      </c>
      <c r="G20" s="308">
        <f t="shared" si="2"/>
        <v>0</v>
      </c>
    </row>
    <row r="21" spans="1:7">
      <c r="A21" s="305" t="s">
        <v>225</v>
      </c>
      <c r="B21" s="306"/>
      <c r="C21" s="306" t="s">
        <v>1408</v>
      </c>
      <c r="D21" s="305" t="s">
        <v>216</v>
      </c>
      <c r="E21" s="307">
        <v>3</v>
      </c>
      <c r="F21" s="308">
        <v>0</v>
      </c>
      <c r="G21" s="308">
        <f t="shared" si="2"/>
        <v>0</v>
      </c>
    </row>
    <row r="22" spans="1:7">
      <c r="A22" s="305"/>
      <c r="B22" s="306"/>
      <c r="C22" s="306" t="s">
        <v>1385</v>
      </c>
      <c r="D22" s="305"/>
      <c r="E22" s="307"/>
      <c r="F22" s="308"/>
      <c r="G22" s="308">
        <f>SUM(G19:G21)</f>
        <v>0</v>
      </c>
    </row>
    <row r="24" spans="1:7" ht="25.5">
      <c r="A24" s="301" t="s">
        <v>1364</v>
      </c>
      <c r="B24" s="301" t="s">
        <v>1365</v>
      </c>
      <c r="C24" s="301" t="s">
        <v>1414</v>
      </c>
      <c r="D24" s="301" t="s">
        <v>1367</v>
      </c>
      <c r="E24" s="302" t="s">
        <v>1368</v>
      </c>
      <c r="F24" s="303" t="s">
        <v>1369</v>
      </c>
      <c r="G24" s="303" t="s">
        <v>1370</v>
      </c>
    </row>
    <row r="25" spans="1:7">
      <c r="A25" s="304">
        <v>1</v>
      </c>
      <c r="C25" s="306" t="s">
        <v>1415</v>
      </c>
      <c r="E25" s="298">
        <v>3</v>
      </c>
      <c r="F25" s="299">
        <v>0</v>
      </c>
      <c r="G25" s="299">
        <f>E25*F25</f>
        <v>0</v>
      </c>
    </row>
    <row r="26" spans="1:7">
      <c r="A26" s="304">
        <v>2</v>
      </c>
      <c r="C26" s="306" t="s">
        <v>1416</v>
      </c>
      <c r="E26" s="298">
        <v>1</v>
      </c>
      <c r="F26" s="299">
        <v>0</v>
      </c>
      <c r="G26" s="299">
        <f>E26*F26</f>
        <v>0</v>
      </c>
    </row>
    <row r="27" spans="1:7">
      <c r="C27" s="306" t="s">
        <v>1385</v>
      </c>
      <c r="G27" s="299">
        <f>SUM(G25:G26)</f>
        <v>0</v>
      </c>
    </row>
    <row r="32" spans="1:7">
      <c r="C32" s="297" t="s">
        <v>1417</v>
      </c>
    </row>
    <row r="34" spans="3:7">
      <c r="C34" s="297" t="s">
        <v>1366</v>
      </c>
      <c r="G34" s="299">
        <f>G10</f>
        <v>0</v>
      </c>
    </row>
    <row r="35" spans="3:7">
      <c r="C35" s="297" t="s">
        <v>1386</v>
      </c>
      <c r="G35" s="299">
        <f>G15</f>
        <v>0</v>
      </c>
    </row>
    <row r="36" spans="3:7">
      <c r="C36" s="297" t="s">
        <v>1405</v>
      </c>
      <c r="G36" s="299">
        <f>G22</f>
        <v>0</v>
      </c>
    </row>
    <row r="37" spans="3:7">
      <c r="C37" s="297" t="s">
        <v>1414</v>
      </c>
      <c r="G37" s="299">
        <f>G27</f>
        <v>0</v>
      </c>
    </row>
    <row r="38" spans="3:7">
      <c r="C38" s="297" t="s">
        <v>1418</v>
      </c>
      <c r="G38" s="299">
        <f>SUM(G34:G37)</f>
        <v>0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36"/>
  <sheetViews>
    <sheetView showGridLines="0" topLeftCell="A117" workbookViewId="0">
      <selection activeCell="I136" sqref="I136"/>
    </sheetView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108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1" customFormat="1" ht="12" customHeight="1">
      <c r="B8" s="19"/>
      <c r="D8" s="122" t="s">
        <v>170</v>
      </c>
      <c r="L8" s="19"/>
    </row>
    <row r="9" spans="1:46" s="2" customFormat="1" ht="14.45" customHeight="1">
      <c r="A9" s="33"/>
      <c r="B9" s="38"/>
      <c r="C9" s="33"/>
      <c r="D9" s="33"/>
      <c r="E9" s="403" t="s">
        <v>632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22" t="s">
        <v>633</v>
      </c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5.6" customHeight="1">
      <c r="A11" s="33"/>
      <c r="B11" s="38"/>
      <c r="C11" s="33"/>
      <c r="D11" s="33"/>
      <c r="E11" s="405" t="s">
        <v>649</v>
      </c>
      <c r="F11" s="406"/>
      <c r="G11" s="406"/>
      <c r="H11" s="406"/>
      <c r="I11" s="33"/>
      <c r="J11" s="33"/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22" t="s">
        <v>16</v>
      </c>
      <c r="E13" s="33"/>
      <c r="F13" s="113" t="s">
        <v>1</v>
      </c>
      <c r="G13" s="33"/>
      <c r="H13" s="33"/>
      <c r="I13" s="122" t="s">
        <v>17</v>
      </c>
      <c r="J13" s="113" t="s">
        <v>1</v>
      </c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18</v>
      </c>
      <c r="E14" s="33"/>
      <c r="F14" s="113" t="s">
        <v>19</v>
      </c>
      <c r="G14" s="33"/>
      <c r="H14" s="33"/>
      <c r="I14" s="122" t="s">
        <v>20</v>
      </c>
      <c r="J14" s="123">
        <f>'Rekapitulácia stavby'!AN8</f>
        <v>44957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22" t="s">
        <v>21</v>
      </c>
      <c r="E16" s="33"/>
      <c r="F16" s="33"/>
      <c r="G16" s="33"/>
      <c r="H16" s="33"/>
      <c r="I16" s="122" t="s">
        <v>22</v>
      </c>
      <c r="J16" s="113" t="s">
        <v>23</v>
      </c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3" t="s">
        <v>24</v>
      </c>
      <c r="F17" s="33"/>
      <c r="G17" s="33"/>
      <c r="H17" s="33"/>
      <c r="I17" s="122" t="s">
        <v>25</v>
      </c>
      <c r="J17" s="113" t="s">
        <v>1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2" t="s">
        <v>26</v>
      </c>
      <c r="E19" s="33"/>
      <c r="F19" s="33"/>
      <c r="G19" s="33"/>
      <c r="H19" s="33"/>
      <c r="I19" s="122" t="s">
        <v>22</v>
      </c>
      <c r="J19" s="29" t="str">
        <f>'Rekapitulácia stavby'!AN13</f>
        <v>Vyplň údaj</v>
      </c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407" t="str">
        <f>'Rekapitulácia stavby'!E14</f>
        <v>Vyplň údaj</v>
      </c>
      <c r="F20" s="408"/>
      <c r="G20" s="408"/>
      <c r="H20" s="408"/>
      <c r="I20" s="122" t="s">
        <v>25</v>
      </c>
      <c r="J20" s="29" t="str">
        <f>'Rekapitulácia stavby'!AN14</f>
        <v>Vyplň údaj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2" t="s">
        <v>28</v>
      </c>
      <c r="E22" s="33"/>
      <c r="F22" s="33"/>
      <c r="G22" s="33"/>
      <c r="H22" s="33"/>
      <c r="I22" s="122" t="s">
        <v>22</v>
      </c>
      <c r="J22" s="113" t="s">
        <v>29</v>
      </c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3" t="s">
        <v>30</v>
      </c>
      <c r="F23" s="33"/>
      <c r="G23" s="33"/>
      <c r="H23" s="33"/>
      <c r="I23" s="122" t="s">
        <v>25</v>
      </c>
      <c r="J23" s="113" t="s">
        <v>31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2" t="s">
        <v>33</v>
      </c>
      <c r="E25" s="33"/>
      <c r="F25" s="33"/>
      <c r="G25" s="33"/>
      <c r="H25" s="33"/>
      <c r="I25" s="122" t="s">
        <v>22</v>
      </c>
      <c r="J25" s="113" t="str">
        <f>IF('Rekapitulácia stavby'!AN19="","",'Rekapitulácia stavby'!AN19)</f>
        <v/>
      </c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3" t="str">
        <f>IF('Rekapitulácia stavby'!E20="","",'Rekapitulácia stavby'!E20)</f>
        <v xml:space="preserve"> </v>
      </c>
      <c r="F26" s="33"/>
      <c r="G26" s="33"/>
      <c r="H26" s="33"/>
      <c r="I26" s="122" t="s">
        <v>25</v>
      </c>
      <c r="J26" s="113" t="str">
        <f>IF('Rekapitulácia stavby'!AN20="","",'Rekapitulácia stavby'!AN20)</f>
        <v/>
      </c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2" t="s">
        <v>35</v>
      </c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5" customHeight="1">
      <c r="A29" s="124"/>
      <c r="B29" s="125"/>
      <c r="C29" s="124"/>
      <c r="D29" s="124"/>
      <c r="E29" s="409" t="s">
        <v>1</v>
      </c>
      <c r="F29" s="409"/>
      <c r="G29" s="409"/>
      <c r="H29" s="409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7"/>
      <c r="E31" s="127"/>
      <c r="F31" s="127"/>
      <c r="G31" s="127"/>
      <c r="H31" s="127"/>
      <c r="I31" s="127"/>
      <c r="J31" s="127"/>
      <c r="K31" s="12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13" t="s">
        <v>172</v>
      </c>
      <c r="E32" s="33"/>
      <c r="F32" s="33"/>
      <c r="G32" s="33"/>
      <c r="H32" s="33"/>
      <c r="I32" s="33"/>
      <c r="J32" s="128">
        <f>J98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9" t="s">
        <v>173</v>
      </c>
      <c r="E33" s="33"/>
      <c r="F33" s="33"/>
      <c r="G33" s="33"/>
      <c r="H33" s="33"/>
      <c r="I33" s="33"/>
      <c r="J33" s="128">
        <f>J103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7"/>
      <c r="E35" s="127"/>
      <c r="F35" s="127"/>
      <c r="G35" s="127"/>
      <c r="H35" s="127"/>
      <c r="I35" s="127"/>
      <c r="J35" s="127"/>
      <c r="K35" s="127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40</v>
      </c>
      <c r="E37" s="134" t="s">
        <v>41</v>
      </c>
      <c r="F37" s="135">
        <f>ROUND((SUM(BE103:BE110) + SUM(BE132:BE135)),  2)</f>
        <v>0</v>
      </c>
      <c r="G37" s="136"/>
      <c r="H37" s="136"/>
      <c r="I37" s="137">
        <v>0.2</v>
      </c>
      <c r="J37" s="135">
        <f>ROUND(((SUM(BE103:BE110) + SUM(BE132:BE135))*I37),  2)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34" t="s">
        <v>42</v>
      </c>
      <c r="F38" s="135">
        <f>ROUND((SUM(BF103:BF110) + SUM(BF132:BF135)),  2)</f>
        <v>0</v>
      </c>
      <c r="G38" s="136"/>
      <c r="H38" s="136"/>
      <c r="I38" s="137">
        <v>0.2</v>
      </c>
      <c r="J38" s="135">
        <f>ROUND(((SUM(BF103:BF110) + SUM(BF132:BF135))*I38),  2)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22" t="s">
        <v>43</v>
      </c>
      <c r="F39" s="138">
        <f>ROUND((SUM(BG103:BG110) + SUM(BG132:BG135)),  2)</f>
        <v>0</v>
      </c>
      <c r="G39" s="33"/>
      <c r="H39" s="33"/>
      <c r="I39" s="139">
        <v>0.2</v>
      </c>
      <c r="J39" s="138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22" t="s">
        <v>44</v>
      </c>
      <c r="F40" s="138">
        <f>ROUND((SUM(BH103:BH110) + SUM(BH132:BH135)),  2)</f>
        <v>0</v>
      </c>
      <c r="G40" s="33"/>
      <c r="H40" s="33"/>
      <c r="I40" s="139">
        <v>0.2</v>
      </c>
      <c r="J40" s="138">
        <f>0</f>
        <v>0</v>
      </c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34" t="s">
        <v>45</v>
      </c>
      <c r="F41" s="135">
        <f>ROUND((SUM(BI103:BI110) + SUM(BI132:BI135)),  2)</f>
        <v>0</v>
      </c>
      <c r="G41" s="136"/>
      <c r="H41" s="136"/>
      <c r="I41" s="137">
        <v>0</v>
      </c>
      <c r="J41" s="135">
        <f>0</f>
        <v>0</v>
      </c>
      <c r="K41" s="33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40"/>
      <c r="D43" s="141" t="s">
        <v>46</v>
      </c>
      <c r="E43" s="142"/>
      <c r="F43" s="142"/>
      <c r="G43" s="143" t="s">
        <v>47</v>
      </c>
      <c r="H43" s="144" t="s">
        <v>48</v>
      </c>
      <c r="I43" s="142"/>
      <c r="J43" s="145">
        <f>SUM(J34:J41)</f>
        <v>0</v>
      </c>
      <c r="K43" s="146"/>
      <c r="L43" s="5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170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4.45" customHeight="1">
      <c r="A87" s="33"/>
      <c r="B87" s="34"/>
      <c r="C87" s="35"/>
      <c r="D87" s="35"/>
      <c r="E87" s="400" t="s">
        <v>632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633</v>
      </c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35"/>
      <c r="D89" s="35"/>
      <c r="E89" s="356" t="str">
        <f>E11</f>
        <v xml:space="preserve">999-9-9-35 - SO 12.5 Prekládka pripojovacích plynovodov </v>
      </c>
      <c r="F89" s="402"/>
      <c r="G89" s="402"/>
      <c r="H89" s="402"/>
      <c r="I89" s="35"/>
      <c r="J89" s="35"/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Malacky</v>
      </c>
      <c r="G91" s="35"/>
      <c r="H91" s="35"/>
      <c r="I91" s="28" t="s">
        <v>20</v>
      </c>
      <c r="J91" s="69">
        <f>IF(J14="","",J14)</f>
        <v>44957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9" customHeight="1">
      <c r="A93" s="33"/>
      <c r="B93" s="34"/>
      <c r="C93" s="28" t="s">
        <v>21</v>
      </c>
      <c r="D93" s="35"/>
      <c r="E93" s="35"/>
      <c r="F93" s="26" t="str">
        <f>E17</f>
        <v>Mesto Malacky, Bernolákova 5188/1A, 901 01 Malacky</v>
      </c>
      <c r="G93" s="35"/>
      <c r="H93" s="35"/>
      <c r="I93" s="28" t="s">
        <v>28</v>
      </c>
      <c r="J93" s="31" t="str">
        <f>E23</f>
        <v>Cykloprojekt s.r.o., Laurinská 18, 81101 Bratislav</v>
      </c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6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 xml:space="preserve"> </v>
      </c>
      <c r="K94" s="35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8" t="s">
        <v>175</v>
      </c>
      <c r="D96" s="159"/>
      <c r="E96" s="159"/>
      <c r="F96" s="159"/>
      <c r="G96" s="159"/>
      <c r="H96" s="159"/>
      <c r="I96" s="159"/>
      <c r="J96" s="160" t="s">
        <v>176</v>
      </c>
      <c r="K96" s="159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4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22.9" customHeight="1">
      <c r="A98" s="33"/>
      <c r="B98" s="34"/>
      <c r="C98" s="161" t="s">
        <v>177</v>
      </c>
      <c r="D98" s="35"/>
      <c r="E98" s="35"/>
      <c r="F98" s="35"/>
      <c r="G98" s="35"/>
      <c r="H98" s="35"/>
      <c r="I98" s="35"/>
      <c r="J98" s="87">
        <f>J132</f>
        <v>0</v>
      </c>
      <c r="K98" s="35"/>
      <c r="L98" s="54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178</v>
      </c>
    </row>
    <row r="99" spans="1:65" s="9" customFormat="1" ht="24.95" customHeight="1">
      <c r="B99" s="162"/>
      <c r="C99" s="163"/>
      <c r="D99" s="164" t="s">
        <v>635</v>
      </c>
      <c r="E99" s="165"/>
      <c r="F99" s="165"/>
      <c r="G99" s="165"/>
      <c r="H99" s="165"/>
      <c r="I99" s="165"/>
      <c r="J99" s="166">
        <f>J133</f>
        <v>0</v>
      </c>
      <c r="K99" s="163"/>
      <c r="L99" s="167"/>
    </row>
    <row r="100" spans="1:65" s="10" customFormat="1" ht="19.899999999999999" customHeight="1">
      <c r="B100" s="168"/>
      <c r="C100" s="107"/>
      <c r="D100" s="169" t="s">
        <v>650</v>
      </c>
      <c r="E100" s="170"/>
      <c r="F100" s="170"/>
      <c r="G100" s="170"/>
      <c r="H100" s="170"/>
      <c r="I100" s="170"/>
      <c r="J100" s="171">
        <f>J134</f>
        <v>0</v>
      </c>
      <c r="K100" s="107"/>
      <c r="L100" s="172"/>
    </row>
    <row r="101" spans="1:65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4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65" s="2" customFormat="1" ht="6.9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4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65" s="2" customFormat="1" ht="29.25" customHeight="1">
      <c r="A103" s="33"/>
      <c r="B103" s="34"/>
      <c r="C103" s="161" t="s">
        <v>187</v>
      </c>
      <c r="D103" s="35"/>
      <c r="E103" s="35"/>
      <c r="F103" s="35"/>
      <c r="G103" s="35"/>
      <c r="H103" s="35"/>
      <c r="I103" s="35"/>
      <c r="J103" s="173">
        <f>ROUND(J104 + J105 + J106 + J107 + J108 + J109,2)</f>
        <v>0</v>
      </c>
      <c r="K103" s="35"/>
      <c r="L103" s="54"/>
      <c r="N103" s="174" t="s">
        <v>40</v>
      </c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65" s="2" customFormat="1" ht="18" customHeight="1">
      <c r="A104" s="33"/>
      <c r="B104" s="34"/>
      <c r="C104" s="35"/>
      <c r="D104" s="398" t="s">
        <v>188</v>
      </c>
      <c r="E104" s="399"/>
      <c r="F104" s="399"/>
      <c r="G104" s="35"/>
      <c r="H104" s="35"/>
      <c r="I104" s="35"/>
      <c r="J104" s="176">
        <v>0</v>
      </c>
      <c r="K104" s="35"/>
      <c r="L104" s="177"/>
      <c r="M104" s="178"/>
      <c r="N104" s="179" t="s">
        <v>42</v>
      </c>
      <c r="O104" s="178"/>
      <c r="P104" s="178"/>
      <c r="Q104" s="178"/>
      <c r="R104" s="178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81" t="s">
        <v>189</v>
      </c>
      <c r="AZ104" s="178"/>
      <c r="BA104" s="178"/>
      <c r="BB104" s="178"/>
      <c r="BC104" s="178"/>
      <c r="BD104" s="178"/>
      <c r="BE104" s="182">
        <f t="shared" ref="BE104:BE109" si="0">IF(N104="základná",J104,0)</f>
        <v>0</v>
      </c>
      <c r="BF104" s="182">
        <f t="shared" ref="BF104:BF109" si="1">IF(N104="znížená",J104,0)</f>
        <v>0</v>
      </c>
      <c r="BG104" s="182">
        <f t="shared" ref="BG104:BG109" si="2">IF(N104="zákl. prenesená",J104,0)</f>
        <v>0</v>
      </c>
      <c r="BH104" s="182">
        <f t="shared" ref="BH104:BH109" si="3">IF(N104="zníž. prenesená",J104,0)</f>
        <v>0</v>
      </c>
      <c r="BI104" s="182">
        <f t="shared" ref="BI104:BI109" si="4">IF(N104="nulová",J104,0)</f>
        <v>0</v>
      </c>
      <c r="BJ104" s="181" t="s">
        <v>95</v>
      </c>
      <c r="BK104" s="178"/>
      <c r="BL104" s="178"/>
      <c r="BM104" s="178"/>
    </row>
    <row r="105" spans="1:65" s="2" customFormat="1" ht="18" customHeight="1">
      <c r="A105" s="33"/>
      <c r="B105" s="34"/>
      <c r="C105" s="35"/>
      <c r="D105" s="398" t="s">
        <v>190</v>
      </c>
      <c r="E105" s="399"/>
      <c r="F105" s="399"/>
      <c r="G105" s="35"/>
      <c r="H105" s="35"/>
      <c r="I105" s="35"/>
      <c r="J105" s="176">
        <v>0</v>
      </c>
      <c r="K105" s="35"/>
      <c r="L105" s="177"/>
      <c r="M105" s="178"/>
      <c r="N105" s="179" t="s">
        <v>42</v>
      </c>
      <c r="O105" s="178"/>
      <c r="P105" s="178"/>
      <c r="Q105" s="178"/>
      <c r="R105" s="178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81" t="s">
        <v>189</v>
      </c>
      <c r="AZ105" s="178"/>
      <c r="BA105" s="178"/>
      <c r="BB105" s="178"/>
      <c r="BC105" s="178"/>
      <c r="BD105" s="178"/>
      <c r="BE105" s="182">
        <f t="shared" si="0"/>
        <v>0</v>
      </c>
      <c r="BF105" s="182">
        <f t="shared" si="1"/>
        <v>0</v>
      </c>
      <c r="BG105" s="182">
        <f t="shared" si="2"/>
        <v>0</v>
      </c>
      <c r="BH105" s="182">
        <f t="shared" si="3"/>
        <v>0</v>
      </c>
      <c r="BI105" s="182">
        <f t="shared" si="4"/>
        <v>0</v>
      </c>
      <c r="BJ105" s="181" t="s">
        <v>95</v>
      </c>
      <c r="BK105" s="178"/>
      <c r="BL105" s="178"/>
      <c r="BM105" s="178"/>
    </row>
    <row r="106" spans="1:65" s="2" customFormat="1" ht="18" customHeight="1">
      <c r="A106" s="33"/>
      <c r="B106" s="34"/>
      <c r="C106" s="35"/>
      <c r="D106" s="398" t="s">
        <v>191</v>
      </c>
      <c r="E106" s="399"/>
      <c r="F106" s="399"/>
      <c r="G106" s="35"/>
      <c r="H106" s="35"/>
      <c r="I106" s="35"/>
      <c r="J106" s="176">
        <v>0</v>
      </c>
      <c r="K106" s="35"/>
      <c r="L106" s="177"/>
      <c r="M106" s="178"/>
      <c r="N106" s="179" t="s">
        <v>42</v>
      </c>
      <c r="O106" s="178"/>
      <c r="P106" s="178"/>
      <c r="Q106" s="178"/>
      <c r="R106" s="178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81" t="s">
        <v>189</v>
      </c>
      <c r="AZ106" s="178"/>
      <c r="BA106" s="178"/>
      <c r="BB106" s="178"/>
      <c r="BC106" s="178"/>
      <c r="BD106" s="178"/>
      <c r="BE106" s="182">
        <f t="shared" si="0"/>
        <v>0</v>
      </c>
      <c r="BF106" s="182">
        <f t="shared" si="1"/>
        <v>0</v>
      </c>
      <c r="BG106" s="182">
        <f t="shared" si="2"/>
        <v>0</v>
      </c>
      <c r="BH106" s="182">
        <f t="shared" si="3"/>
        <v>0</v>
      </c>
      <c r="BI106" s="182">
        <f t="shared" si="4"/>
        <v>0</v>
      </c>
      <c r="BJ106" s="181" t="s">
        <v>95</v>
      </c>
      <c r="BK106" s="178"/>
      <c r="BL106" s="178"/>
      <c r="BM106" s="178"/>
    </row>
    <row r="107" spans="1:65" s="2" customFormat="1" ht="18" customHeight="1">
      <c r="A107" s="33"/>
      <c r="B107" s="34"/>
      <c r="C107" s="35"/>
      <c r="D107" s="398" t="s">
        <v>192</v>
      </c>
      <c r="E107" s="399"/>
      <c r="F107" s="399"/>
      <c r="G107" s="35"/>
      <c r="H107" s="35"/>
      <c r="I107" s="35"/>
      <c r="J107" s="176">
        <v>0</v>
      </c>
      <c r="K107" s="35"/>
      <c r="L107" s="177"/>
      <c r="M107" s="178"/>
      <c r="N107" s="179" t="s">
        <v>42</v>
      </c>
      <c r="O107" s="178"/>
      <c r="P107" s="178"/>
      <c r="Q107" s="178"/>
      <c r="R107" s="178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81" t="s">
        <v>189</v>
      </c>
      <c r="AZ107" s="178"/>
      <c r="BA107" s="178"/>
      <c r="BB107" s="178"/>
      <c r="BC107" s="178"/>
      <c r="BD107" s="178"/>
      <c r="BE107" s="182">
        <f t="shared" si="0"/>
        <v>0</v>
      </c>
      <c r="BF107" s="182">
        <f t="shared" si="1"/>
        <v>0</v>
      </c>
      <c r="BG107" s="182">
        <f t="shared" si="2"/>
        <v>0</v>
      </c>
      <c r="BH107" s="182">
        <f t="shared" si="3"/>
        <v>0</v>
      </c>
      <c r="BI107" s="182">
        <f t="shared" si="4"/>
        <v>0</v>
      </c>
      <c r="BJ107" s="181" t="s">
        <v>95</v>
      </c>
      <c r="BK107" s="178"/>
      <c r="BL107" s="178"/>
      <c r="BM107" s="178"/>
    </row>
    <row r="108" spans="1:65" s="2" customFormat="1" ht="18" customHeight="1">
      <c r="A108" s="33"/>
      <c r="B108" s="34"/>
      <c r="C108" s="35"/>
      <c r="D108" s="398" t="s">
        <v>193</v>
      </c>
      <c r="E108" s="399"/>
      <c r="F108" s="399"/>
      <c r="G108" s="35"/>
      <c r="H108" s="35"/>
      <c r="I108" s="35"/>
      <c r="J108" s="176">
        <v>0</v>
      </c>
      <c r="K108" s="35"/>
      <c r="L108" s="177"/>
      <c r="M108" s="178"/>
      <c r="N108" s="179" t="s">
        <v>42</v>
      </c>
      <c r="O108" s="178"/>
      <c r="P108" s="178"/>
      <c r="Q108" s="178"/>
      <c r="R108" s="178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81" t="s">
        <v>189</v>
      </c>
      <c r="AZ108" s="178"/>
      <c r="BA108" s="178"/>
      <c r="BB108" s="178"/>
      <c r="BC108" s="178"/>
      <c r="BD108" s="178"/>
      <c r="BE108" s="182">
        <f t="shared" si="0"/>
        <v>0</v>
      </c>
      <c r="BF108" s="182">
        <f t="shared" si="1"/>
        <v>0</v>
      </c>
      <c r="BG108" s="182">
        <f t="shared" si="2"/>
        <v>0</v>
      </c>
      <c r="BH108" s="182">
        <f t="shared" si="3"/>
        <v>0</v>
      </c>
      <c r="BI108" s="182">
        <f t="shared" si="4"/>
        <v>0</v>
      </c>
      <c r="BJ108" s="181" t="s">
        <v>95</v>
      </c>
      <c r="BK108" s="178"/>
      <c r="BL108" s="178"/>
      <c r="BM108" s="178"/>
    </row>
    <row r="109" spans="1:65" s="2" customFormat="1" ht="18" customHeight="1">
      <c r="A109" s="33"/>
      <c r="B109" s="34"/>
      <c r="C109" s="35"/>
      <c r="D109" s="175" t="s">
        <v>194</v>
      </c>
      <c r="E109" s="35"/>
      <c r="F109" s="35"/>
      <c r="G109" s="35"/>
      <c r="H109" s="35"/>
      <c r="I109" s="35"/>
      <c r="J109" s="176">
        <f>ROUND(J32*T109,2)</f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195</v>
      </c>
      <c r="AZ109" s="178"/>
      <c r="BA109" s="178"/>
      <c r="BB109" s="178"/>
      <c r="BC109" s="178"/>
      <c r="BD109" s="178"/>
      <c r="BE109" s="182">
        <f t="shared" si="0"/>
        <v>0</v>
      </c>
      <c r="BF109" s="182">
        <f t="shared" si="1"/>
        <v>0</v>
      </c>
      <c r="BG109" s="182">
        <f t="shared" si="2"/>
        <v>0</v>
      </c>
      <c r="BH109" s="182">
        <f t="shared" si="3"/>
        <v>0</v>
      </c>
      <c r="BI109" s="182">
        <f t="shared" si="4"/>
        <v>0</v>
      </c>
      <c r="BJ109" s="181" t="s">
        <v>95</v>
      </c>
      <c r="BK109" s="178"/>
      <c r="BL109" s="178"/>
      <c r="BM109" s="178"/>
    </row>
    <row r="110" spans="1:65" s="2" customForma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4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65" s="2" customFormat="1" ht="29.25" customHeight="1">
      <c r="A111" s="33"/>
      <c r="B111" s="34"/>
      <c r="C111" s="183" t="s">
        <v>196</v>
      </c>
      <c r="D111" s="159"/>
      <c r="E111" s="159"/>
      <c r="F111" s="159"/>
      <c r="G111" s="159"/>
      <c r="H111" s="159"/>
      <c r="I111" s="159"/>
      <c r="J111" s="184">
        <f>ROUND(J98+J103,2)</f>
        <v>0</v>
      </c>
      <c r="K111" s="159"/>
      <c r="L111" s="54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65" s="2" customFormat="1" ht="6.95" customHeight="1">
      <c r="A112" s="33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4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9"/>
      <c r="C116" s="60"/>
      <c r="D116" s="60"/>
      <c r="E116" s="60"/>
      <c r="F116" s="60"/>
      <c r="G116" s="60"/>
      <c r="H116" s="60"/>
      <c r="I116" s="60"/>
      <c r="J116" s="60"/>
      <c r="K116" s="60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197</v>
      </c>
      <c r="D117" s="35"/>
      <c r="E117" s="35"/>
      <c r="F117" s="35"/>
      <c r="G117" s="35"/>
      <c r="H117" s="35"/>
      <c r="I117" s="35"/>
      <c r="J117" s="35"/>
      <c r="K117" s="35"/>
      <c r="L117" s="54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4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14</v>
      </c>
      <c r="D119" s="35"/>
      <c r="E119" s="35"/>
      <c r="F119" s="35"/>
      <c r="G119" s="35"/>
      <c r="H119" s="35"/>
      <c r="I119" s="35"/>
      <c r="J119" s="35"/>
      <c r="K119" s="35"/>
      <c r="L119" s="54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7" customHeight="1">
      <c r="A120" s="33"/>
      <c r="B120" s="34"/>
      <c r="C120" s="35"/>
      <c r="D120" s="35"/>
      <c r="E120" s="400" t="str">
        <f>E7</f>
        <v>Cyklotrasa Partizánska - Cesta mládeže, Malacky - časť 2 - neoprávnené náklady</v>
      </c>
      <c r="F120" s="401"/>
      <c r="G120" s="401"/>
      <c r="H120" s="401"/>
      <c r="I120" s="35"/>
      <c r="J120" s="35"/>
      <c r="K120" s="35"/>
      <c r="L120" s="5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" customFormat="1" ht="12" customHeight="1">
      <c r="B121" s="20"/>
      <c r="C121" s="28" t="s">
        <v>170</v>
      </c>
      <c r="D121" s="21"/>
      <c r="E121" s="21"/>
      <c r="F121" s="21"/>
      <c r="G121" s="21"/>
      <c r="H121" s="21"/>
      <c r="I121" s="21"/>
      <c r="J121" s="21"/>
      <c r="K121" s="21"/>
      <c r="L121" s="19"/>
    </row>
    <row r="122" spans="1:31" s="2" customFormat="1" ht="14.45" customHeight="1">
      <c r="A122" s="33"/>
      <c r="B122" s="34"/>
      <c r="C122" s="35"/>
      <c r="D122" s="35"/>
      <c r="E122" s="400" t="s">
        <v>632</v>
      </c>
      <c r="F122" s="402"/>
      <c r="G122" s="402"/>
      <c r="H122" s="402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633</v>
      </c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6" customHeight="1">
      <c r="A124" s="33"/>
      <c r="B124" s="34"/>
      <c r="C124" s="35"/>
      <c r="D124" s="35"/>
      <c r="E124" s="356" t="str">
        <f>E11</f>
        <v xml:space="preserve">999-9-9-35 - SO 12.5 Prekládka pripojovacích plynovodov </v>
      </c>
      <c r="F124" s="402"/>
      <c r="G124" s="402"/>
      <c r="H124" s="402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4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18</v>
      </c>
      <c r="D126" s="35"/>
      <c r="E126" s="35"/>
      <c r="F126" s="26" t="str">
        <f>F14</f>
        <v>Malacky</v>
      </c>
      <c r="G126" s="35"/>
      <c r="H126" s="35"/>
      <c r="I126" s="28" t="s">
        <v>20</v>
      </c>
      <c r="J126" s="69">
        <f>IF(J14="","",J14)</f>
        <v>44957</v>
      </c>
      <c r="K126" s="35"/>
      <c r="L126" s="5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40.9" customHeight="1">
      <c r="A128" s="33"/>
      <c r="B128" s="34"/>
      <c r="C128" s="28" t="s">
        <v>21</v>
      </c>
      <c r="D128" s="35"/>
      <c r="E128" s="35"/>
      <c r="F128" s="26" t="str">
        <f>E17</f>
        <v>Mesto Malacky, Bernolákova 5188/1A, 901 01 Malacky</v>
      </c>
      <c r="G128" s="35"/>
      <c r="H128" s="35"/>
      <c r="I128" s="28" t="s">
        <v>28</v>
      </c>
      <c r="J128" s="31" t="str">
        <f>E23</f>
        <v>Cykloprojekt s.r.o., Laurinská 18, 81101 Bratislav</v>
      </c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6" customHeight="1">
      <c r="A129" s="33"/>
      <c r="B129" s="34"/>
      <c r="C129" s="28" t="s">
        <v>26</v>
      </c>
      <c r="D129" s="35"/>
      <c r="E129" s="35"/>
      <c r="F129" s="26" t="str">
        <f>IF(E20="","",E20)</f>
        <v>Vyplň údaj</v>
      </c>
      <c r="G129" s="35"/>
      <c r="H129" s="35"/>
      <c r="I129" s="28" t="s">
        <v>33</v>
      </c>
      <c r="J129" s="31" t="str">
        <f>E26</f>
        <v xml:space="preserve"> </v>
      </c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85"/>
      <c r="B131" s="186"/>
      <c r="C131" s="187" t="s">
        <v>198</v>
      </c>
      <c r="D131" s="188" t="s">
        <v>61</v>
      </c>
      <c r="E131" s="188" t="s">
        <v>57</v>
      </c>
      <c r="F131" s="188" t="s">
        <v>58</v>
      </c>
      <c r="G131" s="188" t="s">
        <v>199</v>
      </c>
      <c r="H131" s="188" t="s">
        <v>200</v>
      </c>
      <c r="I131" s="188" t="s">
        <v>201</v>
      </c>
      <c r="J131" s="189" t="s">
        <v>176</v>
      </c>
      <c r="K131" s="190" t="s">
        <v>202</v>
      </c>
      <c r="L131" s="191"/>
      <c r="M131" s="78" t="s">
        <v>1</v>
      </c>
      <c r="N131" s="79" t="s">
        <v>40</v>
      </c>
      <c r="O131" s="79" t="s">
        <v>203</v>
      </c>
      <c r="P131" s="79" t="s">
        <v>204</v>
      </c>
      <c r="Q131" s="79" t="s">
        <v>205</v>
      </c>
      <c r="R131" s="79" t="s">
        <v>206</v>
      </c>
      <c r="S131" s="79" t="s">
        <v>207</v>
      </c>
      <c r="T131" s="80" t="s">
        <v>208</v>
      </c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</row>
    <row r="132" spans="1:65" s="2" customFormat="1" ht="22.9" customHeight="1">
      <c r="A132" s="33"/>
      <c r="B132" s="34"/>
      <c r="C132" s="85" t="s">
        <v>172</v>
      </c>
      <c r="D132" s="35"/>
      <c r="E132" s="35"/>
      <c r="F132" s="35"/>
      <c r="G132" s="35"/>
      <c r="H132" s="35"/>
      <c r="I132" s="35"/>
      <c r="J132" s="192">
        <f>BK132</f>
        <v>0</v>
      </c>
      <c r="K132" s="35"/>
      <c r="L132" s="38"/>
      <c r="M132" s="81"/>
      <c r="N132" s="193"/>
      <c r="O132" s="82"/>
      <c r="P132" s="194">
        <f>P133</f>
        <v>0</v>
      </c>
      <c r="Q132" s="82"/>
      <c r="R132" s="194">
        <f>R133</f>
        <v>0</v>
      </c>
      <c r="S132" s="82"/>
      <c r="T132" s="195">
        <f>T133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75</v>
      </c>
      <c r="AU132" s="16" t="s">
        <v>178</v>
      </c>
      <c r="BK132" s="196">
        <f>BK133</f>
        <v>0</v>
      </c>
    </row>
    <row r="133" spans="1:65" s="12" customFormat="1" ht="25.9" customHeight="1">
      <c r="B133" s="197"/>
      <c r="C133" s="198"/>
      <c r="D133" s="199" t="s">
        <v>75</v>
      </c>
      <c r="E133" s="200" t="s">
        <v>314</v>
      </c>
      <c r="F133" s="200" t="s">
        <v>637</v>
      </c>
      <c r="G133" s="198"/>
      <c r="H133" s="198"/>
      <c r="I133" s="201"/>
      <c r="J133" s="202">
        <f>BK133</f>
        <v>0</v>
      </c>
      <c r="K133" s="198"/>
      <c r="L133" s="203"/>
      <c r="M133" s="204"/>
      <c r="N133" s="205"/>
      <c r="O133" s="205"/>
      <c r="P133" s="206">
        <f>P134</f>
        <v>0</v>
      </c>
      <c r="Q133" s="205"/>
      <c r="R133" s="206">
        <f>R134</f>
        <v>0</v>
      </c>
      <c r="S133" s="205"/>
      <c r="T133" s="207">
        <f>T134</f>
        <v>0</v>
      </c>
      <c r="AR133" s="208" t="s">
        <v>225</v>
      </c>
      <c r="AT133" s="209" t="s">
        <v>75</v>
      </c>
      <c r="AU133" s="209" t="s">
        <v>76</v>
      </c>
      <c r="AY133" s="208" t="s">
        <v>211</v>
      </c>
      <c r="BK133" s="210">
        <f>BK134</f>
        <v>0</v>
      </c>
    </row>
    <row r="134" spans="1:65" s="12" customFormat="1" ht="22.9" customHeight="1">
      <c r="B134" s="197"/>
      <c r="C134" s="198"/>
      <c r="D134" s="199" t="s">
        <v>75</v>
      </c>
      <c r="E134" s="211" t="s">
        <v>651</v>
      </c>
      <c r="F134" s="211" t="s">
        <v>652</v>
      </c>
      <c r="G134" s="198"/>
      <c r="H134" s="198"/>
      <c r="I134" s="201"/>
      <c r="J134" s="212">
        <f>BK134</f>
        <v>0</v>
      </c>
      <c r="K134" s="198"/>
      <c r="L134" s="203"/>
      <c r="M134" s="204"/>
      <c r="N134" s="205"/>
      <c r="O134" s="205"/>
      <c r="P134" s="206">
        <f>P135</f>
        <v>0</v>
      </c>
      <c r="Q134" s="205"/>
      <c r="R134" s="206">
        <f>R135</f>
        <v>0</v>
      </c>
      <c r="S134" s="205"/>
      <c r="T134" s="207">
        <f>T135</f>
        <v>0</v>
      </c>
      <c r="AR134" s="208" t="s">
        <v>225</v>
      </c>
      <c r="AT134" s="209" t="s">
        <v>75</v>
      </c>
      <c r="AU134" s="209" t="s">
        <v>84</v>
      </c>
      <c r="AY134" s="208" t="s">
        <v>211</v>
      </c>
      <c r="BK134" s="210">
        <f>BK135</f>
        <v>0</v>
      </c>
    </row>
    <row r="135" spans="1:65" s="2" customFormat="1" ht="14.45" customHeight="1">
      <c r="A135" s="33"/>
      <c r="B135" s="34"/>
      <c r="C135" s="213" t="s">
        <v>84</v>
      </c>
      <c r="D135" s="213" t="s">
        <v>213</v>
      </c>
      <c r="E135" s="214" t="s">
        <v>84</v>
      </c>
      <c r="F135" s="215" t="s">
        <v>653</v>
      </c>
      <c r="G135" s="216" t="s">
        <v>641</v>
      </c>
      <c r="H135" s="217">
        <v>1</v>
      </c>
      <c r="I135" s="218">
        <f>'Prekládka pripoj. plynovodov'!I119</f>
        <v>0</v>
      </c>
      <c r="J135" s="217">
        <f>ROUND(I135*H135,2)</f>
        <v>0</v>
      </c>
      <c r="K135" s="219"/>
      <c r="L135" s="38"/>
      <c r="M135" s="259" t="s">
        <v>1</v>
      </c>
      <c r="N135" s="260" t="s">
        <v>42</v>
      </c>
      <c r="O135" s="261"/>
      <c r="P135" s="262">
        <f>O135*H135</f>
        <v>0</v>
      </c>
      <c r="Q135" s="262">
        <v>0</v>
      </c>
      <c r="R135" s="262">
        <f>Q135*H135</f>
        <v>0</v>
      </c>
      <c r="S135" s="262">
        <v>0</v>
      </c>
      <c r="T135" s="263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24" t="s">
        <v>517</v>
      </c>
      <c r="AT135" s="224" t="s">
        <v>213</v>
      </c>
      <c r="AU135" s="224" t="s">
        <v>95</v>
      </c>
      <c r="AY135" s="16" t="s">
        <v>211</v>
      </c>
      <c r="BE135" s="225">
        <f>IF(N135="základná",J135,0)</f>
        <v>0</v>
      </c>
      <c r="BF135" s="225">
        <f>IF(N135="znížená",J135,0)</f>
        <v>0</v>
      </c>
      <c r="BG135" s="225">
        <f>IF(N135="zákl. prenesená",J135,0)</f>
        <v>0</v>
      </c>
      <c r="BH135" s="225">
        <f>IF(N135="zníž. prenesená",J135,0)</f>
        <v>0</v>
      </c>
      <c r="BI135" s="225">
        <f>IF(N135="nulová",J135,0)</f>
        <v>0</v>
      </c>
      <c r="BJ135" s="16" t="s">
        <v>95</v>
      </c>
      <c r="BK135" s="225">
        <f>ROUND(I135*H135,2)</f>
        <v>0</v>
      </c>
      <c r="BL135" s="16" t="s">
        <v>517</v>
      </c>
      <c r="BM135" s="224" t="s">
        <v>654</v>
      </c>
    </row>
    <row r="136" spans="1:65" s="2" customFormat="1" ht="6.95" customHeight="1">
      <c r="A136" s="33"/>
      <c r="B136" s="57"/>
      <c r="C136" s="58"/>
      <c r="D136" s="58"/>
      <c r="E136" s="58"/>
      <c r="F136" s="58"/>
      <c r="G136" s="58"/>
      <c r="H136" s="58"/>
      <c r="I136" s="58"/>
      <c r="J136" s="58"/>
      <c r="K136" s="58"/>
      <c r="L136" s="38"/>
      <c r="M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</sheetData>
  <sheetProtection password="CC35" sheet="1" objects="1" scenarios="1" formatColumns="0" formatRows="0" autoFilter="0"/>
  <autoFilter ref="C131:K135" xr:uid="{00000000-0009-0000-0000-00000B000000}"/>
  <mergeCells count="17">
    <mergeCell ref="E20:H20"/>
    <mergeCell ref="E29:H29"/>
    <mergeCell ref="E124:H124"/>
    <mergeCell ref="L2:V2"/>
    <mergeCell ref="D106:F106"/>
    <mergeCell ref="D107:F107"/>
    <mergeCell ref="D108:F108"/>
    <mergeCell ref="E120:H120"/>
    <mergeCell ref="E122:H122"/>
    <mergeCell ref="E85:H85"/>
    <mergeCell ref="E87:H87"/>
    <mergeCell ref="E89:H89"/>
    <mergeCell ref="D104:F104"/>
    <mergeCell ref="D105:F105"/>
    <mergeCell ref="E7:H7"/>
    <mergeCell ref="E9:H9"/>
    <mergeCell ref="E11:H11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119"/>
  <sheetViews>
    <sheetView showGridLines="0" tabSelected="1" workbookViewId="0">
      <pane ySplit="10" topLeftCell="A11" activePane="bottomLeft" state="frozen"/>
      <selection pane="bottomLeft" activeCell="AB23" sqref="AB22:AC23"/>
    </sheetView>
  </sheetViews>
  <sheetFormatPr defaultColWidth="11.83203125" defaultRowHeight="12.75"/>
  <cols>
    <col min="1" max="1" width="6.1640625" style="343" customWidth="1"/>
    <col min="2" max="2" width="6.1640625" style="318" customWidth="1"/>
    <col min="3" max="3" width="11.33203125" style="319" customWidth="1"/>
    <col min="4" max="4" width="56.5" style="310" customWidth="1"/>
    <col min="5" max="5" width="14.5" style="313" customWidth="1"/>
    <col min="6" max="6" width="7.5" style="310" customWidth="1"/>
    <col min="7" max="7" width="12.5" style="311" customWidth="1"/>
    <col min="8" max="9" width="14.5" style="311" customWidth="1"/>
    <col min="10" max="10" width="10.5" style="311" hidden="1" customWidth="1"/>
    <col min="11" max="11" width="9.5" style="312" hidden="1" customWidth="1"/>
    <col min="12" max="12" width="10.5" style="312" customWidth="1"/>
    <col min="13" max="13" width="10.33203125" style="313" hidden="1" customWidth="1"/>
    <col min="14" max="14" width="9" style="313" customWidth="1"/>
    <col min="15" max="15" width="4.5" style="310" customWidth="1"/>
    <col min="16" max="16" width="16.5" style="310" hidden="1" customWidth="1"/>
    <col min="17" max="19" width="17" style="313" hidden="1" customWidth="1"/>
    <col min="20" max="20" width="13.5" style="342" hidden="1" customWidth="1"/>
    <col min="21" max="21" width="13.1640625" style="342" hidden="1" customWidth="1"/>
    <col min="22" max="22" width="82.5" style="342" hidden="1" customWidth="1"/>
    <col min="23" max="23" width="11.83203125" style="313"/>
    <col min="24" max="24" width="8.5" style="310" customWidth="1"/>
    <col min="25" max="25" width="31.5" style="310" customWidth="1"/>
    <col min="26" max="26" width="5.5" style="310" customWidth="1"/>
    <col min="27" max="27" width="10.5" style="310" customWidth="1"/>
    <col min="28" max="28" width="11.33203125" style="310" customWidth="1"/>
    <col min="29" max="256" width="11.83203125" style="315"/>
    <col min="257" max="258" width="6.1640625" style="315" customWidth="1"/>
    <col min="259" max="259" width="11.33203125" style="315" customWidth="1"/>
    <col min="260" max="260" width="56.5" style="315" customWidth="1"/>
    <col min="261" max="261" width="14.5" style="315" customWidth="1"/>
    <col min="262" max="262" width="7.5" style="315" customWidth="1"/>
    <col min="263" max="263" width="12.5" style="315" customWidth="1"/>
    <col min="264" max="265" width="14.5" style="315" customWidth="1"/>
    <col min="266" max="267" width="0" style="315" hidden="1" customWidth="1"/>
    <col min="268" max="268" width="10.5" style="315" customWidth="1"/>
    <col min="269" max="269" width="0" style="315" hidden="1" customWidth="1"/>
    <col min="270" max="270" width="9" style="315" customWidth="1"/>
    <col min="271" max="271" width="4.5" style="315" customWidth="1"/>
    <col min="272" max="278" width="0" style="315" hidden="1" customWidth="1"/>
    <col min="279" max="279" width="11.83203125" style="315"/>
    <col min="280" max="280" width="8.5" style="315" customWidth="1"/>
    <col min="281" max="281" width="31.5" style="315" customWidth="1"/>
    <col min="282" max="282" width="5.5" style="315" customWidth="1"/>
    <col min="283" max="283" width="10.5" style="315" customWidth="1"/>
    <col min="284" max="284" width="11.33203125" style="315" customWidth="1"/>
    <col min="285" max="512" width="11.83203125" style="315"/>
    <col min="513" max="514" width="6.1640625" style="315" customWidth="1"/>
    <col min="515" max="515" width="11.33203125" style="315" customWidth="1"/>
    <col min="516" max="516" width="56.5" style="315" customWidth="1"/>
    <col min="517" max="517" width="14.5" style="315" customWidth="1"/>
    <col min="518" max="518" width="7.5" style="315" customWidth="1"/>
    <col min="519" max="519" width="12.5" style="315" customWidth="1"/>
    <col min="520" max="521" width="14.5" style="315" customWidth="1"/>
    <col min="522" max="523" width="0" style="315" hidden="1" customWidth="1"/>
    <col min="524" max="524" width="10.5" style="315" customWidth="1"/>
    <col min="525" max="525" width="0" style="315" hidden="1" customWidth="1"/>
    <col min="526" max="526" width="9" style="315" customWidth="1"/>
    <col min="527" max="527" width="4.5" style="315" customWidth="1"/>
    <col min="528" max="534" width="0" style="315" hidden="1" customWidth="1"/>
    <col min="535" max="535" width="11.83203125" style="315"/>
    <col min="536" max="536" width="8.5" style="315" customWidth="1"/>
    <col min="537" max="537" width="31.5" style="315" customWidth="1"/>
    <col min="538" max="538" width="5.5" style="315" customWidth="1"/>
    <col min="539" max="539" width="10.5" style="315" customWidth="1"/>
    <col min="540" max="540" width="11.33203125" style="315" customWidth="1"/>
    <col min="541" max="768" width="11.83203125" style="315"/>
    <col min="769" max="770" width="6.1640625" style="315" customWidth="1"/>
    <col min="771" max="771" width="11.33203125" style="315" customWidth="1"/>
    <col min="772" max="772" width="56.5" style="315" customWidth="1"/>
    <col min="773" max="773" width="14.5" style="315" customWidth="1"/>
    <col min="774" max="774" width="7.5" style="315" customWidth="1"/>
    <col min="775" max="775" width="12.5" style="315" customWidth="1"/>
    <col min="776" max="777" width="14.5" style="315" customWidth="1"/>
    <col min="778" max="779" width="0" style="315" hidden="1" customWidth="1"/>
    <col min="780" max="780" width="10.5" style="315" customWidth="1"/>
    <col min="781" max="781" width="0" style="315" hidden="1" customWidth="1"/>
    <col min="782" max="782" width="9" style="315" customWidth="1"/>
    <col min="783" max="783" width="4.5" style="315" customWidth="1"/>
    <col min="784" max="790" width="0" style="315" hidden="1" customWidth="1"/>
    <col min="791" max="791" width="11.83203125" style="315"/>
    <col min="792" max="792" width="8.5" style="315" customWidth="1"/>
    <col min="793" max="793" width="31.5" style="315" customWidth="1"/>
    <col min="794" max="794" width="5.5" style="315" customWidth="1"/>
    <col min="795" max="795" width="10.5" style="315" customWidth="1"/>
    <col min="796" max="796" width="11.33203125" style="315" customWidth="1"/>
    <col min="797" max="1024" width="11.83203125" style="315"/>
    <col min="1025" max="1026" width="6.1640625" style="315" customWidth="1"/>
    <col min="1027" max="1027" width="11.33203125" style="315" customWidth="1"/>
    <col min="1028" max="1028" width="56.5" style="315" customWidth="1"/>
    <col min="1029" max="1029" width="14.5" style="315" customWidth="1"/>
    <col min="1030" max="1030" width="7.5" style="315" customWidth="1"/>
    <col min="1031" max="1031" width="12.5" style="315" customWidth="1"/>
    <col min="1032" max="1033" width="14.5" style="315" customWidth="1"/>
    <col min="1034" max="1035" width="0" style="315" hidden="1" customWidth="1"/>
    <col min="1036" max="1036" width="10.5" style="315" customWidth="1"/>
    <col min="1037" max="1037" width="0" style="315" hidden="1" customWidth="1"/>
    <col min="1038" max="1038" width="9" style="315" customWidth="1"/>
    <col min="1039" max="1039" width="4.5" style="315" customWidth="1"/>
    <col min="1040" max="1046" width="0" style="315" hidden="1" customWidth="1"/>
    <col min="1047" max="1047" width="11.83203125" style="315"/>
    <col min="1048" max="1048" width="8.5" style="315" customWidth="1"/>
    <col min="1049" max="1049" width="31.5" style="315" customWidth="1"/>
    <col min="1050" max="1050" width="5.5" style="315" customWidth="1"/>
    <col min="1051" max="1051" width="10.5" style="315" customWidth="1"/>
    <col min="1052" max="1052" width="11.33203125" style="315" customWidth="1"/>
    <col min="1053" max="1280" width="11.83203125" style="315"/>
    <col min="1281" max="1282" width="6.1640625" style="315" customWidth="1"/>
    <col min="1283" max="1283" width="11.33203125" style="315" customWidth="1"/>
    <col min="1284" max="1284" width="56.5" style="315" customWidth="1"/>
    <col min="1285" max="1285" width="14.5" style="315" customWidth="1"/>
    <col min="1286" max="1286" width="7.5" style="315" customWidth="1"/>
    <col min="1287" max="1287" width="12.5" style="315" customWidth="1"/>
    <col min="1288" max="1289" width="14.5" style="315" customWidth="1"/>
    <col min="1290" max="1291" width="0" style="315" hidden="1" customWidth="1"/>
    <col min="1292" max="1292" width="10.5" style="315" customWidth="1"/>
    <col min="1293" max="1293" width="0" style="315" hidden="1" customWidth="1"/>
    <col min="1294" max="1294" width="9" style="315" customWidth="1"/>
    <col min="1295" max="1295" width="4.5" style="315" customWidth="1"/>
    <col min="1296" max="1302" width="0" style="315" hidden="1" customWidth="1"/>
    <col min="1303" max="1303" width="11.83203125" style="315"/>
    <col min="1304" max="1304" width="8.5" style="315" customWidth="1"/>
    <col min="1305" max="1305" width="31.5" style="315" customWidth="1"/>
    <col min="1306" max="1306" width="5.5" style="315" customWidth="1"/>
    <col min="1307" max="1307" width="10.5" style="315" customWidth="1"/>
    <col min="1308" max="1308" width="11.33203125" style="315" customWidth="1"/>
    <col min="1309" max="1536" width="11.83203125" style="315"/>
    <col min="1537" max="1538" width="6.1640625" style="315" customWidth="1"/>
    <col min="1539" max="1539" width="11.33203125" style="315" customWidth="1"/>
    <col min="1540" max="1540" width="56.5" style="315" customWidth="1"/>
    <col min="1541" max="1541" width="14.5" style="315" customWidth="1"/>
    <col min="1542" max="1542" width="7.5" style="315" customWidth="1"/>
    <col min="1543" max="1543" width="12.5" style="315" customWidth="1"/>
    <col min="1544" max="1545" width="14.5" style="315" customWidth="1"/>
    <col min="1546" max="1547" width="0" style="315" hidden="1" customWidth="1"/>
    <col min="1548" max="1548" width="10.5" style="315" customWidth="1"/>
    <col min="1549" max="1549" width="0" style="315" hidden="1" customWidth="1"/>
    <col min="1550" max="1550" width="9" style="315" customWidth="1"/>
    <col min="1551" max="1551" width="4.5" style="315" customWidth="1"/>
    <col min="1552" max="1558" width="0" style="315" hidden="1" customWidth="1"/>
    <col min="1559" max="1559" width="11.83203125" style="315"/>
    <col min="1560" max="1560" width="8.5" style="315" customWidth="1"/>
    <col min="1561" max="1561" width="31.5" style="315" customWidth="1"/>
    <col min="1562" max="1562" width="5.5" style="315" customWidth="1"/>
    <col min="1563" max="1563" width="10.5" style="315" customWidth="1"/>
    <col min="1564" max="1564" width="11.33203125" style="315" customWidth="1"/>
    <col min="1565" max="1792" width="11.83203125" style="315"/>
    <col min="1793" max="1794" width="6.1640625" style="315" customWidth="1"/>
    <col min="1795" max="1795" width="11.33203125" style="315" customWidth="1"/>
    <col min="1796" max="1796" width="56.5" style="315" customWidth="1"/>
    <col min="1797" max="1797" width="14.5" style="315" customWidth="1"/>
    <col min="1798" max="1798" width="7.5" style="315" customWidth="1"/>
    <col min="1799" max="1799" width="12.5" style="315" customWidth="1"/>
    <col min="1800" max="1801" width="14.5" style="315" customWidth="1"/>
    <col min="1802" max="1803" width="0" style="315" hidden="1" customWidth="1"/>
    <col min="1804" max="1804" width="10.5" style="315" customWidth="1"/>
    <col min="1805" max="1805" width="0" style="315" hidden="1" customWidth="1"/>
    <col min="1806" max="1806" width="9" style="315" customWidth="1"/>
    <col min="1807" max="1807" width="4.5" style="315" customWidth="1"/>
    <col min="1808" max="1814" width="0" style="315" hidden="1" customWidth="1"/>
    <col min="1815" max="1815" width="11.83203125" style="315"/>
    <col min="1816" max="1816" width="8.5" style="315" customWidth="1"/>
    <col min="1817" max="1817" width="31.5" style="315" customWidth="1"/>
    <col min="1818" max="1818" width="5.5" style="315" customWidth="1"/>
    <col min="1819" max="1819" width="10.5" style="315" customWidth="1"/>
    <col min="1820" max="1820" width="11.33203125" style="315" customWidth="1"/>
    <col min="1821" max="2048" width="11.83203125" style="315"/>
    <col min="2049" max="2050" width="6.1640625" style="315" customWidth="1"/>
    <col min="2051" max="2051" width="11.33203125" style="315" customWidth="1"/>
    <col min="2052" max="2052" width="56.5" style="315" customWidth="1"/>
    <col min="2053" max="2053" width="14.5" style="315" customWidth="1"/>
    <col min="2054" max="2054" width="7.5" style="315" customWidth="1"/>
    <col min="2055" max="2055" width="12.5" style="315" customWidth="1"/>
    <col min="2056" max="2057" width="14.5" style="315" customWidth="1"/>
    <col min="2058" max="2059" width="0" style="315" hidden="1" customWidth="1"/>
    <col min="2060" max="2060" width="10.5" style="315" customWidth="1"/>
    <col min="2061" max="2061" width="0" style="315" hidden="1" customWidth="1"/>
    <col min="2062" max="2062" width="9" style="315" customWidth="1"/>
    <col min="2063" max="2063" width="4.5" style="315" customWidth="1"/>
    <col min="2064" max="2070" width="0" style="315" hidden="1" customWidth="1"/>
    <col min="2071" max="2071" width="11.83203125" style="315"/>
    <col min="2072" max="2072" width="8.5" style="315" customWidth="1"/>
    <col min="2073" max="2073" width="31.5" style="315" customWidth="1"/>
    <col min="2074" max="2074" width="5.5" style="315" customWidth="1"/>
    <col min="2075" max="2075" width="10.5" style="315" customWidth="1"/>
    <col min="2076" max="2076" width="11.33203125" style="315" customWidth="1"/>
    <col min="2077" max="2304" width="11.83203125" style="315"/>
    <col min="2305" max="2306" width="6.1640625" style="315" customWidth="1"/>
    <col min="2307" max="2307" width="11.33203125" style="315" customWidth="1"/>
    <col min="2308" max="2308" width="56.5" style="315" customWidth="1"/>
    <col min="2309" max="2309" width="14.5" style="315" customWidth="1"/>
    <col min="2310" max="2310" width="7.5" style="315" customWidth="1"/>
    <col min="2311" max="2311" width="12.5" style="315" customWidth="1"/>
    <col min="2312" max="2313" width="14.5" style="315" customWidth="1"/>
    <col min="2314" max="2315" width="0" style="315" hidden="1" customWidth="1"/>
    <col min="2316" max="2316" width="10.5" style="315" customWidth="1"/>
    <col min="2317" max="2317" width="0" style="315" hidden="1" customWidth="1"/>
    <col min="2318" max="2318" width="9" style="315" customWidth="1"/>
    <col min="2319" max="2319" width="4.5" style="315" customWidth="1"/>
    <col min="2320" max="2326" width="0" style="315" hidden="1" customWidth="1"/>
    <col min="2327" max="2327" width="11.83203125" style="315"/>
    <col min="2328" max="2328" width="8.5" style="315" customWidth="1"/>
    <col min="2329" max="2329" width="31.5" style="315" customWidth="1"/>
    <col min="2330" max="2330" width="5.5" style="315" customWidth="1"/>
    <col min="2331" max="2331" width="10.5" style="315" customWidth="1"/>
    <col min="2332" max="2332" width="11.33203125" style="315" customWidth="1"/>
    <col min="2333" max="2560" width="11.83203125" style="315"/>
    <col min="2561" max="2562" width="6.1640625" style="315" customWidth="1"/>
    <col min="2563" max="2563" width="11.33203125" style="315" customWidth="1"/>
    <col min="2564" max="2564" width="56.5" style="315" customWidth="1"/>
    <col min="2565" max="2565" width="14.5" style="315" customWidth="1"/>
    <col min="2566" max="2566" width="7.5" style="315" customWidth="1"/>
    <col min="2567" max="2567" width="12.5" style="315" customWidth="1"/>
    <col min="2568" max="2569" width="14.5" style="315" customWidth="1"/>
    <col min="2570" max="2571" width="0" style="315" hidden="1" customWidth="1"/>
    <col min="2572" max="2572" width="10.5" style="315" customWidth="1"/>
    <col min="2573" max="2573" width="0" style="315" hidden="1" customWidth="1"/>
    <col min="2574" max="2574" width="9" style="315" customWidth="1"/>
    <col min="2575" max="2575" width="4.5" style="315" customWidth="1"/>
    <col min="2576" max="2582" width="0" style="315" hidden="1" customWidth="1"/>
    <col min="2583" max="2583" width="11.83203125" style="315"/>
    <col min="2584" max="2584" width="8.5" style="315" customWidth="1"/>
    <col min="2585" max="2585" width="31.5" style="315" customWidth="1"/>
    <col min="2586" max="2586" width="5.5" style="315" customWidth="1"/>
    <col min="2587" max="2587" width="10.5" style="315" customWidth="1"/>
    <col min="2588" max="2588" width="11.33203125" style="315" customWidth="1"/>
    <col min="2589" max="2816" width="11.83203125" style="315"/>
    <col min="2817" max="2818" width="6.1640625" style="315" customWidth="1"/>
    <col min="2819" max="2819" width="11.33203125" style="315" customWidth="1"/>
    <col min="2820" max="2820" width="56.5" style="315" customWidth="1"/>
    <col min="2821" max="2821" width="14.5" style="315" customWidth="1"/>
    <col min="2822" max="2822" width="7.5" style="315" customWidth="1"/>
    <col min="2823" max="2823" width="12.5" style="315" customWidth="1"/>
    <col min="2824" max="2825" width="14.5" style="315" customWidth="1"/>
    <col min="2826" max="2827" width="0" style="315" hidden="1" customWidth="1"/>
    <col min="2828" max="2828" width="10.5" style="315" customWidth="1"/>
    <col min="2829" max="2829" width="0" style="315" hidden="1" customWidth="1"/>
    <col min="2830" max="2830" width="9" style="315" customWidth="1"/>
    <col min="2831" max="2831" width="4.5" style="315" customWidth="1"/>
    <col min="2832" max="2838" width="0" style="315" hidden="1" customWidth="1"/>
    <col min="2839" max="2839" width="11.83203125" style="315"/>
    <col min="2840" max="2840" width="8.5" style="315" customWidth="1"/>
    <col min="2841" max="2841" width="31.5" style="315" customWidth="1"/>
    <col min="2842" max="2842" width="5.5" style="315" customWidth="1"/>
    <col min="2843" max="2843" width="10.5" style="315" customWidth="1"/>
    <col min="2844" max="2844" width="11.33203125" style="315" customWidth="1"/>
    <col min="2845" max="3072" width="11.83203125" style="315"/>
    <col min="3073" max="3074" width="6.1640625" style="315" customWidth="1"/>
    <col min="3075" max="3075" width="11.33203125" style="315" customWidth="1"/>
    <col min="3076" max="3076" width="56.5" style="315" customWidth="1"/>
    <col min="3077" max="3077" width="14.5" style="315" customWidth="1"/>
    <col min="3078" max="3078" width="7.5" style="315" customWidth="1"/>
    <col min="3079" max="3079" width="12.5" style="315" customWidth="1"/>
    <col min="3080" max="3081" width="14.5" style="315" customWidth="1"/>
    <col min="3082" max="3083" width="0" style="315" hidden="1" customWidth="1"/>
    <col min="3084" max="3084" width="10.5" style="315" customWidth="1"/>
    <col min="3085" max="3085" width="0" style="315" hidden="1" customWidth="1"/>
    <col min="3086" max="3086" width="9" style="315" customWidth="1"/>
    <col min="3087" max="3087" width="4.5" style="315" customWidth="1"/>
    <col min="3088" max="3094" width="0" style="315" hidden="1" customWidth="1"/>
    <col min="3095" max="3095" width="11.83203125" style="315"/>
    <col min="3096" max="3096" width="8.5" style="315" customWidth="1"/>
    <col min="3097" max="3097" width="31.5" style="315" customWidth="1"/>
    <col min="3098" max="3098" width="5.5" style="315" customWidth="1"/>
    <col min="3099" max="3099" width="10.5" style="315" customWidth="1"/>
    <col min="3100" max="3100" width="11.33203125" style="315" customWidth="1"/>
    <col min="3101" max="3328" width="11.83203125" style="315"/>
    <col min="3329" max="3330" width="6.1640625" style="315" customWidth="1"/>
    <col min="3331" max="3331" width="11.33203125" style="315" customWidth="1"/>
    <col min="3332" max="3332" width="56.5" style="315" customWidth="1"/>
    <col min="3333" max="3333" width="14.5" style="315" customWidth="1"/>
    <col min="3334" max="3334" width="7.5" style="315" customWidth="1"/>
    <col min="3335" max="3335" width="12.5" style="315" customWidth="1"/>
    <col min="3336" max="3337" width="14.5" style="315" customWidth="1"/>
    <col min="3338" max="3339" width="0" style="315" hidden="1" customWidth="1"/>
    <col min="3340" max="3340" width="10.5" style="315" customWidth="1"/>
    <col min="3341" max="3341" width="0" style="315" hidden="1" customWidth="1"/>
    <col min="3342" max="3342" width="9" style="315" customWidth="1"/>
    <col min="3343" max="3343" width="4.5" style="315" customWidth="1"/>
    <col min="3344" max="3350" width="0" style="315" hidden="1" customWidth="1"/>
    <col min="3351" max="3351" width="11.83203125" style="315"/>
    <col min="3352" max="3352" width="8.5" style="315" customWidth="1"/>
    <col min="3353" max="3353" width="31.5" style="315" customWidth="1"/>
    <col min="3354" max="3354" width="5.5" style="315" customWidth="1"/>
    <col min="3355" max="3355" width="10.5" style="315" customWidth="1"/>
    <col min="3356" max="3356" width="11.33203125" style="315" customWidth="1"/>
    <col min="3357" max="3584" width="11.83203125" style="315"/>
    <col min="3585" max="3586" width="6.1640625" style="315" customWidth="1"/>
    <col min="3587" max="3587" width="11.33203125" style="315" customWidth="1"/>
    <col min="3588" max="3588" width="56.5" style="315" customWidth="1"/>
    <col min="3589" max="3589" width="14.5" style="315" customWidth="1"/>
    <col min="3590" max="3590" width="7.5" style="315" customWidth="1"/>
    <col min="3591" max="3591" width="12.5" style="315" customWidth="1"/>
    <col min="3592" max="3593" width="14.5" style="315" customWidth="1"/>
    <col min="3594" max="3595" width="0" style="315" hidden="1" customWidth="1"/>
    <col min="3596" max="3596" width="10.5" style="315" customWidth="1"/>
    <col min="3597" max="3597" width="0" style="315" hidden="1" customWidth="1"/>
    <col min="3598" max="3598" width="9" style="315" customWidth="1"/>
    <col min="3599" max="3599" width="4.5" style="315" customWidth="1"/>
    <col min="3600" max="3606" width="0" style="315" hidden="1" customWidth="1"/>
    <col min="3607" max="3607" width="11.83203125" style="315"/>
    <col min="3608" max="3608" width="8.5" style="315" customWidth="1"/>
    <col min="3609" max="3609" width="31.5" style="315" customWidth="1"/>
    <col min="3610" max="3610" width="5.5" style="315" customWidth="1"/>
    <col min="3611" max="3611" width="10.5" style="315" customWidth="1"/>
    <col min="3612" max="3612" width="11.33203125" style="315" customWidth="1"/>
    <col min="3613" max="3840" width="11.83203125" style="315"/>
    <col min="3841" max="3842" width="6.1640625" style="315" customWidth="1"/>
    <col min="3843" max="3843" width="11.33203125" style="315" customWidth="1"/>
    <col min="3844" max="3844" width="56.5" style="315" customWidth="1"/>
    <col min="3845" max="3845" width="14.5" style="315" customWidth="1"/>
    <col min="3846" max="3846" width="7.5" style="315" customWidth="1"/>
    <col min="3847" max="3847" width="12.5" style="315" customWidth="1"/>
    <col min="3848" max="3849" width="14.5" style="315" customWidth="1"/>
    <col min="3850" max="3851" width="0" style="315" hidden="1" customWidth="1"/>
    <col min="3852" max="3852" width="10.5" style="315" customWidth="1"/>
    <col min="3853" max="3853" width="0" style="315" hidden="1" customWidth="1"/>
    <col min="3854" max="3854" width="9" style="315" customWidth="1"/>
    <col min="3855" max="3855" width="4.5" style="315" customWidth="1"/>
    <col min="3856" max="3862" width="0" style="315" hidden="1" customWidth="1"/>
    <col min="3863" max="3863" width="11.83203125" style="315"/>
    <col min="3864" max="3864" width="8.5" style="315" customWidth="1"/>
    <col min="3865" max="3865" width="31.5" style="315" customWidth="1"/>
    <col min="3866" max="3866" width="5.5" style="315" customWidth="1"/>
    <col min="3867" max="3867" width="10.5" style="315" customWidth="1"/>
    <col min="3868" max="3868" width="11.33203125" style="315" customWidth="1"/>
    <col min="3869" max="4096" width="11.83203125" style="315"/>
    <col min="4097" max="4098" width="6.1640625" style="315" customWidth="1"/>
    <col min="4099" max="4099" width="11.33203125" style="315" customWidth="1"/>
    <col min="4100" max="4100" width="56.5" style="315" customWidth="1"/>
    <col min="4101" max="4101" width="14.5" style="315" customWidth="1"/>
    <col min="4102" max="4102" width="7.5" style="315" customWidth="1"/>
    <col min="4103" max="4103" width="12.5" style="315" customWidth="1"/>
    <col min="4104" max="4105" width="14.5" style="315" customWidth="1"/>
    <col min="4106" max="4107" width="0" style="315" hidden="1" customWidth="1"/>
    <col min="4108" max="4108" width="10.5" style="315" customWidth="1"/>
    <col min="4109" max="4109" width="0" style="315" hidden="1" customWidth="1"/>
    <col min="4110" max="4110" width="9" style="315" customWidth="1"/>
    <col min="4111" max="4111" width="4.5" style="315" customWidth="1"/>
    <col min="4112" max="4118" width="0" style="315" hidden="1" customWidth="1"/>
    <col min="4119" max="4119" width="11.83203125" style="315"/>
    <col min="4120" max="4120" width="8.5" style="315" customWidth="1"/>
    <col min="4121" max="4121" width="31.5" style="315" customWidth="1"/>
    <col min="4122" max="4122" width="5.5" style="315" customWidth="1"/>
    <col min="4123" max="4123" width="10.5" style="315" customWidth="1"/>
    <col min="4124" max="4124" width="11.33203125" style="315" customWidth="1"/>
    <col min="4125" max="4352" width="11.83203125" style="315"/>
    <col min="4353" max="4354" width="6.1640625" style="315" customWidth="1"/>
    <col min="4355" max="4355" width="11.33203125" style="315" customWidth="1"/>
    <col min="4356" max="4356" width="56.5" style="315" customWidth="1"/>
    <col min="4357" max="4357" width="14.5" style="315" customWidth="1"/>
    <col min="4358" max="4358" width="7.5" style="315" customWidth="1"/>
    <col min="4359" max="4359" width="12.5" style="315" customWidth="1"/>
    <col min="4360" max="4361" width="14.5" style="315" customWidth="1"/>
    <col min="4362" max="4363" width="0" style="315" hidden="1" customWidth="1"/>
    <col min="4364" max="4364" width="10.5" style="315" customWidth="1"/>
    <col min="4365" max="4365" width="0" style="315" hidden="1" customWidth="1"/>
    <col min="4366" max="4366" width="9" style="315" customWidth="1"/>
    <col min="4367" max="4367" width="4.5" style="315" customWidth="1"/>
    <col min="4368" max="4374" width="0" style="315" hidden="1" customWidth="1"/>
    <col min="4375" max="4375" width="11.83203125" style="315"/>
    <col min="4376" max="4376" width="8.5" style="315" customWidth="1"/>
    <col min="4377" max="4377" width="31.5" style="315" customWidth="1"/>
    <col min="4378" max="4378" width="5.5" style="315" customWidth="1"/>
    <col min="4379" max="4379" width="10.5" style="315" customWidth="1"/>
    <col min="4380" max="4380" width="11.33203125" style="315" customWidth="1"/>
    <col min="4381" max="4608" width="11.83203125" style="315"/>
    <col min="4609" max="4610" width="6.1640625" style="315" customWidth="1"/>
    <col min="4611" max="4611" width="11.33203125" style="315" customWidth="1"/>
    <col min="4612" max="4612" width="56.5" style="315" customWidth="1"/>
    <col min="4613" max="4613" width="14.5" style="315" customWidth="1"/>
    <col min="4614" max="4614" width="7.5" style="315" customWidth="1"/>
    <col min="4615" max="4615" width="12.5" style="315" customWidth="1"/>
    <col min="4616" max="4617" width="14.5" style="315" customWidth="1"/>
    <col min="4618" max="4619" width="0" style="315" hidden="1" customWidth="1"/>
    <col min="4620" max="4620" width="10.5" style="315" customWidth="1"/>
    <col min="4621" max="4621" width="0" style="315" hidden="1" customWidth="1"/>
    <col min="4622" max="4622" width="9" style="315" customWidth="1"/>
    <col min="4623" max="4623" width="4.5" style="315" customWidth="1"/>
    <col min="4624" max="4630" width="0" style="315" hidden="1" customWidth="1"/>
    <col min="4631" max="4631" width="11.83203125" style="315"/>
    <col min="4632" max="4632" width="8.5" style="315" customWidth="1"/>
    <col min="4633" max="4633" width="31.5" style="315" customWidth="1"/>
    <col min="4634" max="4634" width="5.5" style="315" customWidth="1"/>
    <col min="4635" max="4635" width="10.5" style="315" customWidth="1"/>
    <col min="4636" max="4636" width="11.33203125" style="315" customWidth="1"/>
    <col min="4637" max="4864" width="11.83203125" style="315"/>
    <col min="4865" max="4866" width="6.1640625" style="315" customWidth="1"/>
    <col min="4867" max="4867" width="11.33203125" style="315" customWidth="1"/>
    <col min="4868" max="4868" width="56.5" style="315" customWidth="1"/>
    <col min="4869" max="4869" width="14.5" style="315" customWidth="1"/>
    <col min="4870" max="4870" width="7.5" style="315" customWidth="1"/>
    <col min="4871" max="4871" width="12.5" style="315" customWidth="1"/>
    <col min="4872" max="4873" width="14.5" style="315" customWidth="1"/>
    <col min="4874" max="4875" width="0" style="315" hidden="1" customWidth="1"/>
    <col min="4876" max="4876" width="10.5" style="315" customWidth="1"/>
    <col min="4877" max="4877" width="0" style="315" hidden="1" customWidth="1"/>
    <col min="4878" max="4878" width="9" style="315" customWidth="1"/>
    <col min="4879" max="4879" width="4.5" style="315" customWidth="1"/>
    <col min="4880" max="4886" width="0" style="315" hidden="1" customWidth="1"/>
    <col min="4887" max="4887" width="11.83203125" style="315"/>
    <col min="4888" max="4888" width="8.5" style="315" customWidth="1"/>
    <col min="4889" max="4889" width="31.5" style="315" customWidth="1"/>
    <col min="4890" max="4890" width="5.5" style="315" customWidth="1"/>
    <col min="4891" max="4891" width="10.5" style="315" customWidth="1"/>
    <col min="4892" max="4892" width="11.33203125" style="315" customWidth="1"/>
    <col min="4893" max="5120" width="11.83203125" style="315"/>
    <col min="5121" max="5122" width="6.1640625" style="315" customWidth="1"/>
    <col min="5123" max="5123" width="11.33203125" style="315" customWidth="1"/>
    <col min="5124" max="5124" width="56.5" style="315" customWidth="1"/>
    <col min="5125" max="5125" width="14.5" style="315" customWidth="1"/>
    <col min="5126" max="5126" width="7.5" style="315" customWidth="1"/>
    <col min="5127" max="5127" width="12.5" style="315" customWidth="1"/>
    <col min="5128" max="5129" width="14.5" style="315" customWidth="1"/>
    <col min="5130" max="5131" width="0" style="315" hidden="1" customWidth="1"/>
    <col min="5132" max="5132" width="10.5" style="315" customWidth="1"/>
    <col min="5133" max="5133" width="0" style="315" hidden="1" customWidth="1"/>
    <col min="5134" max="5134" width="9" style="315" customWidth="1"/>
    <col min="5135" max="5135" width="4.5" style="315" customWidth="1"/>
    <col min="5136" max="5142" width="0" style="315" hidden="1" customWidth="1"/>
    <col min="5143" max="5143" width="11.83203125" style="315"/>
    <col min="5144" max="5144" width="8.5" style="315" customWidth="1"/>
    <col min="5145" max="5145" width="31.5" style="315" customWidth="1"/>
    <col min="5146" max="5146" width="5.5" style="315" customWidth="1"/>
    <col min="5147" max="5147" width="10.5" style="315" customWidth="1"/>
    <col min="5148" max="5148" width="11.33203125" style="315" customWidth="1"/>
    <col min="5149" max="5376" width="11.83203125" style="315"/>
    <col min="5377" max="5378" width="6.1640625" style="315" customWidth="1"/>
    <col min="5379" max="5379" width="11.33203125" style="315" customWidth="1"/>
    <col min="5380" max="5380" width="56.5" style="315" customWidth="1"/>
    <col min="5381" max="5381" width="14.5" style="315" customWidth="1"/>
    <col min="5382" max="5382" width="7.5" style="315" customWidth="1"/>
    <col min="5383" max="5383" width="12.5" style="315" customWidth="1"/>
    <col min="5384" max="5385" width="14.5" style="315" customWidth="1"/>
    <col min="5386" max="5387" width="0" style="315" hidden="1" customWidth="1"/>
    <col min="5388" max="5388" width="10.5" style="315" customWidth="1"/>
    <col min="5389" max="5389" width="0" style="315" hidden="1" customWidth="1"/>
    <col min="5390" max="5390" width="9" style="315" customWidth="1"/>
    <col min="5391" max="5391" width="4.5" style="315" customWidth="1"/>
    <col min="5392" max="5398" width="0" style="315" hidden="1" customWidth="1"/>
    <col min="5399" max="5399" width="11.83203125" style="315"/>
    <col min="5400" max="5400" width="8.5" style="315" customWidth="1"/>
    <col min="5401" max="5401" width="31.5" style="315" customWidth="1"/>
    <col min="5402" max="5402" width="5.5" style="315" customWidth="1"/>
    <col min="5403" max="5403" width="10.5" style="315" customWidth="1"/>
    <col min="5404" max="5404" width="11.33203125" style="315" customWidth="1"/>
    <col min="5405" max="5632" width="11.83203125" style="315"/>
    <col min="5633" max="5634" width="6.1640625" style="315" customWidth="1"/>
    <col min="5635" max="5635" width="11.33203125" style="315" customWidth="1"/>
    <col min="5636" max="5636" width="56.5" style="315" customWidth="1"/>
    <col min="5637" max="5637" width="14.5" style="315" customWidth="1"/>
    <col min="5638" max="5638" width="7.5" style="315" customWidth="1"/>
    <col min="5639" max="5639" width="12.5" style="315" customWidth="1"/>
    <col min="5640" max="5641" width="14.5" style="315" customWidth="1"/>
    <col min="5642" max="5643" width="0" style="315" hidden="1" customWidth="1"/>
    <col min="5644" max="5644" width="10.5" style="315" customWidth="1"/>
    <col min="5645" max="5645" width="0" style="315" hidden="1" customWidth="1"/>
    <col min="5646" max="5646" width="9" style="315" customWidth="1"/>
    <col min="5647" max="5647" width="4.5" style="315" customWidth="1"/>
    <col min="5648" max="5654" width="0" style="315" hidden="1" customWidth="1"/>
    <col min="5655" max="5655" width="11.83203125" style="315"/>
    <col min="5656" max="5656" width="8.5" style="315" customWidth="1"/>
    <col min="5657" max="5657" width="31.5" style="315" customWidth="1"/>
    <col min="5658" max="5658" width="5.5" style="315" customWidth="1"/>
    <col min="5659" max="5659" width="10.5" style="315" customWidth="1"/>
    <col min="5660" max="5660" width="11.33203125" style="315" customWidth="1"/>
    <col min="5661" max="5888" width="11.83203125" style="315"/>
    <col min="5889" max="5890" width="6.1640625" style="315" customWidth="1"/>
    <col min="5891" max="5891" width="11.33203125" style="315" customWidth="1"/>
    <col min="5892" max="5892" width="56.5" style="315" customWidth="1"/>
    <col min="5893" max="5893" width="14.5" style="315" customWidth="1"/>
    <col min="5894" max="5894" width="7.5" style="315" customWidth="1"/>
    <col min="5895" max="5895" width="12.5" style="315" customWidth="1"/>
    <col min="5896" max="5897" width="14.5" style="315" customWidth="1"/>
    <col min="5898" max="5899" width="0" style="315" hidden="1" customWidth="1"/>
    <col min="5900" max="5900" width="10.5" style="315" customWidth="1"/>
    <col min="5901" max="5901" width="0" style="315" hidden="1" customWidth="1"/>
    <col min="5902" max="5902" width="9" style="315" customWidth="1"/>
    <col min="5903" max="5903" width="4.5" style="315" customWidth="1"/>
    <col min="5904" max="5910" width="0" style="315" hidden="1" customWidth="1"/>
    <col min="5911" max="5911" width="11.83203125" style="315"/>
    <col min="5912" max="5912" width="8.5" style="315" customWidth="1"/>
    <col min="5913" max="5913" width="31.5" style="315" customWidth="1"/>
    <col min="5914" max="5914" width="5.5" style="315" customWidth="1"/>
    <col min="5915" max="5915" width="10.5" style="315" customWidth="1"/>
    <col min="5916" max="5916" width="11.33203125" style="315" customWidth="1"/>
    <col min="5917" max="6144" width="11.83203125" style="315"/>
    <col min="6145" max="6146" width="6.1640625" style="315" customWidth="1"/>
    <col min="6147" max="6147" width="11.33203125" style="315" customWidth="1"/>
    <col min="6148" max="6148" width="56.5" style="315" customWidth="1"/>
    <col min="6149" max="6149" width="14.5" style="315" customWidth="1"/>
    <col min="6150" max="6150" width="7.5" style="315" customWidth="1"/>
    <col min="6151" max="6151" width="12.5" style="315" customWidth="1"/>
    <col min="6152" max="6153" width="14.5" style="315" customWidth="1"/>
    <col min="6154" max="6155" width="0" style="315" hidden="1" customWidth="1"/>
    <col min="6156" max="6156" width="10.5" style="315" customWidth="1"/>
    <col min="6157" max="6157" width="0" style="315" hidden="1" customWidth="1"/>
    <col min="6158" max="6158" width="9" style="315" customWidth="1"/>
    <col min="6159" max="6159" width="4.5" style="315" customWidth="1"/>
    <col min="6160" max="6166" width="0" style="315" hidden="1" customWidth="1"/>
    <col min="6167" max="6167" width="11.83203125" style="315"/>
    <col min="6168" max="6168" width="8.5" style="315" customWidth="1"/>
    <col min="6169" max="6169" width="31.5" style="315" customWidth="1"/>
    <col min="6170" max="6170" width="5.5" style="315" customWidth="1"/>
    <col min="6171" max="6171" width="10.5" style="315" customWidth="1"/>
    <col min="6172" max="6172" width="11.33203125" style="315" customWidth="1"/>
    <col min="6173" max="6400" width="11.83203125" style="315"/>
    <col min="6401" max="6402" width="6.1640625" style="315" customWidth="1"/>
    <col min="6403" max="6403" width="11.33203125" style="315" customWidth="1"/>
    <col min="6404" max="6404" width="56.5" style="315" customWidth="1"/>
    <col min="6405" max="6405" width="14.5" style="315" customWidth="1"/>
    <col min="6406" max="6406" width="7.5" style="315" customWidth="1"/>
    <col min="6407" max="6407" width="12.5" style="315" customWidth="1"/>
    <col min="6408" max="6409" width="14.5" style="315" customWidth="1"/>
    <col min="6410" max="6411" width="0" style="315" hidden="1" customWidth="1"/>
    <col min="6412" max="6412" width="10.5" style="315" customWidth="1"/>
    <col min="6413" max="6413" width="0" style="315" hidden="1" customWidth="1"/>
    <col min="6414" max="6414" width="9" style="315" customWidth="1"/>
    <col min="6415" max="6415" width="4.5" style="315" customWidth="1"/>
    <col min="6416" max="6422" width="0" style="315" hidden="1" customWidth="1"/>
    <col min="6423" max="6423" width="11.83203125" style="315"/>
    <col min="6424" max="6424" width="8.5" style="315" customWidth="1"/>
    <col min="6425" max="6425" width="31.5" style="315" customWidth="1"/>
    <col min="6426" max="6426" width="5.5" style="315" customWidth="1"/>
    <col min="6427" max="6427" width="10.5" style="315" customWidth="1"/>
    <col min="6428" max="6428" width="11.33203125" style="315" customWidth="1"/>
    <col min="6429" max="6656" width="11.83203125" style="315"/>
    <col min="6657" max="6658" width="6.1640625" style="315" customWidth="1"/>
    <col min="6659" max="6659" width="11.33203125" style="315" customWidth="1"/>
    <col min="6660" max="6660" width="56.5" style="315" customWidth="1"/>
    <col min="6661" max="6661" width="14.5" style="315" customWidth="1"/>
    <col min="6662" max="6662" width="7.5" style="315" customWidth="1"/>
    <col min="6663" max="6663" width="12.5" style="315" customWidth="1"/>
    <col min="6664" max="6665" width="14.5" style="315" customWidth="1"/>
    <col min="6666" max="6667" width="0" style="315" hidden="1" customWidth="1"/>
    <col min="6668" max="6668" width="10.5" style="315" customWidth="1"/>
    <col min="6669" max="6669" width="0" style="315" hidden="1" customWidth="1"/>
    <col min="6670" max="6670" width="9" style="315" customWidth="1"/>
    <col min="6671" max="6671" width="4.5" style="315" customWidth="1"/>
    <col min="6672" max="6678" width="0" style="315" hidden="1" customWidth="1"/>
    <col min="6679" max="6679" width="11.83203125" style="315"/>
    <col min="6680" max="6680" width="8.5" style="315" customWidth="1"/>
    <col min="6681" max="6681" width="31.5" style="315" customWidth="1"/>
    <col min="6682" max="6682" width="5.5" style="315" customWidth="1"/>
    <col min="6683" max="6683" width="10.5" style="315" customWidth="1"/>
    <col min="6684" max="6684" width="11.33203125" style="315" customWidth="1"/>
    <col min="6685" max="6912" width="11.83203125" style="315"/>
    <col min="6913" max="6914" width="6.1640625" style="315" customWidth="1"/>
    <col min="6915" max="6915" width="11.33203125" style="315" customWidth="1"/>
    <col min="6916" max="6916" width="56.5" style="315" customWidth="1"/>
    <col min="6917" max="6917" width="14.5" style="315" customWidth="1"/>
    <col min="6918" max="6918" width="7.5" style="315" customWidth="1"/>
    <col min="6919" max="6919" width="12.5" style="315" customWidth="1"/>
    <col min="6920" max="6921" width="14.5" style="315" customWidth="1"/>
    <col min="6922" max="6923" width="0" style="315" hidden="1" customWidth="1"/>
    <col min="6924" max="6924" width="10.5" style="315" customWidth="1"/>
    <col min="6925" max="6925" width="0" style="315" hidden="1" customWidth="1"/>
    <col min="6926" max="6926" width="9" style="315" customWidth="1"/>
    <col min="6927" max="6927" width="4.5" style="315" customWidth="1"/>
    <col min="6928" max="6934" width="0" style="315" hidden="1" customWidth="1"/>
    <col min="6935" max="6935" width="11.83203125" style="315"/>
    <col min="6936" max="6936" width="8.5" style="315" customWidth="1"/>
    <col min="6937" max="6937" width="31.5" style="315" customWidth="1"/>
    <col min="6938" max="6938" width="5.5" style="315" customWidth="1"/>
    <col min="6939" max="6939" width="10.5" style="315" customWidth="1"/>
    <col min="6940" max="6940" width="11.33203125" style="315" customWidth="1"/>
    <col min="6941" max="7168" width="11.83203125" style="315"/>
    <col min="7169" max="7170" width="6.1640625" style="315" customWidth="1"/>
    <col min="7171" max="7171" width="11.33203125" style="315" customWidth="1"/>
    <col min="7172" max="7172" width="56.5" style="315" customWidth="1"/>
    <col min="7173" max="7173" width="14.5" style="315" customWidth="1"/>
    <col min="7174" max="7174" width="7.5" style="315" customWidth="1"/>
    <col min="7175" max="7175" width="12.5" style="315" customWidth="1"/>
    <col min="7176" max="7177" width="14.5" style="315" customWidth="1"/>
    <col min="7178" max="7179" width="0" style="315" hidden="1" customWidth="1"/>
    <col min="7180" max="7180" width="10.5" style="315" customWidth="1"/>
    <col min="7181" max="7181" width="0" style="315" hidden="1" customWidth="1"/>
    <col min="7182" max="7182" width="9" style="315" customWidth="1"/>
    <col min="7183" max="7183" width="4.5" style="315" customWidth="1"/>
    <col min="7184" max="7190" width="0" style="315" hidden="1" customWidth="1"/>
    <col min="7191" max="7191" width="11.83203125" style="315"/>
    <col min="7192" max="7192" width="8.5" style="315" customWidth="1"/>
    <col min="7193" max="7193" width="31.5" style="315" customWidth="1"/>
    <col min="7194" max="7194" width="5.5" style="315" customWidth="1"/>
    <col min="7195" max="7195" width="10.5" style="315" customWidth="1"/>
    <col min="7196" max="7196" width="11.33203125" style="315" customWidth="1"/>
    <col min="7197" max="7424" width="11.83203125" style="315"/>
    <col min="7425" max="7426" width="6.1640625" style="315" customWidth="1"/>
    <col min="7427" max="7427" width="11.33203125" style="315" customWidth="1"/>
    <col min="7428" max="7428" width="56.5" style="315" customWidth="1"/>
    <col min="7429" max="7429" width="14.5" style="315" customWidth="1"/>
    <col min="7430" max="7430" width="7.5" style="315" customWidth="1"/>
    <col min="7431" max="7431" width="12.5" style="315" customWidth="1"/>
    <col min="7432" max="7433" width="14.5" style="315" customWidth="1"/>
    <col min="7434" max="7435" width="0" style="315" hidden="1" customWidth="1"/>
    <col min="7436" max="7436" width="10.5" style="315" customWidth="1"/>
    <col min="7437" max="7437" width="0" style="315" hidden="1" customWidth="1"/>
    <col min="7438" max="7438" width="9" style="315" customWidth="1"/>
    <col min="7439" max="7439" width="4.5" style="315" customWidth="1"/>
    <col min="7440" max="7446" width="0" style="315" hidden="1" customWidth="1"/>
    <col min="7447" max="7447" width="11.83203125" style="315"/>
    <col min="7448" max="7448" width="8.5" style="315" customWidth="1"/>
    <col min="7449" max="7449" width="31.5" style="315" customWidth="1"/>
    <col min="7450" max="7450" width="5.5" style="315" customWidth="1"/>
    <col min="7451" max="7451" width="10.5" style="315" customWidth="1"/>
    <col min="7452" max="7452" width="11.33203125" style="315" customWidth="1"/>
    <col min="7453" max="7680" width="11.83203125" style="315"/>
    <col min="7681" max="7682" width="6.1640625" style="315" customWidth="1"/>
    <col min="7683" max="7683" width="11.33203125" style="315" customWidth="1"/>
    <col min="7684" max="7684" width="56.5" style="315" customWidth="1"/>
    <col min="7685" max="7685" width="14.5" style="315" customWidth="1"/>
    <col min="7686" max="7686" width="7.5" style="315" customWidth="1"/>
    <col min="7687" max="7687" width="12.5" style="315" customWidth="1"/>
    <col min="7688" max="7689" width="14.5" style="315" customWidth="1"/>
    <col min="7690" max="7691" width="0" style="315" hidden="1" customWidth="1"/>
    <col min="7692" max="7692" width="10.5" style="315" customWidth="1"/>
    <col min="7693" max="7693" width="0" style="315" hidden="1" customWidth="1"/>
    <col min="7694" max="7694" width="9" style="315" customWidth="1"/>
    <col min="7695" max="7695" width="4.5" style="315" customWidth="1"/>
    <col min="7696" max="7702" width="0" style="315" hidden="1" customWidth="1"/>
    <col min="7703" max="7703" width="11.83203125" style="315"/>
    <col min="7704" max="7704" width="8.5" style="315" customWidth="1"/>
    <col min="7705" max="7705" width="31.5" style="315" customWidth="1"/>
    <col min="7706" max="7706" width="5.5" style="315" customWidth="1"/>
    <col min="7707" max="7707" width="10.5" style="315" customWidth="1"/>
    <col min="7708" max="7708" width="11.33203125" style="315" customWidth="1"/>
    <col min="7709" max="7936" width="11.83203125" style="315"/>
    <col min="7937" max="7938" width="6.1640625" style="315" customWidth="1"/>
    <col min="7939" max="7939" width="11.33203125" style="315" customWidth="1"/>
    <col min="7940" max="7940" width="56.5" style="315" customWidth="1"/>
    <col min="7941" max="7941" width="14.5" style="315" customWidth="1"/>
    <col min="7942" max="7942" width="7.5" style="315" customWidth="1"/>
    <col min="7943" max="7943" width="12.5" style="315" customWidth="1"/>
    <col min="7944" max="7945" width="14.5" style="315" customWidth="1"/>
    <col min="7946" max="7947" width="0" style="315" hidden="1" customWidth="1"/>
    <col min="7948" max="7948" width="10.5" style="315" customWidth="1"/>
    <col min="7949" max="7949" width="0" style="315" hidden="1" customWidth="1"/>
    <col min="7950" max="7950" width="9" style="315" customWidth="1"/>
    <col min="7951" max="7951" width="4.5" style="315" customWidth="1"/>
    <col min="7952" max="7958" width="0" style="315" hidden="1" customWidth="1"/>
    <col min="7959" max="7959" width="11.83203125" style="315"/>
    <col min="7960" max="7960" width="8.5" style="315" customWidth="1"/>
    <col min="7961" max="7961" width="31.5" style="315" customWidth="1"/>
    <col min="7962" max="7962" width="5.5" style="315" customWidth="1"/>
    <col min="7963" max="7963" width="10.5" style="315" customWidth="1"/>
    <col min="7964" max="7964" width="11.33203125" style="315" customWidth="1"/>
    <col min="7965" max="8192" width="11.83203125" style="315"/>
    <col min="8193" max="8194" width="6.1640625" style="315" customWidth="1"/>
    <col min="8195" max="8195" width="11.33203125" style="315" customWidth="1"/>
    <col min="8196" max="8196" width="56.5" style="315" customWidth="1"/>
    <col min="8197" max="8197" width="14.5" style="315" customWidth="1"/>
    <col min="8198" max="8198" width="7.5" style="315" customWidth="1"/>
    <col min="8199" max="8199" width="12.5" style="315" customWidth="1"/>
    <col min="8200" max="8201" width="14.5" style="315" customWidth="1"/>
    <col min="8202" max="8203" width="0" style="315" hidden="1" customWidth="1"/>
    <col min="8204" max="8204" width="10.5" style="315" customWidth="1"/>
    <col min="8205" max="8205" width="0" style="315" hidden="1" customWidth="1"/>
    <col min="8206" max="8206" width="9" style="315" customWidth="1"/>
    <col min="8207" max="8207" width="4.5" style="315" customWidth="1"/>
    <col min="8208" max="8214" width="0" style="315" hidden="1" customWidth="1"/>
    <col min="8215" max="8215" width="11.83203125" style="315"/>
    <col min="8216" max="8216" width="8.5" style="315" customWidth="1"/>
    <col min="8217" max="8217" width="31.5" style="315" customWidth="1"/>
    <col min="8218" max="8218" width="5.5" style="315" customWidth="1"/>
    <col min="8219" max="8219" width="10.5" style="315" customWidth="1"/>
    <col min="8220" max="8220" width="11.33203125" style="315" customWidth="1"/>
    <col min="8221" max="8448" width="11.83203125" style="315"/>
    <col min="8449" max="8450" width="6.1640625" style="315" customWidth="1"/>
    <col min="8451" max="8451" width="11.33203125" style="315" customWidth="1"/>
    <col min="8452" max="8452" width="56.5" style="315" customWidth="1"/>
    <col min="8453" max="8453" width="14.5" style="315" customWidth="1"/>
    <col min="8454" max="8454" width="7.5" style="315" customWidth="1"/>
    <col min="8455" max="8455" width="12.5" style="315" customWidth="1"/>
    <col min="8456" max="8457" width="14.5" style="315" customWidth="1"/>
    <col min="8458" max="8459" width="0" style="315" hidden="1" customWidth="1"/>
    <col min="8460" max="8460" width="10.5" style="315" customWidth="1"/>
    <col min="8461" max="8461" width="0" style="315" hidden="1" customWidth="1"/>
    <col min="8462" max="8462" width="9" style="315" customWidth="1"/>
    <col min="8463" max="8463" width="4.5" style="315" customWidth="1"/>
    <col min="8464" max="8470" width="0" style="315" hidden="1" customWidth="1"/>
    <col min="8471" max="8471" width="11.83203125" style="315"/>
    <col min="8472" max="8472" width="8.5" style="315" customWidth="1"/>
    <col min="8473" max="8473" width="31.5" style="315" customWidth="1"/>
    <col min="8474" max="8474" width="5.5" style="315" customWidth="1"/>
    <col min="8475" max="8475" width="10.5" style="315" customWidth="1"/>
    <col min="8476" max="8476" width="11.33203125" style="315" customWidth="1"/>
    <col min="8477" max="8704" width="11.83203125" style="315"/>
    <col min="8705" max="8706" width="6.1640625" style="315" customWidth="1"/>
    <col min="8707" max="8707" width="11.33203125" style="315" customWidth="1"/>
    <col min="8708" max="8708" width="56.5" style="315" customWidth="1"/>
    <col min="8709" max="8709" width="14.5" style="315" customWidth="1"/>
    <col min="8710" max="8710" width="7.5" style="315" customWidth="1"/>
    <col min="8711" max="8711" width="12.5" style="315" customWidth="1"/>
    <col min="8712" max="8713" width="14.5" style="315" customWidth="1"/>
    <col min="8714" max="8715" width="0" style="315" hidden="1" customWidth="1"/>
    <col min="8716" max="8716" width="10.5" style="315" customWidth="1"/>
    <col min="8717" max="8717" width="0" style="315" hidden="1" customWidth="1"/>
    <col min="8718" max="8718" width="9" style="315" customWidth="1"/>
    <col min="8719" max="8719" width="4.5" style="315" customWidth="1"/>
    <col min="8720" max="8726" width="0" style="315" hidden="1" customWidth="1"/>
    <col min="8727" max="8727" width="11.83203125" style="315"/>
    <col min="8728" max="8728" width="8.5" style="315" customWidth="1"/>
    <col min="8729" max="8729" width="31.5" style="315" customWidth="1"/>
    <col min="8730" max="8730" width="5.5" style="315" customWidth="1"/>
    <col min="8731" max="8731" width="10.5" style="315" customWidth="1"/>
    <col min="8732" max="8732" width="11.33203125" style="315" customWidth="1"/>
    <col min="8733" max="8960" width="11.83203125" style="315"/>
    <col min="8961" max="8962" width="6.1640625" style="315" customWidth="1"/>
    <col min="8963" max="8963" width="11.33203125" style="315" customWidth="1"/>
    <col min="8964" max="8964" width="56.5" style="315" customWidth="1"/>
    <col min="8965" max="8965" width="14.5" style="315" customWidth="1"/>
    <col min="8966" max="8966" width="7.5" style="315" customWidth="1"/>
    <col min="8967" max="8967" width="12.5" style="315" customWidth="1"/>
    <col min="8968" max="8969" width="14.5" style="315" customWidth="1"/>
    <col min="8970" max="8971" width="0" style="315" hidden="1" customWidth="1"/>
    <col min="8972" max="8972" width="10.5" style="315" customWidth="1"/>
    <col min="8973" max="8973" width="0" style="315" hidden="1" customWidth="1"/>
    <col min="8974" max="8974" width="9" style="315" customWidth="1"/>
    <col min="8975" max="8975" width="4.5" style="315" customWidth="1"/>
    <col min="8976" max="8982" width="0" style="315" hidden="1" customWidth="1"/>
    <col min="8983" max="8983" width="11.83203125" style="315"/>
    <col min="8984" max="8984" width="8.5" style="315" customWidth="1"/>
    <col min="8985" max="8985" width="31.5" style="315" customWidth="1"/>
    <col min="8986" max="8986" width="5.5" style="315" customWidth="1"/>
    <col min="8987" max="8987" width="10.5" style="315" customWidth="1"/>
    <col min="8988" max="8988" width="11.33203125" style="315" customWidth="1"/>
    <col min="8989" max="9216" width="11.83203125" style="315"/>
    <col min="9217" max="9218" width="6.1640625" style="315" customWidth="1"/>
    <col min="9219" max="9219" width="11.33203125" style="315" customWidth="1"/>
    <col min="9220" max="9220" width="56.5" style="315" customWidth="1"/>
    <col min="9221" max="9221" width="14.5" style="315" customWidth="1"/>
    <col min="9222" max="9222" width="7.5" style="315" customWidth="1"/>
    <col min="9223" max="9223" width="12.5" style="315" customWidth="1"/>
    <col min="9224" max="9225" width="14.5" style="315" customWidth="1"/>
    <col min="9226" max="9227" width="0" style="315" hidden="1" customWidth="1"/>
    <col min="9228" max="9228" width="10.5" style="315" customWidth="1"/>
    <col min="9229" max="9229" width="0" style="315" hidden="1" customWidth="1"/>
    <col min="9230" max="9230" width="9" style="315" customWidth="1"/>
    <col min="9231" max="9231" width="4.5" style="315" customWidth="1"/>
    <col min="9232" max="9238" width="0" style="315" hidden="1" customWidth="1"/>
    <col min="9239" max="9239" width="11.83203125" style="315"/>
    <col min="9240" max="9240" width="8.5" style="315" customWidth="1"/>
    <col min="9241" max="9241" width="31.5" style="315" customWidth="1"/>
    <col min="9242" max="9242" width="5.5" style="315" customWidth="1"/>
    <col min="9243" max="9243" width="10.5" style="315" customWidth="1"/>
    <col min="9244" max="9244" width="11.33203125" style="315" customWidth="1"/>
    <col min="9245" max="9472" width="11.83203125" style="315"/>
    <col min="9473" max="9474" width="6.1640625" style="315" customWidth="1"/>
    <col min="9475" max="9475" width="11.33203125" style="315" customWidth="1"/>
    <col min="9476" max="9476" width="56.5" style="315" customWidth="1"/>
    <col min="9477" max="9477" width="14.5" style="315" customWidth="1"/>
    <col min="9478" max="9478" width="7.5" style="315" customWidth="1"/>
    <col min="9479" max="9479" width="12.5" style="315" customWidth="1"/>
    <col min="9480" max="9481" width="14.5" style="315" customWidth="1"/>
    <col min="9482" max="9483" width="0" style="315" hidden="1" customWidth="1"/>
    <col min="9484" max="9484" width="10.5" style="315" customWidth="1"/>
    <col min="9485" max="9485" width="0" style="315" hidden="1" customWidth="1"/>
    <col min="9486" max="9486" width="9" style="315" customWidth="1"/>
    <col min="9487" max="9487" width="4.5" style="315" customWidth="1"/>
    <col min="9488" max="9494" width="0" style="315" hidden="1" customWidth="1"/>
    <col min="9495" max="9495" width="11.83203125" style="315"/>
    <col min="9496" max="9496" width="8.5" style="315" customWidth="1"/>
    <col min="9497" max="9497" width="31.5" style="315" customWidth="1"/>
    <col min="9498" max="9498" width="5.5" style="315" customWidth="1"/>
    <col min="9499" max="9499" width="10.5" style="315" customWidth="1"/>
    <col min="9500" max="9500" width="11.33203125" style="315" customWidth="1"/>
    <col min="9501" max="9728" width="11.83203125" style="315"/>
    <col min="9729" max="9730" width="6.1640625" style="315" customWidth="1"/>
    <col min="9731" max="9731" width="11.33203125" style="315" customWidth="1"/>
    <col min="9732" max="9732" width="56.5" style="315" customWidth="1"/>
    <col min="9733" max="9733" width="14.5" style="315" customWidth="1"/>
    <col min="9734" max="9734" width="7.5" style="315" customWidth="1"/>
    <col min="9735" max="9735" width="12.5" style="315" customWidth="1"/>
    <col min="9736" max="9737" width="14.5" style="315" customWidth="1"/>
    <col min="9738" max="9739" width="0" style="315" hidden="1" customWidth="1"/>
    <col min="9740" max="9740" width="10.5" style="315" customWidth="1"/>
    <col min="9741" max="9741" width="0" style="315" hidden="1" customWidth="1"/>
    <col min="9742" max="9742" width="9" style="315" customWidth="1"/>
    <col min="9743" max="9743" width="4.5" style="315" customWidth="1"/>
    <col min="9744" max="9750" width="0" style="315" hidden="1" customWidth="1"/>
    <col min="9751" max="9751" width="11.83203125" style="315"/>
    <col min="9752" max="9752" width="8.5" style="315" customWidth="1"/>
    <col min="9753" max="9753" width="31.5" style="315" customWidth="1"/>
    <col min="9754" max="9754" width="5.5" style="315" customWidth="1"/>
    <col min="9755" max="9755" width="10.5" style="315" customWidth="1"/>
    <col min="9756" max="9756" width="11.33203125" style="315" customWidth="1"/>
    <col min="9757" max="9984" width="11.83203125" style="315"/>
    <col min="9985" max="9986" width="6.1640625" style="315" customWidth="1"/>
    <col min="9987" max="9987" width="11.33203125" style="315" customWidth="1"/>
    <col min="9988" max="9988" width="56.5" style="315" customWidth="1"/>
    <col min="9989" max="9989" width="14.5" style="315" customWidth="1"/>
    <col min="9990" max="9990" width="7.5" style="315" customWidth="1"/>
    <col min="9991" max="9991" width="12.5" style="315" customWidth="1"/>
    <col min="9992" max="9993" width="14.5" style="315" customWidth="1"/>
    <col min="9994" max="9995" width="0" style="315" hidden="1" customWidth="1"/>
    <col min="9996" max="9996" width="10.5" style="315" customWidth="1"/>
    <col min="9997" max="9997" width="0" style="315" hidden="1" customWidth="1"/>
    <col min="9998" max="9998" width="9" style="315" customWidth="1"/>
    <col min="9999" max="9999" width="4.5" style="315" customWidth="1"/>
    <col min="10000" max="10006" width="0" style="315" hidden="1" customWidth="1"/>
    <col min="10007" max="10007" width="11.83203125" style="315"/>
    <col min="10008" max="10008" width="8.5" style="315" customWidth="1"/>
    <col min="10009" max="10009" width="31.5" style="315" customWidth="1"/>
    <col min="10010" max="10010" width="5.5" style="315" customWidth="1"/>
    <col min="10011" max="10011" width="10.5" style="315" customWidth="1"/>
    <col min="10012" max="10012" width="11.33203125" style="315" customWidth="1"/>
    <col min="10013" max="10240" width="11.83203125" style="315"/>
    <col min="10241" max="10242" width="6.1640625" style="315" customWidth="1"/>
    <col min="10243" max="10243" width="11.33203125" style="315" customWidth="1"/>
    <col min="10244" max="10244" width="56.5" style="315" customWidth="1"/>
    <col min="10245" max="10245" width="14.5" style="315" customWidth="1"/>
    <col min="10246" max="10246" width="7.5" style="315" customWidth="1"/>
    <col min="10247" max="10247" width="12.5" style="315" customWidth="1"/>
    <col min="10248" max="10249" width="14.5" style="315" customWidth="1"/>
    <col min="10250" max="10251" width="0" style="315" hidden="1" customWidth="1"/>
    <col min="10252" max="10252" width="10.5" style="315" customWidth="1"/>
    <col min="10253" max="10253" width="0" style="315" hidden="1" customWidth="1"/>
    <col min="10254" max="10254" width="9" style="315" customWidth="1"/>
    <col min="10255" max="10255" width="4.5" style="315" customWidth="1"/>
    <col min="10256" max="10262" width="0" style="315" hidden="1" customWidth="1"/>
    <col min="10263" max="10263" width="11.83203125" style="315"/>
    <col min="10264" max="10264" width="8.5" style="315" customWidth="1"/>
    <col min="10265" max="10265" width="31.5" style="315" customWidth="1"/>
    <col min="10266" max="10266" width="5.5" style="315" customWidth="1"/>
    <col min="10267" max="10267" width="10.5" style="315" customWidth="1"/>
    <col min="10268" max="10268" width="11.33203125" style="315" customWidth="1"/>
    <col min="10269" max="10496" width="11.83203125" style="315"/>
    <col min="10497" max="10498" width="6.1640625" style="315" customWidth="1"/>
    <col min="10499" max="10499" width="11.33203125" style="315" customWidth="1"/>
    <col min="10500" max="10500" width="56.5" style="315" customWidth="1"/>
    <col min="10501" max="10501" width="14.5" style="315" customWidth="1"/>
    <col min="10502" max="10502" width="7.5" style="315" customWidth="1"/>
    <col min="10503" max="10503" width="12.5" style="315" customWidth="1"/>
    <col min="10504" max="10505" width="14.5" style="315" customWidth="1"/>
    <col min="10506" max="10507" width="0" style="315" hidden="1" customWidth="1"/>
    <col min="10508" max="10508" width="10.5" style="315" customWidth="1"/>
    <col min="10509" max="10509" width="0" style="315" hidden="1" customWidth="1"/>
    <col min="10510" max="10510" width="9" style="315" customWidth="1"/>
    <col min="10511" max="10511" width="4.5" style="315" customWidth="1"/>
    <col min="10512" max="10518" width="0" style="315" hidden="1" customWidth="1"/>
    <col min="10519" max="10519" width="11.83203125" style="315"/>
    <col min="10520" max="10520" width="8.5" style="315" customWidth="1"/>
    <col min="10521" max="10521" width="31.5" style="315" customWidth="1"/>
    <col min="10522" max="10522" width="5.5" style="315" customWidth="1"/>
    <col min="10523" max="10523" width="10.5" style="315" customWidth="1"/>
    <col min="10524" max="10524" width="11.33203125" style="315" customWidth="1"/>
    <col min="10525" max="10752" width="11.83203125" style="315"/>
    <col min="10753" max="10754" width="6.1640625" style="315" customWidth="1"/>
    <col min="10755" max="10755" width="11.33203125" style="315" customWidth="1"/>
    <col min="10756" max="10756" width="56.5" style="315" customWidth="1"/>
    <col min="10757" max="10757" width="14.5" style="315" customWidth="1"/>
    <col min="10758" max="10758" width="7.5" style="315" customWidth="1"/>
    <col min="10759" max="10759" width="12.5" style="315" customWidth="1"/>
    <col min="10760" max="10761" width="14.5" style="315" customWidth="1"/>
    <col min="10762" max="10763" width="0" style="315" hidden="1" customWidth="1"/>
    <col min="10764" max="10764" width="10.5" style="315" customWidth="1"/>
    <col min="10765" max="10765" width="0" style="315" hidden="1" customWidth="1"/>
    <col min="10766" max="10766" width="9" style="315" customWidth="1"/>
    <col min="10767" max="10767" width="4.5" style="315" customWidth="1"/>
    <col min="10768" max="10774" width="0" style="315" hidden="1" customWidth="1"/>
    <col min="10775" max="10775" width="11.83203125" style="315"/>
    <col min="10776" max="10776" width="8.5" style="315" customWidth="1"/>
    <col min="10777" max="10777" width="31.5" style="315" customWidth="1"/>
    <col min="10778" max="10778" width="5.5" style="315" customWidth="1"/>
    <col min="10779" max="10779" width="10.5" style="315" customWidth="1"/>
    <col min="10780" max="10780" width="11.33203125" style="315" customWidth="1"/>
    <col min="10781" max="11008" width="11.83203125" style="315"/>
    <col min="11009" max="11010" width="6.1640625" style="315" customWidth="1"/>
    <col min="11011" max="11011" width="11.33203125" style="315" customWidth="1"/>
    <col min="11012" max="11012" width="56.5" style="315" customWidth="1"/>
    <col min="11013" max="11013" width="14.5" style="315" customWidth="1"/>
    <col min="11014" max="11014" width="7.5" style="315" customWidth="1"/>
    <col min="11015" max="11015" width="12.5" style="315" customWidth="1"/>
    <col min="11016" max="11017" width="14.5" style="315" customWidth="1"/>
    <col min="11018" max="11019" width="0" style="315" hidden="1" customWidth="1"/>
    <col min="11020" max="11020" width="10.5" style="315" customWidth="1"/>
    <col min="11021" max="11021" width="0" style="315" hidden="1" customWidth="1"/>
    <col min="11022" max="11022" width="9" style="315" customWidth="1"/>
    <col min="11023" max="11023" width="4.5" style="315" customWidth="1"/>
    <col min="11024" max="11030" width="0" style="315" hidden="1" customWidth="1"/>
    <col min="11031" max="11031" width="11.83203125" style="315"/>
    <col min="11032" max="11032" width="8.5" style="315" customWidth="1"/>
    <col min="11033" max="11033" width="31.5" style="315" customWidth="1"/>
    <col min="11034" max="11034" width="5.5" style="315" customWidth="1"/>
    <col min="11035" max="11035" width="10.5" style="315" customWidth="1"/>
    <col min="11036" max="11036" width="11.33203125" style="315" customWidth="1"/>
    <col min="11037" max="11264" width="11.83203125" style="315"/>
    <col min="11265" max="11266" width="6.1640625" style="315" customWidth="1"/>
    <col min="11267" max="11267" width="11.33203125" style="315" customWidth="1"/>
    <col min="11268" max="11268" width="56.5" style="315" customWidth="1"/>
    <col min="11269" max="11269" width="14.5" style="315" customWidth="1"/>
    <col min="11270" max="11270" width="7.5" style="315" customWidth="1"/>
    <col min="11271" max="11271" width="12.5" style="315" customWidth="1"/>
    <col min="11272" max="11273" width="14.5" style="315" customWidth="1"/>
    <col min="11274" max="11275" width="0" style="315" hidden="1" customWidth="1"/>
    <col min="11276" max="11276" width="10.5" style="315" customWidth="1"/>
    <col min="11277" max="11277" width="0" style="315" hidden="1" customWidth="1"/>
    <col min="11278" max="11278" width="9" style="315" customWidth="1"/>
    <col min="11279" max="11279" width="4.5" style="315" customWidth="1"/>
    <col min="11280" max="11286" width="0" style="315" hidden="1" customWidth="1"/>
    <col min="11287" max="11287" width="11.83203125" style="315"/>
    <col min="11288" max="11288" width="8.5" style="315" customWidth="1"/>
    <col min="11289" max="11289" width="31.5" style="315" customWidth="1"/>
    <col min="11290" max="11290" width="5.5" style="315" customWidth="1"/>
    <col min="11291" max="11291" width="10.5" style="315" customWidth="1"/>
    <col min="11292" max="11292" width="11.33203125" style="315" customWidth="1"/>
    <col min="11293" max="11520" width="11.83203125" style="315"/>
    <col min="11521" max="11522" width="6.1640625" style="315" customWidth="1"/>
    <col min="11523" max="11523" width="11.33203125" style="315" customWidth="1"/>
    <col min="11524" max="11524" width="56.5" style="315" customWidth="1"/>
    <col min="11525" max="11525" width="14.5" style="315" customWidth="1"/>
    <col min="11526" max="11526" width="7.5" style="315" customWidth="1"/>
    <col min="11527" max="11527" width="12.5" style="315" customWidth="1"/>
    <col min="11528" max="11529" width="14.5" style="315" customWidth="1"/>
    <col min="11530" max="11531" width="0" style="315" hidden="1" customWidth="1"/>
    <col min="11532" max="11532" width="10.5" style="315" customWidth="1"/>
    <col min="11533" max="11533" width="0" style="315" hidden="1" customWidth="1"/>
    <col min="11534" max="11534" width="9" style="315" customWidth="1"/>
    <col min="11535" max="11535" width="4.5" style="315" customWidth="1"/>
    <col min="11536" max="11542" width="0" style="315" hidden="1" customWidth="1"/>
    <col min="11543" max="11543" width="11.83203125" style="315"/>
    <col min="11544" max="11544" width="8.5" style="315" customWidth="1"/>
    <col min="11545" max="11545" width="31.5" style="315" customWidth="1"/>
    <col min="11546" max="11546" width="5.5" style="315" customWidth="1"/>
    <col min="11547" max="11547" width="10.5" style="315" customWidth="1"/>
    <col min="11548" max="11548" width="11.33203125" style="315" customWidth="1"/>
    <col min="11549" max="11776" width="11.83203125" style="315"/>
    <col min="11777" max="11778" width="6.1640625" style="315" customWidth="1"/>
    <col min="11779" max="11779" width="11.33203125" style="315" customWidth="1"/>
    <col min="11780" max="11780" width="56.5" style="315" customWidth="1"/>
    <col min="11781" max="11781" width="14.5" style="315" customWidth="1"/>
    <col min="11782" max="11782" width="7.5" style="315" customWidth="1"/>
    <col min="11783" max="11783" width="12.5" style="315" customWidth="1"/>
    <col min="11784" max="11785" width="14.5" style="315" customWidth="1"/>
    <col min="11786" max="11787" width="0" style="315" hidden="1" customWidth="1"/>
    <col min="11788" max="11788" width="10.5" style="315" customWidth="1"/>
    <col min="11789" max="11789" width="0" style="315" hidden="1" customWidth="1"/>
    <col min="11790" max="11790" width="9" style="315" customWidth="1"/>
    <col min="11791" max="11791" width="4.5" style="315" customWidth="1"/>
    <col min="11792" max="11798" width="0" style="315" hidden="1" customWidth="1"/>
    <col min="11799" max="11799" width="11.83203125" style="315"/>
    <col min="11800" max="11800" width="8.5" style="315" customWidth="1"/>
    <col min="11801" max="11801" width="31.5" style="315" customWidth="1"/>
    <col min="11802" max="11802" width="5.5" style="315" customWidth="1"/>
    <col min="11803" max="11803" width="10.5" style="315" customWidth="1"/>
    <col min="11804" max="11804" width="11.33203125" style="315" customWidth="1"/>
    <col min="11805" max="12032" width="11.83203125" style="315"/>
    <col min="12033" max="12034" width="6.1640625" style="315" customWidth="1"/>
    <col min="12035" max="12035" width="11.33203125" style="315" customWidth="1"/>
    <col min="12036" max="12036" width="56.5" style="315" customWidth="1"/>
    <col min="12037" max="12037" width="14.5" style="315" customWidth="1"/>
    <col min="12038" max="12038" width="7.5" style="315" customWidth="1"/>
    <col min="12039" max="12039" width="12.5" style="315" customWidth="1"/>
    <col min="12040" max="12041" width="14.5" style="315" customWidth="1"/>
    <col min="12042" max="12043" width="0" style="315" hidden="1" customWidth="1"/>
    <col min="12044" max="12044" width="10.5" style="315" customWidth="1"/>
    <col min="12045" max="12045" width="0" style="315" hidden="1" customWidth="1"/>
    <col min="12046" max="12046" width="9" style="315" customWidth="1"/>
    <col min="12047" max="12047" width="4.5" style="315" customWidth="1"/>
    <col min="12048" max="12054" width="0" style="315" hidden="1" customWidth="1"/>
    <col min="12055" max="12055" width="11.83203125" style="315"/>
    <col min="12056" max="12056" width="8.5" style="315" customWidth="1"/>
    <col min="12057" max="12057" width="31.5" style="315" customWidth="1"/>
    <col min="12058" max="12058" width="5.5" style="315" customWidth="1"/>
    <col min="12059" max="12059" width="10.5" style="315" customWidth="1"/>
    <col min="12060" max="12060" width="11.33203125" style="315" customWidth="1"/>
    <col min="12061" max="12288" width="11.83203125" style="315"/>
    <col min="12289" max="12290" width="6.1640625" style="315" customWidth="1"/>
    <col min="12291" max="12291" width="11.33203125" style="315" customWidth="1"/>
    <col min="12292" max="12292" width="56.5" style="315" customWidth="1"/>
    <col min="12293" max="12293" width="14.5" style="315" customWidth="1"/>
    <col min="12294" max="12294" width="7.5" style="315" customWidth="1"/>
    <col min="12295" max="12295" width="12.5" style="315" customWidth="1"/>
    <col min="12296" max="12297" width="14.5" style="315" customWidth="1"/>
    <col min="12298" max="12299" width="0" style="315" hidden="1" customWidth="1"/>
    <col min="12300" max="12300" width="10.5" style="315" customWidth="1"/>
    <col min="12301" max="12301" width="0" style="315" hidden="1" customWidth="1"/>
    <col min="12302" max="12302" width="9" style="315" customWidth="1"/>
    <col min="12303" max="12303" width="4.5" style="315" customWidth="1"/>
    <col min="12304" max="12310" width="0" style="315" hidden="1" customWidth="1"/>
    <col min="12311" max="12311" width="11.83203125" style="315"/>
    <col min="12312" max="12312" width="8.5" style="315" customWidth="1"/>
    <col min="12313" max="12313" width="31.5" style="315" customWidth="1"/>
    <col min="12314" max="12314" width="5.5" style="315" customWidth="1"/>
    <col min="12315" max="12315" width="10.5" style="315" customWidth="1"/>
    <col min="12316" max="12316" width="11.33203125" style="315" customWidth="1"/>
    <col min="12317" max="12544" width="11.83203125" style="315"/>
    <col min="12545" max="12546" width="6.1640625" style="315" customWidth="1"/>
    <col min="12547" max="12547" width="11.33203125" style="315" customWidth="1"/>
    <col min="12548" max="12548" width="56.5" style="315" customWidth="1"/>
    <col min="12549" max="12549" width="14.5" style="315" customWidth="1"/>
    <col min="12550" max="12550" width="7.5" style="315" customWidth="1"/>
    <col min="12551" max="12551" width="12.5" style="315" customWidth="1"/>
    <col min="12552" max="12553" width="14.5" style="315" customWidth="1"/>
    <col min="12554" max="12555" width="0" style="315" hidden="1" customWidth="1"/>
    <col min="12556" max="12556" width="10.5" style="315" customWidth="1"/>
    <col min="12557" max="12557" width="0" style="315" hidden="1" customWidth="1"/>
    <col min="12558" max="12558" width="9" style="315" customWidth="1"/>
    <col min="12559" max="12559" width="4.5" style="315" customWidth="1"/>
    <col min="12560" max="12566" width="0" style="315" hidden="1" customWidth="1"/>
    <col min="12567" max="12567" width="11.83203125" style="315"/>
    <col min="12568" max="12568" width="8.5" style="315" customWidth="1"/>
    <col min="12569" max="12569" width="31.5" style="315" customWidth="1"/>
    <col min="12570" max="12570" width="5.5" style="315" customWidth="1"/>
    <col min="12571" max="12571" width="10.5" style="315" customWidth="1"/>
    <col min="12572" max="12572" width="11.33203125" style="315" customWidth="1"/>
    <col min="12573" max="12800" width="11.83203125" style="315"/>
    <col min="12801" max="12802" width="6.1640625" style="315" customWidth="1"/>
    <col min="12803" max="12803" width="11.33203125" style="315" customWidth="1"/>
    <col min="12804" max="12804" width="56.5" style="315" customWidth="1"/>
    <col min="12805" max="12805" width="14.5" style="315" customWidth="1"/>
    <col min="12806" max="12806" width="7.5" style="315" customWidth="1"/>
    <col min="12807" max="12807" width="12.5" style="315" customWidth="1"/>
    <col min="12808" max="12809" width="14.5" style="315" customWidth="1"/>
    <col min="12810" max="12811" width="0" style="315" hidden="1" customWidth="1"/>
    <col min="12812" max="12812" width="10.5" style="315" customWidth="1"/>
    <col min="12813" max="12813" width="0" style="315" hidden="1" customWidth="1"/>
    <col min="12814" max="12814" width="9" style="315" customWidth="1"/>
    <col min="12815" max="12815" width="4.5" style="315" customWidth="1"/>
    <col min="12816" max="12822" width="0" style="315" hidden="1" customWidth="1"/>
    <col min="12823" max="12823" width="11.83203125" style="315"/>
    <col min="12824" max="12824" width="8.5" style="315" customWidth="1"/>
    <col min="12825" max="12825" width="31.5" style="315" customWidth="1"/>
    <col min="12826" max="12826" width="5.5" style="315" customWidth="1"/>
    <col min="12827" max="12827" width="10.5" style="315" customWidth="1"/>
    <col min="12828" max="12828" width="11.33203125" style="315" customWidth="1"/>
    <col min="12829" max="13056" width="11.83203125" style="315"/>
    <col min="13057" max="13058" width="6.1640625" style="315" customWidth="1"/>
    <col min="13059" max="13059" width="11.33203125" style="315" customWidth="1"/>
    <col min="13060" max="13060" width="56.5" style="315" customWidth="1"/>
    <col min="13061" max="13061" width="14.5" style="315" customWidth="1"/>
    <col min="13062" max="13062" width="7.5" style="315" customWidth="1"/>
    <col min="13063" max="13063" width="12.5" style="315" customWidth="1"/>
    <col min="13064" max="13065" width="14.5" style="315" customWidth="1"/>
    <col min="13066" max="13067" width="0" style="315" hidden="1" customWidth="1"/>
    <col min="13068" max="13068" width="10.5" style="315" customWidth="1"/>
    <col min="13069" max="13069" width="0" style="315" hidden="1" customWidth="1"/>
    <col min="13070" max="13070" width="9" style="315" customWidth="1"/>
    <col min="13071" max="13071" width="4.5" style="315" customWidth="1"/>
    <col min="13072" max="13078" width="0" style="315" hidden="1" customWidth="1"/>
    <col min="13079" max="13079" width="11.83203125" style="315"/>
    <col min="13080" max="13080" width="8.5" style="315" customWidth="1"/>
    <col min="13081" max="13081" width="31.5" style="315" customWidth="1"/>
    <col min="13082" max="13082" width="5.5" style="315" customWidth="1"/>
    <col min="13083" max="13083" width="10.5" style="315" customWidth="1"/>
    <col min="13084" max="13084" width="11.33203125" style="315" customWidth="1"/>
    <col min="13085" max="13312" width="11.83203125" style="315"/>
    <col min="13313" max="13314" width="6.1640625" style="315" customWidth="1"/>
    <col min="13315" max="13315" width="11.33203125" style="315" customWidth="1"/>
    <col min="13316" max="13316" width="56.5" style="315" customWidth="1"/>
    <col min="13317" max="13317" width="14.5" style="315" customWidth="1"/>
    <col min="13318" max="13318" width="7.5" style="315" customWidth="1"/>
    <col min="13319" max="13319" width="12.5" style="315" customWidth="1"/>
    <col min="13320" max="13321" width="14.5" style="315" customWidth="1"/>
    <col min="13322" max="13323" width="0" style="315" hidden="1" customWidth="1"/>
    <col min="13324" max="13324" width="10.5" style="315" customWidth="1"/>
    <col min="13325" max="13325" width="0" style="315" hidden="1" customWidth="1"/>
    <col min="13326" max="13326" width="9" style="315" customWidth="1"/>
    <col min="13327" max="13327" width="4.5" style="315" customWidth="1"/>
    <col min="13328" max="13334" width="0" style="315" hidden="1" customWidth="1"/>
    <col min="13335" max="13335" width="11.83203125" style="315"/>
    <col min="13336" max="13336" width="8.5" style="315" customWidth="1"/>
    <col min="13337" max="13337" width="31.5" style="315" customWidth="1"/>
    <col min="13338" max="13338" width="5.5" style="315" customWidth="1"/>
    <col min="13339" max="13339" width="10.5" style="315" customWidth="1"/>
    <col min="13340" max="13340" width="11.33203125" style="315" customWidth="1"/>
    <col min="13341" max="13568" width="11.83203125" style="315"/>
    <col min="13569" max="13570" width="6.1640625" style="315" customWidth="1"/>
    <col min="13571" max="13571" width="11.33203125" style="315" customWidth="1"/>
    <col min="13572" max="13572" width="56.5" style="315" customWidth="1"/>
    <col min="13573" max="13573" width="14.5" style="315" customWidth="1"/>
    <col min="13574" max="13574" width="7.5" style="315" customWidth="1"/>
    <col min="13575" max="13575" width="12.5" style="315" customWidth="1"/>
    <col min="13576" max="13577" width="14.5" style="315" customWidth="1"/>
    <col min="13578" max="13579" width="0" style="315" hidden="1" customWidth="1"/>
    <col min="13580" max="13580" width="10.5" style="315" customWidth="1"/>
    <col min="13581" max="13581" width="0" style="315" hidden="1" customWidth="1"/>
    <col min="13582" max="13582" width="9" style="315" customWidth="1"/>
    <col min="13583" max="13583" width="4.5" style="315" customWidth="1"/>
    <col min="13584" max="13590" width="0" style="315" hidden="1" customWidth="1"/>
    <col min="13591" max="13591" width="11.83203125" style="315"/>
    <col min="13592" max="13592" width="8.5" style="315" customWidth="1"/>
    <col min="13593" max="13593" width="31.5" style="315" customWidth="1"/>
    <col min="13594" max="13594" width="5.5" style="315" customWidth="1"/>
    <col min="13595" max="13595" width="10.5" style="315" customWidth="1"/>
    <col min="13596" max="13596" width="11.33203125" style="315" customWidth="1"/>
    <col min="13597" max="13824" width="11.83203125" style="315"/>
    <col min="13825" max="13826" width="6.1640625" style="315" customWidth="1"/>
    <col min="13827" max="13827" width="11.33203125" style="315" customWidth="1"/>
    <col min="13828" max="13828" width="56.5" style="315" customWidth="1"/>
    <col min="13829" max="13829" width="14.5" style="315" customWidth="1"/>
    <col min="13830" max="13830" width="7.5" style="315" customWidth="1"/>
    <col min="13831" max="13831" width="12.5" style="315" customWidth="1"/>
    <col min="13832" max="13833" width="14.5" style="315" customWidth="1"/>
    <col min="13834" max="13835" width="0" style="315" hidden="1" customWidth="1"/>
    <col min="13836" max="13836" width="10.5" style="315" customWidth="1"/>
    <col min="13837" max="13837" width="0" style="315" hidden="1" customWidth="1"/>
    <col min="13838" max="13838" width="9" style="315" customWidth="1"/>
    <col min="13839" max="13839" width="4.5" style="315" customWidth="1"/>
    <col min="13840" max="13846" width="0" style="315" hidden="1" customWidth="1"/>
    <col min="13847" max="13847" width="11.83203125" style="315"/>
    <col min="13848" max="13848" width="8.5" style="315" customWidth="1"/>
    <col min="13849" max="13849" width="31.5" style="315" customWidth="1"/>
    <col min="13850" max="13850" width="5.5" style="315" customWidth="1"/>
    <col min="13851" max="13851" width="10.5" style="315" customWidth="1"/>
    <col min="13852" max="13852" width="11.33203125" style="315" customWidth="1"/>
    <col min="13853" max="14080" width="11.83203125" style="315"/>
    <col min="14081" max="14082" width="6.1640625" style="315" customWidth="1"/>
    <col min="14083" max="14083" width="11.33203125" style="315" customWidth="1"/>
    <col min="14084" max="14084" width="56.5" style="315" customWidth="1"/>
    <col min="14085" max="14085" width="14.5" style="315" customWidth="1"/>
    <col min="14086" max="14086" width="7.5" style="315" customWidth="1"/>
    <col min="14087" max="14087" width="12.5" style="315" customWidth="1"/>
    <col min="14088" max="14089" width="14.5" style="315" customWidth="1"/>
    <col min="14090" max="14091" width="0" style="315" hidden="1" customWidth="1"/>
    <col min="14092" max="14092" width="10.5" style="315" customWidth="1"/>
    <col min="14093" max="14093" width="0" style="315" hidden="1" customWidth="1"/>
    <col min="14094" max="14094" width="9" style="315" customWidth="1"/>
    <col min="14095" max="14095" width="4.5" style="315" customWidth="1"/>
    <col min="14096" max="14102" width="0" style="315" hidden="1" customWidth="1"/>
    <col min="14103" max="14103" width="11.83203125" style="315"/>
    <col min="14104" max="14104" width="8.5" style="315" customWidth="1"/>
    <col min="14105" max="14105" width="31.5" style="315" customWidth="1"/>
    <col min="14106" max="14106" width="5.5" style="315" customWidth="1"/>
    <col min="14107" max="14107" width="10.5" style="315" customWidth="1"/>
    <col min="14108" max="14108" width="11.33203125" style="315" customWidth="1"/>
    <col min="14109" max="14336" width="11.83203125" style="315"/>
    <col min="14337" max="14338" width="6.1640625" style="315" customWidth="1"/>
    <col min="14339" max="14339" width="11.33203125" style="315" customWidth="1"/>
    <col min="14340" max="14340" width="56.5" style="315" customWidth="1"/>
    <col min="14341" max="14341" width="14.5" style="315" customWidth="1"/>
    <col min="14342" max="14342" width="7.5" style="315" customWidth="1"/>
    <col min="14343" max="14343" width="12.5" style="315" customWidth="1"/>
    <col min="14344" max="14345" width="14.5" style="315" customWidth="1"/>
    <col min="14346" max="14347" width="0" style="315" hidden="1" customWidth="1"/>
    <col min="14348" max="14348" width="10.5" style="315" customWidth="1"/>
    <col min="14349" max="14349" width="0" style="315" hidden="1" customWidth="1"/>
    <col min="14350" max="14350" width="9" style="315" customWidth="1"/>
    <col min="14351" max="14351" width="4.5" style="315" customWidth="1"/>
    <col min="14352" max="14358" width="0" style="315" hidden="1" customWidth="1"/>
    <col min="14359" max="14359" width="11.83203125" style="315"/>
    <col min="14360" max="14360" width="8.5" style="315" customWidth="1"/>
    <col min="14361" max="14361" width="31.5" style="315" customWidth="1"/>
    <col min="14362" max="14362" width="5.5" style="315" customWidth="1"/>
    <col min="14363" max="14363" width="10.5" style="315" customWidth="1"/>
    <col min="14364" max="14364" width="11.33203125" style="315" customWidth="1"/>
    <col min="14365" max="14592" width="11.83203125" style="315"/>
    <col min="14593" max="14594" width="6.1640625" style="315" customWidth="1"/>
    <col min="14595" max="14595" width="11.33203125" style="315" customWidth="1"/>
    <col min="14596" max="14596" width="56.5" style="315" customWidth="1"/>
    <col min="14597" max="14597" width="14.5" style="315" customWidth="1"/>
    <col min="14598" max="14598" width="7.5" style="315" customWidth="1"/>
    <col min="14599" max="14599" width="12.5" style="315" customWidth="1"/>
    <col min="14600" max="14601" width="14.5" style="315" customWidth="1"/>
    <col min="14602" max="14603" width="0" style="315" hidden="1" customWidth="1"/>
    <col min="14604" max="14604" width="10.5" style="315" customWidth="1"/>
    <col min="14605" max="14605" width="0" style="315" hidden="1" customWidth="1"/>
    <col min="14606" max="14606" width="9" style="315" customWidth="1"/>
    <col min="14607" max="14607" width="4.5" style="315" customWidth="1"/>
    <col min="14608" max="14614" width="0" style="315" hidden="1" customWidth="1"/>
    <col min="14615" max="14615" width="11.83203125" style="315"/>
    <col min="14616" max="14616" width="8.5" style="315" customWidth="1"/>
    <col min="14617" max="14617" width="31.5" style="315" customWidth="1"/>
    <col min="14618" max="14618" width="5.5" style="315" customWidth="1"/>
    <col min="14619" max="14619" width="10.5" style="315" customWidth="1"/>
    <col min="14620" max="14620" width="11.33203125" style="315" customWidth="1"/>
    <col min="14621" max="14848" width="11.83203125" style="315"/>
    <col min="14849" max="14850" width="6.1640625" style="315" customWidth="1"/>
    <col min="14851" max="14851" width="11.33203125" style="315" customWidth="1"/>
    <col min="14852" max="14852" width="56.5" style="315" customWidth="1"/>
    <col min="14853" max="14853" width="14.5" style="315" customWidth="1"/>
    <col min="14854" max="14854" width="7.5" style="315" customWidth="1"/>
    <col min="14855" max="14855" width="12.5" style="315" customWidth="1"/>
    <col min="14856" max="14857" width="14.5" style="315" customWidth="1"/>
    <col min="14858" max="14859" width="0" style="315" hidden="1" customWidth="1"/>
    <col min="14860" max="14860" width="10.5" style="315" customWidth="1"/>
    <col min="14861" max="14861" width="0" style="315" hidden="1" customWidth="1"/>
    <col min="14862" max="14862" width="9" style="315" customWidth="1"/>
    <col min="14863" max="14863" width="4.5" style="315" customWidth="1"/>
    <col min="14864" max="14870" width="0" style="315" hidden="1" customWidth="1"/>
    <col min="14871" max="14871" width="11.83203125" style="315"/>
    <col min="14872" max="14872" width="8.5" style="315" customWidth="1"/>
    <col min="14873" max="14873" width="31.5" style="315" customWidth="1"/>
    <col min="14874" max="14874" width="5.5" style="315" customWidth="1"/>
    <col min="14875" max="14875" width="10.5" style="315" customWidth="1"/>
    <col min="14876" max="14876" width="11.33203125" style="315" customWidth="1"/>
    <col min="14877" max="15104" width="11.83203125" style="315"/>
    <col min="15105" max="15106" width="6.1640625" style="315" customWidth="1"/>
    <col min="15107" max="15107" width="11.33203125" style="315" customWidth="1"/>
    <col min="15108" max="15108" width="56.5" style="315" customWidth="1"/>
    <col min="15109" max="15109" width="14.5" style="315" customWidth="1"/>
    <col min="15110" max="15110" width="7.5" style="315" customWidth="1"/>
    <col min="15111" max="15111" width="12.5" style="315" customWidth="1"/>
    <col min="15112" max="15113" width="14.5" style="315" customWidth="1"/>
    <col min="15114" max="15115" width="0" style="315" hidden="1" customWidth="1"/>
    <col min="15116" max="15116" width="10.5" style="315" customWidth="1"/>
    <col min="15117" max="15117" width="0" style="315" hidden="1" customWidth="1"/>
    <col min="15118" max="15118" width="9" style="315" customWidth="1"/>
    <col min="15119" max="15119" width="4.5" style="315" customWidth="1"/>
    <col min="15120" max="15126" width="0" style="315" hidden="1" customWidth="1"/>
    <col min="15127" max="15127" width="11.83203125" style="315"/>
    <col min="15128" max="15128" width="8.5" style="315" customWidth="1"/>
    <col min="15129" max="15129" width="31.5" style="315" customWidth="1"/>
    <col min="15130" max="15130" width="5.5" style="315" customWidth="1"/>
    <col min="15131" max="15131" width="10.5" style="315" customWidth="1"/>
    <col min="15132" max="15132" width="11.33203125" style="315" customWidth="1"/>
    <col min="15133" max="15360" width="11.83203125" style="315"/>
    <col min="15361" max="15362" width="6.1640625" style="315" customWidth="1"/>
    <col min="15363" max="15363" width="11.33203125" style="315" customWidth="1"/>
    <col min="15364" max="15364" width="56.5" style="315" customWidth="1"/>
    <col min="15365" max="15365" width="14.5" style="315" customWidth="1"/>
    <col min="15366" max="15366" width="7.5" style="315" customWidth="1"/>
    <col min="15367" max="15367" width="12.5" style="315" customWidth="1"/>
    <col min="15368" max="15369" width="14.5" style="315" customWidth="1"/>
    <col min="15370" max="15371" width="0" style="315" hidden="1" customWidth="1"/>
    <col min="15372" max="15372" width="10.5" style="315" customWidth="1"/>
    <col min="15373" max="15373" width="0" style="315" hidden="1" customWidth="1"/>
    <col min="15374" max="15374" width="9" style="315" customWidth="1"/>
    <col min="15375" max="15375" width="4.5" style="315" customWidth="1"/>
    <col min="15376" max="15382" width="0" style="315" hidden="1" customWidth="1"/>
    <col min="15383" max="15383" width="11.83203125" style="315"/>
    <col min="15384" max="15384" width="8.5" style="315" customWidth="1"/>
    <col min="15385" max="15385" width="31.5" style="315" customWidth="1"/>
    <col min="15386" max="15386" width="5.5" style="315" customWidth="1"/>
    <col min="15387" max="15387" width="10.5" style="315" customWidth="1"/>
    <col min="15388" max="15388" width="11.33203125" style="315" customWidth="1"/>
    <col min="15389" max="15616" width="11.83203125" style="315"/>
    <col min="15617" max="15618" width="6.1640625" style="315" customWidth="1"/>
    <col min="15619" max="15619" width="11.33203125" style="315" customWidth="1"/>
    <col min="15620" max="15620" width="56.5" style="315" customWidth="1"/>
    <col min="15621" max="15621" width="14.5" style="315" customWidth="1"/>
    <col min="15622" max="15622" width="7.5" style="315" customWidth="1"/>
    <col min="15623" max="15623" width="12.5" style="315" customWidth="1"/>
    <col min="15624" max="15625" width="14.5" style="315" customWidth="1"/>
    <col min="15626" max="15627" width="0" style="315" hidden="1" customWidth="1"/>
    <col min="15628" max="15628" width="10.5" style="315" customWidth="1"/>
    <col min="15629" max="15629" width="0" style="315" hidden="1" customWidth="1"/>
    <col min="15630" max="15630" width="9" style="315" customWidth="1"/>
    <col min="15631" max="15631" width="4.5" style="315" customWidth="1"/>
    <col min="15632" max="15638" width="0" style="315" hidden="1" customWidth="1"/>
    <col min="15639" max="15639" width="11.83203125" style="315"/>
    <col min="15640" max="15640" width="8.5" style="315" customWidth="1"/>
    <col min="15641" max="15641" width="31.5" style="315" customWidth="1"/>
    <col min="15642" max="15642" width="5.5" style="315" customWidth="1"/>
    <col min="15643" max="15643" width="10.5" style="315" customWidth="1"/>
    <col min="15644" max="15644" width="11.33203125" style="315" customWidth="1"/>
    <col min="15645" max="15872" width="11.83203125" style="315"/>
    <col min="15873" max="15874" width="6.1640625" style="315" customWidth="1"/>
    <col min="15875" max="15875" width="11.33203125" style="315" customWidth="1"/>
    <col min="15876" max="15876" width="56.5" style="315" customWidth="1"/>
    <col min="15877" max="15877" width="14.5" style="315" customWidth="1"/>
    <col min="15878" max="15878" width="7.5" style="315" customWidth="1"/>
    <col min="15879" max="15879" width="12.5" style="315" customWidth="1"/>
    <col min="15880" max="15881" width="14.5" style="315" customWidth="1"/>
    <col min="15882" max="15883" width="0" style="315" hidden="1" customWidth="1"/>
    <col min="15884" max="15884" width="10.5" style="315" customWidth="1"/>
    <col min="15885" max="15885" width="0" style="315" hidden="1" customWidth="1"/>
    <col min="15886" max="15886" width="9" style="315" customWidth="1"/>
    <col min="15887" max="15887" width="4.5" style="315" customWidth="1"/>
    <col min="15888" max="15894" width="0" style="315" hidden="1" customWidth="1"/>
    <col min="15895" max="15895" width="11.83203125" style="315"/>
    <col min="15896" max="15896" width="8.5" style="315" customWidth="1"/>
    <col min="15897" max="15897" width="31.5" style="315" customWidth="1"/>
    <col min="15898" max="15898" width="5.5" style="315" customWidth="1"/>
    <col min="15899" max="15899" width="10.5" style="315" customWidth="1"/>
    <col min="15900" max="15900" width="11.33203125" style="315" customWidth="1"/>
    <col min="15901" max="16128" width="11.83203125" style="315"/>
    <col min="16129" max="16130" width="6.1640625" style="315" customWidth="1"/>
    <col min="16131" max="16131" width="11.33203125" style="315" customWidth="1"/>
    <col min="16132" max="16132" width="56.5" style="315" customWidth="1"/>
    <col min="16133" max="16133" width="14.5" style="315" customWidth="1"/>
    <col min="16134" max="16134" width="7.5" style="315" customWidth="1"/>
    <col min="16135" max="16135" width="12.5" style="315" customWidth="1"/>
    <col min="16136" max="16137" width="14.5" style="315" customWidth="1"/>
    <col min="16138" max="16139" width="0" style="315" hidden="1" customWidth="1"/>
    <col min="16140" max="16140" width="10.5" style="315" customWidth="1"/>
    <col min="16141" max="16141" width="0" style="315" hidden="1" customWidth="1"/>
    <col min="16142" max="16142" width="9" style="315" customWidth="1"/>
    <col min="16143" max="16143" width="4.5" style="315" customWidth="1"/>
    <col min="16144" max="16150" width="0" style="315" hidden="1" customWidth="1"/>
    <col min="16151" max="16151" width="11.83203125" style="315"/>
    <col min="16152" max="16152" width="8.5" style="315" customWidth="1"/>
    <col min="16153" max="16153" width="31.5" style="315" customWidth="1"/>
    <col min="16154" max="16154" width="5.5" style="315" customWidth="1"/>
    <col min="16155" max="16155" width="10.5" style="315" customWidth="1"/>
    <col min="16156" max="16156" width="11.33203125" style="315" customWidth="1"/>
    <col min="16157" max="16384" width="11.83203125" style="315"/>
  </cols>
  <sheetData>
    <row r="1" spans="1:28">
      <c r="A1" s="309" t="s">
        <v>1424</v>
      </c>
      <c r="B1" s="310"/>
      <c r="C1" s="310"/>
      <c r="E1" s="310"/>
      <c r="H1" s="309" t="s">
        <v>1425</v>
      </c>
      <c r="M1" s="310"/>
      <c r="N1" s="310"/>
      <c r="T1" s="310"/>
      <c r="U1" s="310"/>
      <c r="V1" s="310"/>
      <c r="W1" s="310"/>
      <c r="X1" s="314" t="s">
        <v>1426</v>
      </c>
      <c r="Y1" s="314" t="s">
        <v>1427</v>
      </c>
      <c r="Z1" s="314" t="s">
        <v>1428</v>
      </c>
      <c r="AA1" s="314" t="s">
        <v>1429</v>
      </c>
      <c r="AB1" s="314" t="s">
        <v>1430</v>
      </c>
    </row>
    <row r="2" spans="1:28">
      <c r="A2" s="309" t="s">
        <v>1431</v>
      </c>
      <c r="B2" s="310"/>
      <c r="C2" s="310"/>
      <c r="E2" s="310"/>
      <c r="H2" s="309" t="s">
        <v>1432</v>
      </c>
      <c r="M2" s="310"/>
      <c r="N2" s="310"/>
      <c r="T2" s="310"/>
      <c r="U2" s="310"/>
      <c r="V2" s="310"/>
      <c r="W2" s="310"/>
      <c r="X2" s="314" t="s">
        <v>1433</v>
      </c>
      <c r="Y2" s="316" t="s">
        <v>1434</v>
      </c>
      <c r="Z2" s="316" t="s">
        <v>48</v>
      </c>
      <c r="AA2" s="316"/>
      <c r="AB2" s="317"/>
    </row>
    <row r="3" spans="1:28">
      <c r="A3" s="309" t="s">
        <v>1435</v>
      </c>
      <c r="B3" s="310"/>
      <c r="C3" s="310"/>
      <c r="E3" s="310"/>
      <c r="H3" s="309" t="s">
        <v>1436</v>
      </c>
      <c r="M3" s="310"/>
      <c r="N3" s="310"/>
      <c r="T3" s="310"/>
      <c r="U3" s="310"/>
      <c r="V3" s="310"/>
      <c r="W3" s="310"/>
      <c r="X3" s="314" t="s">
        <v>1437</v>
      </c>
      <c r="Y3" s="316" t="s">
        <v>1438</v>
      </c>
      <c r="Z3" s="316" t="s">
        <v>1439</v>
      </c>
      <c r="AA3" s="316" t="s">
        <v>1440</v>
      </c>
      <c r="AB3" s="317" t="s">
        <v>1441</v>
      </c>
    </row>
    <row r="4" spans="1:28">
      <c r="A4" s="310"/>
      <c r="B4" s="310"/>
      <c r="C4" s="310"/>
      <c r="E4" s="310"/>
      <c r="G4" s="310"/>
      <c r="H4" s="310"/>
      <c r="I4" s="310"/>
      <c r="J4" s="310"/>
      <c r="K4" s="310"/>
      <c r="L4" s="310"/>
      <c r="M4" s="310"/>
      <c r="N4" s="310"/>
      <c r="T4" s="310"/>
      <c r="U4" s="310"/>
      <c r="V4" s="310"/>
      <c r="W4" s="310"/>
      <c r="X4" s="314" t="s">
        <v>1442</v>
      </c>
      <c r="Y4" s="316" t="s">
        <v>1443</v>
      </c>
      <c r="Z4" s="316" t="s">
        <v>1439</v>
      </c>
      <c r="AA4" s="316"/>
      <c r="AB4" s="317"/>
    </row>
    <row r="5" spans="1:28">
      <c r="A5" s="309" t="s">
        <v>1444</v>
      </c>
      <c r="B5" s="310"/>
      <c r="C5" s="310"/>
      <c r="E5" s="310"/>
      <c r="G5" s="310"/>
      <c r="H5" s="310"/>
      <c r="I5" s="310"/>
      <c r="J5" s="310"/>
      <c r="K5" s="310"/>
      <c r="L5" s="310"/>
      <c r="M5" s="310"/>
      <c r="N5" s="310"/>
      <c r="T5" s="310"/>
      <c r="U5" s="310"/>
      <c r="V5" s="310"/>
      <c r="W5" s="310"/>
      <c r="X5" s="314" t="s">
        <v>1445</v>
      </c>
      <c r="Y5" s="316" t="s">
        <v>1438</v>
      </c>
      <c r="Z5" s="316" t="s">
        <v>1439</v>
      </c>
      <c r="AA5" s="316" t="s">
        <v>1440</v>
      </c>
      <c r="AB5" s="317" t="s">
        <v>1441</v>
      </c>
    </row>
    <row r="6" spans="1:28">
      <c r="A6" s="309" t="s">
        <v>1446</v>
      </c>
      <c r="B6" s="310"/>
      <c r="C6" s="310"/>
      <c r="E6" s="310"/>
      <c r="G6" s="310"/>
      <c r="H6" s="310"/>
      <c r="I6" s="310"/>
      <c r="J6" s="310"/>
      <c r="K6" s="310"/>
      <c r="L6" s="310"/>
      <c r="M6" s="310"/>
      <c r="N6" s="310"/>
      <c r="T6" s="310"/>
      <c r="U6" s="310"/>
      <c r="V6" s="310"/>
      <c r="W6" s="310"/>
    </row>
    <row r="7" spans="1:28">
      <c r="A7" s="309"/>
      <c r="B7" s="310"/>
      <c r="C7" s="310"/>
      <c r="E7" s="310"/>
      <c r="G7" s="310"/>
      <c r="H7" s="310"/>
      <c r="I7" s="310"/>
      <c r="J7" s="310"/>
      <c r="K7" s="310"/>
      <c r="L7" s="310"/>
      <c r="M7" s="310"/>
      <c r="N7" s="310"/>
      <c r="T7" s="310"/>
      <c r="U7" s="310"/>
      <c r="V7" s="310"/>
      <c r="W7" s="310"/>
    </row>
    <row r="8" spans="1:28" ht="14.25" thickBot="1">
      <c r="A8" s="315" t="s">
        <v>1447</v>
      </c>
      <c r="D8" s="320" t="str">
        <f>CONCATENATE(Y2," ",Z2," ",AA2," ",AB2)</f>
        <v xml:space="preserve">Prehľad rozpočtových nákladov v EUR  </v>
      </c>
      <c r="H8" s="321" t="s">
        <v>1448</v>
      </c>
      <c r="I8" s="322">
        <v>30.126000000000001</v>
      </c>
      <c r="T8" s="310"/>
      <c r="U8" s="310"/>
      <c r="V8" s="310"/>
      <c r="W8" s="310"/>
    </row>
    <row r="9" spans="1:28" ht="13.5" thickTop="1">
      <c r="A9" s="323" t="s">
        <v>1449</v>
      </c>
      <c r="B9" s="324" t="s">
        <v>57</v>
      </c>
      <c r="C9" s="324" t="s">
        <v>1450</v>
      </c>
      <c r="D9" s="324" t="s">
        <v>1451</v>
      </c>
      <c r="E9" s="324" t="s">
        <v>200</v>
      </c>
      <c r="F9" s="324" t="s">
        <v>1452</v>
      </c>
      <c r="G9" s="324" t="s">
        <v>1453</v>
      </c>
      <c r="H9" s="324" t="s">
        <v>1454</v>
      </c>
      <c r="I9" s="324" t="s">
        <v>1455</v>
      </c>
      <c r="J9" s="324" t="s">
        <v>1456</v>
      </c>
      <c r="K9" s="325" t="s">
        <v>1457</v>
      </c>
      <c r="L9" s="326" t="s">
        <v>1458</v>
      </c>
      <c r="M9" s="327" t="s">
        <v>1459</v>
      </c>
      <c r="N9" s="328" t="s">
        <v>1460</v>
      </c>
      <c r="O9" s="329" t="s">
        <v>40</v>
      </c>
      <c r="P9" s="330" t="s">
        <v>1461</v>
      </c>
      <c r="Q9" s="331" t="s">
        <v>200</v>
      </c>
      <c r="R9" s="331" t="s">
        <v>200</v>
      </c>
      <c r="S9" s="332" t="s">
        <v>200</v>
      </c>
      <c r="T9" s="333" t="s">
        <v>1462</v>
      </c>
      <c r="U9" s="333" t="s">
        <v>1463</v>
      </c>
      <c r="V9" s="333" t="s">
        <v>61</v>
      </c>
      <c r="W9" s="310"/>
    </row>
    <row r="10" spans="1:28" ht="13.5" thickBot="1">
      <c r="A10" s="334" t="s">
        <v>1464</v>
      </c>
      <c r="B10" s="335" t="s">
        <v>1465</v>
      </c>
      <c r="C10" s="336"/>
      <c r="D10" s="335" t="s">
        <v>1466</v>
      </c>
      <c r="E10" s="335" t="s">
        <v>1467</v>
      </c>
      <c r="F10" s="335" t="s">
        <v>1468</v>
      </c>
      <c r="G10" s="335" t="s">
        <v>48</v>
      </c>
      <c r="H10" s="335" t="s">
        <v>1469</v>
      </c>
      <c r="I10" s="335" t="s">
        <v>1470</v>
      </c>
      <c r="J10" s="335" t="s">
        <v>48</v>
      </c>
      <c r="K10" s="335" t="s">
        <v>1471</v>
      </c>
      <c r="L10" s="335" t="s">
        <v>1456</v>
      </c>
      <c r="M10" s="337" t="s">
        <v>1471</v>
      </c>
      <c r="N10" s="335" t="s">
        <v>1456</v>
      </c>
      <c r="O10" s="338" t="s">
        <v>1472</v>
      </c>
      <c r="P10" s="339"/>
      <c r="Q10" s="340" t="s">
        <v>1473</v>
      </c>
      <c r="R10" s="340" t="s">
        <v>1474</v>
      </c>
      <c r="S10" s="341" t="s">
        <v>1475</v>
      </c>
      <c r="T10" s="333" t="s">
        <v>1476</v>
      </c>
      <c r="U10" s="333" t="s">
        <v>1477</v>
      </c>
      <c r="V10" s="333" t="s">
        <v>1478</v>
      </c>
      <c r="W10" s="342" t="s">
        <v>1479</v>
      </c>
    </row>
    <row r="11" spans="1:28" ht="13.5" thickTop="1"/>
    <row r="12" spans="1:28">
      <c r="B12" s="344" t="s">
        <v>1480</v>
      </c>
    </row>
    <row r="13" spans="1:28">
      <c r="B13" s="319" t="s">
        <v>1481</v>
      </c>
    </row>
    <row r="14" spans="1:28">
      <c r="A14" s="343">
        <v>1</v>
      </c>
      <c r="B14" s="318" t="s">
        <v>1482</v>
      </c>
      <c r="C14" s="319" t="s">
        <v>1483</v>
      </c>
      <c r="D14" s="310" t="s">
        <v>1484</v>
      </c>
      <c r="E14" s="313">
        <v>15</v>
      </c>
      <c r="F14" s="310" t="s">
        <v>1485</v>
      </c>
      <c r="G14" s="345">
        <v>0</v>
      </c>
      <c r="H14" s="311">
        <f t="shared" ref="H14:H28" si="0">ROUND(E14*G14, 2)</f>
        <v>0</v>
      </c>
      <c r="J14" s="311">
        <f t="shared" ref="J14:J31" si="1">ROUND(E14*G14, 2)</f>
        <v>0</v>
      </c>
      <c r="M14" s="313">
        <v>0.23</v>
      </c>
      <c r="N14" s="313">
        <f>E14*M14</f>
        <v>3.45</v>
      </c>
      <c r="O14" s="310">
        <v>20</v>
      </c>
      <c r="P14" s="310" t="s">
        <v>1486</v>
      </c>
      <c r="T14" s="342" t="s">
        <v>34</v>
      </c>
      <c r="U14" s="342" t="s">
        <v>34</v>
      </c>
      <c r="V14" s="342" t="s">
        <v>1487</v>
      </c>
      <c r="W14" s="313">
        <v>3.5550000000000002</v>
      </c>
    </row>
    <row r="15" spans="1:28">
      <c r="A15" s="343">
        <v>2</v>
      </c>
      <c r="B15" s="318" t="s">
        <v>1488</v>
      </c>
      <c r="C15" s="319" t="s">
        <v>1489</v>
      </c>
      <c r="D15" s="310" t="s">
        <v>1490</v>
      </c>
      <c r="E15" s="313">
        <v>0.84</v>
      </c>
      <c r="F15" s="310" t="s">
        <v>1491</v>
      </c>
      <c r="G15" s="345">
        <v>0</v>
      </c>
      <c r="H15" s="311">
        <f t="shared" si="0"/>
        <v>0</v>
      </c>
      <c r="J15" s="311">
        <f t="shared" si="1"/>
        <v>0</v>
      </c>
      <c r="O15" s="310">
        <v>20</v>
      </c>
      <c r="P15" s="310" t="s">
        <v>1486</v>
      </c>
      <c r="T15" s="342" t="s">
        <v>34</v>
      </c>
      <c r="U15" s="342" t="s">
        <v>34</v>
      </c>
      <c r="V15" s="342" t="s">
        <v>1487</v>
      </c>
      <c r="W15" s="313">
        <v>7.6269999999999998</v>
      </c>
    </row>
    <row r="16" spans="1:28">
      <c r="A16" s="343">
        <v>3</v>
      </c>
      <c r="B16" s="318" t="s">
        <v>1488</v>
      </c>
      <c r="C16" s="319" t="s">
        <v>1489</v>
      </c>
      <c r="D16" s="310" t="s">
        <v>1490</v>
      </c>
      <c r="E16" s="313">
        <v>2.4</v>
      </c>
      <c r="F16" s="310" t="s">
        <v>1491</v>
      </c>
      <c r="G16" s="345">
        <v>0</v>
      </c>
      <c r="H16" s="311">
        <f t="shared" si="0"/>
        <v>0</v>
      </c>
      <c r="J16" s="311">
        <f t="shared" si="1"/>
        <v>0</v>
      </c>
      <c r="O16" s="310">
        <v>20</v>
      </c>
      <c r="P16" s="310" t="s">
        <v>1486</v>
      </c>
      <c r="T16" s="342" t="s">
        <v>34</v>
      </c>
      <c r="U16" s="342" t="s">
        <v>34</v>
      </c>
      <c r="V16" s="342" t="s">
        <v>1487</v>
      </c>
      <c r="W16" s="313">
        <v>21.792000000000002</v>
      </c>
    </row>
    <row r="17" spans="1:23">
      <c r="A17" s="343">
        <v>4</v>
      </c>
      <c r="B17" s="318" t="s">
        <v>1492</v>
      </c>
      <c r="C17" s="319" t="s">
        <v>1493</v>
      </c>
      <c r="D17" s="310" t="s">
        <v>1494</v>
      </c>
      <c r="E17" s="313">
        <v>53.98</v>
      </c>
      <c r="F17" s="310" t="s">
        <v>1491</v>
      </c>
      <c r="G17" s="345">
        <v>0</v>
      </c>
      <c r="H17" s="311">
        <f t="shared" si="0"/>
        <v>0</v>
      </c>
      <c r="J17" s="311">
        <f t="shared" si="1"/>
        <v>0</v>
      </c>
      <c r="O17" s="310">
        <v>20</v>
      </c>
      <c r="P17" s="310" t="s">
        <v>1486</v>
      </c>
      <c r="T17" s="342" t="s">
        <v>34</v>
      </c>
      <c r="U17" s="342" t="s">
        <v>34</v>
      </c>
      <c r="V17" s="342" t="s">
        <v>1487</v>
      </c>
      <c r="W17" s="313">
        <v>90.47</v>
      </c>
    </row>
    <row r="18" spans="1:23">
      <c r="A18" s="343">
        <v>5</v>
      </c>
      <c r="B18" s="318" t="s">
        <v>1492</v>
      </c>
      <c r="C18" s="319" t="s">
        <v>1495</v>
      </c>
      <c r="D18" s="310" t="s">
        <v>1496</v>
      </c>
      <c r="E18" s="313">
        <v>22.4</v>
      </c>
      <c r="F18" s="310" t="s">
        <v>1491</v>
      </c>
      <c r="G18" s="345">
        <v>0</v>
      </c>
      <c r="H18" s="311">
        <f t="shared" si="0"/>
        <v>0</v>
      </c>
      <c r="J18" s="311">
        <f t="shared" si="1"/>
        <v>0</v>
      </c>
      <c r="O18" s="310">
        <v>20</v>
      </c>
      <c r="P18" s="310" t="s">
        <v>1486</v>
      </c>
      <c r="T18" s="342" t="s">
        <v>34</v>
      </c>
      <c r="U18" s="342" t="s">
        <v>34</v>
      </c>
      <c r="V18" s="342" t="s">
        <v>1487</v>
      </c>
      <c r="W18" s="313">
        <v>5.3540000000000001</v>
      </c>
    </row>
    <row r="19" spans="1:23">
      <c r="A19" s="343">
        <v>6</v>
      </c>
      <c r="B19" s="318" t="s">
        <v>1492</v>
      </c>
      <c r="C19" s="319" t="s">
        <v>1495</v>
      </c>
      <c r="D19" s="310" t="s">
        <v>1496</v>
      </c>
      <c r="E19" s="313">
        <v>5.6</v>
      </c>
      <c r="F19" s="310" t="s">
        <v>1491</v>
      </c>
      <c r="G19" s="345">
        <v>0</v>
      </c>
      <c r="H19" s="311">
        <f t="shared" si="0"/>
        <v>0</v>
      </c>
      <c r="J19" s="311">
        <f t="shared" si="1"/>
        <v>0</v>
      </c>
      <c r="O19" s="310">
        <v>20</v>
      </c>
      <c r="P19" s="310" t="s">
        <v>1486</v>
      </c>
      <c r="T19" s="342" t="s">
        <v>34</v>
      </c>
      <c r="U19" s="342" t="s">
        <v>34</v>
      </c>
      <c r="V19" s="342" t="s">
        <v>1487</v>
      </c>
      <c r="W19" s="313">
        <v>1.3380000000000001</v>
      </c>
    </row>
    <row r="20" spans="1:23">
      <c r="A20" s="343">
        <v>7</v>
      </c>
      <c r="B20" s="318" t="s">
        <v>1482</v>
      </c>
      <c r="C20" s="319" t="s">
        <v>1497</v>
      </c>
      <c r="D20" s="310" t="s">
        <v>1498</v>
      </c>
      <c r="E20" s="313">
        <v>53.98</v>
      </c>
      <c r="F20" s="310" t="s">
        <v>1491</v>
      </c>
      <c r="G20" s="345">
        <v>0</v>
      </c>
      <c r="H20" s="311">
        <f t="shared" si="0"/>
        <v>0</v>
      </c>
      <c r="J20" s="311">
        <f t="shared" si="1"/>
        <v>0</v>
      </c>
      <c r="O20" s="310">
        <v>20</v>
      </c>
      <c r="P20" s="310" t="s">
        <v>1486</v>
      </c>
      <c r="T20" s="342" t="s">
        <v>34</v>
      </c>
      <c r="U20" s="342" t="s">
        <v>34</v>
      </c>
      <c r="V20" s="342" t="s">
        <v>1487</v>
      </c>
      <c r="W20" s="313">
        <v>2.1589999999999998</v>
      </c>
    </row>
    <row r="21" spans="1:23">
      <c r="A21" s="343">
        <v>8</v>
      </c>
      <c r="B21" s="318" t="s">
        <v>1482</v>
      </c>
      <c r="C21" s="319" t="s">
        <v>1499</v>
      </c>
      <c r="D21" s="310" t="s">
        <v>1500</v>
      </c>
      <c r="E21" s="313">
        <v>25.984000000000002</v>
      </c>
      <c r="F21" s="310" t="s">
        <v>1491</v>
      </c>
      <c r="G21" s="345">
        <v>0</v>
      </c>
      <c r="H21" s="311">
        <f t="shared" si="0"/>
        <v>0</v>
      </c>
      <c r="J21" s="311">
        <f t="shared" si="1"/>
        <v>0</v>
      </c>
      <c r="O21" s="310">
        <v>20</v>
      </c>
      <c r="P21" s="310" t="s">
        <v>1486</v>
      </c>
      <c r="T21" s="342" t="s">
        <v>34</v>
      </c>
      <c r="U21" s="342" t="s">
        <v>34</v>
      </c>
      <c r="V21" s="342" t="s">
        <v>1487</v>
      </c>
      <c r="W21" s="313">
        <v>30.193000000000001</v>
      </c>
    </row>
    <row r="22" spans="1:23">
      <c r="A22" s="343">
        <v>9</v>
      </c>
      <c r="B22" s="318" t="s">
        <v>1482</v>
      </c>
      <c r="C22" s="319" t="s">
        <v>1501</v>
      </c>
      <c r="D22" s="310" t="s">
        <v>1502</v>
      </c>
      <c r="E22" s="313">
        <v>53.98</v>
      </c>
      <c r="F22" s="310" t="s">
        <v>1491</v>
      </c>
      <c r="G22" s="345">
        <v>0</v>
      </c>
      <c r="H22" s="311">
        <f t="shared" si="0"/>
        <v>0</v>
      </c>
      <c r="J22" s="311">
        <f t="shared" si="1"/>
        <v>0</v>
      </c>
      <c r="O22" s="310">
        <v>20</v>
      </c>
      <c r="P22" s="310" t="s">
        <v>1486</v>
      </c>
      <c r="T22" s="342" t="s">
        <v>34</v>
      </c>
      <c r="U22" s="342" t="s">
        <v>34</v>
      </c>
      <c r="V22" s="342" t="s">
        <v>1487</v>
      </c>
      <c r="W22" s="313">
        <v>4.3719999999999999</v>
      </c>
    </row>
    <row r="23" spans="1:23">
      <c r="A23" s="343">
        <v>10</v>
      </c>
      <c r="B23" s="318" t="s">
        <v>1482</v>
      </c>
      <c r="C23" s="319" t="s">
        <v>1503</v>
      </c>
      <c r="D23" s="310" t="s">
        <v>1504</v>
      </c>
      <c r="E23" s="313">
        <v>53.98</v>
      </c>
      <c r="F23" s="310" t="s">
        <v>1491</v>
      </c>
      <c r="G23" s="345">
        <v>0</v>
      </c>
      <c r="H23" s="311">
        <f t="shared" si="0"/>
        <v>0</v>
      </c>
      <c r="J23" s="311">
        <f t="shared" si="1"/>
        <v>0</v>
      </c>
      <c r="O23" s="310">
        <v>20</v>
      </c>
      <c r="P23" s="310" t="s">
        <v>1486</v>
      </c>
      <c r="T23" s="342" t="s">
        <v>34</v>
      </c>
      <c r="U23" s="342" t="s">
        <v>34</v>
      </c>
      <c r="V23" s="342" t="s">
        <v>1487</v>
      </c>
      <c r="W23" s="313">
        <v>0.59399999999999997</v>
      </c>
    </row>
    <row r="24" spans="1:23">
      <c r="A24" s="343">
        <v>11</v>
      </c>
      <c r="B24" s="318" t="s">
        <v>1482</v>
      </c>
      <c r="C24" s="319" t="s">
        <v>1505</v>
      </c>
      <c r="D24" s="310" t="s">
        <v>1506</v>
      </c>
      <c r="E24" s="313">
        <v>53.98</v>
      </c>
      <c r="F24" s="310" t="s">
        <v>1491</v>
      </c>
      <c r="G24" s="345">
        <v>0</v>
      </c>
      <c r="H24" s="311">
        <f t="shared" si="0"/>
        <v>0</v>
      </c>
      <c r="J24" s="311">
        <f t="shared" si="1"/>
        <v>0</v>
      </c>
      <c r="O24" s="310">
        <v>20</v>
      </c>
      <c r="P24" s="310" t="s">
        <v>1486</v>
      </c>
      <c r="T24" s="342" t="s">
        <v>34</v>
      </c>
      <c r="U24" s="342" t="s">
        <v>34</v>
      </c>
      <c r="V24" s="342" t="s">
        <v>1487</v>
      </c>
    </row>
    <row r="25" spans="1:23">
      <c r="A25" s="343">
        <v>12</v>
      </c>
      <c r="B25" s="318" t="s">
        <v>1482</v>
      </c>
      <c r="C25" s="319" t="s">
        <v>1507</v>
      </c>
      <c r="D25" s="310" t="s">
        <v>1508</v>
      </c>
      <c r="E25" s="313">
        <v>53.98</v>
      </c>
      <c r="F25" s="310" t="s">
        <v>1491</v>
      </c>
      <c r="G25" s="345">
        <v>0</v>
      </c>
      <c r="H25" s="311">
        <f t="shared" si="0"/>
        <v>0</v>
      </c>
      <c r="J25" s="311">
        <f t="shared" si="1"/>
        <v>0</v>
      </c>
      <c r="O25" s="310">
        <v>20</v>
      </c>
      <c r="P25" s="310" t="s">
        <v>1486</v>
      </c>
      <c r="T25" s="342" t="s">
        <v>34</v>
      </c>
      <c r="U25" s="342" t="s">
        <v>34</v>
      </c>
      <c r="V25" s="342" t="s">
        <v>1487</v>
      </c>
      <c r="W25" s="313">
        <v>32.387999999999998</v>
      </c>
    </row>
    <row r="26" spans="1:23">
      <c r="A26" s="343">
        <v>13</v>
      </c>
      <c r="B26" s="318" t="s">
        <v>1482</v>
      </c>
      <c r="C26" s="319" t="s">
        <v>1509</v>
      </c>
      <c r="D26" s="310" t="s">
        <v>1510</v>
      </c>
      <c r="E26" s="313">
        <v>53.98</v>
      </c>
      <c r="F26" s="310" t="s">
        <v>1491</v>
      </c>
      <c r="G26" s="345">
        <v>0</v>
      </c>
      <c r="H26" s="311">
        <f t="shared" si="0"/>
        <v>0</v>
      </c>
      <c r="J26" s="311">
        <f t="shared" si="1"/>
        <v>0</v>
      </c>
      <c r="O26" s="310">
        <v>20</v>
      </c>
      <c r="P26" s="310" t="s">
        <v>1486</v>
      </c>
      <c r="T26" s="342" t="s">
        <v>34</v>
      </c>
      <c r="U26" s="342" t="s">
        <v>34</v>
      </c>
      <c r="V26" s="342" t="s">
        <v>1487</v>
      </c>
      <c r="W26" s="313">
        <v>0.48599999999999999</v>
      </c>
    </row>
    <row r="27" spans="1:23">
      <c r="A27" s="343">
        <v>14</v>
      </c>
      <c r="B27" s="318" t="s">
        <v>1492</v>
      </c>
      <c r="C27" s="319" t="s">
        <v>1511</v>
      </c>
      <c r="D27" s="310" t="s">
        <v>1512</v>
      </c>
      <c r="E27" s="313">
        <v>53.98</v>
      </c>
      <c r="F27" s="310" t="s">
        <v>1491</v>
      </c>
      <c r="G27" s="345">
        <v>0</v>
      </c>
      <c r="H27" s="311">
        <f t="shared" si="0"/>
        <v>0</v>
      </c>
      <c r="J27" s="311">
        <f t="shared" si="1"/>
        <v>0</v>
      </c>
      <c r="O27" s="310">
        <v>20</v>
      </c>
      <c r="P27" s="310" t="s">
        <v>1486</v>
      </c>
      <c r="T27" s="342" t="s">
        <v>34</v>
      </c>
      <c r="U27" s="342" t="s">
        <v>34</v>
      </c>
      <c r="V27" s="342" t="s">
        <v>1487</v>
      </c>
      <c r="W27" s="313">
        <v>13.063000000000001</v>
      </c>
    </row>
    <row r="28" spans="1:23">
      <c r="A28" s="343">
        <v>15</v>
      </c>
      <c r="B28" s="318" t="s">
        <v>1482</v>
      </c>
      <c r="C28" s="319" t="s">
        <v>1513</v>
      </c>
      <c r="D28" s="310" t="s">
        <v>1514</v>
      </c>
      <c r="E28" s="313">
        <v>7.28</v>
      </c>
      <c r="F28" s="310" t="s">
        <v>1491</v>
      </c>
      <c r="G28" s="345">
        <v>0</v>
      </c>
      <c r="H28" s="311">
        <f t="shared" si="0"/>
        <v>0</v>
      </c>
      <c r="J28" s="311">
        <f t="shared" si="1"/>
        <v>0</v>
      </c>
      <c r="O28" s="310">
        <v>20</v>
      </c>
      <c r="P28" s="310" t="s">
        <v>1486</v>
      </c>
      <c r="T28" s="342" t="s">
        <v>34</v>
      </c>
      <c r="U28" s="342" t="s">
        <v>34</v>
      </c>
      <c r="V28" s="342" t="s">
        <v>1487</v>
      </c>
      <c r="W28" s="313">
        <v>8.7799999999999994</v>
      </c>
    </row>
    <row r="29" spans="1:23">
      <c r="A29" s="343">
        <v>16</v>
      </c>
      <c r="B29" s="318" t="s">
        <v>1515</v>
      </c>
      <c r="C29" s="319" t="s">
        <v>1516</v>
      </c>
      <c r="D29" s="310" t="s">
        <v>1517</v>
      </c>
      <c r="E29" s="313">
        <v>2</v>
      </c>
      <c r="F29" s="310" t="s">
        <v>1518</v>
      </c>
      <c r="G29" s="345">
        <v>0</v>
      </c>
      <c r="I29" s="311">
        <f>ROUND(E29*G29, 2)</f>
        <v>0</v>
      </c>
      <c r="J29" s="311">
        <f t="shared" si="1"/>
        <v>0</v>
      </c>
      <c r="K29" s="312">
        <v>1.8E-3</v>
      </c>
      <c r="L29" s="312">
        <f>E29*K29</f>
        <v>3.5999999999999999E-3</v>
      </c>
      <c r="O29" s="310">
        <v>20</v>
      </c>
      <c r="P29" s="310" t="s">
        <v>1486</v>
      </c>
      <c r="T29" s="342" t="s">
        <v>34</v>
      </c>
      <c r="U29" s="342" t="s">
        <v>34</v>
      </c>
      <c r="V29" s="342" t="s">
        <v>1487</v>
      </c>
    </row>
    <row r="30" spans="1:23">
      <c r="A30" s="343">
        <v>17</v>
      </c>
      <c r="B30" s="318" t="s">
        <v>1515</v>
      </c>
      <c r="C30" s="319" t="s">
        <v>1519</v>
      </c>
      <c r="D30" s="310" t="s">
        <v>1520</v>
      </c>
      <c r="E30" s="313">
        <v>2</v>
      </c>
      <c r="F30" s="310" t="s">
        <v>1518</v>
      </c>
      <c r="G30" s="345">
        <v>0</v>
      </c>
      <c r="I30" s="311">
        <f>ROUND(E30*G30, 2)</f>
        <v>0</v>
      </c>
      <c r="J30" s="311">
        <f t="shared" si="1"/>
        <v>0</v>
      </c>
      <c r="O30" s="310">
        <v>20</v>
      </c>
      <c r="P30" s="310" t="s">
        <v>1486</v>
      </c>
      <c r="T30" s="342" t="s">
        <v>34</v>
      </c>
      <c r="U30" s="342" t="s">
        <v>34</v>
      </c>
      <c r="V30" s="342" t="s">
        <v>1487</v>
      </c>
    </row>
    <row r="31" spans="1:23">
      <c r="A31" s="343">
        <v>18</v>
      </c>
      <c r="B31" s="318" t="s">
        <v>1515</v>
      </c>
      <c r="C31" s="319" t="s">
        <v>1521</v>
      </c>
      <c r="D31" s="310" t="s">
        <v>1522</v>
      </c>
      <c r="E31" s="313">
        <v>12.157999999999999</v>
      </c>
      <c r="F31" s="310" t="s">
        <v>1523</v>
      </c>
      <c r="G31" s="345">
        <v>0</v>
      </c>
      <c r="I31" s="311">
        <f>ROUND(E31*G31, 2)</f>
        <v>0</v>
      </c>
      <c r="J31" s="311">
        <f t="shared" si="1"/>
        <v>0</v>
      </c>
      <c r="K31" s="312">
        <v>1</v>
      </c>
      <c r="L31" s="312">
        <f>E31*K31</f>
        <v>12.157999999999999</v>
      </c>
      <c r="O31" s="310">
        <v>20</v>
      </c>
      <c r="P31" s="310" t="s">
        <v>1486</v>
      </c>
      <c r="T31" s="342" t="s">
        <v>34</v>
      </c>
      <c r="U31" s="342" t="s">
        <v>34</v>
      </c>
      <c r="V31" s="342" t="s">
        <v>1487</v>
      </c>
    </row>
    <row r="32" spans="1:23">
      <c r="D32" s="343" t="s">
        <v>1524</v>
      </c>
      <c r="E32" s="346">
        <f>J32</f>
        <v>0</v>
      </c>
      <c r="G32" s="345"/>
      <c r="H32" s="346">
        <f>SUM(H12:H31)</f>
        <v>0</v>
      </c>
      <c r="I32" s="346">
        <f>SUM(I12:I31)</f>
        <v>0</v>
      </c>
      <c r="J32" s="346">
        <f>SUM(J12:J31)</f>
        <v>0</v>
      </c>
      <c r="L32" s="347">
        <f>SUM(L12:L31)</f>
        <v>12.1616</v>
      </c>
      <c r="N32" s="348">
        <f>SUM(N12:N31)</f>
        <v>3.45</v>
      </c>
      <c r="W32" s="313">
        <f>SUM(W12:W31)</f>
        <v>222.17099999999999</v>
      </c>
    </row>
    <row r="33" spans="1:23">
      <c r="G33" s="345"/>
    </row>
    <row r="34" spans="1:23">
      <c r="B34" s="319" t="s">
        <v>1525</v>
      </c>
      <c r="G34" s="345"/>
    </row>
    <row r="35" spans="1:23">
      <c r="A35" s="343">
        <v>19</v>
      </c>
      <c r="B35" s="318" t="s">
        <v>1526</v>
      </c>
      <c r="C35" s="319" t="s">
        <v>1527</v>
      </c>
      <c r="D35" s="310" t="s">
        <v>1528</v>
      </c>
      <c r="E35" s="313">
        <v>0.12</v>
      </c>
      <c r="F35" s="310" t="s">
        <v>1491</v>
      </c>
      <c r="G35" s="345">
        <v>0</v>
      </c>
      <c r="H35" s="311">
        <f>ROUND(E35*G35, 2)</f>
        <v>0</v>
      </c>
      <c r="J35" s="311">
        <f>ROUND(E35*G35, 2)</f>
        <v>0</v>
      </c>
      <c r="K35" s="312">
        <v>1.93971</v>
      </c>
      <c r="L35" s="312">
        <f>E35*K35</f>
        <v>0.23276520000000001</v>
      </c>
      <c r="O35" s="310">
        <v>20</v>
      </c>
      <c r="P35" s="310" t="s">
        <v>1486</v>
      </c>
      <c r="T35" s="342" t="s">
        <v>34</v>
      </c>
      <c r="U35" s="342" t="s">
        <v>34</v>
      </c>
      <c r="V35" s="342" t="s">
        <v>1487</v>
      </c>
      <c r="W35" s="313">
        <v>0.112</v>
      </c>
    </row>
    <row r="36" spans="1:23">
      <c r="A36" s="343">
        <v>20</v>
      </c>
      <c r="B36" s="318" t="s">
        <v>1529</v>
      </c>
      <c r="C36" s="319" t="s">
        <v>1530</v>
      </c>
      <c r="D36" s="310" t="s">
        <v>1531</v>
      </c>
      <c r="E36" s="313">
        <v>0.42</v>
      </c>
      <c r="F36" s="310" t="s">
        <v>1491</v>
      </c>
      <c r="G36" s="345">
        <v>0</v>
      </c>
      <c r="H36" s="311">
        <f>ROUND(E36*G36, 2)</f>
        <v>0</v>
      </c>
      <c r="J36" s="311">
        <f>ROUND(E36*G36, 2)</f>
        <v>0</v>
      </c>
      <c r="K36" s="312">
        <v>2.4193099999999998</v>
      </c>
      <c r="L36" s="312">
        <f>E36*K36</f>
        <v>1.0161102</v>
      </c>
      <c r="O36" s="310">
        <v>20</v>
      </c>
      <c r="P36" s="310" t="s">
        <v>1486</v>
      </c>
      <c r="T36" s="342" t="s">
        <v>34</v>
      </c>
      <c r="U36" s="342" t="s">
        <v>34</v>
      </c>
      <c r="V36" s="342" t="s">
        <v>1487</v>
      </c>
      <c r="W36" s="313">
        <v>0.192</v>
      </c>
    </row>
    <row r="37" spans="1:23">
      <c r="A37" s="343">
        <v>21</v>
      </c>
      <c r="B37" s="318" t="s">
        <v>1532</v>
      </c>
      <c r="C37" s="319" t="s">
        <v>1533</v>
      </c>
      <c r="D37" s="310" t="s">
        <v>1534</v>
      </c>
      <c r="E37" s="313">
        <v>5.6</v>
      </c>
      <c r="F37" s="310" t="s">
        <v>1485</v>
      </c>
      <c r="G37" s="345">
        <v>0</v>
      </c>
      <c r="H37" s="311">
        <f>ROUND(E37*G37, 2)</f>
        <v>0</v>
      </c>
      <c r="J37" s="311">
        <f>ROUND(E37*G37, 2)</f>
        <v>0</v>
      </c>
      <c r="O37" s="310">
        <v>20</v>
      </c>
      <c r="P37" s="310" t="s">
        <v>1486</v>
      </c>
      <c r="T37" s="342" t="s">
        <v>34</v>
      </c>
      <c r="U37" s="342" t="s">
        <v>34</v>
      </c>
      <c r="V37" s="342" t="s">
        <v>1487</v>
      </c>
      <c r="W37" s="313">
        <v>0.99099999999999999</v>
      </c>
    </row>
    <row r="38" spans="1:23">
      <c r="D38" s="343" t="s">
        <v>1535</v>
      </c>
      <c r="E38" s="346">
        <f>J38</f>
        <v>0</v>
      </c>
      <c r="G38" s="345">
        <v>0</v>
      </c>
      <c r="H38" s="346">
        <f>SUM(H34:H37)</f>
        <v>0</v>
      </c>
      <c r="I38" s="346">
        <f>SUM(I34:I37)</f>
        <v>0</v>
      </c>
      <c r="J38" s="346">
        <f>SUM(J34:J37)</f>
        <v>0</v>
      </c>
      <c r="L38" s="347">
        <f>SUM(L34:L37)</f>
        <v>1.2488754</v>
      </c>
      <c r="N38" s="348">
        <f>SUM(N34:N37)</f>
        <v>0</v>
      </c>
      <c r="W38" s="313">
        <f>SUM(W34:W37)</f>
        <v>1.2949999999999999</v>
      </c>
    </row>
    <row r="39" spans="1:23">
      <c r="G39" s="345"/>
    </row>
    <row r="40" spans="1:23">
      <c r="B40" s="319" t="s">
        <v>1536</v>
      </c>
      <c r="G40" s="345"/>
    </row>
    <row r="41" spans="1:23">
      <c r="A41" s="343">
        <v>22</v>
      </c>
      <c r="B41" s="318" t="s">
        <v>1537</v>
      </c>
      <c r="C41" s="319" t="s">
        <v>1538</v>
      </c>
      <c r="D41" s="310" t="s">
        <v>1539</v>
      </c>
      <c r="E41" s="313">
        <v>5.6</v>
      </c>
      <c r="F41" s="310" t="s">
        <v>1485</v>
      </c>
      <c r="G41" s="345">
        <v>0</v>
      </c>
      <c r="H41" s="311">
        <f>ROUND(E41*G41, 2)</f>
        <v>0</v>
      </c>
      <c r="J41" s="311">
        <f>ROUND(E41*G41, 2)</f>
        <v>0</v>
      </c>
      <c r="K41" s="312">
        <v>1.1939999999999999E-2</v>
      </c>
      <c r="L41" s="312">
        <f>E41*K41</f>
        <v>6.6863999999999993E-2</v>
      </c>
      <c r="O41" s="310">
        <v>20</v>
      </c>
      <c r="P41" s="310" t="s">
        <v>1486</v>
      </c>
      <c r="T41" s="342" t="s">
        <v>34</v>
      </c>
      <c r="U41" s="342" t="s">
        <v>34</v>
      </c>
      <c r="V41" s="342" t="s">
        <v>1487</v>
      </c>
      <c r="W41" s="313">
        <v>10.673999999999999</v>
      </c>
    </row>
    <row r="42" spans="1:23">
      <c r="D42" s="343" t="s">
        <v>1540</v>
      </c>
      <c r="E42" s="346">
        <f>J42</f>
        <v>0</v>
      </c>
      <c r="G42" s="345"/>
      <c r="H42" s="346">
        <f>SUM(H40:H41)</f>
        <v>0</v>
      </c>
      <c r="I42" s="346">
        <f>SUM(I40:I41)</f>
        <v>0</v>
      </c>
      <c r="J42" s="346">
        <f>SUM(J40:J41)</f>
        <v>0</v>
      </c>
      <c r="L42" s="347">
        <f>SUM(L40:L41)</f>
        <v>6.6863999999999993E-2</v>
      </c>
      <c r="N42" s="348">
        <f>SUM(N40:N41)</f>
        <v>0</v>
      </c>
      <c r="W42" s="313">
        <f>SUM(W40:W41)</f>
        <v>10.673999999999999</v>
      </c>
    </row>
    <row r="43" spans="1:23">
      <c r="G43" s="345"/>
    </row>
    <row r="44" spans="1:23">
      <c r="B44" s="319" t="s">
        <v>1541</v>
      </c>
      <c r="G44" s="345"/>
    </row>
    <row r="45" spans="1:23">
      <c r="A45" s="343">
        <v>23</v>
      </c>
      <c r="B45" s="318" t="s">
        <v>1542</v>
      </c>
      <c r="C45" s="319" t="s">
        <v>1543</v>
      </c>
      <c r="D45" s="310" t="s">
        <v>1544</v>
      </c>
      <c r="E45" s="313">
        <v>15</v>
      </c>
      <c r="F45" s="310" t="s">
        <v>1485</v>
      </c>
      <c r="G45" s="345">
        <v>0</v>
      </c>
      <c r="H45" s="311">
        <f>ROUND(E45*G45, 2)</f>
        <v>0</v>
      </c>
      <c r="J45" s="311">
        <f>ROUND(E45*G45, 2)</f>
        <v>0</v>
      </c>
      <c r="K45" s="312">
        <v>0.20000999999999999</v>
      </c>
      <c r="L45" s="312">
        <f>E45*K45</f>
        <v>3.0001500000000001</v>
      </c>
      <c r="O45" s="310">
        <v>20</v>
      </c>
      <c r="P45" s="310" t="s">
        <v>1486</v>
      </c>
      <c r="T45" s="342" t="s">
        <v>34</v>
      </c>
      <c r="U45" s="342" t="s">
        <v>34</v>
      </c>
      <c r="V45" s="342" t="s">
        <v>1487</v>
      </c>
      <c r="W45" s="313">
        <v>1.575</v>
      </c>
    </row>
    <row r="46" spans="1:23">
      <c r="A46" s="343">
        <v>24</v>
      </c>
      <c r="B46" s="318" t="s">
        <v>1545</v>
      </c>
      <c r="C46" s="319" t="s">
        <v>1546</v>
      </c>
      <c r="D46" s="310" t="s">
        <v>1547</v>
      </c>
      <c r="E46" s="313">
        <v>15</v>
      </c>
      <c r="F46" s="310" t="s">
        <v>1485</v>
      </c>
      <c r="G46" s="345">
        <v>0</v>
      </c>
      <c r="H46" s="311">
        <f>ROUND(E46*G46, 2)</f>
        <v>0</v>
      </c>
      <c r="J46" s="311">
        <f>ROUND(E46*G46, 2)</f>
        <v>0</v>
      </c>
      <c r="K46" s="312">
        <v>0.20039999999999999</v>
      </c>
      <c r="L46" s="312">
        <f>E46*K46</f>
        <v>3.0059999999999998</v>
      </c>
      <c r="O46" s="310">
        <v>20</v>
      </c>
      <c r="P46" s="310" t="s">
        <v>1486</v>
      </c>
      <c r="T46" s="342" t="s">
        <v>34</v>
      </c>
      <c r="U46" s="342" t="s">
        <v>34</v>
      </c>
      <c r="V46" s="342" t="s">
        <v>1487</v>
      </c>
      <c r="W46" s="313">
        <v>0.78</v>
      </c>
    </row>
    <row r="47" spans="1:23">
      <c r="D47" s="343" t="s">
        <v>1548</v>
      </c>
      <c r="E47" s="346">
        <f>J47</f>
        <v>0</v>
      </c>
      <c r="G47" s="345"/>
      <c r="H47" s="346">
        <f>SUM(H44:H46)</f>
        <v>0</v>
      </c>
      <c r="I47" s="346">
        <f>SUM(I44:I46)</f>
        <v>0</v>
      </c>
      <c r="J47" s="346">
        <f>SUM(J44:J46)</f>
        <v>0</v>
      </c>
      <c r="L47" s="347">
        <f>SUM(L44:L46)</f>
        <v>6.0061499999999999</v>
      </c>
      <c r="N47" s="348">
        <f>SUM(N44:N46)</f>
        <v>0</v>
      </c>
      <c r="W47" s="313">
        <f>SUM(W44:W46)</f>
        <v>2.355</v>
      </c>
    </row>
    <row r="48" spans="1:23">
      <c r="G48" s="345"/>
    </row>
    <row r="49" spans="1:23">
      <c r="B49" s="319" t="s">
        <v>1549</v>
      </c>
      <c r="G49" s="345"/>
    </row>
    <row r="50" spans="1:23">
      <c r="A50" s="343">
        <v>25</v>
      </c>
      <c r="B50" s="318" t="s">
        <v>1542</v>
      </c>
      <c r="C50" s="319" t="s">
        <v>1550</v>
      </c>
      <c r="D50" s="310" t="s">
        <v>1551</v>
      </c>
      <c r="E50" s="313">
        <v>15</v>
      </c>
      <c r="F50" s="310" t="s">
        <v>1485</v>
      </c>
      <c r="G50" s="345">
        <v>0</v>
      </c>
      <c r="H50" s="311">
        <f>ROUND(E50*G50, 2)</f>
        <v>0</v>
      </c>
      <c r="J50" s="311">
        <f>ROUND(E50*G50, 2)</f>
        <v>0</v>
      </c>
      <c r="K50" s="312">
        <v>8.5599999999999996E-2</v>
      </c>
      <c r="L50" s="312">
        <f>E50*K50</f>
        <v>1.284</v>
      </c>
      <c r="O50" s="310">
        <v>20</v>
      </c>
      <c r="P50" s="310" t="s">
        <v>1486</v>
      </c>
      <c r="T50" s="342" t="s">
        <v>34</v>
      </c>
      <c r="U50" s="342" t="s">
        <v>34</v>
      </c>
      <c r="V50" s="342" t="s">
        <v>1487</v>
      </c>
      <c r="W50" s="313">
        <v>12.3</v>
      </c>
    </row>
    <row r="51" spans="1:23">
      <c r="A51" s="343">
        <v>26</v>
      </c>
      <c r="B51" s="318" t="s">
        <v>1542</v>
      </c>
      <c r="C51" s="319" t="s">
        <v>1552</v>
      </c>
      <c r="D51" s="310" t="s">
        <v>1553</v>
      </c>
      <c r="E51" s="313">
        <v>15</v>
      </c>
      <c r="F51" s="310" t="s">
        <v>1485</v>
      </c>
      <c r="G51" s="345">
        <v>0</v>
      </c>
      <c r="H51" s="311">
        <f>ROUND(E51*G51, 2)</f>
        <v>0</v>
      </c>
      <c r="J51" s="311">
        <f>ROUND(E51*G51, 2)</f>
        <v>0</v>
      </c>
      <c r="K51" s="312">
        <v>0.10353999999999999</v>
      </c>
      <c r="L51" s="312">
        <f>E51*K51</f>
        <v>1.5530999999999999</v>
      </c>
      <c r="O51" s="310">
        <v>20</v>
      </c>
      <c r="P51" s="310" t="s">
        <v>1486</v>
      </c>
      <c r="T51" s="342" t="s">
        <v>34</v>
      </c>
      <c r="U51" s="342" t="s">
        <v>34</v>
      </c>
      <c r="V51" s="342" t="s">
        <v>1487</v>
      </c>
      <c r="W51" s="313">
        <v>1.71</v>
      </c>
    </row>
    <row r="52" spans="1:23">
      <c r="D52" s="343" t="s">
        <v>1554</v>
      </c>
      <c r="E52" s="346">
        <f>J52</f>
        <v>0</v>
      </c>
      <c r="G52" s="345"/>
      <c r="H52" s="346">
        <f>SUM(H49:H51)</f>
        <v>0</v>
      </c>
      <c r="I52" s="346">
        <f>SUM(I49:I51)</f>
        <v>0</v>
      </c>
      <c r="J52" s="346">
        <f>SUM(J49:J51)</f>
        <v>0</v>
      </c>
      <c r="L52" s="347">
        <f>SUM(L49:L51)</f>
        <v>2.8371</v>
      </c>
      <c r="N52" s="348">
        <f>SUM(N49:N51)</f>
        <v>0</v>
      </c>
      <c r="W52" s="313">
        <f>SUM(W49:W51)</f>
        <v>14.010000000000002</v>
      </c>
    </row>
    <row r="53" spans="1:23">
      <c r="G53" s="345"/>
    </row>
    <row r="54" spans="1:23">
      <c r="D54" s="343" t="s">
        <v>1555</v>
      </c>
      <c r="E54" s="346">
        <f>J54</f>
        <v>0</v>
      </c>
      <c r="G54" s="345"/>
      <c r="H54" s="346">
        <f>+H32+H38+H42+H47+H52</f>
        <v>0</v>
      </c>
      <c r="I54" s="346">
        <f>+I32+I38+I42+I47+I52</f>
        <v>0</v>
      </c>
      <c r="J54" s="346">
        <f>+J32+J38+J42+J47+J52</f>
        <v>0</v>
      </c>
      <c r="L54" s="347">
        <f>+L32+L38+L42+L47+L52</f>
        <v>22.320589399999999</v>
      </c>
      <c r="N54" s="348">
        <f>+N32+N38+N42+N47+N52</f>
        <v>3.45</v>
      </c>
      <c r="W54" s="313">
        <f>+W32+W38+W42+W47+W52</f>
        <v>250.50499999999997</v>
      </c>
    </row>
    <row r="55" spans="1:23">
      <c r="G55" s="345"/>
    </row>
    <row r="56" spans="1:23">
      <c r="B56" s="344" t="s">
        <v>1556</v>
      </c>
      <c r="G56" s="345"/>
    </row>
    <row r="57" spans="1:23">
      <c r="B57" s="319" t="s">
        <v>1557</v>
      </c>
      <c r="G57" s="345"/>
    </row>
    <row r="58" spans="1:23">
      <c r="A58" s="343">
        <v>27</v>
      </c>
      <c r="B58" s="318" t="s">
        <v>1482</v>
      </c>
      <c r="C58" s="319" t="s">
        <v>1558</v>
      </c>
      <c r="D58" s="310" t="s">
        <v>1559</v>
      </c>
      <c r="E58" s="313">
        <v>18.2</v>
      </c>
      <c r="F58" s="310" t="s">
        <v>1560</v>
      </c>
      <c r="G58" s="345">
        <v>0</v>
      </c>
      <c r="H58" s="311">
        <f t="shared" ref="H58:H100" si="2">ROUND(E58*G58, 2)</f>
        <v>0</v>
      </c>
      <c r="J58" s="311">
        <f t="shared" ref="J58:J100" si="3">ROUND(E58*G58, 2)</f>
        <v>0</v>
      </c>
      <c r="K58" s="312">
        <v>5.0000000000000002E-5</v>
      </c>
      <c r="L58" s="312">
        <f>E58*K58</f>
        <v>9.1E-4</v>
      </c>
      <c r="O58" s="310">
        <v>20</v>
      </c>
      <c r="P58" s="310" t="s">
        <v>1486</v>
      </c>
      <c r="T58" s="342" t="s">
        <v>34</v>
      </c>
      <c r="U58" s="342" t="s">
        <v>34</v>
      </c>
      <c r="V58" s="342" t="s">
        <v>314</v>
      </c>
      <c r="W58" s="313">
        <v>8.2260000000000009</v>
      </c>
    </row>
    <row r="59" spans="1:23">
      <c r="A59" s="343">
        <v>28</v>
      </c>
      <c r="B59" s="318" t="s">
        <v>1482</v>
      </c>
      <c r="C59" s="319" t="s">
        <v>1561</v>
      </c>
      <c r="D59" s="310" t="s">
        <v>1562</v>
      </c>
      <c r="E59" s="313">
        <v>18.2</v>
      </c>
      <c r="F59" s="310" t="s">
        <v>1560</v>
      </c>
      <c r="G59" s="345">
        <v>0</v>
      </c>
      <c r="H59" s="311">
        <f t="shared" si="2"/>
        <v>0</v>
      </c>
      <c r="J59" s="311">
        <f t="shared" si="3"/>
        <v>0</v>
      </c>
      <c r="O59" s="310">
        <v>20</v>
      </c>
      <c r="P59" s="310" t="s">
        <v>1486</v>
      </c>
      <c r="T59" s="342" t="s">
        <v>34</v>
      </c>
      <c r="U59" s="342" t="s">
        <v>34</v>
      </c>
      <c r="V59" s="342" t="s">
        <v>314</v>
      </c>
      <c r="W59" s="313">
        <v>2.9119999999999999</v>
      </c>
    </row>
    <row r="60" spans="1:23">
      <c r="A60" s="343">
        <v>29</v>
      </c>
      <c r="B60" s="318" t="s">
        <v>1482</v>
      </c>
      <c r="C60" s="319" t="s">
        <v>1563</v>
      </c>
      <c r="D60" s="310" t="s">
        <v>1564</v>
      </c>
      <c r="E60" s="313">
        <v>2</v>
      </c>
      <c r="F60" s="310" t="s">
        <v>1518</v>
      </c>
      <c r="G60" s="345">
        <v>0</v>
      </c>
      <c r="H60" s="311">
        <f t="shared" si="2"/>
        <v>0</v>
      </c>
      <c r="J60" s="311">
        <f t="shared" si="3"/>
        <v>0</v>
      </c>
      <c r="O60" s="310">
        <v>20</v>
      </c>
      <c r="P60" s="310" t="s">
        <v>1486</v>
      </c>
      <c r="T60" s="342" t="s">
        <v>34</v>
      </c>
      <c r="U60" s="342" t="s">
        <v>34</v>
      </c>
      <c r="V60" s="342" t="s">
        <v>314</v>
      </c>
      <c r="W60" s="313">
        <v>0.17799999999999999</v>
      </c>
    </row>
    <row r="61" spans="1:23">
      <c r="A61" s="343">
        <v>30</v>
      </c>
      <c r="B61" s="318" t="s">
        <v>1482</v>
      </c>
      <c r="C61" s="319" t="s">
        <v>1565</v>
      </c>
      <c r="D61" s="310" t="s">
        <v>1566</v>
      </c>
      <c r="E61" s="313">
        <v>2</v>
      </c>
      <c r="F61" s="310" t="s">
        <v>1518</v>
      </c>
      <c r="G61" s="345">
        <v>0</v>
      </c>
      <c r="H61" s="311">
        <f t="shared" si="2"/>
        <v>0</v>
      </c>
      <c r="J61" s="311">
        <f t="shared" si="3"/>
        <v>0</v>
      </c>
      <c r="O61" s="310">
        <v>20</v>
      </c>
      <c r="P61" s="310" t="s">
        <v>1486</v>
      </c>
      <c r="T61" s="342" t="s">
        <v>34</v>
      </c>
      <c r="U61" s="342" t="s">
        <v>34</v>
      </c>
      <c r="V61" s="342" t="s">
        <v>314</v>
      </c>
      <c r="W61" s="313">
        <v>0.26</v>
      </c>
    </row>
    <row r="62" spans="1:23">
      <c r="A62" s="343">
        <v>31</v>
      </c>
      <c r="B62" s="318" t="s">
        <v>1482</v>
      </c>
      <c r="C62" s="319" t="s">
        <v>1567</v>
      </c>
      <c r="D62" s="310" t="s">
        <v>1568</v>
      </c>
      <c r="E62" s="313">
        <v>2</v>
      </c>
      <c r="F62" s="310" t="s">
        <v>1518</v>
      </c>
      <c r="G62" s="345">
        <v>0</v>
      </c>
      <c r="H62" s="311">
        <f t="shared" si="2"/>
        <v>0</v>
      </c>
      <c r="J62" s="311">
        <f t="shared" si="3"/>
        <v>0</v>
      </c>
      <c r="K62" s="312">
        <v>2.0000000000000002E-5</v>
      </c>
      <c r="L62" s="312">
        <f>E62*K62</f>
        <v>4.0000000000000003E-5</v>
      </c>
      <c r="O62" s="310">
        <v>20</v>
      </c>
      <c r="P62" s="310" t="s">
        <v>1486</v>
      </c>
      <c r="T62" s="342" t="s">
        <v>34</v>
      </c>
      <c r="U62" s="342" t="s">
        <v>34</v>
      </c>
      <c r="V62" s="342" t="s">
        <v>314</v>
      </c>
      <c r="W62" s="313">
        <v>0.57799999999999996</v>
      </c>
    </row>
    <row r="63" spans="1:23">
      <c r="A63" s="343">
        <v>32</v>
      </c>
      <c r="B63" s="318" t="s">
        <v>1482</v>
      </c>
      <c r="C63" s="319" t="s">
        <v>1569</v>
      </c>
      <c r="D63" s="310" t="s">
        <v>1570</v>
      </c>
      <c r="E63" s="313">
        <v>2</v>
      </c>
      <c r="F63" s="310" t="s">
        <v>1518</v>
      </c>
      <c r="G63" s="345">
        <v>0</v>
      </c>
      <c r="H63" s="311">
        <f t="shared" si="2"/>
        <v>0</v>
      </c>
      <c r="J63" s="311">
        <f t="shared" si="3"/>
        <v>0</v>
      </c>
      <c r="O63" s="310">
        <v>20</v>
      </c>
      <c r="P63" s="310" t="s">
        <v>1486</v>
      </c>
      <c r="T63" s="342" t="s">
        <v>34</v>
      </c>
      <c r="U63" s="342" t="s">
        <v>34</v>
      </c>
      <c r="V63" s="342" t="s">
        <v>314</v>
      </c>
      <c r="W63" s="313">
        <v>0.40400000000000003</v>
      </c>
    </row>
    <row r="64" spans="1:23">
      <c r="A64" s="343">
        <v>33</v>
      </c>
      <c r="B64" s="318" t="s">
        <v>1482</v>
      </c>
      <c r="C64" s="319" t="s">
        <v>1571</v>
      </c>
      <c r="D64" s="310" t="s">
        <v>1572</v>
      </c>
      <c r="E64" s="313">
        <v>10</v>
      </c>
      <c r="F64" s="310" t="s">
        <v>1573</v>
      </c>
      <c r="G64" s="345">
        <v>0</v>
      </c>
      <c r="H64" s="311">
        <f t="shared" si="2"/>
        <v>0</v>
      </c>
      <c r="J64" s="311">
        <f t="shared" si="3"/>
        <v>0</v>
      </c>
      <c r="O64" s="310">
        <v>20</v>
      </c>
      <c r="P64" s="310" t="s">
        <v>1486</v>
      </c>
      <c r="T64" s="342" t="s">
        <v>34</v>
      </c>
      <c r="U64" s="342" t="s">
        <v>34</v>
      </c>
      <c r="V64" s="342" t="s">
        <v>314</v>
      </c>
      <c r="W64" s="313">
        <v>0.48</v>
      </c>
    </row>
    <row r="65" spans="1:23">
      <c r="A65" s="343">
        <v>34</v>
      </c>
      <c r="B65" s="318" t="s">
        <v>1482</v>
      </c>
      <c r="C65" s="319" t="s">
        <v>1574</v>
      </c>
      <c r="D65" s="310" t="s">
        <v>1575</v>
      </c>
      <c r="E65" s="313">
        <v>35</v>
      </c>
      <c r="F65" s="310" t="s">
        <v>1573</v>
      </c>
      <c r="G65" s="345">
        <v>0</v>
      </c>
      <c r="H65" s="311">
        <f t="shared" si="2"/>
        <v>0</v>
      </c>
      <c r="J65" s="311">
        <f t="shared" si="3"/>
        <v>0</v>
      </c>
      <c r="K65" s="312">
        <v>3.5E-4</v>
      </c>
      <c r="L65" s="312">
        <f>E65*K65</f>
        <v>1.225E-2</v>
      </c>
      <c r="O65" s="310">
        <v>20</v>
      </c>
      <c r="P65" s="310" t="s">
        <v>1486</v>
      </c>
      <c r="T65" s="342" t="s">
        <v>34</v>
      </c>
      <c r="U65" s="342" t="s">
        <v>34</v>
      </c>
      <c r="V65" s="342" t="s">
        <v>314</v>
      </c>
      <c r="W65" s="313">
        <v>1.9950000000000001</v>
      </c>
    </row>
    <row r="66" spans="1:23">
      <c r="A66" s="343">
        <v>35</v>
      </c>
      <c r="B66" s="318" t="s">
        <v>1482</v>
      </c>
      <c r="C66" s="319" t="s">
        <v>1576</v>
      </c>
      <c r="D66" s="310" t="s">
        <v>1577</v>
      </c>
      <c r="E66" s="313">
        <v>2</v>
      </c>
      <c r="F66" s="310" t="s">
        <v>1518</v>
      </c>
      <c r="G66" s="345">
        <v>0</v>
      </c>
      <c r="H66" s="311">
        <f t="shared" si="2"/>
        <v>0</v>
      </c>
      <c r="J66" s="311">
        <f t="shared" si="3"/>
        <v>0</v>
      </c>
      <c r="K66" s="312">
        <v>1.0000000000000001E-5</v>
      </c>
      <c r="L66" s="312">
        <f>E66*K66</f>
        <v>2.0000000000000002E-5</v>
      </c>
      <c r="O66" s="310">
        <v>20</v>
      </c>
      <c r="P66" s="310" t="s">
        <v>1486</v>
      </c>
      <c r="T66" s="342" t="s">
        <v>34</v>
      </c>
      <c r="U66" s="342" t="s">
        <v>34</v>
      </c>
      <c r="V66" s="342" t="s">
        <v>314</v>
      </c>
      <c r="W66" s="313">
        <v>0.23799999999999999</v>
      </c>
    </row>
    <row r="67" spans="1:23">
      <c r="A67" s="343">
        <v>36</v>
      </c>
      <c r="B67" s="318" t="s">
        <v>1482</v>
      </c>
      <c r="C67" s="319" t="s">
        <v>1578</v>
      </c>
      <c r="D67" s="310" t="s">
        <v>1579</v>
      </c>
      <c r="E67" s="313">
        <v>2</v>
      </c>
      <c r="F67" s="310" t="s">
        <v>1518</v>
      </c>
      <c r="G67" s="345">
        <v>0</v>
      </c>
      <c r="H67" s="311">
        <f t="shared" si="2"/>
        <v>0</v>
      </c>
      <c r="J67" s="311">
        <f t="shared" si="3"/>
        <v>0</v>
      </c>
      <c r="K67" s="312">
        <v>1.0000000000000001E-5</v>
      </c>
      <c r="L67" s="312">
        <f>E67*K67</f>
        <v>2.0000000000000002E-5</v>
      </c>
      <c r="O67" s="310">
        <v>20</v>
      </c>
      <c r="P67" s="310" t="s">
        <v>1486</v>
      </c>
      <c r="T67" s="342" t="s">
        <v>34</v>
      </c>
      <c r="U67" s="342" t="s">
        <v>34</v>
      </c>
      <c r="V67" s="342" t="s">
        <v>314</v>
      </c>
      <c r="W67" s="313">
        <v>0.318</v>
      </c>
    </row>
    <row r="68" spans="1:23">
      <c r="A68" s="343">
        <v>37</v>
      </c>
      <c r="B68" s="318" t="s">
        <v>1482</v>
      </c>
      <c r="C68" s="319" t="s">
        <v>1580</v>
      </c>
      <c r="D68" s="310" t="s">
        <v>1581</v>
      </c>
      <c r="E68" s="313">
        <v>2</v>
      </c>
      <c r="F68" s="310" t="s">
        <v>1485</v>
      </c>
      <c r="G68" s="345">
        <v>0</v>
      </c>
      <c r="H68" s="311">
        <f t="shared" si="2"/>
        <v>0</v>
      </c>
      <c r="J68" s="311">
        <f t="shared" si="3"/>
        <v>0</v>
      </c>
      <c r="O68" s="310">
        <v>20</v>
      </c>
      <c r="P68" s="310" t="s">
        <v>1486</v>
      </c>
      <c r="T68" s="342" t="s">
        <v>34</v>
      </c>
      <c r="U68" s="342" t="s">
        <v>34</v>
      </c>
      <c r="V68" s="342" t="s">
        <v>314</v>
      </c>
      <c r="W68" s="313">
        <v>1.8</v>
      </c>
    </row>
    <row r="69" spans="1:23">
      <c r="A69" s="343">
        <v>38</v>
      </c>
      <c r="B69" s="318" t="s">
        <v>1482</v>
      </c>
      <c r="C69" s="319" t="s">
        <v>1582</v>
      </c>
      <c r="D69" s="310" t="s">
        <v>1583</v>
      </c>
      <c r="E69" s="313">
        <v>2</v>
      </c>
      <c r="F69" s="310" t="s">
        <v>1485</v>
      </c>
      <c r="G69" s="345">
        <v>0</v>
      </c>
      <c r="H69" s="311">
        <f t="shared" si="2"/>
        <v>0</v>
      </c>
      <c r="J69" s="311">
        <f t="shared" si="3"/>
        <v>0</v>
      </c>
      <c r="O69" s="310">
        <v>20</v>
      </c>
      <c r="P69" s="310" t="s">
        <v>1486</v>
      </c>
      <c r="T69" s="342" t="s">
        <v>34</v>
      </c>
      <c r="U69" s="342" t="s">
        <v>34</v>
      </c>
      <c r="V69" s="342" t="s">
        <v>314</v>
      </c>
      <c r="W69" s="313">
        <v>0.44600000000000001</v>
      </c>
    </row>
    <row r="70" spans="1:23">
      <c r="A70" s="343">
        <v>39</v>
      </c>
      <c r="B70" s="318" t="s">
        <v>1482</v>
      </c>
      <c r="C70" s="319" t="s">
        <v>1584</v>
      </c>
      <c r="D70" s="310" t="s">
        <v>1585</v>
      </c>
      <c r="E70" s="313">
        <v>4</v>
      </c>
      <c r="F70" s="310" t="s">
        <v>1485</v>
      </c>
      <c r="G70" s="345">
        <v>0</v>
      </c>
      <c r="H70" s="311">
        <f t="shared" si="2"/>
        <v>0</v>
      </c>
      <c r="J70" s="311">
        <f t="shared" si="3"/>
        <v>0</v>
      </c>
      <c r="O70" s="310">
        <v>20</v>
      </c>
      <c r="P70" s="310" t="s">
        <v>1486</v>
      </c>
      <c r="T70" s="342" t="s">
        <v>34</v>
      </c>
      <c r="U70" s="342" t="s">
        <v>34</v>
      </c>
      <c r="V70" s="342" t="s">
        <v>314</v>
      </c>
      <c r="W70" s="313">
        <v>2.7639999999999998</v>
      </c>
    </row>
    <row r="71" spans="1:23">
      <c r="A71" s="343">
        <v>40</v>
      </c>
      <c r="B71" s="318" t="s">
        <v>1482</v>
      </c>
      <c r="C71" s="319" t="s">
        <v>1586</v>
      </c>
      <c r="D71" s="310" t="s">
        <v>1587</v>
      </c>
      <c r="E71" s="313">
        <v>4</v>
      </c>
      <c r="F71" s="310" t="s">
        <v>1518</v>
      </c>
      <c r="G71" s="345">
        <v>0</v>
      </c>
      <c r="H71" s="311">
        <f t="shared" si="2"/>
        <v>0</v>
      </c>
      <c r="J71" s="311">
        <f t="shared" si="3"/>
        <v>0</v>
      </c>
      <c r="O71" s="310">
        <v>20</v>
      </c>
      <c r="P71" s="310" t="s">
        <v>1486</v>
      </c>
      <c r="T71" s="342" t="s">
        <v>34</v>
      </c>
      <c r="U71" s="342" t="s">
        <v>34</v>
      </c>
      <c r="V71" s="342" t="s">
        <v>314</v>
      </c>
      <c r="W71" s="313">
        <v>1.04</v>
      </c>
    </row>
    <row r="72" spans="1:23">
      <c r="A72" s="343">
        <v>41</v>
      </c>
      <c r="B72" s="318" t="s">
        <v>1482</v>
      </c>
      <c r="C72" s="319" t="s">
        <v>1588</v>
      </c>
      <c r="D72" s="310" t="s">
        <v>1589</v>
      </c>
      <c r="E72" s="313">
        <v>1</v>
      </c>
      <c r="F72" s="310" t="s">
        <v>1518</v>
      </c>
      <c r="G72" s="345">
        <v>0</v>
      </c>
      <c r="H72" s="311">
        <f t="shared" si="2"/>
        <v>0</v>
      </c>
      <c r="J72" s="311">
        <f t="shared" si="3"/>
        <v>0</v>
      </c>
      <c r="K72" s="312">
        <v>3.0000000000000001E-5</v>
      </c>
      <c r="L72" s="312">
        <f>E72*K72</f>
        <v>3.0000000000000001E-5</v>
      </c>
      <c r="O72" s="310">
        <v>20</v>
      </c>
      <c r="P72" s="310" t="s">
        <v>1486</v>
      </c>
      <c r="T72" s="342" t="s">
        <v>34</v>
      </c>
      <c r="U72" s="342" t="s">
        <v>34</v>
      </c>
      <c r="V72" s="342" t="s">
        <v>314</v>
      </c>
      <c r="W72" s="313">
        <v>0.58299999999999996</v>
      </c>
    </row>
    <row r="73" spans="1:23">
      <c r="A73" s="343">
        <v>42</v>
      </c>
      <c r="B73" s="318" t="s">
        <v>1482</v>
      </c>
      <c r="C73" s="319" t="s">
        <v>1590</v>
      </c>
      <c r="D73" s="310" t="s">
        <v>1591</v>
      </c>
      <c r="E73" s="313">
        <v>18.2</v>
      </c>
      <c r="F73" s="310" t="s">
        <v>1560</v>
      </c>
      <c r="G73" s="345">
        <v>0</v>
      </c>
      <c r="H73" s="311">
        <f t="shared" si="2"/>
        <v>0</v>
      </c>
      <c r="J73" s="311">
        <f t="shared" si="3"/>
        <v>0</v>
      </c>
      <c r="O73" s="310">
        <v>20</v>
      </c>
      <c r="P73" s="310" t="s">
        <v>1486</v>
      </c>
      <c r="T73" s="342" t="s">
        <v>34</v>
      </c>
      <c r="U73" s="342" t="s">
        <v>34</v>
      </c>
      <c r="V73" s="342" t="s">
        <v>314</v>
      </c>
      <c r="W73" s="313">
        <v>0.52800000000000002</v>
      </c>
    </row>
    <row r="74" spans="1:23">
      <c r="A74" s="343">
        <v>43</v>
      </c>
      <c r="B74" s="318" t="s">
        <v>1482</v>
      </c>
      <c r="C74" s="319" t="s">
        <v>1592</v>
      </c>
      <c r="D74" s="310" t="s">
        <v>1593</v>
      </c>
      <c r="E74" s="313">
        <v>4</v>
      </c>
      <c r="F74" s="310" t="s">
        <v>1518</v>
      </c>
      <c r="G74" s="345">
        <v>0</v>
      </c>
      <c r="H74" s="311">
        <f t="shared" si="2"/>
        <v>0</v>
      </c>
      <c r="J74" s="311">
        <f t="shared" si="3"/>
        <v>0</v>
      </c>
      <c r="O74" s="310">
        <v>20</v>
      </c>
      <c r="P74" s="310" t="s">
        <v>1486</v>
      </c>
      <c r="T74" s="342" t="s">
        <v>34</v>
      </c>
      <c r="U74" s="342" t="s">
        <v>34</v>
      </c>
      <c r="V74" s="342" t="s">
        <v>314</v>
      </c>
      <c r="W74" s="313">
        <v>7.9279999999999999</v>
      </c>
    </row>
    <row r="75" spans="1:23">
      <c r="A75" s="343">
        <v>44</v>
      </c>
      <c r="B75" s="318" t="s">
        <v>1482</v>
      </c>
      <c r="C75" s="319" t="s">
        <v>1594</v>
      </c>
      <c r="D75" s="310" t="s">
        <v>1595</v>
      </c>
      <c r="E75" s="313">
        <v>2</v>
      </c>
      <c r="F75" s="310" t="s">
        <v>1518</v>
      </c>
      <c r="G75" s="345">
        <v>0</v>
      </c>
      <c r="H75" s="311">
        <f t="shared" si="2"/>
        <v>0</v>
      </c>
      <c r="J75" s="311">
        <f t="shared" si="3"/>
        <v>0</v>
      </c>
      <c r="O75" s="310">
        <v>20</v>
      </c>
      <c r="P75" s="310" t="s">
        <v>1486</v>
      </c>
      <c r="T75" s="342" t="s">
        <v>34</v>
      </c>
      <c r="U75" s="342" t="s">
        <v>34</v>
      </c>
      <c r="V75" s="342" t="s">
        <v>314</v>
      </c>
      <c r="W75" s="313">
        <v>4.1319999999999997</v>
      </c>
    </row>
    <row r="76" spans="1:23">
      <c r="A76" s="343">
        <v>45</v>
      </c>
      <c r="B76" s="318" t="s">
        <v>1482</v>
      </c>
      <c r="C76" s="319" t="s">
        <v>1596</v>
      </c>
      <c r="D76" s="310" t="s">
        <v>1597</v>
      </c>
      <c r="E76" s="313">
        <v>2</v>
      </c>
      <c r="F76" s="310" t="s">
        <v>1598</v>
      </c>
      <c r="G76" s="345">
        <v>0</v>
      </c>
      <c r="H76" s="311">
        <f t="shared" si="2"/>
        <v>0</v>
      </c>
      <c r="J76" s="311">
        <f t="shared" si="3"/>
        <v>0</v>
      </c>
      <c r="O76" s="310">
        <v>20</v>
      </c>
      <c r="P76" s="310" t="s">
        <v>1486</v>
      </c>
      <c r="T76" s="342" t="s">
        <v>34</v>
      </c>
      <c r="U76" s="342" t="s">
        <v>34</v>
      </c>
      <c r="V76" s="342" t="s">
        <v>314</v>
      </c>
      <c r="W76" s="313">
        <v>8.9060000000000006</v>
      </c>
    </row>
    <row r="77" spans="1:23">
      <c r="A77" s="343">
        <v>46</v>
      </c>
      <c r="B77" s="318" t="s">
        <v>1482</v>
      </c>
      <c r="C77" s="319" t="s">
        <v>1599</v>
      </c>
      <c r="D77" s="310" t="s">
        <v>1600</v>
      </c>
      <c r="E77" s="313">
        <v>2</v>
      </c>
      <c r="F77" s="310" t="s">
        <v>1518</v>
      </c>
      <c r="G77" s="345">
        <v>0</v>
      </c>
      <c r="H77" s="311">
        <f t="shared" si="2"/>
        <v>0</v>
      </c>
      <c r="J77" s="311">
        <f t="shared" si="3"/>
        <v>0</v>
      </c>
      <c r="O77" s="310">
        <v>20</v>
      </c>
      <c r="P77" s="310" t="s">
        <v>1486</v>
      </c>
      <c r="T77" s="342" t="s">
        <v>34</v>
      </c>
      <c r="U77" s="342" t="s">
        <v>34</v>
      </c>
      <c r="V77" s="342" t="s">
        <v>314</v>
      </c>
      <c r="W77" s="313">
        <v>8.2000000000000003E-2</v>
      </c>
    </row>
    <row r="78" spans="1:23">
      <c r="A78" s="343">
        <v>47</v>
      </c>
      <c r="B78" s="318" t="s">
        <v>1482</v>
      </c>
      <c r="C78" s="319" t="s">
        <v>1601</v>
      </c>
      <c r="D78" s="310" t="s">
        <v>1602</v>
      </c>
      <c r="E78" s="313">
        <v>18.2</v>
      </c>
      <c r="F78" s="310" t="s">
        <v>1560</v>
      </c>
      <c r="G78" s="345">
        <v>0</v>
      </c>
      <c r="H78" s="311">
        <f t="shared" si="2"/>
        <v>0</v>
      </c>
      <c r="J78" s="311">
        <f t="shared" si="3"/>
        <v>0</v>
      </c>
      <c r="O78" s="310">
        <v>20</v>
      </c>
      <c r="P78" s="310" t="s">
        <v>1486</v>
      </c>
      <c r="T78" s="342" t="s">
        <v>34</v>
      </c>
      <c r="U78" s="342" t="s">
        <v>34</v>
      </c>
      <c r="V78" s="342" t="s">
        <v>314</v>
      </c>
      <c r="W78" s="313">
        <v>2.6389999999999998</v>
      </c>
    </row>
    <row r="79" spans="1:23">
      <c r="A79" s="343">
        <v>48</v>
      </c>
      <c r="B79" s="318" t="s">
        <v>1482</v>
      </c>
      <c r="C79" s="319" t="s">
        <v>1603</v>
      </c>
      <c r="D79" s="310" t="s">
        <v>1604</v>
      </c>
      <c r="E79" s="313">
        <v>8</v>
      </c>
      <c r="F79" s="310" t="s">
        <v>1560</v>
      </c>
      <c r="G79" s="345">
        <v>0</v>
      </c>
      <c r="H79" s="311">
        <f t="shared" si="2"/>
        <v>0</v>
      </c>
      <c r="J79" s="311">
        <f t="shared" si="3"/>
        <v>0</v>
      </c>
      <c r="O79" s="310">
        <v>20</v>
      </c>
      <c r="P79" s="310" t="s">
        <v>1486</v>
      </c>
      <c r="T79" s="342" t="s">
        <v>34</v>
      </c>
      <c r="U79" s="342" t="s">
        <v>34</v>
      </c>
      <c r="V79" s="342" t="s">
        <v>314</v>
      </c>
      <c r="W79" s="313">
        <v>1.256</v>
      </c>
    </row>
    <row r="80" spans="1:23">
      <c r="A80" s="343">
        <v>49</v>
      </c>
      <c r="B80" s="318" t="s">
        <v>1482</v>
      </c>
      <c r="C80" s="319" t="s">
        <v>1605</v>
      </c>
      <c r="D80" s="310" t="s">
        <v>1606</v>
      </c>
      <c r="E80" s="313">
        <v>26.2</v>
      </c>
      <c r="F80" s="310" t="s">
        <v>1560</v>
      </c>
      <c r="G80" s="345">
        <v>0</v>
      </c>
      <c r="H80" s="311">
        <f t="shared" si="2"/>
        <v>0</v>
      </c>
      <c r="J80" s="311">
        <f t="shared" si="3"/>
        <v>0</v>
      </c>
      <c r="O80" s="310">
        <v>20</v>
      </c>
      <c r="P80" s="310" t="s">
        <v>1486</v>
      </c>
      <c r="T80" s="342" t="s">
        <v>34</v>
      </c>
      <c r="U80" s="342" t="s">
        <v>34</v>
      </c>
      <c r="V80" s="342" t="s">
        <v>314</v>
      </c>
      <c r="W80" s="313">
        <v>0.23599999999999999</v>
      </c>
    </row>
    <row r="81" spans="1:23">
      <c r="A81" s="343">
        <v>50</v>
      </c>
      <c r="B81" s="318" t="s">
        <v>1482</v>
      </c>
      <c r="C81" s="319" t="s">
        <v>1607</v>
      </c>
      <c r="D81" s="310" t="s">
        <v>1608</v>
      </c>
      <c r="E81" s="313">
        <v>4</v>
      </c>
      <c r="F81" s="310" t="s">
        <v>1609</v>
      </c>
      <c r="G81" s="345">
        <v>0</v>
      </c>
      <c r="H81" s="311">
        <f t="shared" si="2"/>
        <v>0</v>
      </c>
      <c r="J81" s="311">
        <f t="shared" si="3"/>
        <v>0</v>
      </c>
      <c r="O81" s="310">
        <v>20</v>
      </c>
      <c r="P81" s="310" t="s">
        <v>1486</v>
      </c>
      <c r="T81" s="342" t="s">
        <v>34</v>
      </c>
      <c r="U81" s="342" t="s">
        <v>34</v>
      </c>
      <c r="V81" s="342" t="s">
        <v>314</v>
      </c>
    </row>
    <row r="82" spans="1:23">
      <c r="A82" s="343">
        <v>51</v>
      </c>
      <c r="B82" s="318" t="s">
        <v>1482</v>
      </c>
      <c r="C82" s="319" t="s">
        <v>1610</v>
      </c>
      <c r="D82" s="310" t="s">
        <v>1611</v>
      </c>
      <c r="E82" s="313">
        <v>4</v>
      </c>
      <c r="F82" s="310" t="s">
        <v>1609</v>
      </c>
      <c r="G82" s="345">
        <v>0</v>
      </c>
      <c r="H82" s="311">
        <f t="shared" si="2"/>
        <v>0</v>
      </c>
      <c r="J82" s="311">
        <f t="shared" si="3"/>
        <v>0</v>
      </c>
      <c r="O82" s="310">
        <v>20</v>
      </c>
      <c r="P82" s="310" t="s">
        <v>1486</v>
      </c>
      <c r="T82" s="342" t="s">
        <v>34</v>
      </c>
      <c r="U82" s="342" t="s">
        <v>34</v>
      </c>
      <c r="V82" s="342" t="s">
        <v>314</v>
      </c>
    </row>
    <row r="83" spans="1:23">
      <c r="A83" s="343">
        <v>52</v>
      </c>
      <c r="B83" s="318" t="s">
        <v>1482</v>
      </c>
      <c r="C83" s="319" t="s">
        <v>1612</v>
      </c>
      <c r="D83" s="310" t="s">
        <v>1613</v>
      </c>
      <c r="E83" s="313">
        <v>26.2</v>
      </c>
      <c r="F83" s="310" t="s">
        <v>1560</v>
      </c>
      <c r="G83" s="345">
        <v>0</v>
      </c>
      <c r="H83" s="311">
        <f t="shared" si="2"/>
        <v>0</v>
      </c>
      <c r="J83" s="311">
        <f t="shared" si="3"/>
        <v>0</v>
      </c>
      <c r="O83" s="310">
        <v>20</v>
      </c>
      <c r="P83" s="310" t="s">
        <v>1486</v>
      </c>
      <c r="T83" s="342" t="s">
        <v>34</v>
      </c>
      <c r="U83" s="342" t="s">
        <v>34</v>
      </c>
      <c r="V83" s="342" t="s">
        <v>314</v>
      </c>
    </row>
    <row r="84" spans="1:23">
      <c r="A84" s="343">
        <v>53</v>
      </c>
      <c r="B84" s="318" t="s">
        <v>1482</v>
      </c>
      <c r="C84" s="319" t="s">
        <v>1614</v>
      </c>
      <c r="D84" s="310" t="s">
        <v>1615</v>
      </c>
      <c r="E84" s="313">
        <v>2</v>
      </c>
      <c r="F84" s="310" t="s">
        <v>1598</v>
      </c>
      <c r="G84" s="345">
        <v>0</v>
      </c>
      <c r="H84" s="311">
        <f t="shared" si="2"/>
        <v>0</v>
      </c>
      <c r="J84" s="311">
        <f t="shared" si="3"/>
        <v>0</v>
      </c>
      <c r="K84" s="312">
        <v>3.0000000000000001E-5</v>
      </c>
      <c r="L84" s="312">
        <f>E84*K84</f>
        <v>6.0000000000000002E-5</v>
      </c>
      <c r="O84" s="310">
        <v>20</v>
      </c>
      <c r="P84" s="310" t="s">
        <v>1486</v>
      </c>
      <c r="T84" s="342" t="s">
        <v>34</v>
      </c>
      <c r="U84" s="342" t="s">
        <v>34</v>
      </c>
      <c r="V84" s="342" t="s">
        <v>314</v>
      </c>
      <c r="W84" s="313">
        <v>6.98</v>
      </c>
    </row>
    <row r="85" spans="1:23">
      <c r="A85" s="343">
        <v>54</v>
      </c>
      <c r="B85" s="318" t="s">
        <v>1482</v>
      </c>
      <c r="C85" s="319" t="s">
        <v>1616</v>
      </c>
      <c r="D85" s="310" t="s">
        <v>1617</v>
      </c>
      <c r="E85" s="313">
        <v>18.2</v>
      </c>
      <c r="F85" s="310" t="s">
        <v>1560</v>
      </c>
      <c r="G85" s="345">
        <v>0</v>
      </c>
      <c r="H85" s="311">
        <f t="shared" si="2"/>
        <v>0</v>
      </c>
      <c r="J85" s="311">
        <f t="shared" si="3"/>
        <v>0</v>
      </c>
      <c r="K85" s="312">
        <v>4.0000000000000003E-5</v>
      </c>
      <c r="L85" s="312">
        <f>E85*K85</f>
        <v>7.2800000000000002E-4</v>
      </c>
      <c r="O85" s="310">
        <v>20</v>
      </c>
      <c r="P85" s="310" t="s">
        <v>1486</v>
      </c>
      <c r="T85" s="342" t="s">
        <v>34</v>
      </c>
      <c r="U85" s="342" t="s">
        <v>34</v>
      </c>
      <c r="V85" s="342" t="s">
        <v>314</v>
      </c>
      <c r="W85" s="313">
        <v>0.16400000000000001</v>
      </c>
    </row>
    <row r="86" spans="1:23">
      <c r="A86" s="343">
        <v>55</v>
      </c>
      <c r="B86" s="318" t="s">
        <v>1482</v>
      </c>
      <c r="C86" s="319" t="s">
        <v>1618</v>
      </c>
      <c r="D86" s="310" t="s">
        <v>1619</v>
      </c>
      <c r="E86" s="313">
        <v>8</v>
      </c>
      <c r="F86" s="310" t="s">
        <v>1560</v>
      </c>
      <c r="G86" s="345">
        <v>0</v>
      </c>
      <c r="H86" s="311">
        <f t="shared" si="2"/>
        <v>0</v>
      </c>
      <c r="J86" s="311">
        <f t="shared" si="3"/>
        <v>0</v>
      </c>
      <c r="K86" s="312">
        <v>5.0000000000000002E-5</v>
      </c>
      <c r="L86" s="312">
        <f>E86*K86</f>
        <v>4.0000000000000002E-4</v>
      </c>
      <c r="O86" s="310">
        <v>20</v>
      </c>
      <c r="P86" s="310" t="s">
        <v>1486</v>
      </c>
      <c r="T86" s="342" t="s">
        <v>34</v>
      </c>
      <c r="U86" s="342" t="s">
        <v>34</v>
      </c>
      <c r="V86" s="342" t="s">
        <v>314</v>
      </c>
      <c r="W86" s="313">
        <v>0.12</v>
      </c>
    </row>
    <row r="87" spans="1:23">
      <c r="A87" s="343">
        <v>56</v>
      </c>
      <c r="B87" s="318" t="s">
        <v>1482</v>
      </c>
      <c r="C87" s="319" t="s">
        <v>1620</v>
      </c>
      <c r="D87" s="310" t="s">
        <v>1621</v>
      </c>
      <c r="E87" s="313">
        <v>16</v>
      </c>
      <c r="F87" s="310" t="s">
        <v>1518</v>
      </c>
      <c r="G87" s="345">
        <v>0</v>
      </c>
      <c r="H87" s="311">
        <f t="shared" si="2"/>
        <v>0</v>
      </c>
      <c r="J87" s="311">
        <f t="shared" si="3"/>
        <v>0</v>
      </c>
      <c r="O87" s="310">
        <v>20</v>
      </c>
      <c r="P87" s="310" t="s">
        <v>1486</v>
      </c>
      <c r="T87" s="342" t="s">
        <v>34</v>
      </c>
      <c r="U87" s="342" t="s">
        <v>34</v>
      </c>
      <c r="V87" s="342" t="s">
        <v>314</v>
      </c>
      <c r="W87" s="313">
        <v>0.60799999999999998</v>
      </c>
    </row>
    <row r="88" spans="1:23">
      <c r="A88" s="343">
        <v>57</v>
      </c>
      <c r="B88" s="318" t="s">
        <v>1482</v>
      </c>
      <c r="C88" s="319" t="s">
        <v>1622</v>
      </c>
      <c r="D88" s="310" t="s">
        <v>1623</v>
      </c>
      <c r="E88" s="313">
        <v>2</v>
      </c>
      <c r="F88" s="310" t="s">
        <v>1624</v>
      </c>
      <c r="G88" s="345">
        <v>0</v>
      </c>
      <c r="H88" s="311">
        <f t="shared" si="2"/>
        <v>0</v>
      </c>
      <c r="J88" s="311">
        <f t="shared" si="3"/>
        <v>0</v>
      </c>
      <c r="M88" s="313">
        <v>7.4999999999999997E-2</v>
      </c>
      <c r="N88" s="313">
        <f>E88*M88</f>
        <v>0.15</v>
      </c>
      <c r="O88" s="310">
        <v>20</v>
      </c>
      <c r="P88" s="310" t="s">
        <v>1486</v>
      </c>
      <c r="T88" s="342" t="s">
        <v>34</v>
      </c>
      <c r="U88" s="342" t="s">
        <v>34</v>
      </c>
      <c r="V88" s="342" t="s">
        <v>314</v>
      </c>
      <c r="W88" s="313">
        <v>1.4019999999999999</v>
      </c>
    </row>
    <row r="89" spans="1:23">
      <c r="A89" s="343">
        <v>58</v>
      </c>
      <c r="B89" s="318" t="s">
        <v>1482</v>
      </c>
      <c r="C89" s="319" t="s">
        <v>1625</v>
      </c>
      <c r="D89" s="310" t="s">
        <v>1626</v>
      </c>
      <c r="E89" s="313">
        <v>18.2</v>
      </c>
      <c r="F89" s="310" t="s">
        <v>1518</v>
      </c>
      <c r="G89" s="345">
        <v>0</v>
      </c>
      <c r="H89" s="311">
        <f t="shared" si="2"/>
        <v>0</v>
      </c>
      <c r="J89" s="311">
        <f t="shared" si="3"/>
        <v>0</v>
      </c>
      <c r="O89" s="310">
        <v>20</v>
      </c>
      <c r="P89" s="310" t="s">
        <v>1486</v>
      </c>
      <c r="T89" s="342" t="s">
        <v>34</v>
      </c>
      <c r="U89" s="342" t="s">
        <v>34</v>
      </c>
      <c r="V89" s="342" t="s">
        <v>314</v>
      </c>
      <c r="W89" s="313">
        <v>8.0259999999999998</v>
      </c>
    </row>
    <row r="90" spans="1:23">
      <c r="A90" s="343">
        <v>59</v>
      </c>
      <c r="B90" s="318" t="s">
        <v>1482</v>
      </c>
      <c r="C90" s="319" t="s">
        <v>1627</v>
      </c>
      <c r="D90" s="310" t="s">
        <v>1628</v>
      </c>
      <c r="E90" s="313">
        <v>1</v>
      </c>
      <c r="F90" s="310" t="s">
        <v>1629</v>
      </c>
      <c r="G90" s="345">
        <v>0</v>
      </c>
      <c r="H90" s="311">
        <f t="shared" si="2"/>
        <v>0</v>
      </c>
      <c r="J90" s="311">
        <f t="shared" si="3"/>
        <v>0</v>
      </c>
      <c r="K90" s="312">
        <v>6.3000000000000003E-4</v>
      </c>
      <c r="L90" s="312">
        <f>E90*K90</f>
        <v>6.3000000000000003E-4</v>
      </c>
      <c r="O90" s="310">
        <v>20</v>
      </c>
      <c r="P90" s="310" t="s">
        <v>1486</v>
      </c>
      <c r="T90" s="342" t="s">
        <v>34</v>
      </c>
      <c r="U90" s="342" t="s">
        <v>34</v>
      </c>
      <c r="V90" s="342" t="s">
        <v>314</v>
      </c>
      <c r="W90" s="313">
        <v>2.117</v>
      </c>
    </row>
    <row r="91" spans="1:23">
      <c r="A91" s="343">
        <v>60</v>
      </c>
      <c r="B91" s="318" t="s">
        <v>1482</v>
      </c>
      <c r="C91" s="319" t="s">
        <v>1630</v>
      </c>
      <c r="D91" s="310" t="s">
        <v>1631</v>
      </c>
      <c r="E91" s="313">
        <v>6</v>
      </c>
      <c r="F91" s="310" t="s">
        <v>1518</v>
      </c>
      <c r="G91" s="345">
        <v>0</v>
      </c>
      <c r="H91" s="311">
        <f t="shared" si="2"/>
        <v>0</v>
      </c>
      <c r="J91" s="311">
        <f t="shared" si="3"/>
        <v>0</v>
      </c>
      <c r="O91" s="310">
        <v>20</v>
      </c>
      <c r="P91" s="310" t="s">
        <v>1486</v>
      </c>
      <c r="T91" s="342" t="s">
        <v>34</v>
      </c>
      <c r="U91" s="342" t="s">
        <v>34</v>
      </c>
      <c r="V91" s="342" t="s">
        <v>314</v>
      </c>
      <c r="W91" s="313">
        <v>0.28199999999999997</v>
      </c>
    </row>
    <row r="92" spans="1:23">
      <c r="A92" s="343">
        <v>61</v>
      </c>
      <c r="B92" s="318" t="s">
        <v>1482</v>
      </c>
      <c r="C92" s="319" t="s">
        <v>1632</v>
      </c>
      <c r="D92" s="310" t="s">
        <v>1633</v>
      </c>
      <c r="E92" s="313">
        <v>4</v>
      </c>
      <c r="F92" s="310" t="s">
        <v>1629</v>
      </c>
      <c r="G92" s="345">
        <v>0</v>
      </c>
      <c r="H92" s="311">
        <f t="shared" si="2"/>
        <v>0</v>
      </c>
      <c r="J92" s="311">
        <f t="shared" si="3"/>
        <v>0</v>
      </c>
      <c r="K92" s="312">
        <v>3.6000000000000002E-4</v>
      </c>
      <c r="L92" s="312">
        <f>E92*K92</f>
        <v>1.4400000000000001E-3</v>
      </c>
      <c r="O92" s="310">
        <v>20</v>
      </c>
      <c r="P92" s="310" t="s">
        <v>1486</v>
      </c>
      <c r="T92" s="342" t="s">
        <v>34</v>
      </c>
      <c r="U92" s="342" t="s">
        <v>34</v>
      </c>
      <c r="V92" s="342" t="s">
        <v>314</v>
      </c>
      <c r="W92" s="313">
        <v>2.76</v>
      </c>
    </row>
    <row r="93" spans="1:23">
      <c r="A93" s="343">
        <v>62</v>
      </c>
      <c r="B93" s="318" t="s">
        <v>1482</v>
      </c>
      <c r="C93" s="319" t="s">
        <v>1634</v>
      </c>
      <c r="D93" s="310" t="s">
        <v>1635</v>
      </c>
      <c r="E93" s="313">
        <v>4</v>
      </c>
      <c r="F93" s="310" t="s">
        <v>1518</v>
      </c>
      <c r="G93" s="345">
        <v>0</v>
      </c>
      <c r="H93" s="311">
        <f t="shared" si="2"/>
        <v>0</v>
      </c>
      <c r="J93" s="311">
        <f t="shared" si="3"/>
        <v>0</v>
      </c>
      <c r="K93" s="312">
        <v>7.2999999999999996E-4</v>
      </c>
      <c r="L93" s="312">
        <f>E93*K93</f>
        <v>2.9199999999999999E-3</v>
      </c>
      <c r="O93" s="310">
        <v>20</v>
      </c>
      <c r="P93" s="310" t="s">
        <v>1486</v>
      </c>
      <c r="T93" s="342" t="s">
        <v>34</v>
      </c>
      <c r="U93" s="342" t="s">
        <v>34</v>
      </c>
      <c r="V93" s="342" t="s">
        <v>314</v>
      </c>
      <c r="W93" s="313">
        <v>2</v>
      </c>
    </row>
    <row r="94" spans="1:23">
      <c r="A94" s="343">
        <v>63</v>
      </c>
      <c r="B94" s="318" t="s">
        <v>1482</v>
      </c>
      <c r="C94" s="319" t="s">
        <v>1636</v>
      </c>
      <c r="D94" s="310" t="s">
        <v>1637</v>
      </c>
      <c r="E94" s="313">
        <v>4</v>
      </c>
      <c r="F94" s="310" t="s">
        <v>1518</v>
      </c>
      <c r="G94" s="345">
        <v>0</v>
      </c>
      <c r="H94" s="311">
        <f t="shared" si="2"/>
        <v>0</v>
      </c>
      <c r="J94" s="311">
        <f t="shared" si="3"/>
        <v>0</v>
      </c>
      <c r="O94" s="310">
        <v>20</v>
      </c>
      <c r="P94" s="310" t="s">
        <v>1486</v>
      </c>
      <c r="T94" s="342" t="s">
        <v>34</v>
      </c>
      <c r="U94" s="342" t="s">
        <v>34</v>
      </c>
      <c r="V94" s="342" t="s">
        <v>314</v>
      </c>
      <c r="W94" s="313">
        <v>1.36</v>
      </c>
    </row>
    <row r="95" spans="1:23">
      <c r="A95" s="343">
        <v>64</v>
      </c>
      <c r="B95" s="318" t="s">
        <v>1482</v>
      </c>
      <c r="C95" s="319" t="s">
        <v>1638</v>
      </c>
      <c r="D95" s="310" t="s">
        <v>1639</v>
      </c>
      <c r="E95" s="313">
        <v>4</v>
      </c>
      <c r="F95" s="310" t="s">
        <v>1560</v>
      </c>
      <c r="G95" s="345">
        <v>0</v>
      </c>
      <c r="H95" s="311">
        <f t="shared" si="2"/>
        <v>0</v>
      </c>
      <c r="J95" s="311">
        <f t="shared" si="3"/>
        <v>0</v>
      </c>
      <c r="O95" s="310">
        <v>20</v>
      </c>
      <c r="P95" s="310" t="s">
        <v>1486</v>
      </c>
      <c r="T95" s="342" t="s">
        <v>34</v>
      </c>
      <c r="U95" s="342" t="s">
        <v>34</v>
      </c>
      <c r="V95" s="342" t="s">
        <v>314</v>
      </c>
      <c r="W95" s="313">
        <v>0.112</v>
      </c>
    </row>
    <row r="96" spans="1:23">
      <c r="A96" s="343">
        <v>65</v>
      </c>
      <c r="B96" s="318" t="s">
        <v>1482</v>
      </c>
      <c r="C96" s="319" t="s">
        <v>1640</v>
      </c>
      <c r="D96" s="310" t="s">
        <v>1641</v>
      </c>
      <c r="E96" s="313">
        <v>2</v>
      </c>
      <c r="F96" s="310" t="s">
        <v>1518</v>
      </c>
      <c r="G96" s="345">
        <v>0</v>
      </c>
      <c r="H96" s="311">
        <f t="shared" si="2"/>
        <v>0</v>
      </c>
      <c r="J96" s="311">
        <f t="shared" si="3"/>
        <v>0</v>
      </c>
      <c r="K96" s="312">
        <v>5.6999999999999998E-4</v>
      </c>
      <c r="L96" s="312">
        <f>E96*K96</f>
        <v>1.14E-3</v>
      </c>
      <c r="O96" s="310">
        <v>20</v>
      </c>
      <c r="P96" s="310" t="s">
        <v>1486</v>
      </c>
      <c r="T96" s="342" t="s">
        <v>34</v>
      </c>
      <c r="U96" s="342" t="s">
        <v>34</v>
      </c>
      <c r="V96" s="342" t="s">
        <v>314</v>
      </c>
      <c r="W96" s="313">
        <v>7.4779999999999998</v>
      </c>
    </row>
    <row r="97" spans="1:23">
      <c r="A97" s="343">
        <v>66</v>
      </c>
      <c r="B97" s="318" t="s">
        <v>1482</v>
      </c>
      <c r="C97" s="319" t="s">
        <v>1642</v>
      </c>
      <c r="D97" s="310" t="s">
        <v>1643</v>
      </c>
      <c r="E97" s="313">
        <v>2</v>
      </c>
      <c r="F97" s="310" t="s">
        <v>1518</v>
      </c>
      <c r="G97" s="345">
        <v>0</v>
      </c>
      <c r="H97" s="311">
        <f t="shared" si="2"/>
        <v>0</v>
      </c>
      <c r="J97" s="311">
        <f t="shared" si="3"/>
        <v>0</v>
      </c>
      <c r="K97" s="312">
        <v>8.0000000000000007E-5</v>
      </c>
      <c r="L97" s="312">
        <f>E97*K97</f>
        <v>1.6000000000000001E-4</v>
      </c>
      <c r="O97" s="310">
        <v>20</v>
      </c>
      <c r="P97" s="310" t="s">
        <v>1486</v>
      </c>
      <c r="T97" s="342" t="s">
        <v>34</v>
      </c>
      <c r="U97" s="342" t="s">
        <v>34</v>
      </c>
      <c r="V97" s="342" t="s">
        <v>314</v>
      </c>
      <c r="W97" s="313">
        <v>5.3280000000000003</v>
      </c>
    </row>
    <row r="98" spans="1:23">
      <c r="A98" s="343">
        <v>67</v>
      </c>
      <c r="B98" s="318" t="s">
        <v>1482</v>
      </c>
      <c r="C98" s="319" t="s">
        <v>1644</v>
      </c>
      <c r="D98" s="310" t="s">
        <v>1645</v>
      </c>
      <c r="E98" s="313">
        <v>2</v>
      </c>
      <c r="F98" s="310" t="s">
        <v>1518</v>
      </c>
      <c r="G98" s="345">
        <v>0</v>
      </c>
      <c r="H98" s="311">
        <f t="shared" si="2"/>
        <v>0</v>
      </c>
      <c r="J98" s="311">
        <f t="shared" si="3"/>
        <v>0</v>
      </c>
      <c r="K98" s="312">
        <v>2.2000000000000001E-4</v>
      </c>
      <c r="L98" s="312">
        <f>E98*K98</f>
        <v>4.4000000000000002E-4</v>
      </c>
      <c r="O98" s="310">
        <v>20</v>
      </c>
      <c r="P98" s="310" t="s">
        <v>1486</v>
      </c>
      <c r="T98" s="342" t="s">
        <v>34</v>
      </c>
      <c r="U98" s="342" t="s">
        <v>34</v>
      </c>
      <c r="V98" s="342" t="s">
        <v>314</v>
      </c>
      <c r="W98" s="313">
        <v>3.6179999999999999</v>
      </c>
    </row>
    <row r="99" spans="1:23">
      <c r="A99" s="343">
        <v>68</v>
      </c>
      <c r="B99" s="318" t="s">
        <v>1646</v>
      </c>
      <c r="C99" s="319" t="s">
        <v>1647</v>
      </c>
      <c r="D99" s="310" t="s">
        <v>1648</v>
      </c>
      <c r="E99" s="313">
        <v>18.2</v>
      </c>
      <c r="F99" s="310" t="s">
        <v>1560</v>
      </c>
      <c r="G99" s="345">
        <v>0</v>
      </c>
      <c r="H99" s="311">
        <f t="shared" si="2"/>
        <v>0</v>
      </c>
      <c r="J99" s="311">
        <f t="shared" si="3"/>
        <v>0</v>
      </c>
      <c r="K99" s="312">
        <v>5.0000000000000002E-5</v>
      </c>
      <c r="L99" s="312">
        <f>E99*K99</f>
        <v>9.1E-4</v>
      </c>
      <c r="O99" s="310">
        <v>20</v>
      </c>
      <c r="P99" s="310" t="s">
        <v>1486</v>
      </c>
      <c r="T99" s="342" t="s">
        <v>34</v>
      </c>
      <c r="U99" s="342" t="s">
        <v>34</v>
      </c>
      <c r="V99" s="342" t="s">
        <v>314</v>
      </c>
      <c r="W99" s="313">
        <v>2.1110000000000002</v>
      </c>
    </row>
    <row r="100" spans="1:23">
      <c r="A100" s="343">
        <v>69</v>
      </c>
      <c r="B100" s="318" t="s">
        <v>1646</v>
      </c>
      <c r="C100" s="319" t="s">
        <v>1649</v>
      </c>
      <c r="D100" s="310" t="s">
        <v>1650</v>
      </c>
      <c r="E100" s="313">
        <v>8</v>
      </c>
      <c r="F100" s="310" t="s">
        <v>1560</v>
      </c>
      <c r="G100" s="345">
        <v>0</v>
      </c>
      <c r="H100" s="311">
        <f t="shared" si="2"/>
        <v>0</v>
      </c>
      <c r="J100" s="311">
        <f t="shared" si="3"/>
        <v>0</v>
      </c>
      <c r="K100" s="312">
        <v>8.0000000000000007E-5</v>
      </c>
      <c r="L100" s="312">
        <f>E100*K100</f>
        <v>6.4000000000000005E-4</v>
      </c>
      <c r="O100" s="310">
        <v>20</v>
      </c>
      <c r="P100" s="310" t="s">
        <v>1486</v>
      </c>
      <c r="T100" s="342" t="s">
        <v>34</v>
      </c>
      <c r="U100" s="342" t="s">
        <v>34</v>
      </c>
      <c r="V100" s="342" t="s">
        <v>314</v>
      </c>
      <c r="W100" s="313">
        <v>1.216</v>
      </c>
    </row>
    <row r="101" spans="1:23">
      <c r="D101" s="343" t="s">
        <v>1651</v>
      </c>
      <c r="E101" s="346">
        <f>J101</f>
        <v>0</v>
      </c>
      <c r="G101" s="345"/>
      <c r="H101" s="346">
        <f>SUM(H56:H100)</f>
        <v>0</v>
      </c>
      <c r="I101" s="346">
        <f>SUM(I56:I100)</f>
        <v>0</v>
      </c>
      <c r="J101" s="346">
        <f>SUM(J56:J100)</f>
        <v>0</v>
      </c>
      <c r="L101" s="347">
        <f>SUM(L56:L100)</f>
        <v>2.2737999999999998E-2</v>
      </c>
      <c r="N101" s="348">
        <f>SUM(N56:N100)</f>
        <v>0.15</v>
      </c>
      <c r="W101" s="313">
        <f>SUM(W56:W100)</f>
        <v>93.610999999999976</v>
      </c>
    </row>
    <row r="102" spans="1:23">
      <c r="G102" s="345"/>
    </row>
    <row r="103" spans="1:23">
      <c r="B103" s="319" t="s">
        <v>1652</v>
      </c>
      <c r="G103" s="345"/>
    </row>
    <row r="104" spans="1:23">
      <c r="A104" s="343">
        <v>70</v>
      </c>
      <c r="B104" s="318" t="s">
        <v>1482</v>
      </c>
      <c r="C104" s="319" t="s">
        <v>1653</v>
      </c>
      <c r="D104" s="310" t="s">
        <v>1654</v>
      </c>
      <c r="E104" s="313">
        <v>0.22</v>
      </c>
      <c r="F104" s="310" t="s">
        <v>1523</v>
      </c>
      <c r="G104" s="345">
        <v>0</v>
      </c>
      <c r="H104" s="311">
        <f>ROUND(E104*G104, 2)</f>
        <v>0</v>
      </c>
      <c r="J104" s="311">
        <f t="shared" ref="J104:J114" si="4">ROUND(E104*G104, 2)</f>
        <v>0</v>
      </c>
      <c r="O104" s="310">
        <v>20</v>
      </c>
      <c r="P104" s="310" t="s">
        <v>1486</v>
      </c>
      <c r="T104" s="342" t="s">
        <v>34</v>
      </c>
      <c r="U104" s="342" t="s">
        <v>34</v>
      </c>
      <c r="V104" s="342" t="s">
        <v>314</v>
      </c>
      <c r="W104" s="313">
        <v>0.13200000000000001</v>
      </c>
    </row>
    <row r="105" spans="1:23">
      <c r="A105" s="343">
        <v>71</v>
      </c>
      <c r="B105" s="318" t="s">
        <v>1482</v>
      </c>
      <c r="C105" s="319" t="s">
        <v>1655</v>
      </c>
      <c r="D105" s="310" t="s">
        <v>1656</v>
      </c>
      <c r="E105" s="313">
        <v>0.22</v>
      </c>
      <c r="F105" s="310" t="s">
        <v>1523</v>
      </c>
      <c r="G105" s="345">
        <v>0</v>
      </c>
      <c r="H105" s="311">
        <f>ROUND(E105*G105, 2)</f>
        <v>0</v>
      </c>
      <c r="J105" s="311">
        <f t="shared" si="4"/>
        <v>0</v>
      </c>
      <c r="O105" s="310">
        <v>20</v>
      </c>
      <c r="P105" s="310" t="s">
        <v>1486</v>
      </c>
      <c r="T105" s="342" t="s">
        <v>34</v>
      </c>
      <c r="U105" s="342" t="s">
        <v>34</v>
      </c>
      <c r="V105" s="342" t="s">
        <v>314</v>
      </c>
    </row>
    <row r="106" spans="1:23">
      <c r="A106" s="343">
        <v>72</v>
      </c>
      <c r="B106" s="318" t="s">
        <v>1515</v>
      </c>
      <c r="C106" s="319" t="s">
        <v>1657</v>
      </c>
      <c r="D106" s="310" t="s">
        <v>1658</v>
      </c>
      <c r="E106" s="313">
        <v>6</v>
      </c>
      <c r="F106" s="310" t="s">
        <v>1560</v>
      </c>
      <c r="G106" s="345">
        <v>0</v>
      </c>
      <c r="I106" s="311">
        <f t="shared" ref="I106:I114" si="5">ROUND(E106*G106, 2)</f>
        <v>0</v>
      </c>
      <c r="J106" s="311">
        <f t="shared" si="4"/>
        <v>0</v>
      </c>
      <c r="K106" s="312">
        <v>1.99E-3</v>
      </c>
      <c r="L106" s="312">
        <f>E106*K106</f>
        <v>1.1939999999999999E-2</v>
      </c>
      <c r="O106" s="310">
        <v>20</v>
      </c>
      <c r="P106" s="310" t="s">
        <v>1486</v>
      </c>
      <c r="T106" s="342" t="s">
        <v>34</v>
      </c>
      <c r="U106" s="342" t="s">
        <v>34</v>
      </c>
      <c r="V106" s="342" t="s">
        <v>314</v>
      </c>
    </row>
    <row r="107" spans="1:23">
      <c r="A107" s="343">
        <v>73</v>
      </c>
      <c r="B107" s="318" t="s">
        <v>1515</v>
      </c>
      <c r="C107" s="319" t="s">
        <v>1659</v>
      </c>
      <c r="D107" s="310" t="s">
        <v>1660</v>
      </c>
      <c r="E107" s="313">
        <v>18.2</v>
      </c>
      <c r="F107" s="310" t="s">
        <v>1560</v>
      </c>
      <c r="G107" s="345">
        <v>0</v>
      </c>
      <c r="I107" s="311">
        <f t="shared" si="5"/>
        <v>0</v>
      </c>
      <c r="J107" s="311">
        <f t="shared" si="4"/>
        <v>0</v>
      </c>
      <c r="K107" s="312">
        <v>5.0400000000000002E-3</v>
      </c>
      <c r="L107" s="312">
        <f>E107*K107</f>
        <v>9.1728000000000004E-2</v>
      </c>
      <c r="O107" s="310">
        <v>20</v>
      </c>
      <c r="P107" s="310" t="s">
        <v>1486</v>
      </c>
      <c r="T107" s="342" t="s">
        <v>34</v>
      </c>
      <c r="U107" s="342" t="s">
        <v>34</v>
      </c>
      <c r="V107" s="342" t="s">
        <v>314</v>
      </c>
    </row>
    <row r="108" spans="1:23">
      <c r="A108" s="343">
        <v>74</v>
      </c>
      <c r="B108" s="318" t="s">
        <v>1515</v>
      </c>
      <c r="C108" s="319" t="s">
        <v>1661</v>
      </c>
      <c r="D108" s="310" t="s">
        <v>1662</v>
      </c>
      <c r="E108" s="313">
        <v>8</v>
      </c>
      <c r="F108" s="310" t="s">
        <v>1560</v>
      </c>
      <c r="G108" s="345">
        <v>0</v>
      </c>
      <c r="I108" s="311">
        <f t="shared" si="5"/>
        <v>0</v>
      </c>
      <c r="J108" s="311">
        <f t="shared" si="4"/>
        <v>0</v>
      </c>
      <c r="K108" s="312">
        <v>8.2400000000000008E-3</v>
      </c>
      <c r="L108" s="312">
        <f>E108*K108</f>
        <v>6.5920000000000006E-2</v>
      </c>
      <c r="O108" s="310">
        <v>20</v>
      </c>
      <c r="P108" s="310" t="s">
        <v>1486</v>
      </c>
      <c r="T108" s="342" t="s">
        <v>34</v>
      </c>
      <c r="U108" s="342" t="s">
        <v>34</v>
      </c>
      <c r="V108" s="342" t="s">
        <v>314</v>
      </c>
    </row>
    <row r="109" spans="1:23">
      <c r="A109" s="343">
        <v>75</v>
      </c>
      <c r="B109" s="318" t="s">
        <v>1515</v>
      </c>
      <c r="C109" s="319" t="s">
        <v>1663</v>
      </c>
      <c r="D109" s="310" t="s">
        <v>1664</v>
      </c>
      <c r="E109" s="313">
        <v>26.2</v>
      </c>
      <c r="F109" s="310" t="s">
        <v>1560</v>
      </c>
      <c r="G109" s="345">
        <v>0</v>
      </c>
      <c r="I109" s="311">
        <f t="shared" si="5"/>
        <v>0</v>
      </c>
      <c r="J109" s="311">
        <f t="shared" si="4"/>
        <v>0</v>
      </c>
      <c r="K109" s="312">
        <v>6.0000000000000002E-5</v>
      </c>
      <c r="L109" s="312">
        <f>E109*K109</f>
        <v>1.572E-3</v>
      </c>
      <c r="O109" s="310">
        <v>20</v>
      </c>
      <c r="P109" s="310" t="s">
        <v>1486</v>
      </c>
      <c r="T109" s="342" t="s">
        <v>34</v>
      </c>
      <c r="U109" s="342" t="s">
        <v>34</v>
      </c>
      <c r="V109" s="342" t="s">
        <v>314</v>
      </c>
    </row>
    <row r="110" spans="1:23">
      <c r="A110" s="343">
        <v>76</v>
      </c>
      <c r="B110" s="318" t="s">
        <v>1515</v>
      </c>
      <c r="C110" s="319" t="s">
        <v>1665</v>
      </c>
      <c r="D110" s="310" t="s">
        <v>1666</v>
      </c>
      <c r="E110" s="313">
        <v>4</v>
      </c>
      <c r="F110" s="310" t="s">
        <v>1518</v>
      </c>
      <c r="G110" s="345">
        <v>0</v>
      </c>
      <c r="I110" s="311">
        <f t="shared" si="5"/>
        <v>0</v>
      </c>
      <c r="J110" s="311">
        <f t="shared" si="4"/>
        <v>0</v>
      </c>
      <c r="O110" s="310">
        <v>20</v>
      </c>
      <c r="P110" s="310" t="s">
        <v>1486</v>
      </c>
      <c r="T110" s="342" t="s">
        <v>34</v>
      </c>
      <c r="U110" s="342" t="s">
        <v>34</v>
      </c>
      <c r="V110" s="342" t="s">
        <v>314</v>
      </c>
    </row>
    <row r="111" spans="1:23">
      <c r="A111" s="343">
        <v>77</v>
      </c>
      <c r="B111" s="318" t="s">
        <v>1515</v>
      </c>
      <c r="C111" s="319" t="s">
        <v>1667</v>
      </c>
      <c r="D111" s="310" t="s">
        <v>1668</v>
      </c>
      <c r="E111" s="313">
        <v>4</v>
      </c>
      <c r="F111" s="310" t="s">
        <v>1518</v>
      </c>
      <c r="G111" s="345">
        <v>0</v>
      </c>
      <c r="I111" s="311">
        <f t="shared" si="5"/>
        <v>0</v>
      </c>
      <c r="J111" s="311">
        <f t="shared" si="4"/>
        <v>0</v>
      </c>
      <c r="O111" s="310">
        <v>20</v>
      </c>
      <c r="P111" s="310" t="s">
        <v>1486</v>
      </c>
      <c r="T111" s="342" t="s">
        <v>34</v>
      </c>
      <c r="U111" s="342" t="s">
        <v>34</v>
      </c>
      <c r="V111" s="342" t="s">
        <v>314</v>
      </c>
    </row>
    <row r="112" spans="1:23">
      <c r="A112" s="343">
        <v>78</v>
      </c>
      <c r="B112" s="318" t="s">
        <v>1515</v>
      </c>
      <c r="C112" s="319" t="s">
        <v>1669</v>
      </c>
      <c r="D112" s="310" t="s">
        <v>1670</v>
      </c>
      <c r="E112" s="313">
        <v>4</v>
      </c>
      <c r="F112" s="310" t="s">
        <v>1518</v>
      </c>
      <c r="G112" s="345">
        <v>0</v>
      </c>
      <c r="I112" s="311">
        <f t="shared" si="5"/>
        <v>0</v>
      </c>
      <c r="J112" s="311">
        <f t="shared" si="4"/>
        <v>0</v>
      </c>
      <c r="K112" s="312">
        <v>1E-3</v>
      </c>
      <c r="L112" s="312">
        <f>E112*K112</f>
        <v>4.0000000000000001E-3</v>
      </c>
      <c r="O112" s="310">
        <v>20</v>
      </c>
      <c r="P112" s="310" t="s">
        <v>1486</v>
      </c>
      <c r="T112" s="342" t="s">
        <v>34</v>
      </c>
      <c r="U112" s="342" t="s">
        <v>34</v>
      </c>
      <c r="V112" s="342" t="s">
        <v>314</v>
      </c>
    </row>
    <row r="113" spans="1:23">
      <c r="A113" s="343">
        <v>79</v>
      </c>
      <c r="B113" s="318" t="s">
        <v>1515</v>
      </c>
      <c r="C113" s="319" t="s">
        <v>1671</v>
      </c>
      <c r="D113" s="310" t="s">
        <v>1672</v>
      </c>
      <c r="E113" s="313">
        <v>4</v>
      </c>
      <c r="F113" s="310" t="s">
        <v>1518</v>
      </c>
      <c r="G113" s="345">
        <v>0</v>
      </c>
      <c r="I113" s="311">
        <f t="shared" si="5"/>
        <v>0</v>
      </c>
      <c r="J113" s="311">
        <f t="shared" si="4"/>
        <v>0</v>
      </c>
      <c r="K113" s="312">
        <v>6.0000000000000001E-3</v>
      </c>
      <c r="L113" s="312">
        <f>E113*K113</f>
        <v>2.4E-2</v>
      </c>
      <c r="O113" s="310">
        <v>20</v>
      </c>
      <c r="P113" s="310" t="s">
        <v>1486</v>
      </c>
      <c r="T113" s="342" t="s">
        <v>34</v>
      </c>
      <c r="U113" s="342" t="s">
        <v>34</v>
      </c>
      <c r="V113" s="342" t="s">
        <v>314</v>
      </c>
    </row>
    <row r="114" spans="1:23">
      <c r="A114" s="343">
        <v>80</v>
      </c>
      <c r="B114" s="318" t="s">
        <v>1515</v>
      </c>
      <c r="C114" s="319" t="s">
        <v>1673</v>
      </c>
      <c r="D114" s="310" t="s">
        <v>1674</v>
      </c>
      <c r="E114" s="313">
        <v>2</v>
      </c>
      <c r="F114" s="310" t="s">
        <v>1675</v>
      </c>
      <c r="G114" s="345">
        <v>0</v>
      </c>
      <c r="I114" s="311">
        <f t="shared" si="5"/>
        <v>0</v>
      </c>
      <c r="J114" s="311">
        <f t="shared" si="4"/>
        <v>0</v>
      </c>
      <c r="O114" s="310">
        <v>20</v>
      </c>
      <c r="P114" s="310" t="s">
        <v>1486</v>
      </c>
      <c r="T114" s="342" t="s">
        <v>34</v>
      </c>
      <c r="U114" s="342" t="s">
        <v>34</v>
      </c>
      <c r="V114" s="342" t="s">
        <v>314</v>
      </c>
    </row>
    <row r="115" spans="1:23">
      <c r="D115" s="343" t="s">
        <v>1676</v>
      </c>
      <c r="E115" s="346">
        <f>J115</f>
        <v>0</v>
      </c>
      <c r="G115" s="345"/>
      <c r="H115" s="346">
        <f>SUM(H103:H114)</f>
        <v>0</v>
      </c>
      <c r="I115" s="346">
        <f>SUM(I103:I114)</f>
        <v>0</v>
      </c>
      <c r="J115" s="346">
        <f>SUM(J103:J114)</f>
        <v>0</v>
      </c>
      <c r="L115" s="347">
        <f>SUM(L103:L114)</f>
        <v>0.19916</v>
      </c>
      <c r="N115" s="348">
        <f>SUM(N103:N114)</f>
        <v>0</v>
      </c>
      <c r="W115" s="313">
        <f>SUM(W103:W114)</f>
        <v>0.13200000000000001</v>
      </c>
    </row>
    <row r="116" spans="1:23">
      <c r="G116" s="345"/>
    </row>
    <row r="117" spans="1:23">
      <c r="D117" s="343" t="s">
        <v>1677</v>
      </c>
      <c r="E117" s="346">
        <f>J117</f>
        <v>0</v>
      </c>
      <c r="H117" s="346">
        <f>+H101+H115</f>
        <v>0</v>
      </c>
      <c r="I117" s="346">
        <f>+I101+I115</f>
        <v>0</v>
      </c>
      <c r="J117" s="346">
        <f>+J101+J115</f>
        <v>0</v>
      </c>
      <c r="L117" s="347">
        <f>+L101+L115</f>
        <v>0.22189800000000001</v>
      </c>
      <c r="N117" s="348">
        <f>+N101+N115</f>
        <v>0.15</v>
      </c>
      <c r="W117" s="313">
        <f>+W101+W115</f>
        <v>93.742999999999981</v>
      </c>
    </row>
    <row r="119" spans="1:23">
      <c r="D119" s="309" t="s">
        <v>1678</v>
      </c>
      <c r="E119" s="346">
        <f>J119</f>
        <v>0</v>
      </c>
      <c r="H119" s="346">
        <f>+H54+H117</f>
        <v>0</v>
      </c>
      <c r="I119" s="346">
        <f>+I54+I117</f>
        <v>0</v>
      </c>
      <c r="J119" s="346">
        <f>+J54+J117</f>
        <v>0</v>
      </c>
      <c r="L119" s="347">
        <f>+L54+L117</f>
        <v>22.542487399999999</v>
      </c>
      <c r="N119" s="348">
        <f>+N54+N117</f>
        <v>3.6</v>
      </c>
      <c r="W119" s="313">
        <f>+W54+W117</f>
        <v>344.24799999999993</v>
      </c>
    </row>
  </sheetData>
  <printOptions horizontalCentered="1"/>
  <pageMargins left="0.4" right="0.14000000000000001" top="0.62992125984251968" bottom="0.61" header="0.51181102362204722" footer="0.35433070866141736"/>
  <pageSetup paperSize="9" orientation="landscape" r:id="rId1"/>
  <headerFooter alignWithMargins="0">
    <oddFooter>&amp;L&amp;"Arial Narrow,obyčejné"&amp;8tlačivo: ODIS B10&amp;R&amp;"Arial Narrow,obyčejné"&amp;8Strana&amp;"Arial,obyčejné"&amp;10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258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114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1" customFormat="1" ht="12" customHeight="1">
      <c r="B8" s="19"/>
      <c r="D8" s="122" t="s">
        <v>170</v>
      </c>
      <c r="L8" s="19"/>
    </row>
    <row r="9" spans="1:46" s="2" customFormat="1" ht="14.45" customHeight="1">
      <c r="A9" s="33"/>
      <c r="B9" s="38"/>
      <c r="C9" s="33"/>
      <c r="D9" s="33"/>
      <c r="E9" s="403" t="s">
        <v>655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22" t="s">
        <v>633</v>
      </c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5.6" customHeight="1">
      <c r="A11" s="33"/>
      <c r="B11" s="38"/>
      <c r="C11" s="33"/>
      <c r="D11" s="33"/>
      <c r="E11" s="405" t="s">
        <v>656</v>
      </c>
      <c r="F11" s="406"/>
      <c r="G11" s="406"/>
      <c r="H11" s="406"/>
      <c r="I11" s="33"/>
      <c r="J11" s="33"/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22" t="s">
        <v>16</v>
      </c>
      <c r="E13" s="33"/>
      <c r="F13" s="113" t="s">
        <v>1</v>
      </c>
      <c r="G13" s="33"/>
      <c r="H13" s="33"/>
      <c r="I13" s="122" t="s">
        <v>17</v>
      </c>
      <c r="J13" s="113" t="s">
        <v>1</v>
      </c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18</v>
      </c>
      <c r="E14" s="33"/>
      <c r="F14" s="113" t="s">
        <v>19</v>
      </c>
      <c r="G14" s="33"/>
      <c r="H14" s="33"/>
      <c r="I14" s="122" t="s">
        <v>20</v>
      </c>
      <c r="J14" s="123">
        <f>'Rekapitulácia stavby'!AN8</f>
        <v>44957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22" t="s">
        <v>21</v>
      </c>
      <c r="E16" s="33"/>
      <c r="F16" s="33"/>
      <c r="G16" s="33"/>
      <c r="H16" s="33"/>
      <c r="I16" s="122" t="s">
        <v>22</v>
      </c>
      <c r="J16" s="113" t="s">
        <v>23</v>
      </c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3" t="s">
        <v>24</v>
      </c>
      <c r="F17" s="33"/>
      <c r="G17" s="33"/>
      <c r="H17" s="33"/>
      <c r="I17" s="122" t="s">
        <v>25</v>
      </c>
      <c r="J17" s="113" t="s">
        <v>1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2" t="s">
        <v>26</v>
      </c>
      <c r="E19" s="33"/>
      <c r="F19" s="33"/>
      <c r="G19" s="33"/>
      <c r="H19" s="33"/>
      <c r="I19" s="122" t="s">
        <v>22</v>
      </c>
      <c r="J19" s="29" t="str">
        <f>'Rekapitulácia stavby'!AN13</f>
        <v>Vyplň údaj</v>
      </c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407" t="str">
        <f>'Rekapitulácia stavby'!E14</f>
        <v>Vyplň údaj</v>
      </c>
      <c r="F20" s="408"/>
      <c r="G20" s="408"/>
      <c r="H20" s="408"/>
      <c r="I20" s="122" t="s">
        <v>25</v>
      </c>
      <c r="J20" s="29" t="str">
        <f>'Rekapitulácia stavby'!AN14</f>
        <v>Vyplň údaj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2" t="s">
        <v>28</v>
      </c>
      <c r="E22" s="33"/>
      <c r="F22" s="33"/>
      <c r="G22" s="33"/>
      <c r="H22" s="33"/>
      <c r="I22" s="122" t="s">
        <v>22</v>
      </c>
      <c r="J22" s="113" t="s">
        <v>29</v>
      </c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3" t="s">
        <v>30</v>
      </c>
      <c r="F23" s="33"/>
      <c r="G23" s="33"/>
      <c r="H23" s="33"/>
      <c r="I23" s="122" t="s">
        <v>25</v>
      </c>
      <c r="J23" s="113" t="s">
        <v>31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2" t="s">
        <v>33</v>
      </c>
      <c r="E25" s="33"/>
      <c r="F25" s="33"/>
      <c r="G25" s="33"/>
      <c r="H25" s="33"/>
      <c r="I25" s="122" t="s">
        <v>22</v>
      </c>
      <c r="J25" s="113" t="str">
        <f>IF('Rekapitulácia stavby'!AN19="","",'Rekapitulácia stavby'!AN19)</f>
        <v/>
      </c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3" t="str">
        <f>IF('Rekapitulácia stavby'!E20="","",'Rekapitulácia stavby'!E20)</f>
        <v xml:space="preserve"> </v>
      </c>
      <c r="F26" s="33"/>
      <c r="G26" s="33"/>
      <c r="H26" s="33"/>
      <c r="I26" s="122" t="s">
        <v>25</v>
      </c>
      <c r="J26" s="113" t="str">
        <f>IF('Rekapitulácia stavby'!AN20="","",'Rekapitulácia stavby'!AN20)</f>
        <v/>
      </c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2" t="s">
        <v>35</v>
      </c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5" customHeight="1">
      <c r="A29" s="124"/>
      <c r="B29" s="125"/>
      <c r="C29" s="124"/>
      <c r="D29" s="124"/>
      <c r="E29" s="409" t="s">
        <v>1</v>
      </c>
      <c r="F29" s="409"/>
      <c r="G29" s="409"/>
      <c r="H29" s="409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7"/>
      <c r="E31" s="127"/>
      <c r="F31" s="127"/>
      <c r="G31" s="127"/>
      <c r="H31" s="127"/>
      <c r="I31" s="127"/>
      <c r="J31" s="127"/>
      <c r="K31" s="12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13" t="s">
        <v>172</v>
      </c>
      <c r="E32" s="33"/>
      <c r="F32" s="33"/>
      <c r="G32" s="33"/>
      <c r="H32" s="33"/>
      <c r="I32" s="33"/>
      <c r="J32" s="128">
        <f>J98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9" t="s">
        <v>173</v>
      </c>
      <c r="E33" s="33"/>
      <c r="F33" s="33"/>
      <c r="G33" s="33"/>
      <c r="H33" s="33"/>
      <c r="I33" s="33"/>
      <c r="J33" s="128">
        <f>J108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7"/>
      <c r="E35" s="127"/>
      <c r="F35" s="127"/>
      <c r="G35" s="127"/>
      <c r="H35" s="127"/>
      <c r="I35" s="127"/>
      <c r="J35" s="127"/>
      <c r="K35" s="127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40</v>
      </c>
      <c r="E37" s="134" t="s">
        <v>41</v>
      </c>
      <c r="F37" s="135">
        <f>ROUND((SUM(BE108:BE115) + SUM(BE137:BE257)),  2)</f>
        <v>0</v>
      </c>
      <c r="G37" s="136"/>
      <c r="H37" s="136"/>
      <c r="I37" s="137">
        <v>0.2</v>
      </c>
      <c r="J37" s="135">
        <f>ROUND(((SUM(BE108:BE115) + SUM(BE137:BE257))*I37),  2)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34" t="s">
        <v>42</v>
      </c>
      <c r="F38" s="135">
        <f>ROUND((SUM(BF108:BF115) + SUM(BF137:BF257)),  2)</f>
        <v>0</v>
      </c>
      <c r="G38" s="136"/>
      <c r="H38" s="136"/>
      <c r="I38" s="137">
        <v>0.2</v>
      </c>
      <c r="J38" s="135">
        <f>ROUND(((SUM(BF108:BF115) + SUM(BF137:BF257))*I38),  2)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22" t="s">
        <v>43</v>
      </c>
      <c r="F39" s="138">
        <f>ROUND((SUM(BG108:BG115) + SUM(BG137:BG257)),  2)</f>
        <v>0</v>
      </c>
      <c r="G39" s="33"/>
      <c r="H39" s="33"/>
      <c r="I39" s="139">
        <v>0.2</v>
      </c>
      <c r="J39" s="138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22" t="s">
        <v>44</v>
      </c>
      <c r="F40" s="138">
        <f>ROUND((SUM(BH108:BH115) + SUM(BH137:BH257)),  2)</f>
        <v>0</v>
      </c>
      <c r="G40" s="33"/>
      <c r="H40" s="33"/>
      <c r="I40" s="139">
        <v>0.2</v>
      </c>
      <c r="J40" s="138">
        <f>0</f>
        <v>0</v>
      </c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34" t="s">
        <v>45</v>
      </c>
      <c r="F41" s="135">
        <f>ROUND((SUM(BI108:BI115) + SUM(BI137:BI257)),  2)</f>
        <v>0</v>
      </c>
      <c r="G41" s="136"/>
      <c r="H41" s="136"/>
      <c r="I41" s="137">
        <v>0</v>
      </c>
      <c r="J41" s="135">
        <f>0</f>
        <v>0</v>
      </c>
      <c r="K41" s="33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40"/>
      <c r="D43" s="141" t="s">
        <v>46</v>
      </c>
      <c r="E43" s="142"/>
      <c r="F43" s="142"/>
      <c r="G43" s="143" t="s">
        <v>47</v>
      </c>
      <c r="H43" s="144" t="s">
        <v>48</v>
      </c>
      <c r="I43" s="142"/>
      <c r="J43" s="145">
        <f>SUM(J34:J41)</f>
        <v>0</v>
      </c>
      <c r="K43" s="146"/>
      <c r="L43" s="5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170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4.45" customHeight="1">
      <c r="A87" s="33"/>
      <c r="B87" s="34"/>
      <c r="C87" s="35"/>
      <c r="D87" s="35"/>
      <c r="E87" s="400" t="s">
        <v>655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633</v>
      </c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35"/>
      <c r="D89" s="35"/>
      <c r="E89" s="356" t="str">
        <f>E11</f>
        <v>999-9-9-41 - SO 14.1</v>
      </c>
      <c r="F89" s="402"/>
      <c r="G89" s="402"/>
      <c r="H89" s="402"/>
      <c r="I89" s="35"/>
      <c r="J89" s="35"/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Malacky</v>
      </c>
      <c r="G91" s="35"/>
      <c r="H91" s="35"/>
      <c r="I91" s="28" t="s">
        <v>20</v>
      </c>
      <c r="J91" s="69">
        <f>IF(J14="","",J14)</f>
        <v>44957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9" customHeight="1">
      <c r="A93" s="33"/>
      <c r="B93" s="34"/>
      <c r="C93" s="28" t="s">
        <v>21</v>
      </c>
      <c r="D93" s="35"/>
      <c r="E93" s="35"/>
      <c r="F93" s="26" t="str">
        <f>E17</f>
        <v>Mesto Malacky, Bernolákova 5188/1A, 901 01 Malacky</v>
      </c>
      <c r="G93" s="35"/>
      <c r="H93" s="35"/>
      <c r="I93" s="28" t="s">
        <v>28</v>
      </c>
      <c r="J93" s="31" t="str">
        <f>E23</f>
        <v>Cykloprojekt s.r.o., Laurinská 18, 81101 Bratislav</v>
      </c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6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 xml:space="preserve"> </v>
      </c>
      <c r="K94" s="35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8" t="s">
        <v>175</v>
      </c>
      <c r="D96" s="159"/>
      <c r="E96" s="159"/>
      <c r="F96" s="159"/>
      <c r="G96" s="159"/>
      <c r="H96" s="159"/>
      <c r="I96" s="159"/>
      <c r="J96" s="160" t="s">
        <v>176</v>
      </c>
      <c r="K96" s="159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4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22.9" customHeight="1">
      <c r="A98" s="33"/>
      <c r="B98" s="34"/>
      <c r="C98" s="161" t="s">
        <v>177</v>
      </c>
      <c r="D98" s="35"/>
      <c r="E98" s="35"/>
      <c r="F98" s="35"/>
      <c r="G98" s="35"/>
      <c r="H98" s="35"/>
      <c r="I98" s="35"/>
      <c r="J98" s="87">
        <f>J137</f>
        <v>0</v>
      </c>
      <c r="K98" s="35"/>
      <c r="L98" s="54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178</v>
      </c>
    </row>
    <row r="99" spans="1:65" s="9" customFormat="1" ht="24.95" customHeight="1">
      <c r="B99" s="162"/>
      <c r="C99" s="163"/>
      <c r="D99" s="164" t="s">
        <v>179</v>
      </c>
      <c r="E99" s="165"/>
      <c r="F99" s="165"/>
      <c r="G99" s="165"/>
      <c r="H99" s="165"/>
      <c r="I99" s="165"/>
      <c r="J99" s="166">
        <f>J138</f>
        <v>0</v>
      </c>
      <c r="K99" s="163"/>
      <c r="L99" s="167"/>
    </row>
    <row r="100" spans="1:65" s="10" customFormat="1" ht="19.899999999999999" customHeight="1">
      <c r="B100" s="168"/>
      <c r="C100" s="107"/>
      <c r="D100" s="169" t="s">
        <v>180</v>
      </c>
      <c r="E100" s="170"/>
      <c r="F100" s="170"/>
      <c r="G100" s="170"/>
      <c r="H100" s="170"/>
      <c r="I100" s="170"/>
      <c r="J100" s="171">
        <f>J139</f>
        <v>0</v>
      </c>
      <c r="K100" s="107"/>
      <c r="L100" s="172"/>
    </row>
    <row r="101" spans="1:65" s="10" customFormat="1" ht="19.899999999999999" customHeight="1">
      <c r="B101" s="168"/>
      <c r="C101" s="107"/>
      <c r="D101" s="169" t="s">
        <v>182</v>
      </c>
      <c r="E101" s="170"/>
      <c r="F101" s="170"/>
      <c r="G101" s="170"/>
      <c r="H101" s="170"/>
      <c r="I101" s="170"/>
      <c r="J101" s="171">
        <f>J180</f>
        <v>0</v>
      </c>
      <c r="K101" s="107"/>
      <c r="L101" s="172"/>
    </row>
    <row r="102" spans="1:65" s="10" customFormat="1" ht="19.899999999999999" customHeight="1">
      <c r="B102" s="168"/>
      <c r="C102" s="107"/>
      <c r="D102" s="169" t="s">
        <v>183</v>
      </c>
      <c r="E102" s="170"/>
      <c r="F102" s="170"/>
      <c r="G102" s="170"/>
      <c r="H102" s="170"/>
      <c r="I102" s="170"/>
      <c r="J102" s="171">
        <f>J188</f>
        <v>0</v>
      </c>
      <c r="K102" s="107"/>
      <c r="L102" s="172"/>
    </row>
    <row r="103" spans="1:65" s="10" customFormat="1" ht="19.899999999999999" customHeight="1">
      <c r="B103" s="168"/>
      <c r="C103" s="107"/>
      <c r="D103" s="169" t="s">
        <v>184</v>
      </c>
      <c r="E103" s="170"/>
      <c r="F103" s="170"/>
      <c r="G103" s="170"/>
      <c r="H103" s="170"/>
      <c r="I103" s="170"/>
      <c r="J103" s="171">
        <f>J212</f>
        <v>0</v>
      </c>
      <c r="K103" s="107"/>
      <c r="L103" s="172"/>
    </row>
    <row r="104" spans="1:65" s="10" customFormat="1" ht="19.899999999999999" customHeight="1">
      <c r="B104" s="168"/>
      <c r="C104" s="107"/>
      <c r="D104" s="169" t="s">
        <v>185</v>
      </c>
      <c r="E104" s="170"/>
      <c r="F104" s="170"/>
      <c r="G104" s="170"/>
      <c r="H104" s="170"/>
      <c r="I104" s="170"/>
      <c r="J104" s="171">
        <f>J214</f>
        <v>0</v>
      </c>
      <c r="K104" s="107"/>
      <c r="L104" s="172"/>
    </row>
    <row r="105" spans="1:65" s="10" customFormat="1" ht="19.899999999999999" customHeight="1">
      <c r="B105" s="168"/>
      <c r="C105" s="107"/>
      <c r="D105" s="169" t="s">
        <v>186</v>
      </c>
      <c r="E105" s="170"/>
      <c r="F105" s="170"/>
      <c r="G105" s="170"/>
      <c r="H105" s="170"/>
      <c r="I105" s="170"/>
      <c r="J105" s="171">
        <f>J256</f>
        <v>0</v>
      </c>
      <c r="K105" s="107"/>
      <c r="L105" s="172"/>
    </row>
    <row r="106" spans="1:65" s="2" customFormat="1" ht="21.7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4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65" s="2" customFormat="1" ht="6.95" customHeight="1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54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29.25" customHeight="1">
      <c r="A108" s="33"/>
      <c r="B108" s="34"/>
      <c r="C108" s="161" t="s">
        <v>187</v>
      </c>
      <c r="D108" s="35"/>
      <c r="E108" s="35"/>
      <c r="F108" s="35"/>
      <c r="G108" s="35"/>
      <c r="H108" s="35"/>
      <c r="I108" s="35"/>
      <c r="J108" s="173">
        <f>ROUND(J109 + J110 + J111 + J112 + J113 + J114,2)</f>
        <v>0</v>
      </c>
      <c r="K108" s="35"/>
      <c r="L108" s="54"/>
      <c r="N108" s="174" t="s">
        <v>40</v>
      </c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65" s="2" customFormat="1" ht="18" customHeight="1">
      <c r="A109" s="33"/>
      <c r="B109" s="34"/>
      <c r="C109" s="35"/>
      <c r="D109" s="398" t="s">
        <v>188</v>
      </c>
      <c r="E109" s="399"/>
      <c r="F109" s="399"/>
      <c r="G109" s="35"/>
      <c r="H109" s="35"/>
      <c r="I109" s="35"/>
      <c r="J109" s="176"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189</v>
      </c>
      <c r="AZ109" s="178"/>
      <c r="BA109" s="178"/>
      <c r="BB109" s="178"/>
      <c r="BC109" s="178"/>
      <c r="BD109" s="178"/>
      <c r="BE109" s="182">
        <f t="shared" ref="BE109:BE114" si="0">IF(N109="základná",J109,0)</f>
        <v>0</v>
      </c>
      <c r="BF109" s="182">
        <f t="shared" ref="BF109:BF114" si="1">IF(N109="znížená",J109,0)</f>
        <v>0</v>
      </c>
      <c r="BG109" s="182">
        <f t="shared" ref="BG109:BG114" si="2">IF(N109="zákl. prenesená",J109,0)</f>
        <v>0</v>
      </c>
      <c r="BH109" s="182">
        <f t="shared" ref="BH109:BH114" si="3">IF(N109="zníž. prenesená",J109,0)</f>
        <v>0</v>
      </c>
      <c r="BI109" s="182">
        <f t="shared" ref="BI109:BI114" si="4">IF(N109="nulová",J109,0)</f>
        <v>0</v>
      </c>
      <c r="BJ109" s="181" t="s">
        <v>95</v>
      </c>
      <c r="BK109" s="178"/>
      <c r="BL109" s="178"/>
      <c r="BM109" s="178"/>
    </row>
    <row r="110" spans="1:65" s="2" customFormat="1" ht="18" customHeight="1">
      <c r="A110" s="33"/>
      <c r="B110" s="34"/>
      <c r="C110" s="35"/>
      <c r="D110" s="398" t="s">
        <v>190</v>
      </c>
      <c r="E110" s="399"/>
      <c r="F110" s="399"/>
      <c r="G110" s="35"/>
      <c r="H110" s="35"/>
      <c r="I110" s="35"/>
      <c r="J110" s="176">
        <v>0</v>
      </c>
      <c r="K110" s="35"/>
      <c r="L110" s="177"/>
      <c r="M110" s="178"/>
      <c r="N110" s="179" t="s">
        <v>42</v>
      </c>
      <c r="O110" s="178"/>
      <c r="P110" s="178"/>
      <c r="Q110" s="178"/>
      <c r="R110" s="178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81" t="s">
        <v>189</v>
      </c>
      <c r="AZ110" s="178"/>
      <c r="BA110" s="178"/>
      <c r="BB110" s="178"/>
      <c r="BC110" s="178"/>
      <c r="BD110" s="178"/>
      <c r="BE110" s="182">
        <f t="shared" si="0"/>
        <v>0</v>
      </c>
      <c r="BF110" s="182">
        <f t="shared" si="1"/>
        <v>0</v>
      </c>
      <c r="BG110" s="182">
        <f t="shared" si="2"/>
        <v>0</v>
      </c>
      <c r="BH110" s="182">
        <f t="shared" si="3"/>
        <v>0</v>
      </c>
      <c r="BI110" s="182">
        <f t="shared" si="4"/>
        <v>0</v>
      </c>
      <c r="BJ110" s="181" t="s">
        <v>95</v>
      </c>
      <c r="BK110" s="178"/>
      <c r="BL110" s="178"/>
      <c r="BM110" s="178"/>
    </row>
    <row r="111" spans="1:65" s="2" customFormat="1" ht="18" customHeight="1">
      <c r="A111" s="33"/>
      <c r="B111" s="34"/>
      <c r="C111" s="35"/>
      <c r="D111" s="398" t="s">
        <v>191</v>
      </c>
      <c r="E111" s="399"/>
      <c r="F111" s="399"/>
      <c r="G111" s="35"/>
      <c r="H111" s="35"/>
      <c r="I111" s="35"/>
      <c r="J111" s="176">
        <v>0</v>
      </c>
      <c r="K111" s="35"/>
      <c r="L111" s="177"/>
      <c r="M111" s="178"/>
      <c r="N111" s="179" t="s">
        <v>42</v>
      </c>
      <c r="O111" s="178"/>
      <c r="P111" s="178"/>
      <c r="Q111" s="178"/>
      <c r="R111" s="178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81" t="s">
        <v>189</v>
      </c>
      <c r="AZ111" s="178"/>
      <c r="BA111" s="178"/>
      <c r="BB111" s="178"/>
      <c r="BC111" s="178"/>
      <c r="BD111" s="178"/>
      <c r="BE111" s="182">
        <f t="shared" si="0"/>
        <v>0</v>
      </c>
      <c r="BF111" s="182">
        <f t="shared" si="1"/>
        <v>0</v>
      </c>
      <c r="BG111" s="182">
        <f t="shared" si="2"/>
        <v>0</v>
      </c>
      <c r="BH111" s="182">
        <f t="shared" si="3"/>
        <v>0</v>
      </c>
      <c r="BI111" s="182">
        <f t="shared" si="4"/>
        <v>0</v>
      </c>
      <c r="BJ111" s="181" t="s">
        <v>95</v>
      </c>
      <c r="BK111" s="178"/>
      <c r="BL111" s="178"/>
      <c r="BM111" s="178"/>
    </row>
    <row r="112" spans="1:65" s="2" customFormat="1" ht="18" customHeight="1">
      <c r="A112" s="33"/>
      <c r="B112" s="34"/>
      <c r="C112" s="35"/>
      <c r="D112" s="398" t="s">
        <v>192</v>
      </c>
      <c r="E112" s="399"/>
      <c r="F112" s="399"/>
      <c r="G112" s="35"/>
      <c r="H112" s="35"/>
      <c r="I112" s="35"/>
      <c r="J112" s="176">
        <v>0</v>
      </c>
      <c r="K112" s="35"/>
      <c r="L112" s="177"/>
      <c r="M112" s="178"/>
      <c r="N112" s="179" t="s">
        <v>42</v>
      </c>
      <c r="O112" s="178"/>
      <c r="P112" s="178"/>
      <c r="Q112" s="178"/>
      <c r="R112" s="178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81" t="s">
        <v>189</v>
      </c>
      <c r="AZ112" s="178"/>
      <c r="BA112" s="178"/>
      <c r="BB112" s="178"/>
      <c r="BC112" s="178"/>
      <c r="BD112" s="178"/>
      <c r="BE112" s="182">
        <f t="shared" si="0"/>
        <v>0</v>
      </c>
      <c r="BF112" s="182">
        <f t="shared" si="1"/>
        <v>0</v>
      </c>
      <c r="BG112" s="182">
        <f t="shared" si="2"/>
        <v>0</v>
      </c>
      <c r="BH112" s="182">
        <f t="shared" si="3"/>
        <v>0</v>
      </c>
      <c r="BI112" s="182">
        <f t="shared" si="4"/>
        <v>0</v>
      </c>
      <c r="BJ112" s="181" t="s">
        <v>95</v>
      </c>
      <c r="BK112" s="178"/>
      <c r="BL112" s="178"/>
      <c r="BM112" s="178"/>
    </row>
    <row r="113" spans="1:65" s="2" customFormat="1" ht="18" customHeight="1">
      <c r="A113" s="33"/>
      <c r="B113" s="34"/>
      <c r="C113" s="35"/>
      <c r="D113" s="398" t="s">
        <v>193</v>
      </c>
      <c r="E113" s="399"/>
      <c r="F113" s="399"/>
      <c r="G113" s="35"/>
      <c r="H113" s="35"/>
      <c r="I113" s="35"/>
      <c r="J113" s="176">
        <v>0</v>
      </c>
      <c r="K113" s="35"/>
      <c r="L113" s="177"/>
      <c r="M113" s="178"/>
      <c r="N113" s="179" t="s">
        <v>42</v>
      </c>
      <c r="O113" s="178"/>
      <c r="P113" s="178"/>
      <c r="Q113" s="178"/>
      <c r="R113" s="178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81" t="s">
        <v>189</v>
      </c>
      <c r="AZ113" s="178"/>
      <c r="BA113" s="178"/>
      <c r="BB113" s="178"/>
      <c r="BC113" s="178"/>
      <c r="BD113" s="178"/>
      <c r="BE113" s="182">
        <f t="shared" si="0"/>
        <v>0</v>
      </c>
      <c r="BF113" s="182">
        <f t="shared" si="1"/>
        <v>0</v>
      </c>
      <c r="BG113" s="182">
        <f t="shared" si="2"/>
        <v>0</v>
      </c>
      <c r="BH113" s="182">
        <f t="shared" si="3"/>
        <v>0</v>
      </c>
      <c r="BI113" s="182">
        <f t="shared" si="4"/>
        <v>0</v>
      </c>
      <c r="BJ113" s="181" t="s">
        <v>95</v>
      </c>
      <c r="BK113" s="178"/>
      <c r="BL113" s="178"/>
      <c r="BM113" s="178"/>
    </row>
    <row r="114" spans="1:65" s="2" customFormat="1" ht="18" customHeight="1">
      <c r="A114" s="33"/>
      <c r="B114" s="34"/>
      <c r="C114" s="35"/>
      <c r="D114" s="175" t="s">
        <v>194</v>
      </c>
      <c r="E114" s="35"/>
      <c r="F114" s="35"/>
      <c r="G114" s="35"/>
      <c r="H114" s="35"/>
      <c r="I114" s="35"/>
      <c r="J114" s="176">
        <f>ROUND(J32*T114,2)</f>
        <v>0</v>
      </c>
      <c r="K114" s="35"/>
      <c r="L114" s="177"/>
      <c r="M114" s="178"/>
      <c r="N114" s="179" t="s">
        <v>42</v>
      </c>
      <c r="O114" s="178"/>
      <c r="P114" s="178"/>
      <c r="Q114" s="178"/>
      <c r="R114" s="178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  <c r="AW114" s="178"/>
      <c r="AX114" s="178"/>
      <c r="AY114" s="181" t="s">
        <v>195</v>
      </c>
      <c r="AZ114" s="178"/>
      <c r="BA114" s="178"/>
      <c r="BB114" s="178"/>
      <c r="BC114" s="178"/>
      <c r="BD114" s="178"/>
      <c r="BE114" s="182">
        <f t="shared" si="0"/>
        <v>0</v>
      </c>
      <c r="BF114" s="182">
        <f t="shared" si="1"/>
        <v>0</v>
      </c>
      <c r="BG114" s="182">
        <f t="shared" si="2"/>
        <v>0</v>
      </c>
      <c r="BH114" s="182">
        <f t="shared" si="3"/>
        <v>0</v>
      </c>
      <c r="BI114" s="182">
        <f t="shared" si="4"/>
        <v>0</v>
      </c>
      <c r="BJ114" s="181" t="s">
        <v>95</v>
      </c>
      <c r="BK114" s="178"/>
      <c r="BL114" s="178"/>
      <c r="BM114" s="178"/>
    </row>
    <row r="115" spans="1:65" s="2" customForma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4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29.25" customHeight="1">
      <c r="A116" s="33"/>
      <c r="B116" s="34"/>
      <c r="C116" s="183" t="s">
        <v>196</v>
      </c>
      <c r="D116" s="159"/>
      <c r="E116" s="159"/>
      <c r="F116" s="159"/>
      <c r="G116" s="159"/>
      <c r="H116" s="159"/>
      <c r="I116" s="159"/>
      <c r="J116" s="184">
        <f>ROUND(J98+J108,2)</f>
        <v>0</v>
      </c>
      <c r="K116" s="159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5" customHeight="1">
      <c r="A117" s="33"/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4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21" spans="1:65" s="2" customFormat="1" ht="6.95" customHeight="1">
      <c r="A121" s="33"/>
      <c r="B121" s="59"/>
      <c r="C121" s="60"/>
      <c r="D121" s="60"/>
      <c r="E121" s="60"/>
      <c r="F121" s="60"/>
      <c r="G121" s="60"/>
      <c r="H121" s="60"/>
      <c r="I121" s="60"/>
      <c r="J121" s="60"/>
      <c r="K121" s="60"/>
      <c r="L121" s="54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24.95" customHeight="1">
      <c r="A122" s="33"/>
      <c r="B122" s="34"/>
      <c r="C122" s="22" t="s">
        <v>197</v>
      </c>
      <c r="D122" s="35"/>
      <c r="E122" s="35"/>
      <c r="F122" s="35"/>
      <c r="G122" s="35"/>
      <c r="H122" s="35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6.9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12" customHeight="1">
      <c r="A124" s="33"/>
      <c r="B124" s="34"/>
      <c r="C124" s="28" t="s">
        <v>14</v>
      </c>
      <c r="D124" s="35"/>
      <c r="E124" s="35"/>
      <c r="F124" s="35"/>
      <c r="G124" s="35"/>
      <c r="H124" s="35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2" customFormat="1" ht="27" customHeight="1">
      <c r="A125" s="33"/>
      <c r="B125" s="34"/>
      <c r="C125" s="35"/>
      <c r="D125" s="35"/>
      <c r="E125" s="400" t="str">
        <f>E7</f>
        <v>Cyklotrasa Partizánska - Cesta mládeže, Malacky - časť 2 - neoprávnené náklady</v>
      </c>
      <c r="F125" s="401"/>
      <c r="G125" s="401"/>
      <c r="H125" s="401"/>
      <c r="I125" s="35"/>
      <c r="J125" s="35"/>
      <c r="K125" s="35"/>
      <c r="L125" s="54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5" s="1" customFormat="1" ht="12" customHeight="1">
      <c r="B126" s="20"/>
      <c r="C126" s="28" t="s">
        <v>170</v>
      </c>
      <c r="D126" s="21"/>
      <c r="E126" s="21"/>
      <c r="F126" s="21"/>
      <c r="G126" s="21"/>
      <c r="H126" s="21"/>
      <c r="I126" s="21"/>
      <c r="J126" s="21"/>
      <c r="K126" s="21"/>
      <c r="L126" s="19"/>
    </row>
    <row r="127" spans="1:65" s="2" customFormat="1" ht="14.45" customHeight="1">
      <c r="A127" s="33"/>
      <c r="B127" s="34"/>
      <c r="C127" s="35"/>
      <c r="D127" s="35"/>
      <c r="E127" s="400" t="s">
        <v>655</v>
      </c>
      <c r="F127" s="402"/>
      <c r="G127" s="402"/>
      <c r="H127" s="402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2" customHeight="1">
      <c r="A128" s="33"/>
      <c r="B128" s="34"/>
      <c r="C128" s="28" t="s">
        <v>633</v>
      </c>
      <c r="D128" s="35"/>
      <c r="E128" s="35"/>
      <c r="F128" s="35"/>
      <c r="G128" s="35"/>
      <c r="H128" s="35"/>
      <c r="I128" s="35"/>
      <c r="J128" s="35"/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6" customHeight="1">
      <c r="A129" s="33"/>
      <c r="B129" s="34"/>
      <c r="C129" s="35"/>
      <c r="D129" s="35"/>
      <c r="E129" s="356" t="str">
        <f>E11</f>
        <v>999-9-9-41 - SO 14.1</v>
      </c>
      <c r="F129" s="402"/>
      <c r="G129" s="402"/>
      <c r="H129" s="402"/>
      <c r="I129" s="35"/>
      <c r="J129" s="35"/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6.95" customHeight="1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2" customHeight="1">
      <c r="A131" s="33"/>
      <c r="B131" s="34"/>
      <c r="C131" s="28" t="s">
        <v>18</v>
      </c>
      <c r="D131" s="35"/>
      <c r="E131" s="35"/>
      <c r="F131" s="26" t="str">
        <f>F14</f>
        <v>Malacky</v>
      </c>
      <c r="G131" s="35"/>
      <c r="H131" s="35"/>
      <c r="I131" s="28" t="s">
        <v>20</v>
      </c>
      <c r="J131" s="69">
        <f>IF(J14="","",J14)</f>
        <v>44957</v>
      </c>
      <c r="K131" s="35"/>
      <c r="L131" s="54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6.95" customHeight="1">
      <c r="A132" s="33"/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54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40.9" customHeight="1">
      <c r="A133" s="33"/>
      <c r="B133" s="34"/>
      <c r="C133" s="28" t="s">
        <v>21</v>
      </c>
      <c r="D133" s="35"/>
      <c r="E133" s="35"/>
      <c r="F133" s="26" t="str">
        <f>E17</f>
        <v>Mesto Malacky, Bernolákova 5188/1A, 901 01 Malacky</v>
      </c>
      <c r="G133" s="35"/>
      <c r="H133" s="35"/>
      <c r="I133" s="28" t="s">
        <v>28</v>
      </c>
      <c r="J133" s="31" t="str">
        <f>E23</f>
        <v>Cykloprojekt s.r.o., Laurinská 18, 81101 Bratislav</v>
      </c>
      <c r="K133" s="35"/>
      <c r="L133" s="54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5.6" customHeight="1">
      <c r="A134" s="33"/>
      <c r="B134" s="34"/>
      <c r="C134" s="28" t="s">
        <v>26</v>
      </c>
      <c r="D134" s="35"/>
      <c r="E134" s="35"/>
      <c r="F134" s="26" t="str">
        <f>IF(E20="","",E20)</f>
        <v>Vyplň údaj</v>
      </c>
      <c r="G134" s="35"/>
      <c r="H134" s="35"/>
      <c r="I134" s="28" t="s">
        <v>33</v>
      </c>
      <c r="J134" s="31" t="str">
        <f>E26</f>
        <v xml:space="preserve"> </v>
      </c>
      <c r="K134" s="35"/>
      <c r="L134" s="54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10.35" customHeight="1">
      <c r="A135" s="33"/>
      <c r="B135" s="34"/>
      <c r="C135" s="35"/>
      <c r="D135" s="35"/>
      <c r="E135" s="35"/>
      <c r="F135" s="35"/>
      <c r="G135" s="35"/>
      <c r="H135" s="35"/>
      <c r="I135" s="35"/>
      <c r="J135" s="35"/>
      <c r="K135" s="35"/>
      <c r="L135" s="54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11" customFormat="1" ht="29.25" customHeight="1">
      <c r="A136" s="185"/>
      <c r="B136" s="186"/>
      <c r="C136" s="187" t="s">
        <v>198</v>
      </c>
      <c r="D136" s="188" t="s">
        <v>61</v>
      </c>
      <c r="E136" s="188" t="s">
        <v>57</v>
      </c>
      <c r="F136" s="188" t="s">
        <v>58</v>
      </c>
      <c r="G136" s="188" t="s">
        <v>199</v>
      </c>
      <c r="H136" s="188" t="s">
        <v>200</v>
      </c>
      <c r="I136" s="188" t="s">
        <v>201</v>
      </c>
      <c r="J136" s="189" t="s">
        <v>176</v>
      </c>
      <c r="K136" s="190" t="s">
        <v>202</v>
      </c>
      <c r="L136" s="191"/>
      <c r="M136" s="78" t="s">
        <v>1</v>
      </c>
      <c r="N136" s="79" t="s">
        <v>40</v>
      </c>
      <c r="O136" s="79" t="s">
        <v>203</v>
      </c>
      <c r="P136" s="79" t="s">
        <v>204</v>
      </c>
      <c r="Q136" s="79" t="s">
        <v>205</v>
      </c>
      <c r="R136" s="79" t="s">
        <v>206</v>
      </c>
      <c r="S136" s="79" t="s">
        <v>207</v>
      </c>
      <c r="T136" s="80" t="s">
        <v>208</v>
      </c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</row>
    <row r="137" spans="1:65" s="2" customFormat="1" ht="22.9" customHeight="1">
      <c r="A137" s="33"/>
      <c r="B137" s="34"/>
      <c r="C137" s="85" t="s">
        <v>172</v>
      </c>
      <c r="D137" s="35"/>
      <c r="E137" s="35"/>
      <c r="F137" s="35"/>
      <c r="G137" s="35"/>
      <c r="H137" s="35"/>
      <c r="I137" s="35"/>
      <c r="J137" s="192">
        <f>BK137</f>
        <v>0</v>
      </c>
      <c r="K137" s="35"/>
      <c r="L137" s="38"/>
      <c r="M137" s="81"/>
      <c r="N137" s="193"/>
      <c r="O137" s="82"/>
      <c r="P137" s="194">
        <f>P138</f>
        <v>0</v>
      </c>
      <c r="Q137" s="82"/>
      <c r="R137" s="194">
        <f>R138</f>
        <v>321.863336</v>
      </c>
      <c r="S137" s="82"/>
      <c r="T137" s="195">
        <f>T138</f>
        <v>161.22448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75</v>
      </c>
      <c r="AU137" s="16" t="s">
        <v>178</v>
      </c>
      <c r="BK137" s="196">
        <f>BK138</f>
        <v>0</v>
      </c>
    </row>
    <row r="138" spans="1:65" s="12" customFormat="1" ht="25.9" customHeight="1">
      <c r="B138" s="197"/>
      <c r="C138" s="198"/>
      <c r="D138" s="199" t="s">
        <v>75</v>
      </c>
      <c r="E138" s="200" t="s">
        <v>209</v>
      </c>
      <c r="F138" s="200" t="s">
        <v>210</v>
      </c>
      <c r="G138" s="198"/>
      <c r="H138" s="198"/>
      <c r="I138" s="201"/>
      <c r="J138" s="202">
        <f>BK138</f>
        <v>0</v>
      </c>
      <c r="K138" s="198"/>
      <c r="L138" s="203"/>
      <c r="M138" s="204"/>
      <c r="N138" s="205"/>
      <c r="O138" s="205"/>
      <c r="P138" s="206">
        <f>P139+P180+P188+P212+P214+P256</f>
        <v>0</v>
      </c>
      <c r="Q138" s="205"/>
      <c r="R138" s="206">
        <f>R139+R180+R188+R212+R214+R256</f>
        <v>321.863336</v>
      </c>
      <c r="S138" s="205"/>
      <c r="T138" s="207">
        <f>T139+T180+T188+T212+T214+T256</f>
        <v>161.22448</v>
      </c>
      <c r="AR138" s="208" t="s">
        <v>84</v>
      </c>
      <c r="AT138" s="209" t="s">
        <v>75</v>
      </c>
      <c r="AU138" s="209" t="s">
        <v>76</v>
      </c>
      <c r="AY138" s="208" t="s">
        <v>211</v>
      </c>
      <c r="BK138" s="210">
        <f>BK139+BK180+BK188+BK212+BK214+BK256</f>
        <v>0</v>
      </c>
    </row>
    <row r="139" spans="1:65" s="12" customFormat="1" ht="22.9" customHeight="1">
      <c r="B139" s="197"/>
      <c r="C139" s="198"/>
      <c r="D139" s="199" t="s">
        <v>75</v>
      </c>
      <c r="E139" s="211" t="s">
        <v>84</v>
      </c>
      <c r="F139" s="211" t="s">
        <v>212</v>
      </c>
      <c r="G139" s="198"/>
      <c r="H139" s="198"/>
      <c r="I139" s="201"/>
      <c r="J139" s="212">
        <f>BK139</f>
        <v>0</v>
      </c>
      <c r="K139" s="198"/>
      <c r="L139" s="203"/>
      <c r="M139" s="204"/>
      <c r="N139" s="205"/>
      <c r="O139" s="205"/>
      <c r="P139" s="206">
        <f>SUM(P140:P179)</f>
        <v>0</v>
      </c>
      <c r="Q139" s="205"/>
      <c r="R139" s="206">
        <f>SUM(R140:R179)</f>
        <v>1.01925E-2</v>
      </c>
      <c r="S139" s="205"/>
      <c r="T139" s="207">
        <f>SUM(T140:T179)</f>
        <v>161.20848000000001</v>
      </c>
      <c r="AR139" s="208" t="s">
        <v>84</v>
      </c>
      <c r="AT139" s="209" t="s">
        <v>75</v>
      </c>
      <c r="AU139" s="209" t="s">
        <v>84</v>
      </c>
      <c r="AY139" s="208" t="s">
        <v>211</v>
      </c>
      <c r="BK139" s="210">
        <f>SUM(BK140:BK179)</f>
        <v>0</v>
      </c>
    </row>
    <row r="140" spans="1:65" s="2" customFormat="1" ht="22.15" customHeight="1">
      <c r="A140" s="33"/>
      <c r="B140" s="34"/>
      <c r="C140" s="213" t="s">
        <v>84</v>
      </c>
      <c r="D140" s="213" t="s">
        <v>213</v>
      </c>
      <c r="E140" s="214" t="s">
        <v>657</v>
      </c>
      <c r="F140" s="215" t="s">
        <v>658</v>
      </c>
      <c r="G140" s="216" t="s">
        <v>216</v>
      </c>
      <c r="H140" s="217">
        <v>47.34</v>
      </c>
      <c r="I140" s="218"/>
      <c r="J140" s="217">
        <f>ROUND(I140*H140,2)</f>
        <v>0</v>
      </c>
      <c r="K140" s="219"/>
      <c r="L140" s="38"/>
      <c r="M140" s="220" t="s">
        <v>1</v>
      </c>
      <c r="N140" s="221" t="s">
        <v>42</v>
      </c>
      <c r="O140" s="74"/>
      <c r="P140" s="222">
        <f>O140*H140</f>
        <v>0</v>
      </c>
      <c r="Q140" s="222">
        <v>0</v>
      </c>
      <c r="R140" s="222">
        <f>Q140*H140</f>
        <v>0</v>
      </c>
      <c r="S140" s="222">
        <v>0.13800000000000001</v>
      </c>
      <c r="T140" s="223">
        <f>S140*H140</f>
        <v>6.5329200000000007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4" t="s">
        <v>217</v>
      </c>
      <c r="AT140" s="224" t="s">
        <v>213</v>
      </c>
      <c r="AU140" s="224" t="s">
        <v>95</v>
      </c>
      <c r="AY140" s="16" t="s">
        <v>211</v>
      </c>
      <c r="BE140" s="225">
        <f>IF(N140="základná",J140,0)</f>
        <v>0</v>
      </c>
      <c r="BF140" s="225">
        <f>IF(N140="znížená",J140,0)</f>
        <v>0</v>
      </c>
      <c r="BG140" s="225">
        <f>IF(N140="zákl. prenesená",J140,0)</f>
        <v>0</v>
      </c>
      <c r="BH140" s="225">
        <f>IF(N140="zníž. prenesená",J140,0)</f>
        <v>0</v>
      </c>
      <c r="BI140" s="225">
        <f>IF(N140="nulová",J140,0)</f>
        <v>0</v>
      </c>
      <c r="BJ140" s="16" t="s">
        <v>95</v>
      </c>
      <c r="BK140" s="225">
        <f>ROUND(I140*H140,2)</f>
        <v>0</v>
      </c>
      <c r="BL140" s="16" t="s">
        <v>217</v>
      </c>
      <c r="BM140" s="224" t="s">
        <v>659</v>
      </c>
    </row>
    <row r="141" spans="1:65" s="2" customFormat="1" ht="30" customHeight="1">
      <c r="A141" s="33"/>
      <c r="B141" s="34"/>
      <c r="C141" s="213" t="s">
        <v>95</v>
      </c>
      <c r="D141" s="213" t="s">
        <v>213</v>
      </c>
      <c r="E141" s="214" t="s">
        <v>660</v>
      </c>
      <c r="F141" s="215" t="s">
        <v>661</v>
      </c>
      <c r="G141" s="216" t="s">
        <v>216</v>
      </c>
      <c r="H141" s="217">
        <v>47.34</v>
      </c>
      <c r="I141" s="218"/>
      <c r="J141" s="217">
        <f>ROUND(I141*H141,2)</f>
        <v>0</v>
      </c>
      <c r="K141" s="219"/>
      <c r="L141" s="38"/>
      <c r="M141" s="220" t="s">
        <v>1</v>
      </c>
      <c r="N141" s="221" t="s">
        <v>42</v>
      </c>
      <c r="O141" s="74"/>
      <c r="P141" s="222">
        <f>O141*H141</f>
        <v>0</v>
      </c>
      <c r="Q141" s="222">
        <v>0</v>
      </c>
      <c r="R141" s="222">
        <f>Q141*H141</f>
        <v>0</v>
      </c>
      <c r="S141" s="222">
        <v>0.4</v>
      </c>
      <c r="T141" s="223">
        <f>S141*H141</f>
        <v>18.936000000000003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4" t="s">
        <v>217</v>
      </c>
      <c r="AT141" s="224" t="s">
        <v>213</v>
      </c>
      <c r="AU141" s="224" t="s">
        <v>95</v>
      </c>
      <c r="AY141" s="16" t="s">
        <v>211</v>
      </c>
      <c r="BE141" s="225">
        <f>IF(N141="základná",J141,0)</f>
        <v>0</v>
      </c>
      <c r="BF141" s="225">
        <f>IF(N141="znížená",J141,0)</f>
        <v>0</v>
      </c>
      <c r="BG141" s="225">
        <f>IF(N141="zákl. prenesená",J141,0)</f>
        <v>0</v>
      </c>
      <c r="BH141" s="225">
        <f>IF(N141="zníž. prenesená",J141,0)</f>
        <v>0</v>
      </c>
      <c r="BI141" s="225">
        <f>IF(N141="nulová",J141,0)</f>
        <v>0</v>
      </c>
      <c r="BJ141" s="16" t="s">
        <v>95</v>
      </c>
      <c r="BK141" s="225">
        <f>ROUND(I141*H141,2)</f>
        <v>0</v>
      </c>
      <c r="BL141" s="16" t="s">
        <v>217</v>
      </c>
      <c r="BM141" s="224" t="s">
        <v>662</v>
      </c>
    </row>
    <row r="142" spans="1:65" s="2" customFormat="1" ht="22.15" customHeight="1">
      <c r="A142" s="33"/>
      <c r="B142" s="34"/>
      <c r="C142" s="213" t="s">
        <v>225</v>
      </c>
      <c r="D142" s="213" t="s">
        <v>213</v>
      </c>
      <c r="E142" s="214" t="s">
        <v>569</v>
      </c>
      <c r="F142" s="215" t="s">
        <v>570</v>
      </c>
      <c r="G142" s="216" t="s">
        <v>216</v>
      </c>
      <c r="H142" s="217">
        <v>144.46</v>
      </c>
      <c r="I142" s="218"/>
      <c r="J142" s="217">
        <f>ROUND(I142*H142,2)</f>
        <v>0</v>
      </c>
      <c r="K142" s="219"/>
      <c r="L142" s="38"/>
      <c r="M142" s="220" t="s">
        <v>1</v>
      </c>
      <c r="N142" s="221" t="s">
        <v>42</v>
      </c>
      <c r="O142" s="74"/>
      <c r="P142" s="222">
        <f>O142*H142</f>
        <v>0</v>
      </c>
      <c r="Q142" s="222">
        <v>0</v>
      </c>
      <c r="R142" s="222">
        <f>Q142*H142</f>
        <v>0</v>
      </c>
      <c r="S142" s="222">
        <v>0.316</v>
      </c>
      <c r="T142" s="223">
        <f>S142*H142</f>
        <v>45.649360000000001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4" t="s">
        <v>217</v>
      </c>
      <c r="AT142" s="224" t="s">
        <v>213</v>
      </c>
      <c r="AU142" s="224" t="s">
        <v>95</v>
      </c>
      <c r="AY142" s="16" t="s">
        <v>211</v>
      </c>
      <c r="BE142" s="225">
        <f>IF(N142="základná",J142,0)</f>
        <v>0</v>
      </c>
      <c r="BF142" s="225">
        <f>IF(N142="znížená",J142,0)</f>
        <v>0</v>
      </c>
      <c r="BG142" s="225">
        <f>IF(N142="zákl. prenesená",J142,0)</f>
        <v>0</v>
      </c>
      <c r="BH142" s="225">
        <f>IF(N142="zníž. prenesená",J142,0)</f>
        <v>0</v>
      </c>
      <c r="BI142" s="225">
        <f>IF(N142="nulová",J142,0)</f>
        <v>0</v>
      </c>
      <c r="BJ142" s="16" t="s">
        <v>95</v>
      </c>
      <c r="BK142" s="225">
        <f>ROUND(I142*H142,2)</f>
        <v>0</v>
      </c>
      <c r="BL142" s="16" t="s">
        <v>217</v>
      </c>
      <c r="BM142" s="224" t="s">
        <v>663</v>
      </c>
    </row>
    <row r="143" spans="1:65" s="2" customFormat="1" ht="30" customHeight="1">
      <c r="A143" s="33"/>
      <c r="B143" s="34"/>
      <c r="C143" s="213" t="s">
        <v>217</v>
      </c>
      <c r="D143" s="213" t="s">
        <v>213</v>
      </c>
      <c r="E143" s="214" t="s">
        <v>226</v>
      </c>
      <c r="F143" s="215" t="s">
        <v>227</v>
      </c>
      <c r="G143" s="216" t="s">
        <v>216</v>
      </c>
      <c r="H143" s="217">
        <v>113.25</v>
      </c>
      <c r="I143" s="218"/>
      <c r="J143" s="217">
        <f>ROUND(I143*H143,2)</f>
        <v>0</v>
      </c>
      <c r="K143" s="219"/>
      <c r="L143" s="38"/>
      <c r="M143" s="220" t="s">
        <v>1</v>
      </c>
      <c r="N143" s="221" t="s">
        <v>42</v>
      </c>
      <c r="O143" s="74"/>
      <c r="P143" s="222">
        <f>O143*H143</f>
        <v>0</v>
      </c>
      <c r="Q143" s="222">
        <v>9.0000000000000006E-5</v>
      </c>
      <c r="R143" s="222">
        <f>Q143*H143</f>
        <v>1.01925E-2</v>
      </c>
      <c r="S143" s="222">
        <v>0.127</v>
      </c>
      <c r="T143" s="223">
        <f>S143*H143</f>
        <v>14.38275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24" t="s">
        <v>217</v>
      </c>
      <c r="AT143" s="224" t="s">
        <v>213</v>
      </c>
      <c r="AU143" s="224" t="s">
        <v>95</v>
      </c>
      <c r="AY143" s="16" t="s">
        <v>211</v>
      </c>
      <c r="BE143" s="225">
        <f>IF(N143="základná",J143,0)</f>
        <v>0</v>
      </c>
      <c r="BF143" s="225">
        <f>IF(N143="znížená",J143,0)</f>
        <v>0</v>
      </c>
      <c r="BG143" s="225">
        <f>IF(N143="zákl. prenesená",J143,0)</f>
        <v>0</v>
      </c>
      <c r="BH143" s="225">
        <f>IF(N143="zníž. prenesená",J143,0)</f>
        <v>0</v>
      </c>
      <c r="BI143" s="225">
        <f>IF(N143="nulová",J143,0)</f>
        <v>0</v>
      </c>
      <c r="BJ143" s="16" t="s">
        <v>95</v>
      </c>
      <c r="BK143" s="225">
        <f>ROUND(I143*H143,2)</f>
        <v>0</v>
      </c>
      <c r="BL143" s="16" t="s">
        <v>217</v>
      </c>
      <c r="BM143" s="224" t="s">
        <v>664</v>
      </c>
    </row>
    <row r="144" spans="1:65" s="13" customFormat="1">
      <c r="B144" s="226"/>
      <c r="C144" s="227"/>
      <c r="D144" s="228" t="s">
        <v>219</v>
      </c>
      <c r="E144" s="229" t="s">
        <v>1</v>
      </c>
      <c r="F144" s="230" t="s">
        <v>665</v>
      </c>
      <c r="G144" s="227"/>
      <c r="H144" s="231">
        <v>63.35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219</v>
      </c>
      <c r="AU144" s="237" t="s">
        <v>95</v>
      </c>
      <c r="AV144" s="13" t="s">
        <v>95</v>
      </c>
      <c r="AW144" s="13" t="s">
        <v>32</v>
      </c>
      <c r="AX144" s="13" t="s">
        <v>76</v>
      </c>
      <c r="AY144" s="237" t="s">
        <v>211</v>
      </c>
    </row>
    <row r="145" spans="1:65" s="13" customFormat="1">
      <c r="B145" s="226"/>
      <c r="C145" s="227"/>
      <c r="D145" s="228" t="s">
        <v>219</v>
      </c>
      <c r="E145" s="229" t="s">
        <v>1</v>
      </c>
      <c r="F145" s="230" t="s">
        <v>666</v>
      </c>
      <c r="G145" s="227"/>
      <c r="H145" s="231">
        <v>49.9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219</v>
      </c>
      <c r="AU145" s="237" t="s">
        <v>95</v>
      </c>
      <c r="AV145" s="13" t="s">
        <v>95</v>
      </c>
      <c r="AW145" s="13" t="s">
        <v>32</v>
      </c>
      <c r="AX145" s="13" t="s">
        <v>76</v>
      </c>
      <c r="AY145" s="237" t="s">
        <v>211</v>
      </c>
    </row>
    <row r="146" spans="1:65" s="14" customFormat="1">
      <c r="B146" s="238"/>
      <c r="C146" s="239"/>
      <c r="D146" s="228" t="s">
        <v>219</v>
      </c>
      <c r="E146" s="240" t="s">
        <v>1</v>
      </c>
      <c r="F146" s="241" t="s">
        <v>231</v>
      </c>
      <c r="G146" s="239"/>
      <c r="H146" s="242">
        <v>113.25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219</v>
      </c>
      <c r="AU146" s="248" t="s">
        <v>95</v>
      </c>
      <c r="AV146" s="14" t="s">
        <v>217</v>
      </c>
      <c r="AW146" s="14" t="s">
        <v>32</v>
      </c>
      <c r="AX146" s="14" t="s">
        <v>84</v>
      </c>
      <c r="AY146" s="248" t="s">
        <v>211</v>
      </c>
    </row>
    <row r="147" spans="1:65" s="2" customFormat="1" ht="22.15" customHeight="1">
      <c r="A147" s="33"/>
      <c r="B147" s="34"/>
      <c r="C147" s="213" t="s">
        <v>236</v>
      </c>
      <c r="D147" s="213" t="s">
        <v>213</v>
      </c>
      <c r="E147" s="214" t="s">
        <v>232</v>
      </c>
      <c r="F147" s="215" t="s">
        <v>233</v>
      </c>
      <c r="G147" s="216" t="s">
        <v>234</v>
      </c>
      <c r="H147" s="217">
        <v>123.61</v>
      </c>
      <c r="I147" s="218"/>
      <c r="J147" s="217">
        <f>ROUND(I147*H147,2)</f>
        <v>0</v>
      </c>
      <c r="K147" s="219"/>
      <c r="L147" s="38"/>
      <c r="M147" s="220" t="s">
        <v>1</v>
      </c>
      <c r="N147" s="221" t="s">
        <v>42</v>
      </c>
      <c r="O147" s="74"/>
      <c r="P147" s="222">
        <f>O147*H147</f>
        <v>0</v>
      </c>
      <c r="Q147" s="222">
        <v>0</v>
      </c>
      <c r="R147" s="222">
        <f>Q147*H147</f>
        <v>0</v>
      </c>
      <c r="S147" s="222">
        <v>0.14499999999999999</v>
      </c>
      <c r="T147" s="223">
        <f>S147*H147</f>
        <v>17.923449999999999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4" t="s">
        <v>217</v>
      </c>
      <c r="AT147" s="224" t="s">
        <v>213</v>
      </c>
      <c r="AU147" s="224" t="s">
        <v>95</v>
      </c>
      <c r="AY147" s="16" t="s">
        <v>211</v>
      </c>
      <c r="BE147" s="225">
        <f>IF(N147="základná",J147,0)</f>
        <v>0</v>
      </c>
      <c r="BF147" s="225">
        <f>IF(N147="znížená",J147,0)</f>
        <v>0</v>
      </c>
      <c r="BG147" s="225">
        <f>IF(N147="zákl. prenesená",J147,0)</f>
        <v>0</v>
      </c>
      <c r="BH147" s="225">
        <f>IF(N147="zníž. prenesená",J147,0)</f>
        <v>0</v>
      </c>
      <c r="BI147" s="225">
        <f>IF(N147="nulová",J147,0)</f>
        <v>0</v>
      </c>
      <c r="BJ147" s="16" t="s">
        <v>95</v>
      </c>
      <c r="BK147" s="225">
        <f>ROUND(I147*H147,2)</f>
        <v>0</v>
      </c>
      <c r="BL147" s="16" t="s">
        <v>217</v>
      </c>
      <c r="BM147" s="224" t="s">
        <v>667</v>
      </c>
    </row>
    <row r="148" spans="1:65" s="2" customFormat="1" ht="30" customHeight="1">
      <c r="A148" s="33"/>
      <c r="B148" s="34"/>
      <c r="C148" s="213" t="s">
        <v>242</v>
      </c>
      <c r="D148" s="213" t="s">
        <v>213</v>
      </c>
      <c r="E148" s="214" t="s">
        <v>573</v>
      </c>
      <c r="F148" s="215" t="s">
        <v>574</v>
      </c>
      <c r="G148" s="216" t="s">
        <v>216</v>
      </c>
      <c r="H148" s="217">
        <v>144.46</v>
      </c>
      <c r="I148" s="218"/>
      <c r="J148" s="217">
        <f>ROUND(I148*H148,2)</f>
        <v>0</v>
      </c>
      <c r="K148" s="219"/>
      <c r="L148" s="38"/>
      <c r="M148" s="220" t="s">
        <v>1</v>
      </c>
      <c r="N148" s="221" t="s">
        <v>42</v>
      </c>
      <c r="O148" s="74"/>
      <c r="P148" s="222">
        <f>O148*H148</f>
        <v>0</v>
      </c>
      <c r="Q148" s="222">
        <v>0</v>
      </c>
      <c r="R148" s="222">
        <f>Q148*H148</f>
        <v>0</v>
      </c>
      <c r="S148" s="222">
        <v>0.4</v>
      </c>
      <c r="T148" s="223">
        <f>S148*H148</f>
        <v>57.784000000000006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24" t="s">
        <v>217</v>
      </c>
      <c r="AT148" s="224" t="s">
        <v>213</v>
      </c>
      <c r="AU148" s="224" t="s">
        <v>95</v>
      </c>
      <c r="AY148" s="16" t="s">
        <v>211</v>
      </c>
      <c r="BE148" s="225">
        <f>IF(N148="základná",J148,0)</f>
        <v>0</v>
      </c>
      <c r="BF148" s="225">
        <f>IF(N148="znížená",J148,0)</f>
        <v>0</v>
      </c>
      <c r="BG148" s="225">
        <f>IF(N148="zákl. prenesená",J148,0)</f>
        <v>0</v>
      </c>
      <c r="BH148" s="225">
        <f>IF(N148="zníž. prenesená",J148,0)</f>
        <v>0</v>
      </c>
      <c r="BI148" s="225">
        <f>IF(N148="nulová",J148,0)</f>
        <v>0</v>
      </c>
      <c r="BJ148" s="16" t="s">
        <v>95</v>
      </c>
      <c r="BK148" s="225">
        <f>ROUND(I148*H148,2)</f>
        <v>0</v>
      </c>
      <c r="BL148" s="16" t="s">
        <v>217</v>
      </c>
      <c r="BM148" s="224" t="s">
        <v>668</v>
      </c>
    </row>
    <row r="149" spans="1:65" s="2" customFormat="1" ht="30" customHeight="1">
      <c r="A149" s="33"/>
      <c r="B149" s="34"/>
      <c r="C149" s="213" t="s">
        <v>247</v>
      </c>
      <c r="D149" s="213" t="s">
        <v>213</v>
      </c>
      <c r="E149" s="214" t="s">
        <v>237</v>
      </c>
      <c r="F149" s="215" t="s">
        <v>238</v>
      </c>
      <c r="G149" s="216" t="s">
        <v>239</v>
      </c>
      <c r="H149" s="217">
        <v>13.78</v>
      </c>
      <c r="I149" s="218"/>
      <c r="J149" s="217">
        <f>ROUND(I149*H149,2)</f>
        <v>0</v>
      </c>
      <c r="K149" s="219"/>
      <c r="L149" s="38"/>
      <c r="M149" s="220" t="s">
        <v>1</v>
      </c>
      <c r="N149" s="221" t="s">
        <v>42</v>
      </c>
      <c r="O149" s="74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4" t="s">
        <v>217</v>
      </c>
      <c r="AT149" s="224" t="s">
        <v>213</v>
      </c>
      <c r="AU149" s="224" t="s">
        <v>95</v>
      </c>
      <c r="AY149" s="16" t="s">
        <v>211</v>
      </c>
      <c r="BE149" s="225">
        <f>IF(N149="základná",J149,0)</f>
        <v>0</v>
      </c>
      <c r="BF149" s="225">
        <f>IF(N149="znížená",J149,0)</f>
        <v>0</v>
      </c>
      <c r="BG149" s="225">
        <f>IF(N149="zákl. prenesená",J149,0)</f>
        <v>0</v>
      </c>
      <c r="BH149" s="225">
        <f>IF(N149="zníž. prenesená",J149,0)</f>
        <v>0</v>
      </c>
      <c r="BI149" s="225">
        <f>IF(N149="nulová",J149,0)</f>
        <v>0</v>
      </c>
      <c r="BJ149" s="16" t="s">
        <v>95</v>
      </c>
      <c r="BK149" s="225">
        <f>ROUND(I149*H149,2)</f>
        <v>0</v>
      </c>
      <c r="BL149" s="16" t="s">
        <v>217</v>
      </c>
      <c r="BM149" s="224" t="s">
        <v>669</v>
      </c>
    </row>
    <row r="150" spans="1:65" s="13" customFormat="1">
      <c r="B150" s="226"/>
      <c r="C150" s="227"/>
      <c r="D150" s="228" t="s">
        <v>219</v>
      </c>
      <c r="E150" s="229" t="s">
        <v>1</v>
      </c>
      <c r="F150" s="230" t="s">
        <v>670</v>
      </c>
      <c r="G150" s="227"/>
      <c r="H150" s="231">
        <v>0.45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219</v>
      </c>
      <c r="AU150" s="237" t="s">
        <v>95</v>
      </c>
      <c r="AV150" s="13" t="s">
        <v>95</v>
      </c>
      <c r="AW150" s="13" t="s">
        <v>32</v>
      </c>
      <c r="AX150" s="13" t="s">
        <v>76</v>
      </c>
      <c r="AY150" s="237" t="s">
        <v>211</v>
      </c>
    </row>
    <row r="151" spans="1:65" s="13" customFormat="1">
      <c r="B151" s="226"/>
      <c r="C151" s="227"/>
      <c r="D151" s="228" t="s">
        <v>219</v>
      </c>
      <c r="E151" s="229" t="s">
        <v>1</v>
      </c>
      <c r="F151" s="230" t="s">
        <v>671</v>
      </c>
      <c r="G151" s="227"/>
      <c r="H151" s="231">
        <v>13.33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219</v>
      </c>
      <c r="AU151" s="237" t="s">
        <v>95</v>
      </c>
      <c r="AV151" s="13" t="s">
        <v>95</v>
      </c>
      <c r="AW151" s="13" t="s">
        <v>32</v>
      </c>
      <c r="AX151" s="13" t="s">
        <v>76</v>
      </c>
      <c r="AY151" s="237" t="s">
        <v>211</v>
      </c>
    </row>
    <row r="152" spans="1:65" s="14" customFormat="1">
      <c r="B152" s="238"/>
      <c r="C152" s="239"/>
      <c r="D152" s="228" t="s">
        <v>219</v>
      </c>
      <c r="E152" s="240" t="s">
        <v>1</v>
      </c>
      <c r="F152" s="241" t="s">
        <v>231</v>
      </c>
      <c r="G152" s="239"/>
      <c r="H152" s="242">
        <v>13.78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219</v>
      </c>
      <c r="AU152" s="248" t="s">
        <v>95</v>
      </c>
      <c r="AV152" s="14" t="s">
        <v>217</v>
      </c>
      <c r="AW152" s="14" t="s">
        <v>32</v>
      </c>
      <c r="AX152" s="14" t="s">
        <v>84</v>
      </c>
      <c r="AY152" s="248" t="s">
        <v>211</v>
      </c>
    </row>
    <row r="153" spans="1:65" s="2" customFormat="1" ht="22.15" customHeight="1">
      <c r="A153" s="33"/>
      <c r="B153" s="34"/>
      <c r="C153" s="213" t="s">
        <v>252</v>
      </c>
      <c r="D153" s="213" t="s">
        <v>213</v>
      </c>
      <c r="E153" s="214" t="s">
        <v>243</v>
      </c>
      <c r="F153" s="215" t="s">
        <v>244</v>
      </c>
      <c r="G153" s="216" t="s">
        <v>239</v>
      </c>
      <c r="H153" s="217">
        <v>44.72</v>
      </c>
      <c r="I153" s="218"/>
      <c r="J153" s="217">
        <f>ROUND(I153*H153,2)</f>
        <v>0</v>
      </c>
      <c r="K153" s="219"/>
      <c r="L153" s="38"/>
      <c r="M153" s="220" t="s">
        <v>1</v>
      </c>
      <c r="N153" s="221" t="s">
        <v>42</v>
      </c>
      <c r="O153" s="74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24" t="s">
        <v>217</v>
      </c>
      <c r="AT153" s="224" t="s">
        <v>213</v>
      </c>
      <c r="AU153" s="224" t="s">
        <v>95</v>
      </c>
      <c r="AY153" s="16" t="s">
        <v>211</v>
      </c>
      <c r="BE153" s="225">
        <f>IF(N153="základná",J153,0)</f>
        <v>0</v>
      </c>
      <c r="BF153" s="225">
        <f>IF(N153="znížená",J153,0)</f>
        <v>0</v>
      </c>
      <c r="BG153" s="225">
        <f>IF(N153="zákl. prenesená",J153,0)</f>
        <v>0</v>
      </c>
      <c r="BH153" s="225">
        <f>IF(N153="zníž. prenesená",J153,0)</f>
        <v>0</v>
      </c>
      <c r="BI153" s="225">
        <f>IF(N153="nulová",J153,0)</f>
        <v>0</v>
      </c>
      <c r="BJ153" s="16" t="s">
        <v>95</v>
      </c>
      <c r="BK153" s="225">
        <f>ROUND(I153*H153,2)</f>
        <v>0</v>
      </c>
      <c r="BL153" s="16" t="s">
        <v>217</v>
      </c>
      <c r="BM153" s="224" t="s">
        <v>672</v>
      </c>
    </row>
    <row r="154" spans="1:65" s="13" customFormat="1">
      <c r="B154" s="226"/>
      <c r="C154" s="227"/>
      <c r="D154" s="228" t="s">
        <v>219</v>
      </c>
      <c r="E154" s="229" t="s">
        <v>1</v>
      </c>
      <c r="F154" s="230" t="s">
        <v>673</v>
      </c>
      <c r="G154" s="227"/>
      <c r="H154" s="231">
        <v>44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219</v>
      </c>
      <c r="AU154" s="237" t="s">
        <v>95</v>
      </c>
      <c r="AV154" s="13" t="s">
        <v>95</v>
      </c>
      <c r="AW154" s="13" t="s">
        <v>32</v>
      </c>
      <c r="AX154" s="13" t="s">
        <v>76</v>
      </c>
      <c r="AY154" s="237" t="s">
        <v>211</v>
      </c>
    </row>
    <row r="155" spans="1:65" s="13" customFormat="1">
      <c r="B155" s="226"/>
      <c r="C155" s="227"/>
      <c r="D155" s="228" t="s">
        <v>219</v>
      </c>
      <c r="E155" s="229" t="s">
        <v>1</v>
      </c>
      <c r="F155" s="230" t="s">
        <v>674</v>
      </c>
      <c r="G155" s="227"/>
      <c r="H155" s="231">
        <v>0.72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219</v>
      </c>
      <c r="AU155" s="237" t="s">
        <v>95</v>
      </c>
      <c r="AV155" s="13" t="s">
        <v>95</v>
      </c>
      <c r="AW155" s="13" t="s">
        <v>32</v>
      </c>
      <c r="AX155" s="13" t="s">
        <v>76</v>
      </c>
      <c r="AY155" s="237" t="s">
        <v>211</v>
      </c>
    </row>
    <row r="156" spans="1:65" s="14" customFormat="1">
      <c r="B156" s="238"/>
      <c r="C156" s="239"/>
      <c r="D156" s="228" t="s">
        <v>219</v>
      </c>
      <c r="E156" s="240" t="s">
        <v>1</v>
      </c>
      <c r="F156" s="241" t="s">
        <v>231</v>
      </c>
      <c r="G156" s="239"/>
      <c r="H156" s="242">
        <v>44.72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219</v>
      </c>
      <c r="AU156" s="248" t="s">
        <v>95</v>
      </c>
      <c r="AV156" s="14" t="s">
        <v>217</v>
      </c>
      <c r="AW156" s="14" t="s">
        <v>32</v>
      </c>
      <c r="AX156" s="14" t="s">
        <v>84</v>
      </c>
      <c r="AY156" s="248" t="s">
        <v>211</v>
      </c>
    </row>
    <row r="157" spans="1:65" s="2" customFormat="1" ht="40.15" customHeight="1">
      <c r="A157" s="33"/>
      <c r="B157" s="34"/>
      <c r="C157" s="213" t="s">
        <v>256</v>
      </c>
      <c r="D157" s="213" t="s">
        <v>213</v>
      </c>
      <c r="E157" s="214" t="s">
        <v>579</v>
      </c>
      <c r="F157" s="215" t="s">
        <v>580</v>
      </c>
      <c r="G157" s="216" t="s">
        <v>239</v>
      </c>
      <c r="H157" s="217">
        <v>32.86</v>
      </c>
      <c r="I157" s="218"/>
      <c r="J157" s="217">
        <f>ROUND(I157*H157,2)</f>
        <v>0</v>
      </c>
      <c r="K157" s="219"/>
      <c r="L157" s="38"/>
      <c r="M157" s="220" t="s">
        <v>1</v>
      </c>
      <c r="N157" s="221" t="s">
        <v>42</v>
      </c>
      <c r="O157" s="74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24" t="s">
        <v>217</v>
      </c>
      <c r="AT157" s="224" t="s">
        <v>213</v>
      </c>
      <c r="AU157" s="224" t="s">
        <v>95</v>
      </c>
      <c r="AY157" s="16" t="s">
        <v>211</v>
      </c>
      <c r="BE157" s="225">
        <f>IF(N157="základná",J157,0)</f>
        <v>0</v>
      </c>
      <c r="BF157" s="225">
        <f>IF(N157="znížená",J157,0)</f>
        <v>0</v>
      </c>
      <c r="BG157" s="225">
        <f>IF(N157="zákl. prenesená",J157,0)</f>
        <v>0</v>
      </c>
      <c r="BH157" s="225">
        <f>IF(N157="zníž. prenesená",J157,0)</f>
        <v>0</v>
      </c>
      <c r="BI157" s="225">
        <f>IF(N157="nulová",J157,0)</f>
        <v>0</v>
      </c>
      <c r="BJ157" s="16" t="s">
        <v>95</v>
      </c>
      <c r="BK157" s="225">
        <f>ROUND(I157*H157,2)</f>
        <v>0</v>
      </c>
      <c r="BL157" s="16" t="s">
        <v>217</v>
      </c>
      <c r="BM157" s="224" t="s">
        <v>675</v>
      </c>
    </row>
    <row r="158" spans="1:65" s="13" customFormat="1">
      <c r="B158" s="226"/>
      <c r="C158" s="227"/>
      <c r="D158" s="228" t="s">
        <v>219</v>
      </c>
      <c r="E158" s="229" t="s">
        <v>1</v>
      </c>
      <c r="F158" s="230" t="s">
        <v>676</v>
      </c>
      <c r="G158" s="227"/>
      <c r="H158" s="231">
        <v>13.78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219</v>
      </c>
      <c r="AU158" s="237" t="s">
        <v>95</v>
      </c>
      <c r="AV158" s="13" t="s">
        <v>95</v>
      </c>
      <c r="AW158" s="13" t="s">
        <v>32</v>
      </c>
      <c r="AX158" s="13" t="s">
        <v>76</v>
      </c>
      <c r="AY158" s="237" t="s">
        <v>211</v>
      </c>
    </row>
    <row r="159" spans="1:65" s="13" customFormat="1">
      <c r="B159" s="226"/>
      <c r="C159" s="227"/>
      <c r="D159" s="228" t="s">
        <v>219</v>
      </c>
      <c r="E159" s="229" t="s">
        <v>1</v>
      </c>
      <c r="F159" s="230" t="s">
        <v>677</v>
      </c>
      <c r="G159" s="227"/>
      <c r="H159" s="231">
        <v>6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219</v>
      </c>
      <c r="AU159" s="237" t="s">
        <v>95</v>
      </c>
      <c r="AV159" s="13" t="s">
        <v>95</v>
      </c>
      <c r="AW159" s="13" t="s">
        <v>32</v>
      </c>
      <c r="AX159" s="13" t="s">
        <v>76</v>
      </c>
      <c r="AY159" s="237" t="s">
        <v>211</v>
      </c>
    </row>
    <row r="160" spans="1:65" s="13" customFormat="1">
      <c r="B160" s="226"/>
      <c r="C160" s="227"/>
      <c r="D160" s="228" t="s">
        <v>219</v>
      </c>
      <c r="E160" s="229" t="s">
        <v>1</v>
      </c>
      <c r="F160" s="230" t="s">
        <v>678</v>
      </c>
      <c r="G160" s="227"/>
      <c r="H160" s="231">
        <v>13.08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219</v>
      </c>
      <c r="AU160" s="237" t="s">
        <v>95</v>
      </c>
      <c r="AV160" s="13" t="s">
        <v>95</v>
      </c>
      <c r="AW160" s="13" t="s">
        <v>32</v>
      </c>
      <c r="AX160" s="13" t="s">
        <v>76</v>
      </c>
      <c r="AY160" s="237" t="s">
        <v>211</v>
      </c>
    </row>
    <row r="161" spans="1:65" s="14" customFormat="1">
      <c r="B161" s="238"/>
      <c r="C161" s="239"/>
      <c r="D161" s="228" t="s">
        <v>219</v>
      </c>
      <c r="E161" s="240" t="s">
        <v>1</v>
      </c>
      <c r="F161" s="241" t="s">
        <v>231</v>
      </c>
      <c r="G161" s="239"/>
      <c r="H161" s="242">
        <v>32.86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AT161" s="248" t="s">
        <v>219</v>
      </c>
      <c r="AU161" s="248" t="s">
        <v>95</v>
      </c>
      <c r="AV161" s="14" t="s">
        <v>217</v>
      </c>
      <c r="AW161" s="14" t="s">
        <v>32</v>
      </c>
      <c r="AX161" s="14" t="s">
        <v>84</v>
      </c>
      <c r="AY161" s="248" t="s">
        <v>211</v>
      </c>
    </row>
    <row r="162" spans="1:65" s="2" customFormat="1" ht="40.15" customHeight="1">
      <c r="A162" s="33"/>
      <c r="B162" s="34"/>
      <c r="C162" s="213" t="s">
        <v>261</v>
      </c>
      <c r="D162" s="213" t="s">
        <v>213</v>
      </c>
      <c r="E162" s="214" t="s">
        <v>270</v>
      </c>
      <c r="F162" s="215" t="s">
        <v>271</v>
      </c>
      <c r="G162" s="216" t="s">
        <v>239</v>
      </c>
      <c r="H162" s="217">
        <v>47.1</v>
      </c>
      <c r="I162" s="218"/>
      <c r="J162" s="217">
        <f>ROUND(I162*H162,2)</f>
        <v>0</v>
      </c>
      <c r="K162" s="219"/>
      <c r="L162" s="38"/>
      <c r="M162" s="220" t="s">
        <v>1</v>
      </c>
      <c r="N162" s="221" t="s">
        <v>42</v>
      </c>
      <c r="O162" s="74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24" t="s">
        <v>217</v>
      </c>
      <c r="AT162" s="224" t="s">
        <v>213</v>
      </c>
      <c r="AU162" s="224" t="s">
        <v>95</v>
      </c>
      <c r="AY162" s="16" t="s">
        <v>211</v>
      </c>
      <c r="BE162" s="225">
        <f>IF(N162="základná",J162,0)</f>
        <v>0</v>
      </c>
      <c r="BF162" s="225">
        <f>IF(N162="znížená",J162,0)</f>
        <v>0</v>
      </c>
      <c r="BG162" s="225">
        <f>IF(N162="zákl. prenesená",J162,0)</f>
        <v>0</v>
      </c>
      <c r="BH162" s="225">
        <f>IF(N162="zníž. prenesená",J162,0)</f>
        <v>0</v>
      </c>
      <c r="BI162" s="225">
        <f>IF(N162="nulová",J162,0)</f>
        <v>0</v>
      </c>
      <c r="BJ162" s="16" t="s">
        <v>95</v>
      </c>
      <c r="BK162" s="225">
        <f>ROUND(I162*H162,2)</f>
        <v>0</v>
      </c>
      <c r="BL162" s="16" t="s">
        <v>217</v>
      </c>
      <c r="BM162" s="224" t="s">
        <v>679</v>
      </c>
    </row>
    <row r="163" spans="1:65" s="13" customFormat="1">
      <c r="B163" s="226"/>
      <c r="C163" s="227"/>
      <c r="D163" s="228" t="s">
        <v>219</v>
      </c>
      <c r="E163" s="229" t="s">
        <v>1</v>
      </c>
      <c r="F163" s="230" t="s">
        <v>680</v>
      </c>
      <c r="G163" s="227"/>
      <c r="H163" s="231">
        <v>47.1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219</v>
      </c>
      <c r="AU163" s="237" t="s">
        <v>95</v>
      </c>
      <c r="AV163" s="13" t="s">
        <v>95</v>
      </c>
      <c r="AW163" s="13" t="s">
        <v>32</v>
      </c>
      <c r="AX163" s="13" t="s">
        <v>84</v>
      </c>
      <c r="AY163" s="237" t="s">
        <v>211</v>
      </c>
    </row>
    <row r="164" spans="1:65" s="2" customFormat="1" ht="34.9" customHeight="1">
      <c r="A164" s="33"/>
      <c r="B164" s="34"/>
      <c r="C164" s="213" t="s">
        <v>265</v>
      </c>
      <c r="D164" s="213" t="s">
        <v>213</v>
      </c>
      <c r="E164" s="214" t="s">
        <v>277</v>
      </c>
      <c r="F164" s="215" t="s">
        <v>278</v>
      </c>
      <c r="G164" s="216" t="s">
        <v>239</v>
      </c>
      <c r="H164" s="217">
        <v>21.17</v>
      </c>
      <c r="I164" s="218"/>
      <c r="J164" s="217">
        <f>ROUND(I164*H164,2)</f>
        <v>0</v>
      </c>
      <c r="K164" s="219"/>
      <c r="L164" s="38"/>
      <c r="M164" s="220" t="s">
        <v>1</v>
      </c>
      <c r="N164" s="221" t="s">
        <v>42</v>
      </c>
      <c r="O164" s="74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24" t="s">
        <v>217</v>
      </c>
      <c r="AT164" s="224" t="s">
        <v>213</v>
      </c>
      <c r="AU164" s="224" t="s">
        <v>95</v>
      </c>
      <c r="AY164" s="16" t="s">
        <v>211</v>
      </c>
      <c r="BE164" s="225">
        <f>IF(N164="základná",J164,0)</f>
        <v>0</v>
      </c>
      <c r="BF164" s="225">
        <f>IF(N164="znížená",J164,0)</f>
        <v>0</v>
      </c>
      <c r="BG164" s="225">
        <f>IF(N164="zákl. prenesená",J164,0)</f>
        <v>0</v>
      </c>
      <c r="BH164" s="225">
        <f>IF(N164="zníž. prenesená",J164,0)</f>
        <v>0</v>
      </c>
      <c r="BI164" s="225">
        <f>IF(N164="nulová",J164,0)</f>
        <v>0</v>
      </c>
      <c r="BJ164" s="16" t="s">
        <v>95</v>
      </c>
      <c r="BK164" s="225">
        <f>ROUND(I164*H164,2)</f>
        <v>0</v>
      </c>
      <c r="BL164" s="16" t="s">
        <v>217</v>
      </c>
      <c r="BM164" s="224" t="s">
        <v>681</v>
      </c>
    </row>
    <row r="165" spans="1:65" s="13" customFormat="1">
      <c r="B165" s="226"/>
      <c r="C165" s="227"/>
      <c r="D165" s="228" t="s">
        <v>219</v>
      </c>
      <c r="E165" s="229" t="s">
        <v>1</v>
      </c>
      <c r="F165" s="230" t="s">
        <v>682</v>
      </c>
      <c r="G165" s="227"/>
      <c r="H165" s="231">
        <v>21.17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219</v>
      </c>
      <c r="AU165" s="237" t="s">
        <v>95</v>
      </c>
      <c r="AV165" s="13" t="s">
        <v>95</v>
      </c>
      <c r="AW165" s="13" t="s">
        <v>32</v>
      </c>
      <c r="AX165" s="13" t="s">
        <v>84</v>
      </c>
      <c r="AY165" s="237" t="s">
        <v>211</v>
      </c>
    </row>
    <row r="166" spans="1:65" s="2" customFormat="1" ht="40.15" customHeight="1">
      <c r="A166" s="33"/>
      <c r="B166" s="34"/>
      <c r="C166" s="213" t="s">
        <v>269</v>
      </c>
      <c r="D166" s="213" t="s">
        <v>213</v>
      </c>
      <c r="E166" s="214" t="s">
        <v>283</v>
      </c>
      <c r="F166" s="215" t="s">
        <v>284</v>
      </c>
      <c r="G166" s="216" t="s">
        <v>239</v>
      </c>
      <c r="H166" s="217">
        <v>317.55</v>
      </c>
      <c r="I166" s="218"/>
      <c r="J166" s="217">
        <f>ROUND(I166*H166,2)</f>
        <v>0</v>
      </c>
      <c r="K166" s="219"/>
      <c r="L166" s="38"/>
      <c r="M166" s="220" t="s">
        <v>1</v>
      </c>
      <c r="N166" s="221" t="s">
        <v>42</v>
      </c>
      <c r="O166" s="74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24" t="s">
        <v>217</v>
      </c>
      <c r="AT166" s="224" t="s">
        <v>213</v>
      </c>
      <c r="AU166" s="224" t="s">
        <v>95</v>
      </c>
      <c r="AY166" s="16" t="s">
        <v>211</v>
      </c>
      <c r="BE166" s="225">
        <f>IF(N166="základná",J166,0)</f>
        <v>0</v>
      </c>
      <c r="BF166" s="225">
        <f>IF(N166="znížená",J166,0)</f>
        <v>0</v>
      </c>
      <c r="BG166" s="225">
        <f>IF(N166="zákl. prenesená",J166,0)</f>
        <v>0</v>
      </c>
      <c r="BH166" s="225">
        <f>IF(N166="zníž. prenesená",J166,0)</f>
        <v>0</v>
      </c>
      <c r="BI166" s="225">
        <f>IF(N166="nulová",J166,0)</f>
        <v>0</v>
      </c>
      <c r="BJ166" s="16" t="s">
        <v>95</v>
      </c>
      <c r="BK166" s="225">
        <f>ROUND(I166*H166,2)</f>
        <v>0</v>
      </c>
      <c r="BL166" s="16" t="s">
        <v>217</v>
      </c>
      <c r="BM166" s="224" t="s">
        <v>683</v>
      </c>
    </row>
    <row r="167" spans="1:65" s="13" customFormat="1">
      <c r="B167" s="226"/>
      <c r="C167" s="227"/>
      <c r="D167" s="228" t="s">
        <v>219</v>
      </c>
      <c r="E167" s="229" t="s">
        <v>1</v>
      </c>
      <c r="F167" s="230" t="s">
        <v>684</v>
      </c>
      <c r="G167" s="227"/>
      <c r="H167" s="231">
        <v>21.17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219</v>
      </c>
      <c r="AU167" s="237" t="s">
        <v>95</v>
      </c>
      <c r="AV167" s="13" t="s">
        <v>95</v>
      </c>
      <c r="AW167" s="13" t="s">
        <v>32</v>
      </c>
      <c r="AX167" s="13" t="s">
        <v>84</v>
      </c>
      <c r="AY167" s="237" t="s">
        <v>211</v>
      </c>
    </row>
    <row r="168" spans="1:65" s="13" customFormat="1">
      <c r="B168" s="226"/>
      <c r="C168" s="227"/>
      <c r="D168" s="228" t="s">
        <v>219</v>
      </c>
      <c r="E168" s="227"/>
      <c r="F168" s="230" t="s">
        <v>685</v>
      </c>
      <c r="G168" s="227"/>
      <c r="H168" s="231">
        <v>317.55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AT168" s="237" t="s">
        <v>219</v>
      </c>
      <c r="AU168" s="237" t="s">
        <v>95</v>
      </c>
      <c r="AV168" s="13" t="s">
        <v>95</v>
      </c>
      <c r="AW168" s="13" t="s">
        <v>4</v>
      </c>
      <c r="AX168" s="13" t="s">
        <v>84</v>
      </c>
      <c r="AY168" s="237" t="s">
        <v>211</v>
      </c>
    </row>
    <row r="169" spans="1:65" s="2" customFormat="1" ht="22.15" customHeight="1">
      <c r="A169" s="33"/>
      <c r="B169" s="34"/>
      <c r="C169" s="213" t="s">
        <v>276</v>
      </c>
      <c r="D169" s="213" t="s">
        <v>213</v>
      </c>
      <c r="E169" s="214" t="s">
        <v>289</v>
      </c>
      <c r="F169" s="215" t="s">
        <v>290</v>
      </c>
      <c r="G169" s="216" t="s">
        <v>239</v>
      </c>
      <c r="H169" s="217">
        <v>101.13</v>
      </c>
      <c r="I169" s="218"/>
      <c r="J169" s="217">
        <f>ROUND(I169*H169,2)</f>
        <v>0</v>
      </c>
      <c r="K169" s="219"/>
      <c r="L169" s="38"/>
      <c r="M169" s="220" t="s">
        <v>1</v>
      </c>
      <c r="N169" s="221" t="s">
        <v>42</v>
      </c>
      <c r="O169" s="74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24" t="s">
        <v>217</v>
      </c>
      <c r="AT169" s="224" t="s">
        <v>213</v>
      </c>
      <c r="AU169" s="224" t="s">
        <v>95</v>
      </c>
      <c r="AY169" s="16" t="s">
        <v>211</v>
      </c>
      <c r="BE169" s="225">
        <f>IF(N169="základná",J169,0)</f>
        <v>0</v>
      </c>
      <c r="BF169" s="225">
        <f>IF(N169="znížená",J169,0)</f>
        <v>0</v>
      </c>
      <c r="BG169" s="225">
        <f>IF(N169="zákl. prenesená",J169,0)</f>
        <v>0</v>
      </c>
      <c r="BH169" s="225">
        <f>IF(N169="zníž. prenesená",J169,0)</f>
        <v>0</v>
      </c>
      <c r="BI169" s="225">
        <f>IF(N169="nulová",J169,0)</f>
        <v>0</v>
      </c>
      <c r="BJ169" s="16" t="s">
        <v>95</v>
      </c>
      <c r="BK169" s="225">
        <f>ROUND(I169*H169,2)</f>
        <v>0</v>
      </c>
      <c r="BL169" s="16" t="s">
        <v>217</v>
      </c>
      <c r="BM169" s="224" t="s">
        <v>686</v>
      </c>
    </row>
    <row r="170" spans="1:65" s="13" customFormat="1">
      <c r="B170" s="226"/>
      <c r="C170" s="227"/>
      <c r="D170" s="228" t="s">
        <v>219</v>
      </c>
      <c r="E170" s="229" t="s">
        <v>1</v>
      </c>
      <c r="F170" s="230" t="s">
        <v>687</v>
      </c>
      <c r="G170" s="227"/>
      <c r="H170" s="231">
        <v>101.13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219</v>
      </c>
      <c r="AU170" s="237" t="s">
        <v>95</v>
      </c>
      <c r="AV170" s="13" t="s">
        <v>95</v>
      </c>
      <c r="AW170" s="13" t="s">
        <v>32</v>
      </c>
      <c r="AX170" s="13" t="s">
        <v>76</v>
      </c>
      <c r="AY170" s="237" t="s">
        <v>211</v>
      </c>
    </row>
    <row r="171" spans="1:65" s="14" customFormat="1">
      <c r="B171" s="238"/>
      <c r="C171" s="239"/>
      <c r="D171" s="228" t="s">
        <v>219</v>
      </c>
      <c r="E171" s="240" t="s">
        <v>1</v>
      </c>
      <c r="F171" s="241" t="s">
        <v>231</v>
      </c>
      <c r="G171" s="239"/>
      <c r="H171" s="242">
        <v>101.13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219</v>
      </c>
      <c r="AU171" s="248" t="s">
        <v>95</v>
      </c>
      <c r="AV171" s="14" t="s">
        <v>217</v>
      </c>
      <c r="AW171" s="14" t="s">
        <v>32</v>
      </c>
      <c r="AX171" s="14" t="s">
        <v>84</v>
      </c>
      <c r="AY171" s="248" t="s">
        <v>211</v>
      </c>
    </row>
    <row r="172" spans="1:65" s="2" customFormat="1" ht="22.15" customHeight="1">
      <c r="A172" s="33"/>
      <c r="B172" s="34"/>
      <c r="C172" s="213" t="s">
        <v>282</v>
      </c>
      <c r="D172" s="213" t="s">
        <v>213</v>
      </c>
      <c r="E172" s="214" t="s">
        <v>294</v>
      </c>
      <c r="F172" s="215" t="s">
        <v>295</v>
      </c>
      <c r="G172" s="216" t="s">
        <v>239</v>
      </c>
      <c r="H172" s="217">
        <v>23.55</v>
      </c>
      <c r="I172" s="218"/>
      <c r="J172" s="217">
        <f>ROUND(I172*H172,2)</f>
        <v>0</v>
      </c>
      <c r="K172" s="219"/>
      <c r="L172" s="38"/>
      <c r="M172" s="220" t="s">
        <v>1</v>
      </c>
      <c r="N172" s="221" t="s">
        <v>42</v>
      </c>
      <c r="O172" s="74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24" t="s">
        <v>217</v>
      </c>
      <c r="AT172" s="224" t="s">
        <v>213</v>
      </c>
      <c r="AU172" s="224" t="s">
        <v>95</v>
      </c>
      <c r="AY172" s="16" t="s">
        <v>211</v>
      </c>
      <c r="BE172" s="225">
        <f>IF(N172="základná",J172,0)</f>
        <v>0</v>
      </c>
      <c r="BF172" s="225">
        <f>IF(N172="znížená",J172,0)</f>
        <v>0</v>
      </c>
      <c r="BG172" s="225">
        <f>IF(N172="zákl. prenesená",J172,0)</f>
        <v>0</v>
      </c>
      <c r="BH172" s="225">
        <f>IF(N172="zníž. prenesená",J172,0)</f>
        <v>0</v>
      </c>
      <c r="BI172" s="225">
        <f>IF(N172="nulová",J172,0)</f>
        <v>0</v>
      </c>
      <c r="BJ172" s="16" t="s">
        <v>95</v>
      </c>
      <c r="BK172" s="225">
        <f>ROUND(I172*H172,2)</f>
        <v>0</v>
      </c>
      <c r="BL172" s="16" t="s">
        <v>217</v>
      </c>
      <c r="BM172" s="224" t="s">
        <v>688</v>
      </c>
    </row>
    <row r="173" spans="1:65" s="13" customFormat="1">
      <c r="B173" s="226"/>
      <c r="C173" s="227"/>
      <c r="D173" s="228" t="s">
        <v>219</v>
      </c>
      <c r="E173" s="229" t="s">
        <v>1</v>
      </c>
      <c r="F173" s="230" t="s">
        <v>689</v>
      </c>
      <c r="G173" s="227"/>
      <c r="H173" s="231">
        <v>23.55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219</v>
      </c>
      <c r="AU173" s="237" t="s">
        <v>95</v>
      </c>
      <c r="AV173" s="13" t="s">
        <v>95</v>
      </c>
      <c r="AW173" s="13" t="s">
        <v>32</v>
      </c>
      <c r="AX173" s="13" t="s">
        <v>84</v>
      </c>
      <c r="AY173" s="237" t="s">
        <v>211</v>
      </c>
    </row>
    <row r="174" spans="1:65" s="2" customFormat="1" ht="22.15" customHeight="1">
      <c r="A174" s="33"/>
      <c r="B174" s="34"/>
      <c r="C174" s="213" t="s">
        <v>288</v>
      </c>
      <c r="D174" s="213" t="s">
        <v>213</v>
      </c>
      <c r="E174" s="214" t="s">
        <v>591</v>
      </c>
      <c r="F174" s="215" t="s">
        <v>305</v>
      </c>
      <c r="G174" s="216" t="s">
        <v>306</v>
      </c>
      <c r="H174" s="217">
        <v>31.75</v>
      </c>
      <c r="I174" s="218"/>
      <c r="J174" s="217">
        <f>ROUND(I174*H174,2)</f>
        <v>0</v>
      </c>
      <c r="K174" s="219"/>
      <c r="L174" s="38"/>
      <c r="M174" s="220" t="s">
        <v>1</v>
      </c>
      <c r="N174" s="221" t="s">
        <v>42</v>
      </c>
      <c r="O174" s="74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24" t="s">
        <v>217</v>
      </c>
      <c r="AT174" s="224" t="s">
        <v>213</v>
      </c>
      <c r="AU174" s="224" t="s">
        <v>95</v>
      </c>
      <c r="AY174" s="16" t="s">
        <v>211</v>
      </c>
      <c r="BE174" s="225">
        <f>IF(N174="základná",J174,0)</f>
        <v>0</v>
      </c>
      <c r="BF174" s="225">
        <f>IF(N174="znížená",J174,0)</f>
        <v>0</v>
      </c>
      <c r="BG174" s="225">
        <f>IF(N174="zákl. prenesená",J174,0)</f>
        <v>0</v>
      </c>
      <c r="BH174" s="225">
        <f>IF(N174="zníž. prenesená",J174,0)</f>
        <v>0</v>
      </c>
      <c r="BI174" s="225">
        <f>IF(N174="nulová",J174,0)</f>
        <v>0</v>
      </c>
      <c r="BJ174" s="16" t="s">
        <v>95</v>
      </c>
      <c r="BK174" s="225">
        <f>ROUND(I174*H174,2)</f>
        <v>0</v>
      </c>
      <c r="BL174" s="16" t="s">
        <v>217</v>
      </c>
      <c r="BM174" s="224" t="s">
        <v>690</v>
      </c>
    </row>
    <row r="175" spans="1:65" s="13" customFormat="1">
      <c r="B175" s="226"/>
      <c r="C175" s="227"/>
      <c r="D175" s="228" t="s">
        <v>219</v>
      </c>
      <c r="E175" s="229" t="s">
        <v>1</v>
      </c>
      <c r="F175" s="230" t="s">
        <v>691</v>
      </c>
      <c r="G175" s="227"/>
      <c r="H175" s="231">
        <v>31.75</v>
      </c>
      <c r="I175" s="232"/>
      <c r="J175" s="227"/>
      <c r="K175" s="227"/>
      <c r="L175" s="233"/>
      <c r="M175" s="234"/>
      <c r="N175" s="235"/>
      <c r="O175" s="235"/>
      <c r="P175" s="235"/>
      <c r="Q175" s="235"/>
      <c r="R175" s="235"/>
      <c r="S175" s="235"/>
      <c r="T175" s="236"/>
      <c r="AT175" s="237" t="s">
        <v>219</v>
      </c>
      <c r="AU175" s="237" t="s">
        <v>95</v>
      </c>
      <c r="AV175" s="13" t="s">
        <v>95</v>
      </c>
      <c r="AW175" s="13" t="s">
        <v>32</v>
      </c>
      <c r="AX175" s="13" t="s">
        <v>84</v>
      </c>
      <c r="AY175" s="237" t="s">
        <v>211</v>
      </c>
    </row>
    <row r="176" spans="1:65" s="2" customFormat="1" ht="22.15" customHeight="1">
      <c r="A176" s="33"/>
      <c r="B176" s="34"/>
      <c r="C176" s="213" t="s">
        <v>293</v>
      </c>
      <c r="D176" s="213" t="s">
        <v>213</v>
      </c>
      <c r="E176" s="214" t="s">
        <v>333</v>
      </c>
      <c r="F176" s="215" t="s">
        <v>334</v>
      </c>
      <c r="G176" s="216" t="s">
        <v>216</v>
      </c>
      <c r="H176" s="217">
        <v>127.22</v>
      </c>
      <c r="I176" s="218"/>
      <c r="J176" s="217">
        <f>ROUND(I176*H176,2)</f>
        <v>0</v>
      </c>
      <c r="K176" s="219"/>
      <c r="L176" s="38"/>
      <c r="M176" s="220" t="s">
        <v>1</v>
      </c>
      <c r="N176" s="221" t="s">
        <v>42</v>
      </c>
      <c r="O176" s="74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24" t="s">
        <v>217</v>
      </c>
      <c r="AT176" s="224" t="s">
        <v>213</v>
      </c>
      <c r="AU176" s="224" t="s">
        <v>95</v>
      </c>
      <c r="AY176" s="16" t="s">
        <v>211</v>
      </c>
      <c r="BE176" s="225">
        <f>IF(N176="základná",J176,0)</f>
        <v>0</v>
      </c>
      <c r="BF176" s="225">
        <f>IF(N176="znížená",J176,0)</f>
        <v>0</v>
      </c>
      <c r="BG176" s="225">
        <f>IF(N176="zákl. prenesená",J176,0)</f>
        <v>0</v>
      </c>
      <c r="BH176" s="225">
        <f>IF(N176="zníž. prenesená",J176,0)</f>
        <v>0</v>
      </c>
      <c r="BI176" s="225">
        <f>IF(N176="nulová",J176,0)</f>
        <v>0</v>
      </c>
      <c r="BJ176" s="16" t="s">
        <v>95</v>
      </c>
      <c r="BK176" s="225">
        <f>ROUND(I176*H176,2)</f>
        <v>0</v>
      </c>
      <c r="BL176" s="16" t="s">
        <v>217</v>
      </c>
      <c r="BM176" s="224" t="s">
        <v>692</v>
      </c>
    </row>
    <row r="177" spans="1:65" s="13" customFormat="1">
      <c r="B177" s="226"/>
      <c r="C177" s="227"/>
      <c r="D177" s="228" t="s">
        <v>219</v>
      </c>
      <c r="E177" s="229" t="s">
        <v>1</v>
      </c>
      <c r="F177" s="230" t="s">
        <v>693</v>
      </c>
      <c r="G177" s="227"/>
      <c r="H177" s="231">
        <v>40</v>
      </c>
      <c r="I177" s="232"/>
      <c r="J177" s="227"/>
      <c r="K177" s="227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219</v>
      </c>
      <c r="AU177" s="237" t="s">
        <v>95</v>
      </c>
      <c r="AV177" s="13" t="s">
        <v>95</v>
      </c>
      <c r="AW177" s="13" t="s">
        <v>32</v>
      </c>
      <c r="AX177" s="13" t="s">
        <v>76</v>
      </c>
      <c r="AY177" s="237" t="s">
        <v>211</v>
      </c>
    </row>
    <row r="178" spans="1:65" s="13" customFormat="1">
      <c r="B178" s="226"/>
      <c r="C178" s="227"/>
      <c r="D178" s="228" t="s">
        <v>219</v>
      </c>
      <c r="E178" s="229" t="s">
        <v>1</v>
      </c>
      <c r="F178" s="230" t="s">
        <v>694</v>
      </c>
      <c r="G178" s="227"/>
      <c r="H178" s="231">
        <v>87.22</v>
      </c>
      <c r="I178" s="232"/>
      <c r="J178" s="227"/>
      <c r="K178" s="227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219</v>
      </c>
      <c r="AU178" s="237" t="s">
        <v>95</v>
      </c>
      <c r="AV178" s="13" t="s">
        <v>95</v>
      </c>
      <c r="AW178" s="13" t="s">
        <v>32</v>
      </c>
      <c r="AX178" s="13" t="s">
        <v>76</v>
      </c>
      <c r="AY178" s="237" t="s">
        <v>211</v>
      </c>
    </row>
    <row r="179" spans="1:65" s="14" customFormat="1">
      <c r="B179" s="238"/>
      <c r="C179" s="239"/>
      <c r="D179" s="228" t="s">
        <v>219</v>
      </c>
      <c r="E179" s="240" t="s">
        <v>1</v>
      </c>
      <c r="F179" s="241" t="s">
        <v>231</v>
      </c>
      <c r="G179" s="239"/>
      <c r="H179" s="242">
        <v>127.22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AT179" s="248" t="s">
        <v>219</v>
      </c>
      <c r="AU179" s="248" t="s">
        <v>95</v>
      </c>
      <c r="AV179" s="14" t="s">
        <v>217</v>
      </c>
      <c r="AW179" s="14" t="s">
        <v>32</v>
      </c>
      <c r="AX179" s="14" t="s">
        <v>84</v>
      </c>
      <c r="AY179" s="248" t="s">
        <v>211</v>
      </c>
    </row>
    <row r="180" spans="1:65" s="12" customFormat="1" ht="22.9" customHeight="1">
      <c r="B180" s="197"/>
      <c r="C180" s="198"/>
      <c r="D180" s="199" t="s">
        <v>75</v>
      </c>
      <c r="E180" s="211" t="s">
        <v>217</v>
      </c>
      <c r="F180" s="211" t="s">
        <v>366</v>
      </c>
      <c r="G180" s="198"/>
      <c r="H180" s="198"/>
      <c r="I180" s="201"/>
      <c r="J180" s="212">
        <f>BK180</f>
        <v>0</v>
      </c>
      <c r="K180" s="198"/>
      <c r="L180" s="203"/>
      <c r="M180" s="204"/>
      <c r="N180" s="205"/>
      <c r="O180" s="205"/>
      <c r="P180" s="206">
        <f>SUM(P181:P187)</f>
        <v>0</v>
      </c>
      <c r="Q180" s="205"/>
      <c r="R180" s="206">
        <f>SUM(R181:R187)</f>
        <v>0.67006450000000006</v>
      </c>
      <c r="S180" s="205"/>
      <c r="T180" s="207">
        <f>SUM(T181:T187)</f>
        <v>0</v>
      </c>
      <c r="AR180" s="208" t="s">
        <v>84</v>
      </c>
      <c r="AT180" s="209" t="s">
        <v>75</v>
      </c>
      <c r="AU180" s="209" t="s">
        <v>84</v>
      </c>
      <c r="AY180" s="208" t="s">
        <v>211</v>
      </c>
      <c r="BK180" s="210">
        <f>SUM(BK181:BK187)</f>
        <v>0</v>
      </c>
    </row>
    <row r="181" spans="1:65" s="2" customFormat="1" ht="22.15" customHeight="1">
      <c r="A181" s="33"/>
      <c r="B181" s="34"/>
      <c r="C181" s="213" t="s">
        <v>298</v>
      </c>
      <c r="D181" s="213" t="s">
        <v>213</v>
      </c>
      <c r="E181" s="214" t="s">
        <v>372</v>
      </c>
      <c r="F181" s="215" t="s">
        <v>695</v>
      </c>
      <c r="G181" s="216" t="s">
        <v>216</v>
      </c>
      <c r="H181" s="217">
        <v>273.05</v>
      </c>
      <c r="I181" s="218"/>
      <c r="J181" s="217">
        <f>ROUND(I181*H181,2)</f>
        <v>0</v>
      </c>
      <c r="K181" s="219"/>
      <c r="L181" s="38"/>
      <c r="M181" s="220" t="s">
        <v>1</v>
      </c>
      <c r="N181" s="221" t="s">
        <v>42</v>
      </c>
      <c r="O181" s="74"/>
      <c r="P181" s="222">
        <f>O181*H181</f>
        <v>0</v>
      </c>
      <c r="Q181" s="222">
        <v>2.2499999999999998E-3</v>
      </c>
      <c r="R181" s="222">
        <f>Q181*H181</f>
        <v>0.61436250000000003</v>
      </c>
      <c r="S181" s="222">
        <v>0</v>
      </c>
      <c r="T181" s="22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24" t="s">
        <v>217</v>
      </c>
      <c r="AT181" s="224" t="s">
        <v>213</v>
      </c>
      <c r="AU181" s="224" t="s">
        <v>95</v>
      </c>
      <c r="AY181" s="16" t="s">
        <v>211</v>
      </c>
      <c r="BE181" s="225">
        <f>IF(N181="základná",J181,0)</f>
        <v>0</v>
      </c>
      <c r="BF181" s="225">
        <f>IF(N181="znížená",J181,0)</f>
        <v>0</v>
      </c>
      <c r="BG181" s="225">
        <f>IF(N181="zákl. prenesená",J181,0)</f>
        <v>0</v>
      </c>
      <c r="BH181" s="225">
        <f>IF(N181="zníž. prenesená",J181,0)</f>
        <v>0</v>
      </c>
      <c r="BI181" s="225">
        <f>IF(N181="nulová",J181,0)</f>
        <v>0</v>
      </c>
      <c r="BJ181" s="16" t="s">
        <v>95</v>
      </c>
      <c r="BK181" s="225">
        <f>ROUND(I181*H181,2)</f>
        <v>0</v>
      </c>
      <c r="BL181" s="16" t="s">
        <v>217</v>
      </c>
      <c r="BM181" s="224" t="s">
        <v>696</v>
      </c>
    </row>
    <row r="182" spans="1:65" s="13" customFormat="1">
      <c r="B182" s="226"/>
      <c r="C182" s="227"/>
      <c r="D182" s="228" t="s">
        <v>219</v>
      </c>
      <c r="E182" s="229" t="s">
        <v>1</v>
      </c>
      <c r="F182" s="230" t="s">
        <v>697</v>
      </c>
      <c r="G182" s="227"/>
      <c r="H182" s="231">
        <v>62.56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219</v>
      </c>
      <c r="AU182" s="237" t="s">
        <v>95</v>
      </c>
      <c r="AV182" s="13" t="s">
        <v>95</v>
      </c>
      <c r="AW182" s="13" t="s">
        <v>32</v>
      </c>
      <c r="AX182" s="13" t="s">
        <v>76</v>
      </c>
      <c r="AY182" s="237" t="s">
        <v>211</v>
      </c>
    </row>
    <row r="183" spans="1:65" s="13" customFormat="1">
      <c r="B183" s="226"/>
      <c r="C183" s="227"/>
      <c r="D183" s="228" t="s">
        <v>219</v>
      </c>
      <c r="E183" s="229" t="s">
        <v>1</v>
      </c>
      <c r="F183" s="230" t="s">
        <v>698</v>
      </c>
      <c r="G183" s="227"/>
      <c r="H183" s="231">
        <v>200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219</v>
      </c>
      <c r="AU183" s="237" t="s">
        <v>95</v>
      </c>
      <c r="AV183" s="13" t="s">
        <v>95</v>
      </c>
      <c r="AW183" s="13" t="s">
        <v>32</v>
      </c>
      <c r="AX183" s="13" t="s">
        <v>76</v>
      </c>
      <c r="AY183" s="237" t="s">
        <v>211</v>
      </c>
    </row>
    <row r="184" spans="1:65" s="13" customFormat="1">
      <c r="B184" s="226"/>
      <c r="C184" s="227"/>
      <c r="D184" s="228" t="s">
        <v>219</v>
      </c>
      <c r="E184" s="229" t="s">
        <v>1</v>
      </c>
      <c r="F184" s="230" t="s">
        <v>699</v>
      </c>
      <c r="G184" s="227"/>
      <c r="H184" s="231">
        <v>10.49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AT184" s="237" t="s">
        <v>219</v>
      </c>
      <c r="AU184" s="237" t="s">
        <v>95</v>
      </c>
      <c r="AV184" s="13" t="s">
        <v>95</v>
      </c>
      <c r="AW184" s="13" t="s">
        <v>32</v>
      </c>
      <c r="AX184" s="13" t="s">
        <v>76</v>
      </c>
      <c r="AY184" s="237" t="s">
        <v>211</v>
      </c>
    </row>
    <row r="185" spans="1:65" s="14" customFormat="1">
      <c r="B185" s="238"/>
      <c r="C185" s="239"/>
      <c r="D185" s="228" t="s">
        <v>219</v>
      </c>
      <c r="E185" s="240" t="s">
        <v>1</v>
      </c>
      <c r="F185" s="241" t="s">
        <v>231</v>
      </c>
      <c r="G185" s="239"/>
      <c r="H185" s="242">
        <v>273.05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AT185" s="248" t="s">
        <v>219</v>
      </c>
      <c r="AU185" s="248" t="s">
        <v>95</v>
      </c>
      <c r="AV185" s="14" t="s">
        <v>217</v>
      </c>
      <c r="AW185" s="14" t="s">
        <v>32</v>
      </c>
      <c r="AX185" s="14" t="s">
        <v>84</v>
      </c>
      <c r="AY185" s="248" t="s">
        <v>211</v>
      </c>
    </row>
    <row r="186" spans="1:65" s="2" customFormat="1" ht="14.45" customHeight="1">
      <c r="A186" s="33"/>
      <c r="B186" s="34"/>
      <c r="C186" s="249" t="s">
        <v>303</v>
      </c>
      <c r="D186" s="249" t="s">
        <v>314</v>
      </c>
      <c r="E186" s="250" t="s">
        <v>377</v>
      </c>
      <c r="F186" s="251" t="s">
        <v>378</v>
      </c>
      <c r="G186" s="252" t="s">
        <v>216</v>
      </c>
      <c r="H186" s="253">
        <v>278.51</v>
      </c>
      <c r="I186" s="254"/>
      <c r="J186" s="253">
        <f>ROUND(I186*H186,2)</f>
        <v>0</v>
      </c>
      <c r="K186" s="255"/>
      <c r="L186" s="256"/>
      <c r="M186" s="257" t="s">
        <v>1</v>
      </c>
      <c r="N186" s="258" t="s">
        <v>42</v>
      </c>
      <c r="O186" s="74"/>
      <c r="P186" s="222">
        <f>O186*H186</f>
        <v>0</v>
      </c>
      <c r="Q186" s="222">
        <v>2.0000000000000001E-4</v>
      </c>
      <c r="R186" s="222">
        <f>Q186*H186</f>
        <v>5.5702000000000002E-2</v>
      </c>
      <c r="S186" s="222">
        <v>0</v>
      </c>
      <c r="T186" s="223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24" t="s">
        <v>252</v>
      </c>
      <c r="AT186" s="224" t="s">
        <v>314</v>
      </c>
      <c r="AU186" s="224" t="s">
        <v>95</v>
      </c>
      <c r="AY186" s="16" t="s">
        <v>211</v>
      </c>
      <c r="BE186" s="225">
        <f>IF(N186="základná",J186,0)</f>
        <v>0</v>
      </c>
      <c r="BF186" s="225">
        <f>IF(N186="znížená",J186,0)</f>
        <v>0</v>
      </c>
      <c r="BG186" s="225">
        <f>IF(N186="zákl. prenesená",J186,0)</f>
        <v>0</v>
      </c>
      <c r="BH186" s="225">
        <f>IF(N186="zníž. prenesená",J186,0)</f>
        <v>0</v>
      </c>
      <c r="BI186" s="225">
        <f>IF(N186="nulová",J186,0)</f>
        <v>0</v>
      </c>
      <c r="BJ186" s="16" t="s">
        <v>95</v>
      </c>
      <c r="BK186" s="225">
        <f>ROUND(I186*H186,2)</f>
        <v>0</v>
      </c>
      <c r="BL186" s="16" t="s">
        <v>217</v>
      </c>
      <c r="BM186" s="224" t="s">
        <v>700</v>
      </c>
    </row>
    <row r="187" spans="1:65" s="13" customFormat="1">
      <c r="B187" s="226"/>
      <c r="C187" s="227"/>
      <c r="D187" s="228" t="s">
        <v>219</v>
      </c>
      <c r="E187" s="227"/>
      <c r="F187" s="230" t="s">
        <v>701</v>
      </c>
      <c r="G187" s="227"/>
      <c r="H187" s="231">
        <v>278.51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219</v>
      </c>
      <c r="AU187" s="237" t="s">
        <v>95</v>
      </c>
      <c r="AV187" s="13" t="s">
        <v>95</v>
      </c>
      <c r="AW187" s="13" t="s">
        <v>4</v>
      </c>
      <c r="AX187" s="13" t="s">
        <v>84</v>
      </c>
      <c r="AY187" s="237" t="s">
        <v>211</v>
      </c>
    </row>
    <row r="188" spans="1:65" s="12" customFormat="1" ht="22.9" customHeight="1">
      <c r="B188" s="197"/>
      <c r="C188" s="198"/>
      <c r="D188" s="199" t="s">
        <v>75</v>
      </c>
      <c r="E188" s="211" t="s">
        <v>236</v>
      </c>
      <c r="F188" s="211" t="s">
        <v>390</v>
      </c>
      <c r="G188" s="198"/>
      <c r="H188" s="198"/>
      <c r="I188" s="201"/>
      <c r="J188" s="212">
        <f>BK188</f>
        <v>0</v>
      </c>
      <c r="K188" s="198"/>
      <c r="L188" s="203"/>
      <c r="M188" s="204"/>
      <c r="N188" s="205"/>
      <c r="O188" s="205"/>
      <c r="P188" s="206">
        <f>SUM(P189:P211)</f>
        <v>0</v>
      </c>
      <c r="Q188" s="205"/>
      <c r="R188" s="206">
        <f>SUM(R189:R211)</f>
        <v>258.04801350000002</v>
      </c>
      <c r="S188" s="205"/>
      <c r="T188" s="207">
        <f>SUM(T189:T211)</f>
        <v>0</v>
      </c>
      <c r="AR188" s="208" t="s">
        <v>84</v>
      </c>
      <c r="AT188" s="209" t="s">
        <v>75</v>
      </c>
      <c r="AU188" s="209" t="s">
        <v>84</v>
      </c>
      <c r="AY188" s="208" t="s">
        <v>211</v>
      </c>
      <c r="BK188" s="210">
        <f>SUM(BK189:BK211)</f>
        <v>0</v>
      </c>
    </row>
    <row r="189" spans="1:65" s="2" customFormat="1" ht="30" customHeight="1">
      <c r="A189" s="33"/>
      <c r="B189" s="34"/>
      <c r="C189" s="213" t="s">
        <v>309</v>
      </c>
      <c r="D189" s="213" t="s">
        <v>213</v>
      </c>
      <c r="E189" s="214" t="s">
        <v>392</v>
      </c>
      <c r="F189" s="215" t="s">
        <v>702</v>
      </c>
      <c r="G189" s="216" t="s">
        <v>216</v>
      </c>
      <c r="H189" s="217">
        <v>273.05</v>
      </c>
      <c r="I189" s="218"/>
      <c r="J189" s="217">
        <f>ROUND(I189*H189,2)</f>
        <v>0</v>
      </c>
      <c r="K189" s="219"/>
      <c r="L189" s="38"/>
      <c r="M189" s="220" t="s">
        <v>1</v>
      </c>
      <c r="N189" s="221" t="s">
        <v>42</v>
      </c>
      <c r="O189" s="74"/>
      <c r="P189" s="222">
        <f>O189*H189</f>
        <v>0</v>
      </c>
      <c r="Q189" s="222">
        <v>0.27994000000000002</v>
      </c>
      <c r="R189" s="222">
        <f>Q189*H189</f>
        <v>76.437617000000003</v>
      </c>
      <c r="S189" s="222">
        <v>0</v>
      </c>
      <c r="T189" s="223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24" t="s">
        <v>217</v>
      </c>
      <c r="AT189" s="224" t="s">
        <v>213</v>
      </c>
      <c r="AU189" s="224" t="s">
        <v>95</v>
      </c>
      <c r="AY189" s="16" t="s">
        <v>211</v>
      </c>
      <c r="BE189" s="225">
        <f>IF(N189="základná",J189,0)</f>
        <v>0</v>
      </c>
      <c r="BF189" s="225">
        <f>IF(N189="znížená",J189,0)</f>
        <v>0</v>
      </c>
      <c r="BG189" s="225">
        <f>IF(N189="zákl. prenesená",J189,0)</f>
        <v>0</v>
      </c>
      <c r="BH189" s="225">
        <f>IF(N189="zníž. prenesená",J189,0)</f>
        <v>0</v>
      </c>
      <c r="BI189" s="225">
        <f>IF(N189="nulová",J189,0)</f>
        <v>0</v>
      </c>
      <c r="BJ189" s="16" t="s">
        <v>95</v>
      </c>
      <c r="BK189" s="225">
        <f>ROUND(I189*H189,2)</f>
        <v>0</v>
      </c>
      <c r="BL189" s="16" t="s">
        <v>217</v>
      </c>
      <c r="BM189" s="224" t="s">
        <v>703</v>
      </c>
    </row>
    <row r="190" spans="1:65" s="13" customFormat="1">
      <c r="B190" s="226"/>
      <c r="C190" s="227"/>
      <c r="D190" s="228" t="s">
        <v>219</v>
      </c>
      <c r="E190" s="229" t="s">
        <v>1</v>
      </c>
      <c r="F190" s="230" t="s">
        <v>697</v>
      </c>
      <c r="G190" s="227"/>
      <c r="H190" s="231">
        <v>62.56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219</v>
      </c>
      <c r="AU190" s="237" t="s">
        <v>95</v>
      </c>
      <c r="AV190" s="13" t="s">
        <v>95</v>
      </c>
      <c r="AW190" s="13" t="s">
        <v>32</v>
      </c>
      <c r="AX190" s="13" t="s">
        <v>76</v>
      </c>
      <c r="AY190" s="237" t="s">
        <v>211</v>
      </c>
    </row>
    <row r="191" spans="1:65" s="13" customFormat="1">
      <c r="B191" s="226"/>
      <c r="C191" s="227"/>
      <c r="D191" s="228" t="s">
        <v>219</v>
      </c>
      <c r="E191" s="229" t="s">
        <v>1</v>
      </c>
      <c r="F191" s="230" t="s">
        <v>699</v>
      </c>
      <c r="G191" s="227"/>
      <c r="H191" s="231">
        <v>10.49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AT191" s="237" t="s">
        <v>219</v>
      </c>
      <c r="AU191" s="237" t="s">
        <v>95</v>
      </c>
      <c r="AV191" s="13" t="s">
        <v>95</v>
      </c>
      <c r="AW191" s="13" t="s">
        <v>32</v>
      </c>
      <c r="AX191" s="13" t="s">
        <v>76</v>
      </c>
      <c r="AY191" s="237" t="s">
        <v>211</v>
      </c>
    </row>
    <row r="192" spans="1:65" s="13" customFormat="1">
      <c r="B192" s="226"/>
      <c r="C192" s="227"/>
      <c r="D192" s="228" t="s">
        <v>219</v>
      </c>
      <c r="E192" s="229" t="s">
        <v>1</v>
      </c>
      <c r="F192" s="230" t="s">
        <v>698</v>
      </c>
      <c r="G192" s="227"/>
      <c r="H192" s="231">
        <v>200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219</v>
      </c>
      <c r="AU192" s="237" t="s">
        <v>95</v>
      </c>
      <c r="AV192" s="13" t="s">
        <v>95</v>
      </c>
      <c r="AW192" s="13" t="s">
        <v>32</v>
      </c>
      <c r="AX192" s="13" t="s">
        <v>76</v>
      </c>
      <c r="AY192" s="237" t="s">
        <v>211</v>
      </c>
    </row>
    <row r="193" spans="1:65" s="14" customFormat="1">
      <c r="B193" s="238"/>
      <c r="C193" s="239"/>
      <c r="D193" s="228" t="s">
        <v>219</v>
      </c>
      <c r="E193" s="240" t="s">
        <v>1</v>
      </c>
      <c r="F193" s="241" t="s">
        <v>231</v>
      </c>
      <c r="G193" s="239"/>
      <c r="H193" s="242">
        <v>273.05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AT193" s="248" t="s">
        <v>219</v>
      </c>
      <c r="AU193" s="248" t="s">
        <v>95</v>
      </c>
      <c r="AV193" s="14" t="s">
        <v>217</v>
      </c>
      <c r="AW193" s="14" t="s">
        <v>32</v>
      </c>
      <c r="AX193" s="14" t="s">
        <v>84</v>
      </c>
      <c r="AY193" s="248" t="s">
        <v>211</v>
      </c>
    </row>
    <row r="194" spans="1:65" s="2" customFormat="1" ht="22.15" customHeight="1">
      <c r="A194" s="33"/>
      <c r="B194" s="34"/>
      <c r="C194" s="213" t="s">
        <v>7</v>
      </c>
      <c r="D194" s="213" t="s">
        <v>213</v>
      </c>
      <c r="E194" s="214" t="s">
        <v>704</v>
      </c>
      <c r="F194" s="215" t="s">
        <v>705</v>
      </c>
      <c r="G194" s="216" t="s">
        <v>216</v>
      </c>
      <c r="H194" s="217">
        <v>200</v>
      </c>
      <c r="I194" s="218"/>
      <c r="J194" s="217">
        <f>ROUND(I194*H194,2)</f>
        <v>0</v>
      </c>
      <c r="K194" s="219"/>
      <c r="L194" s="38"/>
      <c r="M194" s="220" t="s">
        <v>1</v>
      </c>
      <c r="N194" s="221" t="s">
        <v>42</v>
      </c>
      <c r="O194" s="74"/>
      <c r="P194" s="222">
        <f>O194*H194</f>
        <v>0</v>
      </c>
      <c r="Q194" s="222">
        <v>0.37080000000000002</v>
      </c>
      <c r="R194" s="222">
        <f>Q194*H194</f>
        <v>74.16</v>
      </c>
      <c r="S194" s="222">
        <v>0</v>
      </c>
      <c r="T194" s="223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24" t="s">
        <v>217</v>
      </c>
      <c r="AT194" s="224" t="s">
        <v>213</v>
      </c>
      <c r="AU194" s="224" t="s">
        <v>95</v>
      </c>
      <c r="AY194" s="16" t="s">
        <v>211</v>
      </c>
      <c r="BE194" s="225">
        <f>IF(N194="základná",J194,0)</f>
        <v>0</v>
      </c>
      <c r="BF194" s="225">
        <f>IF(N194="znížená",J194,0)</f>
        <v>0</v>
      </c>
      <c r="BG194" s="225">
        <f>IF(N194="zákl. prenesená",J194,0)</f>
        <v>0</v>
      </c>
      <c r="BH194" s="225">
        <f>IF(N194="zníž. prenesená",J194,0)</f>
        <v>0</v>
      </c>
      <c r="BI194" s="225">
        <f>IF(N194="nulová",J194,0)</f>
        <v>0</v>
      </c>
      <c r="BJ194" s="16" t="s">
        <v>95</v>
      </c>
      <c r="BK194" s="225">
        <f>ROUND(I194*H194,2)</f>
        <v>0</v>
      </c>
      <c r="BL194" s="16" t="s">
        <v>217</v>
      </c>
      <c r="BM194" s="224" t="s">
        <v>706</v>
      </c>
    </row>
    <row r="195" spans="1:65" s="13" customFormat="1">
      <c r="B195" s="226"/>
      <c r="C195" s="227"/>
      <c r="D195" s="228" t="s">
        <v>219</v>
      </c>
      <c r="E195" s="229" t="s">
        <v>1</v>
      </c>
      <c r="F195" s="230" t="s">
        <v>698</v>
      </c>
      <c r="G195" s="227"/>
      <c r="H195" s="231">
        <v>200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AT195" s="237" t="s">
        <v>219</v>
      </c>
      <c r="AU195" s="237" t="s">
        <v>95</v>
      </c>
      <c r="AV195" s="13" t="s">
        <v>95</v>
      </c>
      <c r="AW195" s="13" t="s">
        <v>32</v>
      </c>
      <c r="AX195" s="13" t="s">
        <v>84</v>
      </c>
      <c r="AY195" s="237" t="s">
        <v>211</v>
      </c>
    </row>
    <row r="196" spans="1:65" s="2" customFormat="1" ht="34.9" customHeight="1">
      <c r="A196" s="33"/>
      <c r="B196" s="34"/>
      <c r="C196" s="213" t="s">
        <v>318</v>
      </c>
      <c r="D196" s="213" t="s">
        <v>213</v>
      </c>
      <c r="E196" s="214" t="s">
        <v>707</v>
      </c>
      <c r="F196" s="215" t="s">
        <v>708</v>
      </c>
      <c r="G196" s="216" t="s">
        <v>216</v>
      </c>
      <c r="H196" s="217">
        <v>73.05</v>
      </c>
      <c r="I196" s="218"/>
      <c r="J196" s="217">
        <f>ROUND(I196*H196,2)</f>
        <v>0</v>
      </c>
      <c r="K196" s="219"/>
      <c r="L196" s="38"/>
      <c r="M196" s="220" t="s">
        <v>1</v>
      </c>
      <c r="N196" s="221" t="s">
        <v>42</v>
      </c>
      <c r="O196" s="74"/>
      <c r="P196" s="222">
        <f>O196*H196</f>
        <v>0</v>
      </c>
      <c r="Q196" s="222">
        <v>0.30834</v>
      </c>
      <c r="R196" s="222">
        <f>Q196*H196</f>
        <v>22.524236999999999</v>
      </c>
      <c r="S196" s="222">
        <v>0</v>
      </c>
      <c r="T196" s="223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24" t="s">
        <v>217</v>
      </c>
      <c r="AT196" s="224" t="s">
        <v>213</v>
      </c>
      <c r="AU196" s="224" t="s">
        <v>95</v>
      </c>
      <c r="AY196" s="16" t="s">
        <v>211</v>
      </c>
      <c r="BE196" s="225">
        <f>IF(N196="základná",J196,0)</f>
        <v>0</v>
      </c>
      <c r="BF196" s="225">
        <f>IF(N196="znížená",J196,0)</f>
        <v>0</v>
      </c>
      <c r="BG196" s="225">
        <f>IF(N196="zákl. prenesená",J196,0)</f>
        <v>0</v>
      </c>
      <c r="BH196" s="225">
        <f>IF(N196="zníž. prenesená",J196,0)</f>
        <v>0</v>
      </c>
      <c r="BI196" s="225">
        <f>IF(N196="nulová",J196,0)</f>
        <v>0</v>
      </c>
      <c r="BJ196" s="16" t="s">
        <v>95</v>
      </c>
      <c r="BK196" s="225">
        <f>ROUND(I196*H196,2)</f>
        <v>0</v>
      </c>
      <c r="BL196" s="16" t="s">
        <v>217</v>
      </c>
      <c r="BM196" s="224" t="s">
        <v>709</v>
      </c>
    </row>
    <row r="197" spans="1:65" s="13" customFormat="1">
      <c r="B197" s="226"/>
      <c r="C197" s="227"/>
      <c r="D197" s="228" t="s">
        <v>219</v>
      </c>
      <c r="E197" s="229" t="s">
        <v>1</v>
      </c>
      <c r="F197" s="230" t="s">
        <v>710</v>
      </c>
      <c r="G197" s="227"/>
      <c r="H197" s="231">
        <v>62.56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AT197" s="237" t="s">
        <v>219</v>
      </c>
      <c r="AU197" s="237" t="s">
        <v>95</v>
      </c>
      <c r="AV197" s="13" t="s">
        <v>95</v>
      </c>
      <c r="AW197" s="13" t="s">
        <v>32</v>
      </c>
      <c r="AX197" s="13" t="s">
        <v>76</v>
      </c>
      <c r="AY197" s="237" t="s">
        <v>211</v>
      </c>
    </row>
    <row r="198" spans="1:65" s="13" customFormat="1">
      <c r="B198" s="226"/>
      <c r="C198" s="227"/>
      <c r="D198" s="228" t="s">
        <v>219</v>
      </c>
      <c r="E198" s="229" t="s">
        <v>1</v>
      </c>
      <c r="F198" s="230" t="s">
        <v>699</v>
      </c>
      <c r="G198" s="227"/>
      <c r="H198" s="231">
        <v>10.49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AT198" s="237" t="s">
        <v>219</v>
      </c>
      <c r="AU198" s="237" t="s">
        <v>95</v>
      </c>
      <c r="AV198" s="13" t="s">
        <v>95</v>
      </c>
      <c r="AW198" s="13" t="s">
        <v>32</v>
      </c>
      <c r="AX198" s="13" t="s">
        <v>76</v>
      </c>
      <c r="AY198" s="237" t="s">
        <v>211</v>
      </c>
    </row>
    <row r="199" spans="1:65" s="14" customFormat="1">
      <c r="B199" s="238"/>
      <c r="C199" s="239"/>
      <c r="D199" s="228" t="s">
        <v>219</v>
      </c>
      <c r="E199" s="240" t="s">
        <v>1</v>
      </c>
      <c r="F199" s="241" t="s">
        <v>231</v>
      </c>
      <c r="G199" s="239"/>
      <c r="H199" s="242">
        <v>73.05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AT199" s="248" t="s">
        <v>219</v>
      </c>
      <c r="AU199" s="248" t="s">
        <v>95</v>
      </c>
      <c r="AV199" s="14" t="s">
        <v>217</v>
      </c>
      <c r="AW199" s="14" t="s">
        <v>32</v>
      </c>
      <c r="AX199" s="14" t="s">
        <v>84</v>
      </c>
      <c r="AY199" s="248" t="s">
        <v>211</v>
      </c>
    </row>
    <row r="200" spans="1:65" s="2" customFormat="1" ht="34.9" customHeight="1">
      <c r="A200" s="33"/>
      <c r="B200" s="34"/>
      <c r="C200" s="213" t="s">
        <v>323</v>
      </c>
      <c r="D200" s="213" t="s">
        <v>213</v>
      </c>
      <c r="E200" s="214" t="s">
        <v>404</v>
      </c>
      <c r="F200" s="215" t="s">
        <v>711</v>
      </c>
      <c r="G200" s="216" t="s">
        <v>216</v>
      </c>
      <c r="H200" s="217">
        <v>63.35</v>
      </c>
      <c r="I200" s="218"/>
      <c r="J200" s="217">
        <f>ROUND(I200*H200,2)</f>
        <v>0</v>
      </c>
      <c r="K200" s="219"/>
      <c r="L200" s="38"/>
      <c r="M200" s="220" t="s">
        <v>1</v>
      </c>
      <c r="N200" s="221" t="s">
        <v>42</v>
      </c>
      <c r="O200" s="74"/>
      <c r="P200" s="222">
        <f>O200*H200</f>
        <v>0</v>
      </c>
      <c r="Q200" s="222">
        <v>7.1000000000000002E-4</v>
      </c>
      <c r="R200" s="222">
        <f>Q200*H200</f>
        <v>4.4978500000000005E-2</v>
      </c>
      <c r="S200" s="222">
        <v>0</v>
      </c>
      <c r="T200" s="223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224" t="s">
        <v>217</v>
      </c>
      <c r="AT200" s="224" t="s">
        <v>213</v>
      </c>
      <c r="AU200" s="224" t="s">
        <v>95</v>
      </c>
      <c r="AY200" s="16" t="s">
        <v>211</v>
      </c>
      <c r="BE200" s="225">
        <f>IF(N200="základná",J200,0)</f>
        <v>0</v>
      </c>
      <c r="BF200" s="225">
        <f>IF(N200="znížená",J200,0)</f>
        <v>0</v>
      </c>
      <c r="BG200" s="225">
        <f>IF(N200="zákl. prenesená",J200,0)</f>
        <v>0</v>
      </c>
      <c r="BH200" s="225">
        <f>IF(N200="zníž. prenesená",J200,0)</f>
        <v>0</v>
      </c>
      <c r="BI200" s="225">
        <f>IF(N200="nulová",J200,0)</f>
        <v>0</v>
      </c>
      <c r="BJ200" s="16" t="s">
        <v>95</v>
      </c>
      <c r="BK200" s="225">
        <f>ROUND(I200*H200,2)</f>
        <v>0</v>
      </c>
      <c r="BL200" s="16" t="s">
        <v>217</v>
      </c>
      <c r="BM200" s="224" t="s">
        <v>712</v>
      </c>
    </row>
    <row r="201" spans="1:65" s="13" customFormat="1">
      <c r="B201" s="226"/>
      <c r="C201" s="227"/>
      <c r="D201" s="228" t="s">
        <v>219</v>
      </c>
      <c r="E201" s="229" t="s">
        <v>1</v>
      </c>
      <c r="F201" s="230" t="s">
        <v>713</v>
      </c>
      <c r="G201" s="227"/>
      <c r="H201" s="231">
        <v>63.35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AT201" s="237" t="s">
        <v>219</v>
      </c>
      <c r="AU201" s="237" t="s">
        <v>95</v>
      </c>
      <c r="AV201" s="13" t="s">
        <v>95</v>
      </c>
      <c r="AW201" s="13" t="s">
        <v>32</v>
      </c>
      <c r="AX201" s="13" t="s">
        <v>84</v>
      </c>
      <c r="AY201" s="237" t="s">
        <v>211</v>
      </c>
    </row>
    <row r="202" spans="1:65" s="2" customFormat="1" ht="34.9" customHeight="1">
      <c r="A202" s="33"/>
      <c r="B202" s="34"/>
      <c r="C202" s="213" t="s">
        <v>327</v>
      </c>
      <c r="D202" s="213" t="s">
        <v>213</v>
      </c>
      <c r="E202" s="214" t="s">
        <v>414</v>
      </c>
      <c r="F202" s="215" t="s">
        <v>415</v>
      </c>
      <c r="G202" s="216" t="s">
        <v>216</v>
      </c>
      <c r="H202" s="217">
        <v>63.35</v>
      </c>
      <c r="I202" s="218"/>
      <c r="J202" s="217">
        <f>ROUND(I202*H202,2)</f>
        <v>0</v>
      </c>
      <c r="K202" s="219"/>
      <c r="L202" s="38"/>
      <c r="M202" s="220" t="s">
        <v>1</v>
      </c>
      <c r="N202" s="221" t="s">
        <v>42</v>
      </c>
      <c r="O202" s="74"/>
      <c r="P202" s="222">
        <f>O202*H202</f>
        <v>0</v>
      </c>
      <c r="Q202" s="222">
        <v>0.12966</v>
      </c>
      <c r="R202" s="222">
        <f>Q202*H202</f>
        <v>8.2139609999999994</v>
      </c>
      <c r="S202" s="222">
        <v>0</v>
      </c>
      <c r="T202" s="223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224" t="s">
        <v>217</v>
      </c>
      <c r="AT202" s="224" t="s">
        <v>213</v>
      </c>
      <c r="AU202" s="224" t="s">
        <v>95</v>
      </c>
      <c r="AY202" s="16" t="s">
        <v>211</v>
      </c>
      <c r="BE202" s="225">
        <f>IF(N202="základná",J202,0)</f>
        <v>0</v>
      </c>
      <c r="BF202" s="225">
        <f>IF(N202="znížená",J202,0)</f>
        <v>0</v>
      </c>
      <c r="BG202" s="225">
        <f>IF(N202="zákl. prenesená",J202,0)</f>
        <v>0</v>
      </c>
      <c r="BH202" s="225">
        <f>IF(N202="zníž. prenesená",J202,0)</f>
        <v>0</v>
      </c>
      <c r="BI202" s="225">
        <f>IF(N202="nulová",J202,0)</f>
        <v>0</v>
      </c>
      <c r="BJ202" s="16" t="s">
        <v>95</v>
      </c>
      <c r="BK202" s="225">
        <f>ROUND(I202*H202,2)</f>
        <v>0</v>
      </c>
      <c r="BL202" s="16" t="s">
        <v>217</v>
      </c>
      <c r="BM202" s="224" t="s">
        <v>714</v>
      </c>
    </row>
    <row r="203" spans="1:65" s="2" customFormat="1" ht="30" customHeight="1">
      <c r="A203" s="33"/>
      <c r="B203" s="34"/>
      <c r="C203" s="213" t="s">
        <v>332</v>
      </c>
      <c r="D203" s="213" t="s">
        <v>213</v>
      </c>
      <c r="E203" s="214" t="s">
        <v>715</v>
      </c>
      <c r="F203" s="215" t="s">
        <v>716</v>
      </c>
      <c r="G203" s="216" t="s">
        <v>216</v>
      </c>
      <c r="H203" s="217">
        <v>262.56</v>
      </c>
      <c r="I203" s="218"/>
      <c r="J203" s="217">
        <f>ROUND(I203*H203,2)</f>
        <v>0</v>
      </c>
      <c r="K203" s="219"/>
      <c r="L203" s="38"/>
      <c r="M203" s="220" t="s">
        <v>1</v>
      </c>
      <c r="N203" s="221" t="s">
        <v>42</v>
      </c>
      <c r="O203" s="74"/>
      <c r="P203" s="222">
        <f>O203*H203</f>
        <v>0</v>
      </c>
      <c r="Q203" s="222">
        <v>0.112</v>
      </c>
      <c r="R203" s="222">
        <f>Q203*H203</f>
        <v>29.40672</v>
      </c>
      <c r="S203" s="222">
        <v>0</v>
      </c>
      <c r="T203" s="223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224" t="s">
        <v>217</v>
      </c>
      <c r="AT203" s="224" t="s">
        <v>213</v>
      </c>
      <c r="AU203" s="224" t="s">
        <v>95</v>
      </c>
      <c r="AY203" s="16" t="s">
        <v>211</v>
      </c>
      <c r="BE203" s="225">
        <f>IF(N203="základná",J203,0)</f>
        <v>0</v>
      </c>
      <c r="BF203" s="225">
        <f>IF(N203="znížená",J203,0)</f>
        <v>0</v>
      </c>
      <c r="BG203" s="225">
        <f>IF(N203="zákl. prenesená",J203,0)</f>
        <v>0</v>
      </c>
      <c r="BH203" s="225">
        <f>IF(N203="zníž. prenesená",J203,0)</f>
        <v>0</v>
      </c>
      <c r="BI203" s="225">
        <f>IF(N203="nulová",J203,0)</f>
        <v>0</v>
      </c>
      <c r="BJ203" s="16" t="s">
        <v>95</v>
      </c>
      <c r="BK203" s="225">
        <f>ROUND(I203*H203,2)</f>
        <v>0</v>
      </c>
      <c r="BL203" s="16" t="s">
        <v>217</v>
      </c>
      <c r="BM203" s="224" t="s">
        <v>717</v>
      </c>
    </row>
    <row r="204" spans="1:65" s="13" customFormat="1">
      <c r="B204" s="226"/>
      <c r="C204" s="227"/>
      <c r="D204" s="228" t="s">
        <v>219</v>
      </c>
      <c r="E204" s="229" t="s">
        <v>1</v>
      </c>
      <c r="F204" s="230" t="s">
        <v>710</v>
      </c>
      <c r="G204" s="227"/>
      <c r="H204" s="231">
        <v>62.56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AT204" s="237" t="s">
        <v>219</v>
      </c>
      <c r="AU204" s="237" t="s">
        <v>95</v>
      </c>
      <c r="AV204" s="13" t="s">
        <v>95</v>
      </c>
      <c r="AW204" s="13" t="s">
        <v>32</v>
      </c>
      <c r="AX204" s="13" t="s">
        <v>76</v>
      </c>
      <c r="AY204" s="237" t="s">
        <v>211</v>
      </c>
    </row>
    <row r="205" spans="1:65" s="13" customFormat="1">
      <c r="B205" s="226"/>
      <c r="C205" s="227"/>
      <c r="D205" s="228" t="s">
        <v>219</v>
      </c>
      <c r="E205" s="229" t="s">
        <v>1</v>
      </c>
      <c r="F205" s="230" t="s">
        <v>718</v>
      </c>
      <c r="G205" s="227"/>
      <c r="H205" s="231">
        <v>200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AT205" s="237" t="s">
        <v>219</v>
      </c>
      <c r="AU205" s="237" t="s">
        <v>95</v>
      </c>
      <c r="AV205" s="13" t="s">
        <v>95</v>
      </c>
      <c r="AW205" s="13" t="s">
        <v>32</v>
      </c>
      <c r="AX205" s="13" t="s">
        <v>76</v>
      </c>
      <c r="AY205" s="237" t="s">
        <v>211</v>
      </c>
    </row>
    <row r="206" spans="1:65" s="14" customFormat="1">
      <c r="B206" s="238"/>
      <c r="C206" s="239"/>
      <c r="D206" s="228" t="s">
        <v>219</v>
      </c>
      <c r="E206" s="240" t="s">
        <v>1</v>
      </c>
      <c r="F206" s="241" t="s">
        <v>231</v>
      </c>
      <c r="G206" s="239"/>
      <c r="H206" s="242">
        <v>262.56</v>
      </c>
      <c r="I206" s="243"/>
      <c r="J206" s="239"/>
      <c r="K206" s="239"/>
      <c r="L206" s="244"/>
      <c r="M206" s="245"/>
      <c r="N206" s="246"/>
      <c r="O206" s="246"/>
      <c r="P206" s="246"/>
      <c r="Q206" s="246"/>
      <c r="R206" s="246"/>
      <c r="S206" s="246"/>
      <c r="T206" s="247"/>
      <c r="AT206" s="248" t="s">
        <v>219</v>
      </c>
      <c r="AU206" s="248" t="s">
        <v>95</v>
      </c>
      <c r="AV206" s="14" t="s">
        <v>217</v>
      </c>
      <c r="AW206" s="14" t="s">
        <v>32</v>
      </c>
      <c r="AX206" s="14" t="s">
        <v>84</v>
      </c>
      <c r="AY206" s="248" t="s">
        <v>211</v>
      </c>
    </row>
    <row r="207" spans="1:65" s="2" customFormat="1" ht="22.15" customHeight="1">
      <c r="A207" s="33"/>
      <c r="B207" s="34"/>
      <c r="C207" s="249" t="s">
        <v>337</v>
      </c>
      <c r="D207" s="249" t="s">
        <v>314</v>
      </c>
      <c r="E207" s="250" t="s">
        <v>719</v>
      </c>
      <c r="F207" s="251" t="s">
        <v>720</v>
      </c>
      <c r="G207" s="252" t="s">
        <v>216</v>
      </c>
      <c r="H207" s="253">
        <v>63.19</v>
      </c>
      <c r="I207" s="254"/>
      <c r="J207" s="253">
        <f>ROUND(I207*H207,2)</f>
        <v>0</v>
      </c>
      <c r="K207" s="255"/>
      <c r="L207" s="256"/>
      <c r="M207" s="257" t="s">
        <v>1</v>
      </c>
      <c r="N207" s="258" t="s">
        <v>42</v>
      </c>
      <c r="O207" s="74"/>
      <c r="P207" s="222">
        <f>O207*H207</f>
        <v>0</v>
      </c>
      <c r="Q207" s="222">
        <v>0.18</v>
      </c>
      <c r="R207" s="222">
        <f>Q207*H207</f>
        <v>11.374199999999998</v>
      </c>
      <c r="S207" s="222">
        <v>0</v>
      </c>
      <c r="T207" s="223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24" t="s">
        <v>252</v>
      </c>
      <c r="AT207" s="224" t="s">
        <v>314</v>
      </c>
      <c r="AU207" s="224" t="s">
        <v>95</v>
      </c>
      <c r="AY207" s="16" t="s">
        <v>211</v>
      </c>
      <c r="BE207" s="225">
        <f>IF(N207="základná",J207,0)</f>
        <v>0</v>
      </c>
      <c r="BF207" s="225">
        <f>IF(N207="znížená",J207,0)</f>
        <v>0</v>
      </c>
      <c r="BG207" s="225">
        <f>IF(N207="zákl. prenesená",J207,0)</f>
        <v>0</v>
      </c>
      <c r="BH207" s="225">
        <f>IF(N207="zníž. prenesená",J207,0)</f>
        <v>0</v>
      </c>
      <c r="BI207" s="225">
        <f>IF(N207="nulová",J207,0)</f>
        <v>0</v>
      </c>
      <c r="BJ207" s="16" t="s">
        <v>95</v>
      </c>
      <c r="BK207" s="225">
        <f>ROUND(I207*H207,2)</f>
        <v>0</v>
      </c>
      <c r="BL207" s="16" t="s">
        <v>217</v>
      </c>
      <c r="BM207" s="224" t="s">
        <v>721</v>
      </c>
    </row>
    <row r="208" spans="1:65" s="13" customFormat="1">
      <c r="B208" s="226"/>
      <c r="C208" s="227"/>
      <c r="D208" s="228" t="s">
        <v>219</v>
      </c>
      <c r="E208" s="227"/>
      <c r="F208" s="230" t="s">
        <v>722</v>
      </c>
      <c r="G208" s="227"/>
      <c r="H208" s="231">
        <v>63.19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AT208" s="237" t="s">
        <v>219</v>
      </c>
      <c r="AU208" s="237" t="s">
        <v>95</v>
      </c>
      <c r="AV208" s="13" t="s">
        <v>95</v>
      </c>
      <c r="AW208" s="13" t="s">
        <v>4</v>
      </c>
      <c r="AX208" s="13" t="s">
        <v>84</v>
      </c>
      <c r="AY208" s="237" t="s">
        <v>211</v>
      </c>
    </row>
    <row r="209" spans="1:65" s="2" customFormat="1" ht="19.899999999999999" customHeight="1">
      <c r="A209" s="33"/>
      <c r="B209" s="34"/>
      <c r="C209" s="249" t="s">
        <v>342</v>
      </c>
      <c r="D209" s="249" t="s">
        <v>314</v>
      </c>
      <c r="E209" s="250" t="s">
        <v>723</v>
      </c>
      <c r="F209" s="251" t="s">
        <v>724</v>
      </c>
      <c r="G209" s="252" t="s">
        <v>216</v>
      </c>
      <c r="H209" s="253">
        <v>200</v>
      </c>
      <c r="I209" s="254"/>
      <c r="J209" s="253">
        <f>ROUND(I209*H209,2)</f>
        <v>0</v>
      </c>
      <c r="K209" s="255"/>
      <c r="L209" s="256"/>
      <c r="M209" s="257" t="s">
        <v>1</v>
      </c>
      <c r="N209" s="258" t="s">
        <v>42</v>
      </c>
      <c r="O209" s="74"/>
      <c r="P209" s="222">
        <f>O209*H209</f>
        <v>0</v>
      </c>
      <c r="Q209" s="222">
        <v>0.16625000000000001</v>
      </c>
      <c r="R209" s="222">
        <f>Q209*H209</f>
        <v>33.25</v>
      </c>
      <c r="S209" s="222">
        <v>0</v>
      </c>
      <c r="T209" s="223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224" t="s">
        <v>252</v>
      </c>
      <c r="AT209" s="224" t="s">
        <v>314</v>
      </c>
      <c r="AU209" s="224" t="s">
        <v>95</v>
      </c>
      <c r="AY209" s="16" t="s">
        <v>211</v>
      </c>
      <c r="BE209" s="225">
        <f>IF(N209="základná",J209,0)</f>
        <v>0</v>
      </c>
      <c r="BF209" s="225">
        <f>IF(N209="znížená",J209,0)</f>
        <v>0</v>
      </c>
      <c r="BG209" s="225">
        <f>IF(N209="zákl. prenesená",J209,0)</f>
        <v>0</v>
      </c>
      <c r="BH209" s="225">
        <f>IF(N209="zníž. prenesená",J209,0)</f>
        <v>0</v>
      </c>
      <c r="BI209" s="225">
        <f>IF(N209="nulová",J209,0)</f>
        <v>0</v>
      </c>
      <c r="BJ209" s="16" t="s">
        <v>95</v>
      </c>
      <c r="BK209" s="225">
        <f>ROUND(I209*H209,2)</f>
        <v>0</v>
      </c>
      <c r="BL209" s="16" t="s">
        <v>217</v>
      </c>
      <c r="BM209" s="224" t="s">
        <v>725</v>
      </c>
    </row>
    <row r="210" spans="1:65" s="2" customFormat="1" ht="22.15" customHeight="1">
      <c r="A210" s="33"/>
      <c r="B210" s="34"/>
      <c r="C210" s="213" t="s">
        <v>347</v>
      </c>
      <c r="D210" s="213" t="s">
        <v>213</v>
      </c>
      <c r="E210" s="214" t="s">
        <v>726</v>
      </c>
      <c r="F210" s="215" t="s">
        <v>727</v>
      </c>
      <c r="G210" s="216" t="s">
        <v>216</v>
      </c>
      <c r="H210" s="217">
        <v>10.49</v>
      </c>
      <c r="I210" s="218"/>
      <c r="J210" s="217">
        <f>ROUND(I210*H210,2)</f>
        <v>0</v>
      </c>
      <c r="K210" s="219"/>
      <c r="L210" s="38"/>
      <c r="M210" s="220" t="s">
        <v>1</v>
      </c>
      <c r="N210" s="221" t="s">
        <v>42</v>
      </c>
      <c r="O210" s="74"/>
      <c r="P210" s="222">
        <f>O210*H210</f>
        <v>0</v>
      </c>
      <c r="Q210" s="222">
        <v>0.112</v>
      </c>
      <c r="R210" s="222">
        <f>Q210*H210</f>
        <v>1.1748800000000001</v>
      </c>
      <c r="S210" s="222">
        <v>0</v>
      </c>
      <c r="T210" s="223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24" t="s">
        <v>217</v>
      </c>
      <c r="AT210" s="224" t="s">
        <v>213</v>
      </c>
      <c r="AU210" s="224" t="s">
        <v>95</v>
      </c>
      <c r="AY210" s="16" t="s">
        <v>211</v>
      </c>
      <c r="BE210" s="225">
        <f>IF(N210="základná",J210,0)</f>
        <v>0</v>
      </c>
      <c r="BF210" s="225">
        <f>IF(N210="znížená",J210,0)</f>
        <v>0</v>
      </c>
      <c r="BG210" s="225">
        <f>IF(N210="zákl. prenesená",J210,0)</f>
        <v>0</v>
      </c>
      <c r="BH210" s="225">
        <f>IF(N210="zníž. prenesená",J210,0)</f>
        <v>0</v>
      </c>
      <c r="BI210" s="225">
        <f>IF(N210="nulová",J210,0)</f>
        <v>0</v>
      </c>
      <c r="BJ210" s="16" t="s">
        <v>95</v>
      </c>
      <c r="BK210" s="225">
        <f>ROUND(I210*H210,2)</f>
        <v>0</v>
      </c>
      <c r="BL210" s="16" t="s">
        <v>217</v>
      </c>
      <c r="BM210" s="224" t="s">
        <v>728</v>
      </c>
    </row>
    <row r="211" spans="1:65" s="2" customFormat="1" ht="14.45" customHeight="1">
      <c r="A211" s="33"/>
      <c r="B211" s="34"/>
      <c r="C211" s="249" t="s">
        <v>352</v>
      </c>
      <c r="D211" s="249" t="s">
        <v>314</v>
      </c>
      <c r="E211" s="250" t="s">
        <v>729</v>
      </c>
      <c r="F211" s="251" t="s">
        <v>730</v>
      </c>
      <c r="G211" s="252" t="s">
        <v>216</v>
      </c>
      <c r="H211" s="253">
        <v>10.59</v>
      </c>
      <c r="I211" s="254"/>
      <c r="J211" s="253">
        <f>ROUND(I211*H211,2)</f>
        <v>0</v>
      </c>
      <c r="K211" s="255"/>
      <c r="L211" s="256"/>
      <c r="M211" s="257" t="s">
        <v>1</v>
      </c>
      <c r="N211" s="258" t="s">
        <v>42</v>
      </c>
      <c r="O211" s="74"/>
      <c r="P211" s="222">
        <f>O211*H211</f>
        <v>0</v>
      </c>
      <c r="Q211" s="222">
        <v>0.13800000000000001</v>
      </c>
      <c r="R211" s="222">
        <f>Q211*H211</f>
        <v>1.4614200000000002</v>
      </c>
      <c r="S211" s="222">
        <v>0</v>
      </c>
      <c r="T211" s="223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224" t="s">
        <v>252</v>
      </c>
      <c r="AT211" s="224" t="s">
        <v>314</v>
      </c>
      <c r="AU211" s="224" t="s">
        <v>95</v>
      </c>
      <c r="AY211" s="16" t="s">
        <v>211</v>
      </c>
      <c r="BE211" s="225">
        <f>IF(N211="základná",J211,0)</f>
        <v>0</v>
      </c>
      <c r="BF211" s="225">
        <f>IF(N211="znížená",J211,0)</f>
        <v>0</v>
      </c>
      <c r="BG211" s="225">
        <f>IF(N211="zákl. prenesená",J211,0)</f>
        <v>0</v>
      </c>
      <c r="BH211" s="225">
        <f>IF(N211="zníž. prenesená",J211,0)</f>
        <v>0</v>
      </c>
      <c r="BI211" s="225">
        <f>IF(N211="nulová",J211,0)</f>
        <v>0</v>
      </c>
      <c r="BJ211" s="16" t="s">
        <v>95</v>
      </c>
      <c r="BK211" s="225">
        <f>ROUND(I211*H211,2)</f>
        <v>0</v>
      </c>
      <c r="BL211" s="16" t="s">
        <v>217</v>
      </c>
      <c r="BM211" s="224" t="s">
        <v>731</v>
      </c>
    </row>
    <row r="212" spans="1:65" s="12" customFormat="1" ht="22.9" customHeight="1">
      <c r="B212" s="197"/>
      <c r="C212" s="198"/>
      <c r="D212" s="199" t="s">
        <v>75</v>
      </c>
      <c r="E212" s="211" t="s">
        <v>252</v>
      </c>
      <c r="F212" s="211" t="s">
        <v>421</v>
      </c>
      <c r="G212" s="198"/>
      <c r="H212" s="198"/>
      <c r="I212" s="201"/>
      <c r="J212" s="212">
        <f>BK212</f>
        <v>0</v>
      </c>
      <c r="K212" s="198"/>
      <c r="L212" s="203"/>
      <c r="M212" s="204"/>
      <c r="N212" s="205"/>
      <c r="O212" s="205"/>
      <c r="P212" s="206">
        <f>P213</f>
        <v>0</v>
      </c>
      <c r="Q212" s="205"/>
      <c r="R212" s="206">
        <f>R213</f>
        <v>0.32079999999999997</v>
      </c>
      <c r="S212" s="205"/>
      <c r="T212" s="207">
        <f>T213</f>
        <v>0</v>
      </c>
      <c r="AR212" s="208" t="s">
        <v>84</v>
      </c>
      <c r="AT212" s="209" t="s">
        <v>75</v>
      </c>
      <c r="AU212" s="209" t="s">
        <v>84</v>
      </c>
      <c r="AY212" s="208" t="s">
        <v>211</v>
      </c>
      <c r="BK212" s="210">
        <f>BK213</f>
        <v>0</v>
      </c>
    </row>
    <row r="213" spans="1:65" s="2" customFormat="1" ht="14.45" customHeight="1">
      <c r="A213" s="33"/>
      <c r="B213" s="34"/>
      <c r="C213" s="213" t="s">
        <v>357</v>
      </c>
      <c r="D213" s="213" t="s">
        <v>213</v>
      </c>
      <c r="E213" s="214" t="s">
        <v>732</v>
      </c>
      <c r="F213" s="215" t="s">
        <v>733</v>
      </c>
      <c r="G213" s="216" t="s">
        <v>384</v>
      </c>
      <c r="H213" s="217">
        <v>1</v>
      </c>
      <c r="I213" s="218"/>
      <c r="J213" s="217">
        <f>ROUND(I213*H213,2)</f>
        <v>0</v>
      </c>
      <c r="K213" s="219"/>
      <c r="L213" s="38"/>
      <c r="M213" s="220" t="s">
        <v>1</v>
      </c>
      <c r="N213" s="221" t="s">
        <v>42</v>
      </c>
      <c r="O213" s="74"/>
      <c r="P213" s="222">
        <f>O213*H213</f>
        <v>0</v>
      </c>
      <c r="Q213" s="222">
        <v>0.32079999999999997</v>
      </c>
      <c r="R213" s="222">
        <f>Q213*H213</f>
        <v>0.32079999999999997</v>
      </c>
      <c r="S213" s="222">
        <v>0</v>
      </c>
      <c r="T213" s="223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24" t="s">
        <v>217</v>
      </c>
      <c r="AT213" s="224" t="s">
        <v>213</v>
      </c>
      <c r="AU213" s="224" t="s">
        <v>95</v>
      </c>
      <c r="AY213" s="16" t="s">
        <v>211</v>
      </c>
      <c r="BE213" s="225">
        <f>IF(N213="základná",J213,0)</f>
        <v>0</v>
      </c>
      <c r="BF213" s="225">
        <f>IF(N213="znížená",J213,0)</f>
        <v>0</v>
      </c>
      <c r="BG213" s="225">
        <f>IF(N213="zákl. prenesená",J213,0)</f>
        <v>0</v>
      </c>
      <c r="BH213" s="225">
        <f>IF(N213="zníž. prenesená",J213,0)</f>
        <v>0</v>
      </c>
      <c r="BI213" s="225">
        <f>IF(N213="nulová",J213,0)</f>
        <v>0</v>
      </c>
      <c r="BJ213" s="16" t="s">
        <v>95</v>
      </c>
      <c r="BK213" s="225">
        <f>ROUND(I213*H213,2)</f>
        <v>0</v>
      </c>
      <c r="BL213" s="16" t="s">
        <v>217</v>
      </c>
      <c r="BM213" s="224" t="s">
        <v>734</v>
      </c>
    </row>
    <row r="214" spans="1:65" s="12" customFormat="1" ht="22.9" customHeight="1">
      <c r="B214" s="197"/>
      <c r="C214" s="198"/>
      <c r="D214" s="199" t="s">
        <v>75</v>
      </c>
      <c r="E214" s="211" t="s">
        <v>256</v>
      </c>
      <c r="F214" s="211" t="s">
        <v>457</v>
      </c>
      <c r="G214" s="198"/>
      <c r="H214" s="198"/>
      <c r="I214" s="201"/>
      <c r="J214" s="212">
        <f>BK214</f>
        <v>0</v>
      </c>
      <c r="K214" s="198"/>
      <c r="L214" s="203"/>
      <c r="M214" s="204"/>
      <c r="N214" s="205"/>
      <c r="O214" s="205"/>
      <c r="P214" s="206">
        <f>SUM(P215:P255)</f>
        <v>0</v>
      </c>
      <c r="Q214" s="205"/>
      <c r="R214" s="206">
        <f>SUM(R215:R255)</f>
        <v>62.814265499999998</v>
      </c>
      <c r="S214" s="205"/>
      <c r="T214" s="207">
        <f>SUM(T215:T255)</f>
        <v>1.6E-2</v>
      </c>
      <c r="AR214" s="208" t="s">
        <v>84</v>
      </c>
      <c r="AT214" s="209" t="s">
        <v>75</v>
      </c>
      <c r="AU214" s="209" t="s">
        <v>84</v>
      </c>
      <c r="AY214" s="208" t="s">
        <v>211</v>
      </c>
      <c r="BK214" s="210">
        <f>SUM(BK215:BK255)</f>
        <v>0</v>
      </c>
    </row>
    <row r="215" spans="1:65" s="2" customFormat="1" ht="34.9" customHeight="1">
      <c r="A215" s="33"/>
      <c r="B215" s="34"/>
      <c r="C215" s="213" t="s">
        <v>362</v>
      </c>
      <c r="D215" s="213" t="s">
        <v>213</v>
      </c>
      <c r="E215" s="214" t="s">
        <v>463</v>
      </c>
      <c r="F215" s="215" t="s">
        <v>735</v>
      </c>
      <c r="G215" s="216" t="s">
        <v>384</v>
      </c>
      <c r="H215" s="217">
        <v>4</v>
      </c>
      <c r="I215" s="218"/>
      <c r="J215" s="217">
        <f>ROUND(I215*H215,2)</f>
        <v>0</v>
      </c>
      <c r="K215" s="219"/>
      <c r="L215" s="38"/>
      <c r="M215" s="220" t="s">
        <v>1</v>
      </c>
      <c r="N215" s="221" t="s">
        <v>42</v>
      </c>
      <c r="O215" s="74"/>
      <c r="P215" s="222">
        <f>O215*H215</f>
        <v>0</v>
      </c>
      <c r="Q215" s="222">
        <v>0.22133</v>
      </c>
      <c r="R215" s="222">
        <f>Q215*H215</f>
        <v>0.88532</v>
      </c>
      <c r="S215" s="222">
        <v>0</v>
      </c>
      <c r="T215" s="223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224" t="s">
        <v>217</v>
      </c>
      <c r="AT215" s="224" t="s">
        <v>213</v>
      </c>
      <c r="AU215" s="224" t="s">
        <v>95</v>
      </c>
      <c r="AY215" s="16" t="s">
        <v>211</v>
      </c>
      <c r="BE215" s="225">
        <f>IF(N215="základná",J215,0)</f>
        <v>0</v>
      </c>
      <c r="BF215" s="225">
        <f>IF(N215="znížená",J215,0)</f>
        <v>0</v>
      </c>
      <c r="BG215" s="225">
        <f>IF(N215="zákl. prenesená",J215,0)</f>
        <v>0</v>
      </c>
      <c r="BH215" s="225">
        <f>IF(N215="zníž. prenesená",J215,0)</f>
        <v>0</v>
      </c>
      <c r="BI215" s="225">
        <f>IF(N215="nulová",J215,0)</f>
        <v>0</v>
      </c>
      <c r="BJ215" s="16" t="s">
        <v>95</v>
      </c>
      <c r="BK215" s="225">
        <f>ROUND(I215*H215,2)</f>
        <v>0</v>
      </c>
      <c r="BL215" s="16" t="s">
        <v>217</v>
      </c>
      <c r="BM215" s="224" t="s">
        <v>736</v>
      </c>
    </row>
    <row r="216" spans="1:65" s="13" customFormat="1">
      <c r="B216" s="226"/>
      <c r="C216" s="227"/>
      <c r="D216" s="228" t="s">
        <v>219</v>
      </c>
      <c r="E216" s="229" t="s">
        <v>1</v>
      </c>
      <c r="F216" s="230" t="s">
        <v>737</v>
      </c>
      <c r="G216" s="227"/>
      <c r="H216" s="231">
        <v>4</v>
      </c>
      <c r="I216" s="232"/>
      <c r="J216" s="227"/>
      <c r="K216" s="227"/>
      <c r="L216" s="233"/>
      <c r="M216" s="234"/>
      <c r="N216" s="235"/>
      <c r="O216" s="235"/>
      <c r="P216" s="235"/>
      <c r="Q216" s="235"/>
      <c r="R216" s="235"/>
      <c r="S216" s="235"/>
      <c r="T216" s="236"/>
      <c r="AT216" s="237" t="s">
        <v>219</v>
      </c>
      <c r="AU216" s="237" t="s">
        <v>95</v>
      </c>
      <c r="AV216" s="13" t="s">
        <v>95</v>
      </c>
      <c r="AW216" s="13" t="s">
        <v>32</v>
      </c>
      <c r="AX216" s="13" t="s">
        <v>84</v>
      </c>
      <c r="AY216" s="237" t="s">
        <v>211</v>
      </c>
    </row>
    <row r="217" spans="1:65" s="2" customFormat="1" ht="22.15" customHeight="1">
      <c r="A217" s="33"/>
      <c r="B217" s="34"/>
      <c r="C217" s="213" t="s">
        <v>367</v>
      </c>
      <c r="D217" s="213" t="s">
        <v>213</v>
      </c>
      <c r="E217" s="214" t="s">
        <v>473</v>
      </c>
      <c r="F217" s="215" t="s">
        <v>474</v>
      </c>
      <c r="G217" s="216" t="s">
        <v>384</v>
      </c>
      <c r="H217" s="217">
        <v>4</v>
      </c>
      <c r="I217" s="218"/>
      <c r="J217" s="217">
        <f>ROUND(I217*H217,2)</f>
        <v>0</v>
      </c>
      <c r="K217" s="219"/>
      <c r="L217" s="38"/>
      <c r="M217" s="220" t="s">
        <v>1</v>
      </c>
      <c r="N217" s="221" t="s">
        <v>42</v>
      </c>
      <c r="O217" s="74"/>
      <c r="P217" s="222">
        <f>O217*H217</f>
        <v>0</v>
      </c>
      <c r="Q217" s="222">
        <v>0.11958000000000001</v>
      </c>
      <c r="R217" s="222">
        <f>Q217*H217</f>
        <v>0.47832000000000002</v>
      </c>
      <c r="S217" s="222">
        <v>0</v>
      </c>
      <c r="T217" s="223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224" t="s">
        <v>217</v>
      </c>
      <c r="AT217" s="224" t="s">
        <v>213</v>
      </c>
      <c r="AU217" s="224" t="s">
        <v>95</v>
      </c>
      <c r="AY217" s="16" t="s">
        <v>211</v>
      </c>
      <c r="BE217" s="225">
        <f>IF(N217="základná",J217,0)</f>
        <v>0</v>
      </c>
      <c r="BF217" s="225">
        <f>IF(N217="znížená",J217,0)</f>
        <v>0</v>
      </c>
      <c r="BG217" s="225">
        <f>IF(N217="zákl. prenesená",J217,0)</f>
        <v>0</v>
      </c>
      <c r="BH217" s="225">
        <f>IF(N217="zníž. prenesená",J217,0)</f>
        <v>0</v>
      </c>
      <c r="BI217" s="225">
        <f>IF(N217="nulová",J217,0)</f>
        <v>0</v>
      </c>
      <c r="BJ217" s="16" t="s">
        <v>95</v>
      </c>
      <c r="BK217" s="225">
        <f>ROUND(I217*H217,2)</f>
        <v>0</v>
      </c>
      <c r="BL217" s="16" t="s">
        <v>217</v>
      </c>
      <c r="BM217" s="224" t="s">
        <v>738</v>
      </c>
    </row>
    <row r="218" spans="1:65" s="2" customFormat="1" ht="14.45" customHeight="1">
      <c r="A218" s="33"/>
      <c r="B218" s="34"/>
      <c r="C218" s="249" t="s">
        <v>371</v>
      </c>
      <c r="D218" s="249" t="s">
        <v>314</v>
      </c>
      <c r="E218" s="250" t="s">
        <v>477</v>
      </c>
      <c r="F218" s="251" t="s">
        <v>478</v>
      </c>
      <c r="G218" s="252" t="s">
        <v>384</v>
      </c>
      <c r="H218" s="253">
        <v>4</v>
      </c>
      <c r="I218" s="254"/>
      <c r="J218" s="253">
        <f>ROUND(I218*H218,2)</f>
        <v>0</v>
      </c>
      <c r="K218" s="255"/>
      <c r="L218" s="256"/>
      <c r="M218" s="257" t="s">
        <v>1</v>
      </c>
      <c r="N218" s="258" t="s">
        <v>42</v>
      </c>
      <c r="O218" s="74"/>
      <c r="P218" s="222">
        <f>O218*H218</f>
        <v>0</v>
      </c>
      <c r="Q218" s="222">
        <v>1.4E-3</v>
      </c>
      <c r="R218" s="222">
        <f>Q218*H218</f>
        <v>5.5999999999999999E-3</v>
      </c>
      <c r="S218" s="222">
        <v>0</v>
      </c>
      <c r="T218" s="223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224" t="s">
        <v>252</v>
      </c>
      <c r="AT218" s="224" t="s">
        <v>314</v>
      </c>
      <c r="AU218" s="224" t="s">
        <v>95</v>
      </c>
      <c r="AY218" s="16" t="s">
        <v>211</v>
      </c>
      <c r="BE218" s="225">
        <f>IF(N218="základná",J218,0)</f>
        <v>0</v>
      </c>
      <c r="BF218" s="225">
        <f>IF(N218="znížená",J218,0)</f>
        <v>0</v>
      </c>
      <c r="BG218" s="225">
        <f>IF(N218="zákl. prenesená",J218,0)</f>
        <v>0</v>
      </c>
      <c r="BH218" s="225">
        <f>IF(N218="zníž. prenesená",J218,0)</f>
        <v>0</v>
      </c>
      <c r="BI218" s="225">
        <f>IF(N218="nulová",J218,0)</f>
        <v>0</v>
      </c>
      <c r="BJ218" s="16" t="s">
        <v>95</v>
      </c>
      <c r="BK218" s="225">
        <f>ROUND(I218*H218,2)</f>
        <v>0</v>
      </c>
      <c r="BL218" s="16" t="s">
        <v>217</v>
      </c>
      <c r="BM218" s="224" t="s">
        <v>739</v>
      </c>
    </row>
    <row r="219" spans="1:65" s="2" customFormat="1" ht="14.45" customHeight="1">
      <c r="A219" s="33"/>
      <c r="B219" s="34"/>
      <c r="C219" s="249" t="s">
        <v>376</v>
      </c>
      <c r="D219" s="249" t="s">
        <v>314</v>
      </c>
      <c r="E219" s="250" t="s">
        <v>481</v>
      </c>
      <c r="F219" s="251" t="s">
        <v>482</v>
      </c>
      <c r="G219" s="252" t="s">
        <v>384</v>
      </c>
      <c r="H219" s="253">
        <v>4</v>
      </c>
      <c r="I219" s="254"/>
      <c r="J219" s="253">
        <f>ROUND(I219*H219,2)</f>
        <v>0</v>
      </c>
      <c r="K219" s="255"/>
      <c r="L219" s="256"/>
      <c r="M219" s="257" t="s">
        <v>1</v>
      </c>
      <c r="N219" s="258" t="s">
        <v>42</v>
      </c>
      <c r="O219" s="74"/>
      <c r="P219" s="222">
        <f>O219*H219</f>
        <v>0</v>
      </c>
      <c r="Q219" s="222">
        <v>1.5E-5</v>
      </c>
      <c r="R219" s="222">
        <f>Q219*H219</f>
        <v>6.0000000000000002E-5</v>
      </c>
      <c r="S219" s="222">
        <v>0</v>
      </c>
      <c r="T219" s="223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224" t="s">
        <v>252</v>
      </c>
      <c r="AT219" s="224" t="s">
        <v>314</v>
      </c>
      <c r="AU219" s="224" t="s">
        <v>95</v>
      </c>
      <c r="AY219" s="16" t="s">
        <v>211</v>
      </c>
      <c r="BE219" s="225">
        <f>IF(N219="základná",J219,0)</f>
        <v>0</v>
      </c>
      <c r="BF219" s="225">
        <f>IF(N219="znížená",J219,0)</f>
        <v>0</v>
      </c>
      <c r="BG219" s="225">
        <f>IF(N219="zákl. prenesená",J219,0)</f>
        <v>0</v>
      </c>
      <c r="BH219" s="225">
        <f>IF(N219="zníž. prenesená",J219,0)</f>
        <v>0</v>
      </c>
      <c r="BI219" s="225">
        <f>IF(N219="nulová",J219,0)</f>
        <v>0</v>
      </c>
      <c r="BJ219" s="16" t="s">
        <v>95</v>
      </c>
      <c r="BK219" s="225">
        <f>ROUND(I219*H219,2)</f>
        <v>0</v>
      </c>
      <c r="BL219" s="16" t="s">
        <v>217</v>
      </c>
      <c r="BM219" s="224" t="s">
        <v>740</v>
      </c>
    </row>
    <row r="220" spans="1:65" s="2" customFormat="1" ht="22.15" customHeight="1">
      <c r="A220" s="33"/>
      <c r="B220" s="34"/>
      <c r="C220" s="213" t="s">
        <v>381</v>
      </c>
      <c r="D220" s="213" t="s">
        <v>213</v>
      </c>
      <c r="E220" s="214" t="s">
        <v>606</v>
      </c>
      <c r="F220" s="215" t="s">
        <v>607</v>
      </c>
      <c r="G220" s="216" t="s">
        <v>216</v>
      </c>
      <c r="H220" s="217">
        <v>14.25</v>
      </c>
      <c r="I220" s="218"/>
      <c r="J220" s="217">
        <f>ROUND(I220*H220,2)</f>
        <v>0</v>
      </c>
      <c r="K220" s="219"/>
      <c r="L220" s="38"/>
      <c r="M220" s="220" t="s">
        <v>1</v>
      </c>
      <c r="N220" s="221" t="s">
        <v>42</v>
      </c>
      <c r="O220" s="74"/>
      <c r="P220" s="222">
        <f>O220*H220</f>
        <v>0</v>
      </c>
      <c r="Q220" s="222">
        <v>5.9999999999999995E-4</v>
      </c>
      <c r="R220" s="222">
        <f>Q220*H220</f>
        <v>8.5499999999999986E-3</v>
      </c>
      <c r="S220" s="222">
        <v>0</v>
      </c>
      <c r="T220" s="223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224" t="s">
        <v>217</v>
      </c>
      <c r="AT220" s="224" t="s">
        <v>213</v>
      </c>
      <c r="AU220" s="224" t="s">
        <v>95</v>
      </c>
      <c r="AY220" s="16" t="s">
        <v>211</v>
      </c>
      <c r="BE220" s="225">
        <f>IF(N220="základná",J220,0)</f>
        <v>0</v>
      </c>
      <c r="BF220" s="225">
        <f>IF(N220="znížená",J220,0)</f>
        <v>0</v>
      </c>
      <c r="BG220" s="225">
        <f>IF(N220="zákl. prenesená",J220,0)</f>
        <v>0</v>
      </c>
      <c r="BH220" s="225">
        <f>IF(N220="zníž. prenesená",J220,0)</f>
        <v>0</v>
      </c>
      <c r="BI220" s="225">
        <f>IF(N220="nulová",J220,0)</f>
        <v>0</v>
      </c>
      <c r="BJ220" s="16" t="s">
        <v>95</v>
      </c>
      <c r="BK220" s="225">
        <f>ROUND(I220*H220,2)</f>
        <v>0</v>
      </c>
      <c r="BL220" s="16" t="s">
        <v>217</v>
      </c>
      <c r="BM220" s="224" t="s">
        <v>741</v>
      </c>
    </row>
    <row r="221" spans="1:65" s="13" customFormat="1">
      <c r="B221" s="226"/>
      <c r="C221" s="227"/>
      <c r="D221" s="228" t="s">
        <v>219</v>
      </c>
      <c r="E221" s="229" t="s">
        <v>1</v>
      </c>
      <c r="F221" s="230" t="s">
        <v>742</v>
      </c>
      <c r="G221" s="227"/>
      <c r="H221" s="231">
        <v>10.5</v>
      </c>
      <c r="I221" s="232"/>
      <c r="J221" s="227"/>
      <c r="K221" s="227"/>
      <c r="L221" s="233"/>
      <c r="M221" s="234"/>
      <c r="N221" s="235"/>
      <c r="O221" s="235"/>
      <c r="P221" s="235"/>
      <c r="Q221" s="235"/>
      <c r="R221" s="235"/>
      <c r="S221" s="235"/>
      <c r="T221" s="236"/>
      <c r="AT221" s="237" t="s">
        <v>219</v>
      </c>
      <c r="AU221" s="237" t="s">
        <v>95</v>
      </c>
      <c r="AV221" s="13" t="s">
        <v>95</v>
      </c>
      <c r="AW221" s="13" t="s">
        <v>32</v>
      </c>
      <c r="AX221" s="13" t="s">
        <v>76</v>
      </c>
      <c r="AY221" s="237" t="s">
        <v>211</v>
      </c>
    </row>
    <row r="222" spans="1:65" s="13" customFormat="1">
      <c r="B222" s="226"/>
      <c r="C222" s="227"/>
      <c r="D222" s="228" t="s">
        <v>219</v>
      </c>
      <c r="E222" s="229" t="s">
        <v>1</v>
      </c>
      <c r="F222" s="230" t="s">
        <v>743</v>
      </c>
      <c r="G222" s="227"/>
      <c r="H222" s="231">
        <v>3.75</v>
      </c>
      <c r="I222" s="232"/>
      <c r="J222" s="227"/>
      <c r="K222" s="227"/>
      <c r="L222" s="233"/>
      <c r="M222" s="234"/>
      <c r="N222" s="235"/>
      <c r="O222" s="235"/>
      <c r="P222" s="235"/>
      <c r="Q222" s="235"/>
      <c r="R222" s="235"/>
      <c r="S222" s="235"/>
      <c r="T222" s="236"/>
      <c r="AT222" s="237" t="s">
        <v>219</v>
      </c>
      <c r="AU222" s="237" t="s">
        <v>95</v>
      </c>
      <c r="AV222" s="13" t="s">
        <v>95</v>
      </c>
      <c r="AW222" s="13" t="s">
        <v>32</v>
      </c>
      <c r="AX222" s="13" t="s">
        <v>76</v>
      </c>
      <c r="AY222" s="237" t="s">
        <v>211</v>
      </c>
    </row>
    <row r="223" spans="1:65" s="14" customFormat="1">
      <c r="B223" s="238"/>
      <c r="C223" s="239"/>
      <c r="D223" s="228" t="s">
        <v>219</v>
      </c>
      <c r="E223" s="240" t="s">
        <v>1</v>
      </c>
      <c r="F223" s="241" t="s">
        <v>231</v>
      </c>
      <c r="G223" s="239"/>
      <c r="H223" s="242">
        <v>14.25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AT223" s="248" t="s">
        <v>219</v>
      </c>
      <c r="AU223" s="248" t="s">
        <v>95</v>
      </c>
      <c r="AV223" s="14" t="s">
        <v>217</v>
      </c>
      <c r="AW223" s="14" t="s">
        <v>32</v>
      </c>
      <c r="AX223" s="14" t="s">
        <v>84</v>
      </c>
      <c r="AY223" s="248" t="s">
        <v>211</v>
      </c>
    </row>
    <row r="224" spans="1:65" s="2" customFormat="1" ht="22.15" customHeight="1">
      <c r="A224" s="33"/>
      <c r="B224" s="34"/>
      <c r="C224" s="213" t="s">
        <v>386</v>
      </c>
      <c r="D224" s="213" t="s">
        <v>213</v>
      </c>
      <c r="E224" s="214" t="s">
        <v>614</v>
      </c>
      <c r="F224" s="215" t="s">
        <v>615</v>
      </c>
      <c r="G224" s="216" t="s">
        <v>216</v>
      </c>
      <c r="H224" s="217">
        <v>7.32</v>
      </c>
      <c r="I224" s="218"/>
      <c r="J224" s="217">
        <f>ROUND(I224*H224,2)</f>
        <v>0</v>
      </c>
      <c r="K224" s="219"/>
      <c r="L224" s="38"/>
      <c r="M224" s="220" t="s">
        <v>1</v>
      </c>
      <c r="N224" s="221" t="s">
        <v>42</v>
      </c>
      <c r="O224" s="74"/>
      <c r="P224" s="222">
        <f>O224*H224</f>
        <v>0</v>
      </c>
      <c r="Q224" s="222">
        <v>3.3999999999999998E-3</v>
      </c>
      <c r="R224" s="222">
        <f>Q224*H224</f>
        <v>2.4888E-2</v>
      </c>
      <c r="S224" s="222">
        <v>0</v>
      </c>
      <c r="T224" s="223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224" t="s">
        <v>217</v>
      </c>
      <c r="AT224" s="224" t="s">
        <v>213</v>
      </c>
      <c r="AU224" s="224" t="s">
        <v>95</v>
      </c>
      <c r="AY224" s="16" t="s">
        <v>211</v>
      </c>
      <c r="BE224" s="225">
        <f>IF(N224="základná",J224,0)</f>
        <v>0</v>
      </c>
      <c r="BF224" s="225">
        <f>IF(N224="znížená",J224,0)</f>
        <v>0</v>
      </c>
      <c r="BG224" s="225">
        <f>IF(N224="zákl. prenesená",J224,0)</f>
        <v>0</v>
      </c>
      <c r="BH224" s="225">
        <f>IF(N224="zníž. prenesená",J224,0)</f>
        <v>0</v>
      </c>
      <c r="BI224" s="225">
        <f>IF(N224="nulová",J224,0)</f>
        <v>0</v>
      </c>
      <c r="BJ224" s="16" t="s">
        <v>95</v>
      </c>
      <c r="BK224" s="225">
        <f>ROUND(I224*H224,2)</f>
        <v>0</v>
      </c>
      <c r="BL224" s="16" t="s">
        <v>217</v>
      </c>
      <c r="BM224" s="224" t="s">
        <v>744</v>
      </c>
    </row>
    <row r="225" spans="1:65" s="2" customFormat="1" ht="22.15" customHeight="1">
      <c r="A225" s="33"/>
      <c r="B225" s="34"/>
      <c r="C225" s="213" t="s">
        <v>391</v>
      </c>
      <c r="D225" s="213" t="s">
        <v>213</v>
      </c>
      <c r="E225" s="214" t="s">
        <v>619</v>
      </c>
      <c r="F225" s="215" t="s">
        <v>620</v>
      </c>
      <c r="G225" s="216" t="s">
        <v>216</v>
      </c>
      <c r="H225" s="217">
        <v>14.25</v>
      </c>
      <c r="I225" s="218"/>
      <c r="J225" s="217">
        <f>ROUND(I225*H225,2)</f>
        <v>0</v>
      </c>
      <c r="K225" s="219"/>
      <c r="L225" s="38"/>
      <c r="M225" s="220" t="s">
        <v>1</v>
      </c>
      <c r="N225" s="221" t="s">
        <v>42</v>
      </c>
      <c r="O225" s="74"/>
      <c r="P225" s="222">
        <f>O225*H225</f>
        <v>0</v>
      </c>
      <c r="Q225" s="222">
        <v>1.0000000000000001E-5</v>
      </c>
      <c r="R225" s="222">
        <f>Q225*H225</f>
        <v>1.4250000000000002E-4</v>
      </c>
      <c r="S225" s="222">
        <v>0</v>
      </c>
      <c r="T225" s="223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224" t="s">
        <v>217</v>
      </c>
      <c r="AT225" s="224" t="s">
        <v>213</v>
      </c>
      <c r="AU225" s="224" t="s">
        <v>95</v>
      </c>
      <c r="AY225" s="16" t="s">
        <v>211</v>
      </c>
      <c r="BE225" s="225">
        <f>IF(N225="základná",J225,0)</f>
        <v>0</v>
      </c>
      <c r="BF225" s="225">
        <f>IF(N225="znížená",J225,0)</f>
        <v>0</v>
      </c>
      <c r="BG225" s="225">
        <f>IF(N225="zákl. prenesená",J225,0)</f>
        <v>0</v>
      </c>
      <c r="BH225" s="225">
        <f>IF(N225="zníž. prenesená",J225,0)</f>
        <v>0</v>
      </c>
      <c r="BI225" s="225">
        <f>IF(N225="nulová",J225,0)</f>
        <v>0</v>
      </c>
      <c r="BJ225" s="16" t="s">
        <v>95</v>
      </c>
      <c r="BK225" s="225">
        <f>ROUND(I225*H225,2)</f>
        <v>0</v>
      </c>
      <c r="BL225" s="16" t="s">
        <v>217</v>
      </c>
      <c r="BM225" s="224" t="s">
        <v>745</v>
      </c>
    </row>
    <row r="226" spans="1:65" s="13" customFormat="1">
      <c r="B226" s="226"/>
      <c r="C226" s="227"/>
      <c r="D226" s="228" t="s">
        <v>219</v>
      </c>
      <c r="E226" s="229" t="s">
        <v>1</v>
      </c>
      <c r="F226" s="230" t="s">
        <v>746</v>
      </c>
      <c r="G226" s="227"/>
      <c r="H226" s="231">
        <v>14.25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AT226" s="237" t="s">
        <v>219</v>
      </c>
      <c r="AU226" s="237" t="s">
        <v>95</v>
      </c>
      <c r="AV226" s="13" t="s">
        <v>95</v>
      </c>
      <c r="AW226" s="13" t="s">
        <v>32</v>
      </c>
      <c r="AX226" s="13" t="s">
        <v>84</v>
      </c>
      <c r="AY226" s="237" t="s">
        <v>211</v>
      </c>
    </row>
    <row r="227" spans="1:65" s="2" customFormat="1" ht="22.15" customHeight="1">
      <c r="A227" s="33"/>
      <c r="B227" s="34"/>
      <c r="C227" s="213" t="s">
        <v>395</v>
      </c>
      <c r="D227" s="213" t="s">
        <v>213</v>
      </c>
      <c r="E227" s="214" t="s">
        <v>619</v>
      </c>
      <c r="F227" s="215" t="s">
        <v>620</v>
      </c>
      <c r="G227" s="216" t="s">
        <v>216</v>
      </c>
      <c r="H227" s="217">
        <v>7.32</v>
      </c>
      <c r="I227" s="218"/>
      <c r="J227" s="217">
        <f>ROUND(I227*H227,2)</f>
        <v>0</v>
      </c>
      <c r="K227" s="219"/>
      <c r="L227" s="38"/>
      <c r="M227" s="220" t="s">
        <v>1</v>
      </c>
      <c r="N227" s="221" t="s">
        <v>42</v>
      </c>
      <c r="O227" s="74"/>
      <c r="P227" s="222">
        <f>O227*H227</f>
        <v>0</v>
      </c>
      <c r="Q227" s="222">
        <v>1.0000000000000001E-5</v>
      </c>
      <c r="R227" s="222">
        <f>Q227*H227</f>
        <v>7.3200000000000004E-5</v>
      </c>
      <c r="S227" s="222">
        <v>0</v>
      </c>
      <c r="T227" s="223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224" t="s">
        <v>217</v>
      </c>
      <c r="AT227" s="224" t="s">
        <v>213</v>
      </c>
      <c r="AU227" s="224" t="s">
        <v>95</v>
      </c>
      <c r="AY227" s="16" t="s">
        <v>211</v>
      </c>
      <c r="BE227" s="225">
        <f>IF(N227="základná",J227,0)</f>
        <v>0</v>
      </c>
      <c r="BF227" s="225">
        <f>IF(N227="znížená",J227,0)</f>
        <v>0</v>
      </c>
      <c r="BG227" s="225">
        <f>IF(N227="zákl. prenesená",J227,0)</f>
        <v>0</v>
      </c>
      <c r="BH227" s="225">
        <f>IF(N227="zníž. prenesená",J227,0)</f>
        <v>0</v>
      </c>
      <c r="BI227" s="225">
        <f>IF(N227="nulová",J227,0)</f>
        <v>0</v>
      </c>
      <c r="BJ227" s="16" t="s">
        <v>95</v>
      </c>
      <c r="BK227" s="225">
        <f>ROUND(I227*H227,2)</f>
        <v>0</v>
      </c>
      <c r="BL227" s="16" t="s">
        <v>217</v>
      </c>
      <c r="BM227" s="224" t="s">
        <v>747</v>
      </c>
    </row>
    <row r="228" spans="1:65" s="13" customFormat="1">
      <c r="B228" s="226"/>
      <c r="C228" s="227"/>
      <c r="D228" s="228" t="s">
        <v>219</v>
      </c>
      <c r="E228" s="229" t="s">
        <v>1</v>
      </c>
      <c r="F228" s="230" t="s">
        <v>748</v>
      </c>
      <c r="G228" s="227"/>
      <c r="H228" s="231">
        <v>7.32</v>
      </c>
      <c r="I228" s="232"/>
      <c r="J228" s="227"/>
      <c r="K228" s="227"/>
      <c r="L228" s="233"/>
      <c r="M228" s="234"/>
      <c r="N228" s="235"/>
      <c r="O228" s="235"/>
      <c r="P228" s="235"/>
      <c r="Q228" s="235"/>
      <c r="R228" s="235"/>
      <c r="S228" s="235"/>
      <c r="T228" s="236"/>
      <c r="AT228" s="237" t="s">
        <v>219</v>
      </c>
      <c r="AU228" s="237" t="s">
        <v>95</v>
      </c>
      <c r="AV228" s="13" t="s">
        <v>95</v>
      </c>
      <c r="AW228" s="13" t="s">
        <v>32</v>
      </c>
      <c r="AX228" s="13" t="s">
        <v>84</v>
      </c>
      <c r="AY228" s="237" t="s">
        <v>211</v>
      </c>
    </row>
    <row r="229" spans="1:65" s="2" customFormat="1" ht="30" customHeight="1">
      <c r="A229" s="33"/>
      <c r="B229" s="34"/>
      <c r="C229" s="213" t="s">
        <v>399</v>
      </c>
      <c r="D229" s="213" t="s">
        <v>213</v>
      </c>
      <c r="E229" s="214" t="s">
        <v>498</v>
      </c>
      <c r="F229" s="215" t="s">
        <v>499</v>
      </c>
      <c r="G229" s="216" t="s">
        <v>234</v>
      </c>
      <c r="H229" s="217">
        <v>151.61000000000001</v>
      </c>
      <c r="I229" s="218"/>
      <c r="J229" s="217">
        <f>ROUND(I229*H229,2)</f>
        <v>0</v>
      </c>
      <c r="K229" s="219"/>
      <c r="L229" s="38"/>
      <c r="M229" s="220" t="s">
        <v>1</v>
      </c>
      <c r="N229" s="221" t="s">
        <v>42</v>
      </c>
      <c r="O229" s="74"/>
      <c r="P229" s="222">
        <f>O229*H229</f>
        <v>0</v>
      </c>
      <c r="Q229" s="222">
        <v>0.15112999999999999</v>
      </c>
      <c r="R229" s="222">
        <f>Q229*H229</f>
        <v>22.912819299999999</v>
      </c>
      <c r="S229" s="222">
        <v>0</v>
      </c>
      <c r="T229" s="223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224" t="s">
        <v>217</v>
      </c>
      <c r="AT229" s="224" t="s">
        <v>213</v>
      </c>
      <c r="AU229" s="224" t="s">
        <v>95</v>
      </c>
      <c r="AY229" s="16" t="s">
        <v>211</v>
      </c>
      <c r="BE229" s="225">
        <f>IF(N229="základná",J229,0)</f>
        <v>0</v>
      </c>
      <c r="BF229" s="225">
        <f>IF(N229="znížená",J229,0)</f>
        <v>0</v>
      </c>
      <c r="BG229" s="225">
        <f>IF(N229="zákl. prenesená",J229,0)</f>
        <v>0</v>
      </c>
      <c r="BH229" s="225">
        <f>IF(N229="zníž. prenesená",J229,0)</f>
        <v>0</v>
      </c>
      <c r="BI229" s="225">
        <f>IF(N229="nulová",J229,0)</f>
        <v>0</v>
      </c>
      <c r="BJ229" s="16" t="s">
        <v>95</v>
      </c>
      <c r="BK229" s="225">
        <f>ROUND(I229*H229,2)</f>
        <v>0</v>
      </c>
      <c r="BL229" s="16" t="s">
        <v>217</v>
      </c>
      <c r="BM229" s="224" t="s">
        <v>749</v>
      </c>
    </row>
    <row r="230" spans="1:65" s="13" customFormat="1">
      <c r="B230" s="226"/>
      <c r="C230" s="227"/>
      <c r="D230" s="228" t="s">
        <v>219</v>
      </c>
      <c r="E230" s="229" t="s">
        <v>1</v>
      </c>
      <c r="F230" s="230" t="s">
        <v>750</v>
      </c>
      <c r="G230" s="227"/>
      <c r="H230" s="231">
        <v>150.61000000000001</v>
      </c>
      <c r="I230" s="232"/>
      <c r="J230" s="227"/>
      <c r="K230" s="227"/>
      <c r="L230" s="233"/>
      <c r="M230" s="234"/>
      <c r="N230" s="235"/>
      <c r="O230" s="235"/>
      <c r="P230" s="235"/>
      <c r="Q230" s="235"/>
      <c r="R230" s="235"/>
      <c r="S230" s="235"/>
      <c r="T230" s="236"/>
      <c r="AT230" s="237" t="s">
        <v>219</v>
      </c>
      <c r="AU230" s="237" t="s">
        <v>95</v>
      </c>
      <c r="AV230" s="13" t="s">
        <v>95</v>
      </c>
      <c r="AW230" s="13" t="s">
        <v>32</v>
      </c>
      <c r="AX230" s="13" t="s">
        <v>76</v>
      </c>
      <c r="AY230" s="237" t="s">
        <v>211</v>
      </c>
    </row>
    <row r="231" spans="1:65" s="13" customFormat="1">
      <c r="B231" s="226"/>
      <c r="C231" s="227"/>
      <c r="D231" s="228" t="s">
        <v>219</v>
      </c>
      <c r="E231" s="229" t="s">
        <v>1</v>
      </c>
      <c r="F231" s="230" t="s">
        <v>751</v>
      </c>
      <c r="G231" s="227"/>
      <c r="H231" s="231">
        <v>1</v>
      </c>
      <c r="I231" s="232"/>
      <c r="J231" s="227"/>
      <c r="K231" s="227"/>
      <c r="L231" s="233"/>
      <c r="M231" s="234"/>
      <c r="N231" s="235"/>
      <c r="O231" s="235"/>
      <c r="P231" s="235"/>
      <c r="Q231" s="235"/>
      <c r="R231" s="235"/>
      <c r="S231" s="235"/>
      <c r="T231" s="236"/>
      <c r="AT231" s="237" t="s">
        <v>219</v>
      </c>
      <c r="AU231" s="237" t="s">
        <v>95</v>
      </c>
      <c r="AV231" s="13" t="s">
        <v>95</v>
      </c>
      <c r="AW231" s="13" t="s">
        <v>32</v>
      </c>
      <c r="AX231" s="13" t="s">
        <v>76</v>
      </c>
      <c r="AY231" s="237" t="s">
        <v>211</v>
      </c>
    </row>
    <row r="232" spans="1:65" s="14" customFormat="1">
      <c r="B232" s="238"/>
      <c r="C232" s="239"/>
      <c r="D232" s="228" t="s">
        <v>219</v>
      </c>
      <c r="E232" s="240" t="s">
        <v>1</v>
      </c>
      <c r="F232" s="241" t="s">
        <v>231</v>
      </c>
      <c r="G232" s="239"/>
      <c r="H232" s="242">
        <v>151.61000000000001</v>
      </c>
      <c r="I232" s="243"/>
      <c r="J232" s="239"/>
      <c r="K232" s="239"/>
      <c r="L232" s="244"/>
      <c r="M232" s="245"/>
      <c r="N232" s="246"/>
      <c r="O232" s="246"/>
      <c r="P232" s="246"/>
      <c r="Q232" s="246"/>
      <c r="R232" s="246"/>
      <c r="S232" s="246"/>
      <c r="T232" s="247"/>
      <c r="AT232" s="248" t="s">
        <v>219</v>
      </c>
      <c r="AU232" s="248" t="s">
        <v>95</v>
      </c>
      <c r="AV232" s="14" t="s">
        <v>217</v>
      </c>
      <c r="AW232" s="14" t="s">
        <v>32</v>
      </c>
      <c r="AX232" s="14" t="s">
        <v>84</v>
      </c>
      <c r="AY232" s="248" t="s">
        <v>211</v>
      </c>
    </row>
    <row r="233" spans="1:65" s="2" customFormat="1" ht="22.15" customHeight="1">
      <c r="A233" s="33"/>
      <c r="B233" s="34"/>
      <c r="C233" s="249" t="s">
        <v>403</v>
      </c>
      <c r="D233" s="249" t="s">
        <v>314</v>
      </c>
      <c r="E233" s="250" t="s">
        <v>503</v>
      </c>
      <c r="F233" s="251" t="s">
        <v>504</v>
      </c>
      <c r="G233" s="252" t="s">
        <v>384</v>
      </c>
      <c r="H233" s="253">
        <v>152.12</v>
      </c>
      <c r="I233" s="254"/>
      <c r="J233" s="253">
        <f>ROUND(I233*H233,2)</f>
        <v>0</v>
      </c>
      <c r="K233" s="255"/>
      <c r="L233" s="256"/>
      <c r="M233" s="257" t="s">
        <v>1</v>
      </c>
      <c r="N233" s="258" t="s">
        <v>42</v>
      </c>
      <c r="O233" s="74"/>
      <c r="P233" s="222">
        <f>O233*H233</f>
        <v>0</v>
      </c>
      <c r="Q233" s="222">
        <v>0.09</v>
      </c>
      <c r="R233" s="222">
        <f>Q233*H233</f>
        <v>13.690799999999999</v>
      </c>
      <c r="S233" s="222">
        <v>0</v>
      </c>
      <c r="T233" s="223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224" t="s">
        <v>252</v>
      </c>
      <c r="AT233" s="224" t="s">
        <v>314</v>
      </c>
      <c r="AU233" s="224" t="s">
        <v>95</v>
      </c>
      <c r="AY233" s="16" t="s">
        <v>211</v>
      </c>
      <c r="BE233" s="225">
        <f>IF(N233="základná",J233,0)</f>
        <v>0</v>
      </c>
      <c r="BF233" s="225">
        <f>IF(N233="znížená",J233,0)</f>
        <v>0</v>
      </c>
      <c r="BG233" s="225">
        <f>IF(N233="zákl. prenesená",J233,0)</f>
        <v>0</v>
      </c>
      <c r="BH233" s="225">
        <f>IF(N233="zníž. prenesená",J233,0)</f>
        <v>0</v>
      </c>
      <c r="BI233" s="225">
        <f>IF(N233="nulová",J233,0)</f>
        <v>0</v>
      </c>
      <c r="BJ233" s="16" t="s">
        <v>95</v>
      </c>
      <c r="BK233" s="225">
        <f>ROUND(I233*H233,2)</f>
        <v>0</v>
      </c>
      <c r="BL233" s="16" t="s">
        <v>217</v>
      </c>
      <c r="BM233" s="224" t="s">
        <v>752</v>
      </c>
    </row>
    <row r="234" spans="1:65" s="13" customFormat="1">
      <c r="B234" s="226"/>
      <c r="C234" s="227"/>
      <c r="D234" s="228" t="s">
        <v>219</v>
      </c>
      <c r="E234" s="229" t="s">
        <v>1</v>
      </c>
      <c r="F234" s="230" t="s">
        <v>753</v>
      </c>
      <c r="G234" s="227"/>
      <c r="H234" s="231">
        <v>22.35</v>
      </c>
      <c r="I234" s="232"/>
      <c r="J234" s="227"/>
      <c r="K234" s="227"/>
      <c r="L234" s="233"/>
      <c r="M234" s="234"/>
      <c r="N234" s="235"/>
      <c r="O234" s="235"/>
      <c r="P234" s="235"/>
      <c r="Q234" s="235"/>
      <c r="R234" s="235"/>
      <c r="S234" s="235"/>
      <c r="T234" s="236"/>
      <c r="AT234" s="237" t="s">
        <v>219</v>
      </c>
      <c r="AU234" s="237" t="s">
        <v>95</v>
      </c>
      <c r="AV234" s="13" t="s">
        <v>95</v>
      </c>
      <c r="AW234" s="13" t="s">
        <v>32</v>
      </c>
      <c r="AX234" s="13" t="s">
        <v>76</v>
      </c>
      <c r="AY234" s="237" t="s">
        <v>211</v>
      </c>
    </row>
    <row r="235" spans="1:65" s="13" customFormat="1">
      <c r="B235" s="226"/>
      <c r="C235" s="227"/>
      <c r="D235" s="228" t="s">
        <v>219</v>
      </c>
      <c r="E235" s="229" t="s">
        <v>1</v>
      </c>
      <c r="F235" s="230" t="s">
        <v>754</v>
      </c>
      <c r="G235" s="227"/>
      <c r="H235" s="231">
        <v>128.26</v>
      </c>
      <c r="I235" s="232"/>
      <c r="J235" s="227"/>
      <c r="K235" s="227"/>
      <c r="L235" s="233"/>
      <c r="M235" s="234"/>
      <c r="N235" s="235"/>
      <c r="O235" s="235"/>
      <c r="P235" s="235"/>
      <c r="Q235" s="235"/>
      <c r="R235" s="235"/>
      <c r="S235" s="235"/>
      <c r="T235" s="236"/>
      <c r="AT235" s="237" t="s">
        <v>219</v>
      </c>
      <c r="AU235" s="237" t="s">
        <v>95</v>
      </c>
      <c r="AV235" s="13" t="s">
        <v>95</v>
      </c>
      <c r="AW235" s="13" t="s">
        <v>32</v>
      </c>
      <c r="AX235" s="13" t="s">
        <v>76</v>
      </c>
      <c r="AY235" s="237" t="s">
        <v>211</v>
      </c>
    </row>
    <row r="236" spans="1:65" s="14" customFormat="1">
      <c r="B236" s="238"/>
      <c r="C236" s="239"/>
      <c r="D236" s="228" t="s">
        <v>219</v>
      </c>
      <c r="E236" s="240" t="s">
        <v>1</v>
      </c>
      <c r="F236" s="241" t="s">
        <v>231</v>
      </c>
      <c r="G236" s="239"/>
      <c r="H236" s="242">
        <v>150.60999999999999</v>
      </c>
      <c r="I236" s="243"/>
      <c r="J236" s="239"/>
      <c r="K236" s="239"/>
      <c r="L236" s="244"/>
      <c r="M236" s="245"/>
      <c r="N236" s="246"/>
      <c r="O236" s="246"/>
      <c r="P236" s="246"/>
      <c r="Q236" s="246"/>
      <c r="R236" s="246"/>
      <c r="S236" s="246"/>
      <c r="T236" s="247"/>
      <c r="AT236" s="248" t="s">
        <v>219</v>
      </c>
      <c r="AU236" s="248" t="s">
        <v>95</v>
      </c>
      <c r="AV236" s="14" t="s">
        <v>217</v>
      </c>
      <c r="AW236" s="14" t="s">
        <v>32</v>
      </c>
      <c r="AX236" s="14" t="s">
        <v>84</v>
      </c>
      <c r="AY236" s="248" t="s">
        <v>211</v>
      </c>
    </row>
    <row r="237" spans="1:65" s="13" customFormat="1">
      <c r="B237" s="226"/>
      <c r="C237" s="227"/>
      <c r="D237" s="228" t="s">
        <v>219</v>
      </c>
      <c r="E237" s="227"/>
      <c r="F237" s="230" t="s">
        <v>755</v>
      </c>
      <c r="G237" s="227"/>
      <c r="H237" s="231">
        <v>152.12</v>
      </c>
      <c r="I237" s="232"/>
      <c r="J237" s="227"/>
      <c r="K237" s="227"/>
      <c r="L237" s="233"/>
      <c r="M237" s="234"/>
      <c r="N237" s="235"/>
      <c r="O237" s="235"/>
      <c r="P237" s="235"/>
      <c r="Q237" s="235"/>
      <c r="R237" s="235"/>
      <c r="S237" s="235"/>
      <c r="T237" s="236"/>
      <c r="AT237" s="237" t="s">
        <v>219</v>
      </c>
      <c r="AU237" s="237" t="s">
        <v>95</v>
      </c>
      <c r="AV237" s="13" t="s">
        <v>95</v>
      </c>
      <c r="AW237" s="13" t="s">
        <v>4</v>
      </c>
      <c r="AX237" s="13" t="s">
        <v>84</v>
      </c>
      <c r="AY237" s="237" t="s">
        <v>211</v>
      </c>
    </row>
    <row r="238" spans="1:65" s="2" customFormat="1" ht="14.45" customHeight="1">
      <c r="A238" s="33"/>
      <c r="B238" s="34"/>
      <c r="C238" s="249" t="s">
        <v>409</v>
      </c>
      <c r="D238" s="249" t="s">
        <v>314</v>
      </c>
      <c r="E238" s="250" t="s">
        <v>756</v>
      </c>
      <c r="F238" s="251" t="s">
        <v>757</v>
      </c>
      <c r="G238" s="252" t="s">
        <v>384</v>
      </c>
      <c r="H238" s="253">
        <v>1.02</v>
      </c>
      <c r="I238" s="254"/>
      <c r="J238" s="253">
        <f>ROUND(I238*H238,2)</f>
        <v>0</v>
      </c>
      <c r="K238" s="255"/>
      <c r="L238" s="256"/>
      <c r="M238" s="257" t="s">
        <v>1</v>
      </c>
      <c r="N238" s="258" t="s">
        <v>42</v>
      </c>
      <c r="O238" s="74"/>
      <c r="P238" s="222">
        <f>O238*H238</f>
        <v>0</v>
      </c>
      <c r="Q238" s="222">
        <v>8.48E-2</v>
      </c>
      <c r="R238" s="222">
        <f>Q238*H238</f>
        <v>8.6496000000000003E-2</v>
      </c>
      <c r="S238" s="222">
        <v>0</v>
      </c>
      <c r="T238" s="223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224" t="s">
        <v>252</v>
      </c>
      <c r="AT238" s="224" t="s">
        <v>314</v>
      </c>
      <c r="AU238" s="224" t="s">
        <v>95</v>
      </c>
      <c r="AY238" s="16" t="s">
        <v>211</v>
      </c>
      <c r="BE238" s="225">
        <f>IF(N238="základná",J238,0)</f>
        <v>0</v>
      </c>
      <c r="BF238" s="225">
        <f>IF(N238="znížená",J238,0)</f>
        <v>0</v>
      </c>
      <c r="BG238" s="225">
        <f>IF(N238="zákl. prenesená",J238,0)</f>
        <v>0</v>
      </c>
      <c r="BH238" s="225">
        <f>IF(N238="zníž. prenesená",J238,0)</f>
        <v>0</v>
      </c>
      <c r="BI238" s="225">
        <f>IF(N238="nulová",J238,0)</f>
        <v>0</v>
      </c>
      <c r="BJ238" s="16" t="s">
        <v>95</v>
      </c>
      <c r="BK238" s="225">
        <f>ROUND(I238*H238,2)</f>
        <v>0</v>
      </c>
      <c r="BL238" s="16" t="s">
        <v>217</v>
      </c>
      <c r="BM238" s="224" t="s">
        <v>758</v>
      </c>
    </row>
    <row r="239" spans="1:65" s="13" customFormat="1">
      <c r="B239" s="226"/>
      <c r="C239" s="227"/>
      <c r="D239" s="228" t="s">
        <v>219</v>
      </c>
      <c r="E239" s="227"/>
      <c r="F239" s="230" t="s">
        <v>759</v>
      </c>
      <c r="G239" s="227"/>
      <c r="H239" s="231">
        <v>1.02</v>
      </c>
      <c r="I239" s="232"/>
      <c r="J239" s="227"/>
      <c r="K239" s="227"/>
      <c r="L239" s="233"/>
      <c r="M239" s="234"/>
      <c r="N239" s="235"/>
      <c r="O239" s="235"/>
      <c r="P239" s="235"/>
      <c r="Q239" s="235"/>
      <c r="R239" s="235"/>
      <c r="S239" s="235"/>
      <c r="T239" s="236"/>
      <c r="AT239" s="237" t="s">
        <v>219</v>
      </c>
      <c r="AU239" s="237" t="s">
        <v>95</v>
      </c>
      <c r="AV239" s="13" t="s">
        <v>95</v>
      </c>
      <c r="AW239" s="13" t="s">
        <v>4</v>
      </c>
      <c r="AX239" s="13" t="s">
        <v>84</v>
      </c>
      <c r="AY239" s="237" t="s">
        <v>211</v>
      </c>
    </row>
    <row r="240" spans="1:65" s="2" customFormat="1" ht="30" customHeight="1">
      <c r="A240" s="33"/>
      <c r="B240" s="34"/>
      <c r="C240" s="213" t="s">
        <v>413</v>
      </c>
      <c r="D240" s="213" t="s">
        <v>213</v>
      </c>
      <c r="E240" s="214" t="s">
        <v>508</v>
      </c>
      <c r="F240" s="215" t="s">
        <v>509</v>
      </c>
      <c r="G240" s="216" t="s">
        <v>234</v>
      </c>
      <c r="H240" s="217">
        <v>37.659999999999997</v>
      </c>
      <c r="I240" s="218"/>
      <c r="J240" s="217">
        <f>ROUND(I240*H240,2)</f>
        <v>0</v>
      </c>
      <c r="K240" s="219"/>
      <c r="L240" s="38"/>
      <c r="M240" s="220" t="s">
        <v>1</v>
      </c>
      <c r="N240" s="221" t="s">
        <v>42</v>
      </c>
      <c r="O240" s="74"/>
      <c r="P240" s="222">
        <f>O240*H240</f>
        <v>0</v>
      </c>
      <c r="Q240" s="222">
        <v>9.8530000000000006E-2</v>
      </c>
      <c r="R240" s="222">
        <f>Q240*H240</f>
        <v>3.7106398</v>
      </c>
      <c r="S240" s="222">
        <v>0</v>
      </c>
      <c r="T240" s="223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224" t="s">
        <v>217</v>
      </c>
      <c r="AT240" s="224" t="s">
        <v>213</v>
      </c>
      <c r="AU240" s="224" t="s">
        <v>95</v>
      </c>
      <c r="AY240" s="16" t="s">
        <v>211</v>
      </c>
      <c r="BE240" s="225">
        <f>IF(N240="základná",J240,0)</f>
        <v>0</v>
      </c>
      <c r="BF240" s="225">
        <f>IF(N240="znížená",J240,0)</f>
        <v>0</v>
      </c>
      <c r="BG240" s="225">
        <f>IF(N240="zákl. prenesená",J240,0)</f>
        <v>0</v>
      </c>
      <c r="BH240" s="225">
        <f>IF(N240="zníž. prenesená",J240,0)</f>
        <v>0</v>
      </c>
      <c r="BI240" s="225">
        <f>IF(N240="nulová",J240,0)</f>
        <v>0</v>
      </c>
      <c r="BJ240" s="16" t="s">
        <v>95</v>
      </c>
      <c r="BK240" s="225">
        <f>ROUND(I240*H240,2)</f>
        <v>0</v>
      </c>
      <c r="BL240" s="16" t="s">
        <v>217</v>
      </c>
      <c r="BM240" s="224" t="s">
        <v>760</v>
      </c>
    </row>
    <row r="241" spans="1:65" s="13" customFormat="1">
      <c r="B241" s="226"/>
      <c r="C241" s="227"/>
      <c r="D241" s="228" t="s">
        <v>219</v>
      </c>
      <c r="E241" s="229" t="s">
        <v>1</v>
      </c>
      <c r="F241" s="230" t="s">
        <v>761</v>
      </c>
      <c r="G241" s="227"/>
      <c r="H241" s="231">
        <v>37.659999999999997</v>
      </c>
      <c r="I241" s="232"/>
      <c r="J241" s="227"/>
      <c r="K241" s="227"/>
      <c r="L241" s="233"/>
      <c r="M241" s="234"/>
      <c r="N241" s="235"/>
      <c r="O241" s="235"/>
      <c r="P241" s="235"/>
      <c r="Q241" s="235"/>
      <c r="R241" s="235"/>
      <c r="S241" s="235"/>
      <c r="T241" s="236"/>
      <c r="AT241" s="237" t="s">
        <v>219</v>
      </c>
      <c r="AU241" s="237" t="s">
        <v>95</v>
      </c>
      <c r="AV241" s="13" t="s">
        <v>95</v>
      </c>
      <c r="AW241" s="13" t="s">
        <v>32</v>
      </c>
      <c r="AX241" s="13" t="s">
        <v>84</v>
      </c>
      <c r="AY241" s="237" t="s">
        <v>211</v>
      </c>
    </row>
    <row r="242" spans="1:65" s="2" customFormat="1" ht="14.45" customHeight="1">
      <c r="A242" s="33"/>
      <c r="B242" s="34"/>
      <c r="C242" s="249" t="s">
        <v>417</v>
      </c>
      <c r="D242" s="249" t="s">
        <v>314</v>
      </c>
      <c r="E242" s="250" t="s">
        <v>513</v>
      </c>
      <c r="F242" s="251" t="s">
        <v>514</v>
      </c>
      <c r="G242" s="252" t="s">
        <v>384</v>
      </c>
      <c r="H242" s="253">
        <v>38.04</v>
      </c>
      <c r="I242" s="254"/>
      <c r="J242" s="253">
        <f>ROUND(I242*H242,2)</f>
        <v>0</v>
      </c>
      <c r="K242" s="255"/>
      <c r="L242" s="256"/>
      <c r="M242" s="257" t="s">
        <v>1</v>
      </c>
      <c r="N242" s="258" t="s">
        <v>42</v>
      </c>
      <c r="O242" s="74"/>
      <c r="P242" s="222">
        <f>O242*H242</f>
        <v>0</v>
      </c>
      <c r="Q242" s="222">
        <v>2.3E-2</v>
      </c>
      <c r="R242" s="222">
        <f>Q242*H242</f>
        <v>0.87491999999999992</v>
      </c>
      <c r="S242" s="222">
        <v>0</v>
      </c>
      <c r="T242" s="223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224" t="s">
        <v>252</v>
      </c>
      <c r="AT242" s="224" t="s">
        <v>314</v>
      </c>
      <c r="AU242" s="224" t="s">
        <v>95</v>
      </c>
      <c r="AY242" s="16" t="s">
        <v>211</v>
      </c>
      <c r="BE242" s="225">
        <f>IF(N242="základná",J242,0)</f>
        <v>0</v>
      </c>
      <c r="BF242" s="225">
        <f>IF(N242="znížená",J242,0)</f>
        <v>0</v>
      </c>
      <c r="BG242" s="225">
        <f>IF(N242="zákl. prenesená",J242,0)</f>
        <v>0</v>
      </c>
      <c r="BH242" s="225">
        <f>IF(N242="zníž. prenesená",J242,0)</f>
        <v>0</v>
      </c>
      <c r="BI242" s="225">
        <f>IF(N242="nulová",J242,0)</f>
        <v>0</v>
      </c>
      <c r="BJ242" s="16" t="s">
        <v>95</v>
      </c>
      <c r="BK242" s="225">
        <f>ROUND(I242*H242,2)</f>
        <v>0</v>
      </c>
      <c r="BL242" s="16" t="s">
        <v>217</v>
      </c>
      <c r="BM242" s="224" t="s">
        <v>762</v>
      </c>
    </row>
    <row r="243" spans="1:65" s="13" customFormat="1">
      <c r="B243" s="226"/>
      <c r="C243" s="227"/>
      <c r="D243" s="228" t="s">
        <v>219</v>
      </c>
      <c r="E243" s="227"/>
      <c r="F243" s="230" t="s">
        <v>763</v>
      </c>
      <c r="G243" s="227"/>
      <c r="H243" s="231">
        <v>38.04</v>
      </c>
      <c r="I243" s="232"/>
      <c r="J243" s="227"/>
      <c r="K243" s="227"/>
      <c r="L243" s="233"/>
      <c r="M243" s="234"/>
      <c r="N243" s="235"/>
      <c r="O243" s="235"/>
      <c r="P243" s="235"/>
      <c r="Q243" s="235"/>
      <c r="R243" s="235"/>
      <c r="S243" s="235"/>
      <c r="T243" s="236"/>
      <c r="AT243" s="237" t="s">
        <v>219</v>
      </c>
      <c r="AU243" s="237" t="s">
        <v>95</v>
      </c>
      <c r="AV243" s="13" t="s">
        <v>95</v>
      </c>
      <c r="AW243" s="13" t="s">
        <v>4</v>
      </c>
      <c r="AX243" s="13" t="s">
        <v>84</v>
      </c>
      <c r="AY243" s="237" t="s">
        <v>211</v>
      </c>
    </row>
    <row r="244" spans="1:65" s="2" customFormat="1" ht="22.15" customHeight="1">
      <c r="A244" s="33"/>
      <c r="B244" s="34"/>
      <c r="C244" s="213" t="s">
        <v>422</v>
      </c>
      <c r="D244" s="213" t="s">
        <v>213</v>
      </c>
      <c r="E244" s="214" t="s">
        <v>518</v>
      </c>
      <c r="F244" s="215" t="s">
        <v>519</v>
      </c>
      <c r="G244" s="216" t="s">
        <v>239</v>
      </c>
      <c r="H244" s="217">
        <v>9.09</v>
      </c>
      <c r="I244" s="218"/>
      <c r="J244" s="217">
        <f>ROUND(I244*H244,2)</f>
        <v>0</v>
      </c>
      <c r="K244" s="219"/>
      <c r="L244" s="38"/>
      <c r="M244" s="220" t="s">
        <v>1</v>
      </c>
      <c r="N244" s="221" t="s">
        <v>42</v>
      </c>
      <c r="O244" s="74"/>
      <c r="P244" s="222">
        <f>O244*H244</f>
        <v>0</v>
      </c>
      <c r="Q244" s="222">
        <v>2.2151299999999998</v>
      </c>
      <c r="R244" s="222">
        <f>Q244*H244</f>
        <v>20.135531699999998</v>
      </c>
      <c r="S244" s="222">
        <v>0</v>
      </c>
      <c r="T244" s="223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224" t="s">
        <v>217</v>
      </c>
      <c r="AT244" s="224" t="s">
        <v>213</v>
      </c>
      <c r="AU244" s="224" t="s">
        <v>95</v>
      </c>
      <c r="AY244" s="16" t="s">
        <v>211</v>
      </c>
      <c r="BE244" s="225">
        <f>IF(N244="základná",J244,0)</f>
        <v>0</v>
      </c>
      <c r="BF244" s="225">
        <f>IF(N244="znížená",J244,0)</f>
        <v>0</v>
      </c>
      <c r="BG244" s="225">
        <f>IF(N244="zákl. prenesená",J244,0)</f>
        <v>0</v>
      </c>
      <c r="BH244" s="225">
        <f>IF(N244="zníž. prenesená",J244,0)</f>
        <v>0</v>
      </c>
      <c r="BI244" s="225">
        <f>IF(N244="nulová",J244,0)</f>
        <v>0</v>
      </c>
      <c r="BJ244" s="16" t="s">
        <v>95</v>
      </c>
      <c r="BK244" s="225">
        <f>ROUND(I244*H244,2)</f>
        <v>0</v>
      </c>
      <c r="BL244" s="16" t="s">
        <v>217</v>
      </c>
      <c r="BM244" s="224" t="s">
        <v>764</v>
      </c>
    </row>
    <row r="245" spans="1:65" s="13" customFormat="1">
      <c r="B245" s="226"/>
      <c r="C245" s="227"/>
      <c r="D245" s="228" t="s">
        <v>219</v>
      </c>
      <c r="E245" s="229" t="s">
        <v>1</v>
      </c>
      <c r="F245" s="230" t="s">
        <v>765</v>
      </c>
      <c r="G245" s="227"/>
      <c r="H245" s="231">
        <v>9.09</v>
      </c>
      <c r="I245" s="232"/>
      <c r="J245" s="227"/>
      <c r="K245" s="227"/>
      <c r="L245" s="233"/>
      <c r="M245" s="234"/>
      <c r="N245" s="235"/>
      <c r="O245" s="235"/>
      <c r="P245" s="235"/>
      <c r="Q245" s="235"/>
      <c r="R245" s="235"/>
      <c r="S245" s="235"/>
      <c r="T245" s="236"/>
      <c r="AT245" s="237" t="s">
        <v>219</v>
      </c>
      <c r="AU245" s="237" t="s">
        <v>95</v>
      </c>
      <c r="AV245" s="13" t="s">
        <v>95</v>
      </c>
      <c r="AW245" s="13" t="s">
        <v>32</v>
      </c>
      <c r="AX245" s="13" t="s">
        <v>84</v>
      </c>
      <c r="AY245" s="237" t="s">
        <v>211</v>
      </c>
    </row>
    <row r="246" spans="1:65" s="2" customFormat="1" ht="22.15" customHeight="1">
      <c r="A246" s="33"/>
      <c r="B246" s="34"/>
      <c r="C246" s="213" t="s">
        <v>426</v>
      </c>
      <c r="D246" s="213" t="s">
        <v>213</v>
      </c>
      <c r="E246" s="214" t="s">
        <v>523</v>
      </c>
      <c r="F246" s="215" t="s">
        <v>524</v>
      </c>
      <c r="G246" s="216" t="s">
        <v>234</v>
      </c>
      <c r="H246" s="217">
        <v>99.8</v>
      </c>
      <c r="I246" s="218"/>
      <c r="J246" s="217">
        <f t="shared" ref="J246:J254" si="5">ROUND(I246*H246,2)</f>
        <v>0</v>
      </c>
      <c r="K246" s="219"/>
      <c r="L246" s="38"/>
      <c r="M246" s="220" t="s">
        <v>1</v>
      </c>
      <c r="N246" s="221" t="s">
        <v>42</v>
      </c>
      <c r="O246" s="74"/>
      <c r="P246" s="222">
        <f t="shared" ref="P246:P254" si="6">O246*H246</f>
        <v>0</v>
      </c>
      <c r="Q246" s="222">
        <v>0</v>
      </c>
      <c r="R246" s="222">
        <f t="shared" ref="R246:R254" si="7">Q246*H246</f>
        <v>0</v>
      </c>
      <c r="S246" s="222">
        <v>0</v>
      </c>
      <c r="T246" s="223">
        <f t="shared" ref="T246:T254" si="8"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224" t="s">
        <v>217</v>
      </c>
      <c r="AT246" s="224" t="s">
        <v>213</v>
      </c>
      <c r="AU246" s="224" t="s">
        <v>95</v>
      </c>
      <c r="AY246" s="16" t="s">
        <v>211</v>
      </c>
      <c r="BE246" s="225">
        <f t="shared" ref="BE246:BE254" si="9">IF(N246="základná",J246,0)</f>
        <v>0</v>
      </c>
      <c r="BF246" s="225">
        <f t="shared" ref="BF246:BF254" si="10">IF(N246="znížená",J246,0)</f>
        <v>0</v>
      </c>
      <c r="BG246" s="225">
        <f t="shared" ref="BG246:BG254" si="11">IF(N246="zákl. prenesená",J246,0)</f>
        <v>0</v>
      </c>
      <c r="BH246" s="225">
        <f t="shared" ref="BH246:BH254" si="12">IF(N246="zníž. prenesená",J246,0)</f>
        <v>0</v>
      </c>
      <c r="BI246" s="225">
        <f t="shared" ref="BI246:BI254" si="13">IF(N246="nulová",J246,0)</f>
        <v>0</v>
      </c>
      <c r="BJ246" s="16" t="s">
        <v>95</v>
      </c>
      <c r="BK246" s="225">
        <f t="shared" ref="BK246:BK254" si="14">ROUND(I246*H246,2)</f>
        <v>0</v>
      </c>
      <c r="BL246" s="16" t="s">
        <v>217</v>
      </c>
      <c r="BM246" s="224" t="s">
        <v>766</v>
      </c>
    </row>
    <row r="247" spans="1:65" s="2" customFormat="1" ht="34.9" customHeight="1">
      <c r="A247" s="33"/>
      <c r="B247" s="34"/>
      <c r="C247" s="213" t="s">
        <v>431</v>
      </c>
      <c r="D247" s="213" t="s">
        <v>213</v>
      </c>
      <c r="E247" s="214" t="s">
        <v>527</v>
      </c>
      <c r="F247" s="215" t="s">
        <v>528</v>
      </c>
      <c r="G247" s="216" t="s">
        <v>216</v>
      </c>
      <c r="H247" s="217">
        <v>63.35</v>
      </c>
      <c r="I247" s="218"/>
      <c r="J247" s="217">
        <f t="shared" si="5"/>
        <v>0</v>
      </c>
      <c r="K247" s="219"/>
      <c r="L247" s="38"/>
      <c r="M247" s="220" t="s">
        <v>1</v>
      </c>
      <c r="N247" s="221" t="s">
        <v>42</v>
      </c>
      <c r="O247" s="74"/>
      <c r="P247" s="222">
        <f t="shared" si="6"/>
        <v>0</v>
      </c>
      <c r="Q247" s="222">
        <v>0</v>
      </c>
      <c r="R247" s="222">
        <f t="shared" si="7"/>
        <v>0</v>
      </c>
      <c r="S247" s="222">
        <v>0</v>
      </c>
      <c r="T247" s="223">
        <f t="shared" si="8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224" t="s">
        <v>217</v>
      </c>
      <c r="AT247" s="224" t="s">
        <v>213</v>
      </c>
      <c r="AU247" s="224" t="s">
        <v>95</v>
      </c>
      <c r="AY247" s="16" t="s">
        <v>211</v>
      </c>
      <c r="BE247" s="225">
        <f t="shared" si="9"/>
        <v>0</v>
      </c>
      <c r="BF247" s="225">
        <f t="shared" si="10"/>
        <v>0</v>
      </c>
      <c r="BG247" s="225">
        <f t="shared" si="11"/>
        <v>0</v>
      </c>
      <c r="BH247" s="225">
        <f t="shared" si="12"/>
        <v>0</v>
      </c>
      <c r="BI247" s="225">
        <f t="shared" si="13"/>
        <v>0</v>
      </c>
      <c r="BJ247" s="16" t="s">
        <v>95</v>
      </c>
      <c r="BK247" s="225">
        <f t="shared" si="14"/>
        <v>0</v>
      </c>
      <c r="BL247" s="16" t="s">
        <v>217</v>
      </c>
      <c r="BM247" s="224" t="s">
        <v>767</v>
      </c>
    </row>
    <row r="248" spans="1:65" s="2" customFormat="1" ht="22.15" customHeight="1">
      <c r="A248" s="33"/>
      <c r="B248" s="34"/>
      <c r="C248" s="213" t="s">
        <v>436</v>
      </c>
      <c r="D248" s="213" t="s">
        <v>213</v>
      </c>
      <c r="E248" s="214" t="s">
        <v>539</v>
      </c>
      <c r="F248" s="215" t="s">
        <v>540</v>
      </c>
      <c r="G248" s="216" t="s">
        <v>384</v>
      </c>
      <c r="H248" s="217">
        <v>4</v>
      </c>
      <c r="I248" s="218"/>
      <c r="J248" s="217">
        <f t="shared" si="5"/>
        <v>0</v>
      </c>
      <c r="K248" s="219"/>
      <c r="L248" s="38"/>
      <c r="M248" s="220" t="s">
        <v>1</v>
      </c>
      <c r="N248" s="221" t="s">
        <v>42</v>
      </c>
      <c r="O248" s="74"/>
      <c r="P248" s="222">
        <f t="shared" si="6"/>
        <v>0</v>
      </c>
      <c r="Q248" s="222">
        <v>0</v>
      </c>
      <c r="R248" s="222">
        <f t="shared" si="7"/>
        <v>0</v>
      </c>
      <c r="S248" s="222">
        <v>4.0000000000000001E-3</v>
      </c>
      <c r="T248" s="223">
        <f t="shared" si="8"/>
        <v>1.6E-2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224" t="s">
        <v>217</v>
      </c>
      <c r="AT248" s="224" t="s">
        <v>213</v>
      </c>
      <c r="AU248" s="224" t="s">
        <v>95</v>
      </c>
      <c r="AY248" s="16" t="s">
        <v>211</v>
      </c>
      <c r="BE248" s="225">
        <f t="shared" si="9"/>
        <v>0</v>
      </c>
      <c r="BF248" s="225">
        <f t="shared" si="10"/>
        <v>0</v>
      </c>
      <c r="BG248" s="225">
        <f t="shared" si="11"/>
        <v>0</v>
      </c>
      <c r="BH248" s="225">
        <f t="shared" si="12"/>
        <v>0</v>
      </c>
      <c r="BI248" s="225">
        <f t="shared" si="13"/>
        <v>0</v>
      </c>
      <c r="BJ248" s="16" t="s">
        <v>95</v>
      </c>
      <c r="BK248" s="225">
        <f t="shared" si="14"/>
        <v>0</v>
      </c>
      <c r="BL248" s="16" t="s">
        <v>217</v>
      </c>
      <c r="BM248" s="224" t="s">
        <v>768</v>
      </c>
    </row>
    <row r="249" spans="1:65" s="2" customFormat="1" ht="22.15" customHeight="1">
      <c r="A249" s="33"/>
      <c r="B249" s="34"/>
      <c r="C249" s="213" t="s">
        <v>440</v>
      </c>
      <c r="D249" s="213" t="s">
        <v>213</v>
      </c>
      <c r="E249" s="214" t="s">
        <v>769</v>
      </c>
      <c r="F249" s="215" t="s">
        <v>770</v>
      </c>
      <c r="G249" s="216" t="s">
        <v>216</v>
      </c>
      <c r="H249" s="217">
        <v>10.5</v>
      </c>
      <c r="I249" s="218"/>
      <c r="J249" s="217">
        <f t="shared" si="5"/>
        <v>0</v>
      </c>
      <c r="K249" s="219"/>
      <c r="L249" s="38"/>
      <c r="M249" s="220" t="s">
        <v>1</v>
      </c>
      <c r="N249" s="221" t="s">
        <v>42</v>
      </c>
      <c r="O249" s="74"/>
      <c r="P249" s="222">
        <f t="shared" si="6"/>
        <v>0</v>
      </c>
      <c r="Q249" s="222">
        <v>1.0000000000000001E-5</v>
      </c>
      <c r="R249" s="222">
        <f t="shared" si="7"/>
        <v>1.05E-4</v>
      </c>
      <c r="S249" s="222">
        <v>0</v>
      </c>
      <c r="T249" s="223">
        <f t="shared" si="8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24" t="s">
        <v>217</v>
      </c>
      <c r="AT249" s="224" t="s">
        <v>213</v>
      </c>
      <c r="AU249" s="224" t="s">
        <v>95</v>
      </c>
      <c r="AY249" s="16" t="s">
        <v>211</v>
      </c>
      <c r="BE249" s="225">
        <f t="shared" si="9"/>
        <v>0</v>
      </c>
      <c r="BF249" s="225">
        <f t="shared" si="10"/>
        <v>0</v>
      </c>
      <c r="BG249" s="225">
        <f t="shared" si="11"/>
        <v>0</v>
      </c>
      <c r="BH249" s="225">
        <f t="shared" si="12"/>
        <v>0</v>
      </c>
      <c r="BI249" s="225">
        <f t="shared" si="13"/>
        <v>0</v>
      </c>
      <c r="BJ249" s="16" t="s">
        <v>95</v>
      </c>
      <c r="BK249" s="225">
        <f t="shared" si="14"/>
        <v>0</v>
      </c>
      <c r="BL249" s="16" t="s">
        <v>217</v>
      </c>
      <c r="BM249" s="224" t="s">
        <v>771</v>
      </c>
    </row>
    <row r="250" spans="1:65" s="2" customFormat="1" ht="30" customHeight="1">
      <c r="A250" s="33"/>
      <c r="B250" s="34"/>
      <c r="C250" s="213" t="s">
        <v>444</v>
      </c>
      <c r="D250" s="213" t="s">
        <v>213</v>
      </c>
      <c r="E250" s="214" t="s">
        <v>543</v>
      </c>
      <c r="F250" s="215" t="s">
        <v>544</v>
      </c>
      <c r="G250" s="216" t="s">
        <v>306</v>
      </c>
      <c r="H250" s="217">
        <v>161.22</v>
      </c>
      <c r="I250" s="218"/>
      <c r="J250" s="217">
        <f t="shared" si="5"/>
        <v>0</v>
      </c>
      <c r="K250" s="219"/>
      <c r="L250" s="38"/>
      <c r="M250" s="220" t="s">
        <v>1</v>
      </c>
      <c r="N250" s="221" t="s">
        <v>42</v>
      </c>
      <c r="O250" s="74"/>
      <c r="P250" s="222">
        <f t="shared" si="6"/>
        <v>0</v>
      </c>
      <c r="Q250" s="222">
        <v>0</v>
      </c>
      <c r="R250" s="222">
        <f t="shared" si="7"/>
        <v>0</v>
      </c>
      <c r="S250" s="222">
        <v>0</v>
      </c>
      <c r="T250" s="223">
        <f t="shared" si="8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224" t="s">
        <v>217</v>
      </c>
      <c r="AT250" s="224" t="s">
        <v>213</v>
      </c>
      <c r="AU250" s="224" t="s">
        <v>95</v>
      </c>
      <c r="AY250" s="16" t="s">
        <v>211</v>
      </c>
      <c r="BE250" s="225">
        <f t="shared" si="9"/>
        <v>0</v>
      </c>
      <c r="BF250" s="225">
        <f t="shared" si="10"/>
        <v>0</v>
      </c>
      <c r="BG250" s="225">
        <f t="shared" si="11"/>
        <v>0</v>
      </c>
      <c r="BH250" s="225">
        <f t="shared" si="12"/>
        <v>0</v>
      </c>
      <c r="BI250" s="225">
        <f t="shared" si="13"/>
        <v>0</v>
      </c>
      <c r="BJ250" s="16" t="s">
        <v>95</v>
      </c>
      <c r="BK250" s="225">
        <f t="shared" si="14"/>
        <v>0</v>
      </c>
      <c r="BL250" s="16" t="s">
        <v>217</v>
      </c>
      <c r="BM250" s="224" t="s">
        <v>772</v>
      </c>
    </row>
    <row r="251" spans="1:65" s="2" customFormat="1" ht="22.15" customHeight="1">
      <c r="A251" s="33"/>
      <c r="B251" s="34"/>
      <c r="C251" s="213" t="s">
        <v>449</v>
      </c>
      <c r="D251" s="213" t="s">
        <v>213</v>
      </c>
      <c r="E251" s="214" t="s">
        <v>547</v>
      </c>
      <c r="F251" s="215" t="s">
        <v>548</v>
      </c>
      <c r="G251" s="216" t="s">
        <v>306</v>
      </c>
      <c r="H251" s="217">
        <v>161.22</v>
      </c>
      <c r="I251" s="218"/>
      <c r="J251" s="217">
        <f t="shared" si="5"/>
        <v>0</v>
      </c>
      <c r="K251" s="219"/>
      <c r="L251" s="38"/>
      <c r="M251" s="220" t="s">
        <v>1</v>
      </c>
      <c r="N251" s="221" t="s">
        <v>42</v>
      </c>
      <c r="O251" s="74"/>
      <c r="P251" s="222">
        <f t="shared" si="6"/>
        <v>0</v>
      </c>
      <c r="Q251" s="222">
        <v>0</v>
      </c>
      <c r="R251" s="222">
        <f t="shared" si="7"/>
        <v>0</v>
      </c>
      <c r="S251" s="222">
        <v>0</v>
      </c>
      <c r="T251" s="223">
        <f t="shared" si="8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224" t="s">
        <v>217</v>
      </c>
      <c r="AT251" s="224" t="s">
        <v>213</v>
      </c>
      <c r="AU251" s="224" t="s">
        <v>95</v>
      </c>
      <c r="AY251" s="16" t="s">
        <v>211</v>
      </c>
      <c r="BE251" s="225">
        <f t="shared" si="9"/>
        <v>0</v>
      </c>
      <c r="BF251" s="225">
        <f t="shared" si="10"/>
        <v>0</v>
      </c>
      <c r="BG251" s="225">
        <f t="shared" si="11"/>
        <v>0</v>
      </c>
      <c r="BH251" s="225">
        <f t="shared" si="12"/>
        <v>0</v>
      </c>
      <c r="BI251" s="225">
        <f t="shared" si="13"/>
        <v>0</v>
      </c>
      <c r="BJ251" s="16" t="s">
        <v>95</v>
      </c>
      <c r="BK251" s="225">
        <f t="shared" si="14"/>
        <v>0</v>
      </c>
      <c r="BL251" s="16" t="s">
        <v>217</v>
      </c>
      <c r="BM251" s="224" t="s">
        <v>773</v>
      </c>
    </row>
    <row r="252" spans="1:65" s="2" customFormat="1" ht="22.15" customHeight="1">
      <c r="A252" s="33"/>
      <c r="B252" s="34"/>
      <c r="C252" s="213" t="s">
        <v>453</v>
      </c>
      <c r="D252" s="213" t="s">
        <v>213</v>
      </c>
      <c r="E252" s="214" t="s">
        <v>551</v>
      </c>
      <c r="F252" s="215" t="s">
        <v>552</v>
      </c>
      <c r="G252" s="216" t="s">
        <v>306</v>
      </c>
      <c r="H252" s="217">
        <v>161.22</v>
      </c>
      <c r="I252" s="218"/>
      <c r="J252" s="217">
        <f t="shared" si="5"/>
        <v>0</v>
      </c>
      <c r="K252" s="219"/>
      <c r="L252" s="38"/>
      <c r="M252" s="220" t="s">
        <v>1</v>
      </c>
      <c r="N252" s="221" t="s">
        <v>42</v>
      </c>
      <c r="O252" s="74"/>
      <c r="P252" s="222">
        <f t="shared" si="6"/>
        <v>0</v>
      </c>
      <c r="Q252" s="222">
        <v>0</v>
      </c>
      <c r="R252" s="222">
        <f t="shared" si="7"/>
        <v>0</v>
      </c>
      <c r="S252" s="222">
        <v>0</v>
      </c>
      <c r="T252" s="223">
        <f t="shared" si="8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224" t="s">
        <v>217</v>
      </c>
      <c r="AT252" s="224" t="s">
        <v>213</v>
      </c>
      <c r="AU252" s="224" t="s">
        <v>95</v>
      </c>
      <c r="AY252" s="16" t="s">
        <v>211</v>
      </c>
      <c r="BE252" s="225">
        <f t="shared" si="9"/>
        <v>0</v>
      </c>
      <c r="BF252" s="225">
        <f t="shared" si="10"/>
        <v>0</v>
      </c>
      <c r="BG252" s="225">
        <f t="shared" si="11"/>
        <v>0</v>
      </c>
      <c r="BH252" s="225">
        <f t="shared" si="12"/>
        <v>0</v>
      </c>
      <c r="BI252" s="225">
        <f t="shared" si="13"/>
        <v>0</v>
      </c>
      <c r="BJ252" s="16" t="s">
        <v>95</v>
      </c>
      <c r="BK252" s="225">
        <f t="shared" si="14"/>
        <v>0</v>
      </c>
      <c r="BL252" s="16" t="s">
        <v>217</v>
      </c>
      <c r="BM252" s="224" t="s">
        <v>774</v>
      </c>
    </row>
    <row r="253" spans="1:65" s="2" customFormat="1" ht="22.15" customHeight="1">
      <c r="A253" s="33"/>
      <c r="B253" s="34"/>
      <c r="C253" s="213" t="s">
        <v>458</v>
      </c>
      <c r="D253" s="213" t="s">
        <v>213</v>
      </c>
      <c r="E253" s="214" t="s">
        <v>555</v>
      </c>
      <c r="F253" s="215" t="s">
        <v>556</v>
      </c>
      <c r="G253" s="216" t="s">
        <v>306</v>
      </c>
      <c r="H253" s="217">
        <v>101.19</v>
      </c>
      <c r="I253" s="218"/>
      <c r="J253" s="217">
        <f t="shared" si="5"/>
        <v>0</v>
      </c>
      <c r="K253" s="219"/>
      <c r="L253" s="38"/>
      <c r="M253" s="220" t="s">
        <v>1</v>
      </c>
      <c r="N253" s="221" t="s">
        <v>42</v>
      </c>
      <c r="O253" s="74"/>
      <c r="P253" s="222">
        <f t="shared" si="6"/>
        <v>0</v>
      </c>
      <c r="Q253" s="222">
        <v>0</v>
      </c>
      <c r="R253" s="222">
        <f t="shared" si="7"/>
        <v>0</v>
      </c>
      <c r="S253" s="222">
        <v>0</v>
      </c>
      <c r="T253" s="223">
        <f t="shared" si="8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224" t="s">
        <v>217</v>
      </c>
      <c r="AT253" s="224" t="s">
        <v>213</v>
      </c>
      <c r="AU253" s="224" t="s">
        <v>95</v>
      </c>
      <c r="AY253" s="16" t="s">
        <v>211</v>
      </c>
      <c r="BE253" s="225">
        <f t="shared" si="9"/>
        <v>0</v>
      </c>
      <c r="BF253" s="225">
        <f t="shared" si="10"/>
        <v>0</v>
      </c>
      <c r="BG253" s="225">
        <f t="shared" si="11"/>
        <v>0</v>
      </c>
      <c r="BH253" s="225">
        <f t="shared" si="12"/>
        <v>0</v>
      </c>
      <c r="BI253" s="225">
        <f t="shared" si="13"/>
        <v>0</v>
      </c>
      <c r="BJ253" s="16" t="s">
        <v>95</v>
      </c>
      <c r="BK253" s="225">
        <f t="shared" si="14"/>
        <v>0</v>
      </c>
      <c r="BL253" s="16" t="s">
        <v>217</v>
      </c>
      <c r="BM253" s="224" t="s">
        <v>775</v>
      </c>
    </row>
    <row r="254" spans="1:65" s="2" customFormat="1" ht="22.15" customHeight="1">
      <c r="A254" s="33"/>
      <c r="B254" s="34"/>
      <c r="C254" s="213" t="s">
        <v>462</v>
      </c>
      <c r="D254" s="213" t="s">
        <v>213</v>
      </c>
      <c r="E254" s="214" t="s">
        <v>559</v>
      </c>
      <c r="F254" s="215" t="s">
        <v>560</v>
      </c>
      <c r="G254" s="216" t="s">
        <v>306</v>
      </c>
      <c r="H254" s="217">
        <v>60.03</v>
      </c>
      <c r="I254" s="218"/>
      <c r="J254" s="217">
        <f t="shared" si="5"/>
        <v>0</v>
      </c>
      <c r="K254" s="219"/>
      <c r="L254" s="38"/>
      <c r="M254" s="220" t="s">
        <v>1</v>
      </c>
      <c r="N254" s="221" t="s">
        <v>42</v>
      </c>
      <c r="O254" s="74"/>
      <c r="P254" s="222">
        <f t="shared" si="6"/>
        <v>0</v>
      </c>
      <c r="Q254" s="222">
        <v>0</v>
      </c>
      <c r="R254" s="222">
        <f t="shared" si="7"/>
        <v>0</v>
      </c>
      <c r="S254" s="222">
        <v>0</v>
      </c>
      <c r="T254" s="223">
        <f t="shared" si="8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224" t="s">
        <v>217</v>
      </c>
      <c r="AT254" s="224" t="s">
        <v>213</v>
      </c>
      <c r="AU254" s="224" t="s">
        <v>95</v>
      </c>
      <c r="AY254" s="16" t="s">
        <v>211</v>
      </c>
      <c r="BE254" s="225">
        <f t="shared" si="9"/>
        <v>0</v>
      </c>
      <c r="BF254" s="225">
        <f t="shared" si="10"/>
        <v>0</v>
      </c>
      <c r="BG254" s="225">
        <f t="shared" si="11"/>
        <v>0</v>
      </c>
      <c r="BH254" s="225">
        <f t="shared" si="12"/>
        <v>0</v>
      </c>
      <c r="BI254" s="225">
        <f t="shared" si="13"/>
        <v>0</v>
      </c>
      <c r="BJ254" s="16" t="s">
        <v>95</v>
      </c>
      <c r="BK254" s="225">
        <f t="shared" si="14"/>
        <v>0</v>
      </c>
      <c r="BL254" s="16" t="s">
        <v>217</v>
      </c>
      <c r="BM254" s="224" t="s">
        <v>776</v>
      </c>
    </row>
    <row r="255" spans="1:65" s="13" customFormat="1">
      <c r="B255" s="226"/>
      <c r="C255" s="227"/>
      <c r="D255" s="228" t="s">
        <v>219</v>
      </c>
      <c r="E255" s="229" t="s">
        <v>1</v>
      </c>
      <c r="F255" s="230" t="s">
        <v>777</v>
      </c>
      <c r="G255" s="227"/>
      <c r="H255" s="231">
        <v>60.03</v>
      </c>
      <c r="I255" s="232"/>
      <c r="J255" s="227"/>
      <c r="K255" s="227"/>
      <c r="L255" s="233"/>
      <c r="M255" s="234"/>
      <c r="N255" s="235"/>
      <c r="O255" s="235"/>
      <c r="P255" s="235"/>
      <c r="Q255" s="235"/>
      <c r="R255" s="235"/>
      <c r="S255" s="235"/>
      <c r="T255" s="236"/>
      <c r="AT255" s="237" t="s">
        <v>219</v>
      </c>
      <c r="AU255" s="237" t="s">
        <v>95</v>
      </c>
      <c r="AV255" s="13" t="s">
        <v>95</v>
      </c>
      <c r="AW255" s="13" t="s">
        <v>32</v>
      </c>
      <c r="AX255" s="13" t="s">
        <v>84</v>
      </c>
      <c r="AY255" s="237" t="s">
        <v>211</v>
      </c>
    </row>
    <row r="256" spans="1:65" s="12" customFormat="1" ht="22.9" customHeight="1">
      <c r="B256" s="197"/>
      <c r="C256" s="198"/>
      <c r="D256" s="199" t="s">
        <v>75</v>
      </c>
      <c r="E256" s="211" t="s">
        <v>562</v>
      </c>
      <c r="F256" s="211" t="s">
        <v>563</v>
      </c>
      <c r="G256" s="198"/>
      <c r="H256" s="198"/>
      <c r="I256" s="201"/>
      <c r="J256" s="212">
        <f>BK256</f>
        <v>0</v>
      </c>
      <c r="K256" s="198"/>
      <c r="L256" s="203"/>
      <c r="M256" s="204"/>
      <c r="N256" s="205"/>
      <c r="O256" s="205"/>
      <c r="P256" s="206">
        <f>P257</f>
        <v>0</v>
      </c>
      <c r="Q256" s="205"/>
      <c r="R256" s="206">
        <f>R257</f>
        <v>0</v>
      </c>
      <c r="S256" s="205"/>
      <c r="T256" s="207">
        <f>T257</f>
        <v>0</v>
      </c>
      <c r="AR256" s="208" t="s">
        <v>84</v>
      </c>
      <c r="AT256" s="209" t="s">
        <v>75</v>
      </c>
      <c r="AU256" s="209" t="s">
        <v>84</v>
      </c>
      <c r="AY256" s="208" t="s">
        <v>211</v>
      </c>
      <c r="BK256" s="210">
        <f>BK257</f>
        <v>0</v>
      </c>
    </row>
    <row r="257" spans="1:65" s="2" customFormat="1" ht="30" customHeight="1">
      <c r="A257" s="33"/>
      <c r="B257" s="34"/>
      <c r="C257" s="213" t="s">
        <v>468</v>
      </c>
      <c r="D257" s="213" t="s">
        <v>213</v>
      </c>
      <c r="E257" s="214" t="s">
        <v>778</v>
      </c>
      <c r="F257" s="215" t="s">
        <v>779</v>
      </c>
      <c r="G257" s="216" t="s">
        <v>306</v>
      </c>
      <c r="H257" s="217">
        <v>321.86</v>
      </c>
      <c r="I257" s="218"/>
      <c r="J257" s="217">
        <f>ROUND(I257*H257,2)</f>
        <v>0</v>
      </c>
      <c r="K257" s="219"/>
      <c r="L257" s="38"/>
      <c r="M257" s="259" t="s">
        <v>1</v>
      </c>
      <c r="N257" s="260" t="s">
        <v>42</v>
      </c>
      <c r="O257" s="261"/>
      <c r="P257" s="262">
        <f>O257*H257</f>
        <v>0</v>
      </c>
      <c r="Q257" s="262">
        <v>0</v>
      </c>
      <c r="R257" s="262">
        <f>Q257*H257</f>
        <v>0</v>
      </c>
      <c r="S257" s="262">
        <v>0</v>
      </c>
      <c r="T257" s="263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224" t="s">
        <v>217</v>
      </c>
      <c r="AT257" s="224" t="s">
        <v>213</v>
      </c>
      <c r="AU257" s="224" t="s">
        <v>95</v>
      </c>
      <c r="AY257" s="16" t="s">
        <v>211</v>
      </c>
      <c r="BE257" s="225">
        <f>IF(N257="základná",J257,0)</f>
        <v>0</v>
      </c>
      <c r="BF257" s="225">
        <f>IF(N257="znížená",J257,0)</f>
        <v>0</v>
      </c>
      <c r="BG257" s="225">
        <f>IF(N257="zákl. prenesená",J257,0)</f>
        <v>0</v>
      </c>
      <c r="BH257" s="225">
        <f>IF(N257="zníž. prenesená",J257,0)</f>
        <v>0</v>
      </c>
      <c r="BI257" s="225">
        <f>IF(N257="nulová",J257,0)</f>
        <v>0</v>
      </c>
      <c r="BJ257" s="16" t="s">
        <v>95</v>
      </c>
      <c r="BK257" s="225">
        <f>ROUND(I257*H257,2)</f>
        <v>0</v>
      </c>
      <c r="BL257" s="16" t="s">
        <v>217</v>
      </c>
      <c r="BM257" s="224" t="s">
        <v>780</v>
      </c>
    </row>
    <row r="258" spans="1:65" s="2" customFormat="1" ht="6.95" customHeight="1">
      <c r="A258" s="33"/>
      <c r="B258" s="57"/>
      <c r="C258" s="58"/>
      <c r="D258" s="58"/>
      <c r="E258" s="58"/>
      <c r="F258" s="58"/>
      <c r="G258" s="58"/>
      <c r="H258" s="58"/>
      <c r="I258" s="58"/>
      <c r="J258" s="58"/>
      <c r="K258" s="58"/>
      <c r="L258" s="38"/>
      <c r="M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</row>
  </sheetData>
  <sheetProtection password="CC35" sheet="1" objects="1" scenarios="1" formatColumns="0" formatRows="0" autoFilter="0"/>
  <autoFilter ref="C136:K257" xr:uid="{00000000-0009-0000-0000-00000D000000}"/>
  <mergeCells count="17">
    <mergeCell ref="E20:H20"/>
    <mergeCell ref="E29:H29"/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219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117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1" customFormat="1" ht="12" customHeight="1">
      <c r="B8" s="19"/>
      <c r="D8" s="122" t="s">
        <v>170</v>
      </c>
      <c r="L8" s="19"/>
    </row>
    <row r="9" spans="1:46" s="2" customFormat="1" ht="14.45" customHeight="1">
      <c r="A9" s="33"/>
      <c r="B9" s="38"/>
      <c r="C9" s="33"/>
      <c r="D9" s="33"/>
      <c r="E9" s="403" t="s">
        <v>655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22" t="s">
        <v>633</v>
      </c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5.6" customHeight="1">
      <c r="A11" s="33"/>
      <c r="B11" s="38"/>
      <c r="C11" s="33"/>
      <c r="D11" s="33"/>
      <c r="E11" s="405" t="s">
        <v>781</v>
      </c>
      <c r="F11" s="406"/>
      <c r="G11" s="406"/>
      <c r="H11" s="406"/>
      <c r="I11" s="33"/>
      <c r="J11" s="33"/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22" t="s">
        <v>16</v>
      </c>
      <c r="E13" s="33"/>
      <c r="F13" s="113" t="s">
        <v>1</v>
      </c>
      <c r="G13" s="33"/>
      <c r="H13" s="33"/>
      <c r="I13" s="122" t="s">
        <v>17</v>
      </c>
      <c r="J13" s="113" t="s">
        <v>1</v>
      </c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18</v>
      </c>
      <c r="E14" s="33"/>
      <c r="F14" s="113" t="s">
        <v>19</v>
      </c>
      <c r="G14" s="33"/>
      <c r="H14" s="33"/>
      <c r="I14" s="122" t="s">
        <v>20</v>
      </c>
      <c r="J14" s="123">
        <f>'Rekapitulácia stavby'!AN8</f>
        <v>44957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22" t="s">
        <v>21</v>
      </c>
      <c r="E16" s="33"/>
      <c r="F16" s="33"/>
      <c r="G16" s="33"/>
      <c r="H16" s="33"/>
      <c r="I16" s="122" t="s">
        <v>22</v>
      </c>
      <c r="J16" s="113" t="s">
        <v>23</v>
      </c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3" t="s">
        <v>24</v>
      </c>
      <c r="F17" s="33"/>
      <c r="G17" s="33"/>
      <c r="H17" s="33"/>
      <c r="I17" s="122" t="s">
        <v>25</v>
      </c>
      <c r="J17" s="113" t="s">
        <v>1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2" t="s">
        <v>26</v>
      </c>
      <c r="E19" s="33"/>
      <c r="F19" s="33"/>
      <c r="G19" s="33"/>
      <c r="H19" s="33"/>
      <c r="I19" s="122" t="s">
        <v>22</v>
      </c>
      <c r="J19" s="29" t="str">
        <f>'Rekapitulácia stavby'!AN13</f>
        <v>Vyplň údaj</v>
      </c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407" t="str">
        <f>'Rekapitulácia stavby'!E14</f>
        <v>Vyplň údaj</v>
      </c>
      <c r="F20" s="408"/>
      <c r="G20" s="408"/>
      <c r="H20" s="408"/>
      <c r="I20" s="122" t="s">
        <v>25</v>
      </c>
      <c r="J20" s="29" t="str">
        <f>'Rekapitulácia stavby'!AN14</f>
        <v>Vyplň údaj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2" t="s">
        <v>28</v>
      </c>
      <c r="E22" s="33"/>
      <c r="F22" s="33"/>
      <c r="G22" s="33"/>
      <c r="H22" s="33"/>
      <c r="I22" s="122" t="s">
        <v>22</v>
      </c>
      <c r="J22" s="113" t="s">
        <v>29</v>
      </c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3" t="s">
        <v>30</v>
      </c>
      <c r="F23" s="33"/>
      <c r="G23" s="33"/>
      <c r="H23" s="33"/>
      <c r="I23" s="122" t="s">
        <v>25</v>
      </c>
      <c r="J23" s="113" t="s">
        <v>31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2" t="s">
        <v>33</v>
      </c>
      <c r="E25" s="33"/>
      <c r="F25" s="33"/>
      <c r="G25" s="33"/>
      <c r="H25" s="33"/>
      <c r="I25" s="122" t="s">
        <v>22</v>
      </c>
      <c r="J25" s="113" t="str">
        <f>IF('Rekapitulácia stavby'!AN19="","",'Rekapitulácia stavby'!AN19)</f>
        <v/>
      </c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3" t="str">
        <f>IF('Rekapitulácia stavby'!E20="","",'Rekapitulácia stavby'!E20)</f>
        <v xml:space="preserve"> </v>
      </c>
      <c r="F26" s="33"/>
      <c r="G26" s="33"/>
      <c r="H26" s="33"/>
      <c r="I26" s="122" t="s">
        <v>25</v>
      </c>
      <c r="J26" s="113" t="str">
        <f>IF('Rekapitulácia stavby'!AN20="","",'Rekapitulácia stavby'!AN20)</f>
        <v/>
      </c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2" t="s">
        <v>35</v>
      </c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5" customHeight="1">
      <c r="A29" s="124"/>
      <c r="B29" s="125"/>
      <c r="C29" s="124"/>
      <c r="D29" s="124"/>
      <c r="E29" s="409" t="s">
        <v>1</v>
      </c>
      <c r="F29" s="409"/>
      <c r="G29" s="409"/>
      <c r="H29" s="409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7"/>
      <c r="E31" s="127"/>
      <c r="F31" s="127"/>
      <c r="G31" s="127"/>
      <c r="H31" s="127"/>
      <c r="I31" s="127"/>
      <c r="J31" s="127"/>
      <c r="K31" s="12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13" t="s">
        <v>172</v>
      </c>
      <c r="E32" s="33"/>
      <c r="F32" s="33"/>
      <c r="G32" s="33"/>
      <c r="H32" s="33"/>
      <c r="I32" s="33"/>
      <c r="J32" s="128">
        <f>J98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9" t="s">
        <v>173</v>
      </c>
      <c r="E33" s="33"/>
      <c r="F33" s="33"/>
      <c r="G33" s="33"/>
      <c r="H33" s="33"/>
      <c r="I33" s="33"/>
      <c r="J33" s="128">
        <f>J107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7"/>
      <c r="E35" s="127"/>
      <c r="F35" s="127"/>
      <c r="G35" s="127"/>
      <c r="H35" s="127"/>
      <c r="I35" s="127"/>
      <c r="J35" s="127"/>
      <c r="K35" s="127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40</v>
      </c>
      <c r="E37" s="134" t="s">
        <v>41</v>
      </c>
      <c r="F37" s="135">
        <f>ROUND((SUM(BE107:BE114) + SUM(BE136:BE218)),  2)</f>
        <v>0</v>
      </c>
      <c r="G37" s="136"/>
      <c r="H37" s="136"/>
      <c r="I37" s="137">
        <v>0.2</v>
      </c>
      <c r="J37" s="135">
        <f>ROUND(((SUM(BE107:BE114) + SUM(BE136:BE218))*I37),  2)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34" t="s">
        <v>42</v>
      </c>
      <c r="F38" s="135">
        <f>ROUND((SUM(BF107:BF114) + SUM(BF136:BF218)),  2)</f>
        <v>0</v>
      </c>
      <c r="G38" s="136"/>
      <c r="H38" s="136"/>
      <c r="I38" s="137">
        <v>0.2</v>
      </c>
      <c r="J38" s="135">
        <f>ROUND(((SUM(BF107:BF114) + SUM(BF136:BF218))*I38),  2)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22" t="s">
        <v>43</v>
      </c>
      <c r="F39" s="138">
        <f>ROUND((SUM(BG107:BG114) + SUM(BG136:BG218)),  2)</f>
        <v>0</v>
      </c>
      <c r="G39" s="33"/>
      <c r="H39" s="33"/>
      <c r="I39" s="139">
        <v>0.2</v>
      </c>
      <c r="J39" s="138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22" t="s">
        <v>44</v>
      </c>
      <c r="F40" s="138">
        <f>ROUND((SUM(BH107:BH114) + SUM(BH136:BH218)),  2)</f>
        <v>0</v>
      </c>
      <c r="G40" s="33"/>
      <c r="H40" s="33"/>
      <c r="I40" s="139">
        <v>0.2</v>
      </c>
      <c r="J40" s="138">
        <f>0</f>
        <v>0</v>
      </c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34" t="s">
        <v>45</v>
      </c>
      <c r="F41" s="135">
        <f>ROUND((SUM(BI107:BI114) + SUM(BI136:BI218)),  2)</f>
        <v>0</v>
      </c>
      <c r="G41" s="136"/>
      <c r="H41" s="136"/>
      <c r="I41" s="137">
        <v>0</v>
      </c>
      <c r="J41" s="135">
        <f>0</f>
        <v>0</v>
      </c>
      <c r="K41" s="33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40"/>
      <c r="D43" s="141" t="s">
        <v>46</v>
      </c>
      <c r="E43" s="142"/>
      <c r="F43" s="142"/>
      <c r="G43" s="143" t="s">
        <v>47</v>
      </c>
      <c r="H43" s="144" t="s">
        <v>48</v>
      </c>
      <c r="I43" s="142"/>
      <c r="J43" s="145">
        <f>SUM(J34:J41)</f>
        <v>0</v>
      </c>
      <c r="K43" s="146"/>
      <c r="L43" s="5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170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4.45" customHeight="1">
      <c r="A87" s="33"/>
      <c r="B87" s="34"/>
      <c r="C87" s="35"/>
      <c r="D87" s="35"/>
      <c r="E87" s="400" t="s">
        <v>655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633</v>
      </c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35"/>
      <c r="D89" s="35"/>
      <c r="E89" s="356" t="str">
        <f>E11</f>
        <v>999-9-9-42 - SO 14.3</v>
      </c>
      <c r="F89" s="402"/>
      <c r="G89" s="402"/>
      <c r="H89" s="402"/>
      <c r="I89" s="35"/>
      <c r="J89" s="35"/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Malacky</v>
      </c>
      <c r="G91" s="35"/>
      <c r="H91" s="35"/>
      <c r="I91" s="28" t="s">
        <v>20</v>
      </c>
      <c r="J91" s="69">
        <f>IF(J14="","",J14)</f>
        <v>44957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9" customHeight="1">
      <c r="A93" s="33"/>
      <c r="B93" s="34"/>
      <c r="C93" s="28" t="s">
        <v>21</v>
      </c>
      <c r="D93" s="35"/>
      <c r="E93" s="35"/>
      <c r="F93" s="26" t="str">
        <f>E17</f>
        <v>Mesto Malacky, Bernolákova 5188/1A, 901 01 Malacky</v>
      </c>
      <c r="G93" s="35"/>
      <c r="H93" s="35"/>
      <c r="I93" s="28" t="s">
        <v>28</v>
      </c>
      <c r="J93" s="31" t="str">
        <f>E23</f>
        <v>Cykloprojekt s.r.o., Laurinská 18, 81101 Bratislav</v>
      </c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6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 xml:space="preserve"> </v>
      </c>
      <c r="K94" s="35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8" t="s">
        <v>175</v>
      </c>
      <c r="D96" s="159"/>
      <c r="E96" s="159"/>
      <c r="F96" s="159"/>
      <c r="G96" s="159"/>
      <c r="H96" s="159"/>
      <c r="I96" s="159"/>
      <c r="J96" s="160" t="s">
        <v>176</v>
      </c>
      <c r="K96" s="159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4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22.9" customHeight="1">
      <c r="A98" s="33"/>
      <c r="B98" s="34"/>
      <c r="C98" s="161" t="s">
        <v>177</v>
      </c>
      <c r="D98" s="35"/>
      <c r="E98" s="35"/>
      <c r="F98" s="35"/>
      <c r="G98" s="35"/>
      <c r="H98" s="35"/>
      <c r="I98" s="35"/>
      <c r="J98" s="87">
        <f>J136</f>
        <v>0</v>
      </c>
      <c r="K98" s="35"/>
      <c r="L98" s="54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178</v>
      </c>
    </row>
    <row r="99" spans="1:65" s="9" customFormat="1" ht="24.95" customHeight="1">
      <c r="B99" s="162"/>
      <c r="C99" s="163"/>
      <c r="D99" s="164" t="s">
        <v>179</v>
      </c>
      <c r="E99" s="165"/>
      <c r="F99" s="165"/>
      <c r="G99" s="165"/>
      <c r="H99" s="165"/>
      <c r="I99" s="165"/>
      <c r="J99" s="166">
        <f>J137</f>
        <v>0</v>
      </c>
      <c r="K99" s="163"/>
      <c r="L99" s="167"/>
    </row>
    <row r="100" spans="1:65" s="10" customFormat="1" ht="19.899999999999999" customHeight="1">
      <c r="B100" s="168"/>
      <c r="C100" s="107"/>
      <c r="D100" s="169" t="s">
        <v>180</v>
      </c>
      <c r="E100" s="170"/>
      <c r="F100" s="170"/>
      <c r="G100" s="170"/>
      <c r="H100" s="170"/>
      <c r="I100" s="170"/>
      <c r="J100" s="171">
        <f>J138</f>
        <v>0</v>
      </c>
      <c r="K100" s="107"/>
      <c r="L100" s="172"/>
    </row>
    <row r="101" spans="1:65" s="10" customFormat="1" ht="19.899999999999999" customHeight="1">
      <c r="B101" s="168"/>
      <c r="C101" s="107"/>
      <c r="D101" s="169" t="s">
        <v>182</v>
      </c>
      <c r="E101" s="170"/>
      <c r="F101" s="170"/>
      <c r="G101" s="170"/>
      <c r="H101" s="170"/>
      <c r="I101" s="170"/>
      <c r="J101" s="171">
        <f>J163</f>
        <v>0</v>
      </c>
      <c r="K101" s="107"/>
      <c r="L101" s="172"/>
    </row>
    <row r="102" spans="1:65" s="10" customFormat="1" ht="19.899999999999999" customHeight="1">
      <c r="B102" s="168"/>
      <c r="C102" s="107"/>
      <c r="D102" s="169" t="s">
        <v>183</v>
      </c>
      <c r="E102" s="170"/>
      <c r="F102" s="170"/>
      <c r="G102" s="170"/>
      <c r="H102" s="170"/>
      <c r="I102" s="170"/>
      <c r="J102" s="171">
        <f>J170</f>
        <v>0</v>
      </c>
      <c r="K102" s="107"/>
      <c r="L102" s="172"/>
    </row>
    <row r="103" spans="1:65" s="10" customFormat="1" ht="19.899999999999999" customHeight="1">
      <c r="B103" s="168"/>
      <c r="C103" s="107"/>
      <c r="D103" s="169" t="s">
        <v>185</v>
      </c>
      <c r="E103" s="170"/>
      <c r="F103" s="170"/>
      <c r="G103" s="170"/>
      <c r="H103" s="170"/>
      <c r="I103" s="170"/>
      <c r="J103" s="171">
        <f>J188</f>
        <v>0</v>
      </c>
      <c r="K103" s="107"/>
      <c r="L103" s="172"/>
    </row>
    <row r="104" spans="1:65" s="10" customFormat="1" ht="19.899999999999999" customHeight="1">
      <c r="B104" s="168"/>
      <c r="C104" s="107"/>
      <c r="D104" s="169" t="s">
        <v>186</v>
      </c>
      <c r="E104" s="170"/>
      <c r="F104" s="170"/>
      <c r="G104" s="170"/>
      <c r="H104" s="170"/>
      <c r="I104" s="170"/>
      <c r="J104" s="171">
        <f>J217</f>
        <v>0</v>
      </c>
      <c r="K104" s="107"/>
      <c r="L104" s="172"/>
    </row>
    <row r="105" spans="1:65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4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65" s="2" customFormat="1" ht="6.9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4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65" s="2" customFormat="1" ht="29.25" customHeight="1">
      <c r="A107" s="33"/>
      <c r="B107" s="34"/>
      <c r="C107" s="161" t="s">
        <v>187</v>
      </c>
      <c r="D107" s="35"/>
      <c r="E107" s="35"/>
      <c r="F107" s="35"/>
      <c r="G107" s="35"/>
      <c r="H107" s="35"/>
      <c r="I107" s="35"/>
      <c r="J107" s="173">
        <f>ROUND(J108 + J109 + J110 + J111 + J112 + J113,2)</f>
        <v>0</v>
      </c>
      <c r="K107" s="35"/>
      <c r="L107" s="54"/>
      <c r="N107" s="174" t="s">
        <v>40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34"/>
      <c r="C108" s="35"/>
      <c r="D108" s="398" t="s">
        <v>188</v>
      </c>
      <c r="E108" s="399"/>
      <c r="F108" s="399"/>
      <c r="G108" s="35"/>
      <c r="H108" s="35"/>
      <c r="I108" s="35"/>
      <c r="J108" s="176">
        <v>0</v>
      </c>
      <c r="K108" s="35"/>
      <c r="L108" s="177"/>
      <c r="M108" s="178"/>
      <c r="N108" s="179" t="s">
        <v>42</v>
      </c>
      <c r="O108" s="178"/>
      <c r="P108" s="178"/>
      <c r="Q108" s="178"/>
      <c r="R108" s="178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81" t="s">
        <v>189</v>
      </c>
      <c r="AZ108" s="178"/>
      <c r="BA108" s="178"/>
      <c r="BB108" s="178"/>
      <c r="BC108" s="178"/>
      <c r="BD108" s="178"/>
      <c r="BE108" s="182">
        <f t="shared" ref="BE108:BE113" si="0">IF(N108="základná",J108,0)</f>
        <v>0</v>
      </c>
      <c r="BF108" s="182">
        <f t="shared" ref="BF108:BF113" si="1">IF(N108="znížená",J108,0)</f>
        <v>0</v>
      </c>
      <c r="BG108" s="182">
        <f t="shared" ref="BG108:BG113" si="2">IF(N108="zákl. prenesená",J108,0)</f>
        <v>0</v>
      </c>
      <c r="BH108" s="182">
        <f t="shared" ref="BH108:BH113" si="3">IF(N108="zníž. prenesená",J108,0)</f>
        <v>0</v>
      </c>
      <c r="BI108" s="182">
        <f t="shared" ref="BI108:BI113" si="4">IF(N108="nulová",J108,0)</f>
        <v>0</v>
      </c>
      <c r="BJ108" s="181" t="s">
        <v>95</v>
      </c>
      <c r="BK108" s="178"/>
      <c r="BL108" s="178"/>
      <c r="BM108" s="178"/>
    </row>
    <row r="109" spans="1:65" s="2" customFormat="1" ht="18" customHeight="1">
      <c r="A109" s="33"/>
      <c r="B109" s="34"/>
      <c r="C109" s="35"/>
      <c r="D109" s="398" t="s">
        <v>190</v>
      </c>
      <c r="E109" s="399"/>
      <c r="F109" s="399"/>
      <c r="G109" s="35"/>
      <c r="H109" s="35"/>
      <c r="I109" s="35"/>
      <c r="J109" s="176"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189</v>
      </c>
      <c r="AZ109" s="178"/>
      <c r="BA109" s="178"/>
      <c r="BB109" s="178"/>
      <c r="BC109" s="178"/>
      <c r="BD109" s="178"/>
      <c r="BE109" s="182">
        <f t="shared" si="0"/>
        <v>0</v>
      </c>
      <c r="BF109" s="182">
        <f t="shared" si="1"/>
        <v>0</v>
      </c>
      <c r="BG109" s="182">
        <f t="shared" si="2"/>
        <v>0</v>
      </c>
      <c r="BH109" s="182">
        <f t="shared" si="3"/>
        <v>0</v>
      </c>
      <c r="BI109" s="182">
        <f t="shared" si="4"/>
        <v>0</v>
      </c>
      <c r="BJ109" s="181" t="s">
        <v>95</v>
      </c>
      <c r="BK109" s="178"/>
      <c r="BL109" s="178"/>
      <c r="BM109" s="178"/>
    </row>
    <row r="110" spans="1:65" s="2" customFormat="1" ht="18" customHeight="1">
      <c r="A110" s="33"/>
      <c r="B110" s="34"/>
      <c r="C110" s="35"/>
      <c r="D110" s="398" t="s">
        <v>191</v>
      </c>
      <c r="E110" s="399"/>
      <c r="F110" s="399"/>
      <c r="G110" s="35"/>
      <c r="H110" s="35"/>
      <c r="I110" s="35"/>
      <c r="J110" s="176">
        <v>0</v>
      </c>
      <c r="K110" s="35"/>
      <c r="L110" s="177"/>
      <c r="M110" s="178"/>
      <c r="N110" s="179" t="s">
        <v>42</v>
      </c>
      <c r="O110" s="178"/>
      <c r="P110" s="178"/>
      <c r="Q110" s="178"/>
      <c r="R110" s="178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81" t="s">
        <v>189</v>
      </c>
      <c r="AZ110" s="178"/>
      <c r="BA110" s="178"/>
      <c r="BB110" s="178"/>
      <c r="BC110" s="178"/>
      <c r="BD110" s="178"/>
      <c r="BE110" s="182">
        <f t="shared" si="0"/>
        <v>0</v>
      </c>
      <c r="BF110" s="182">
        <f t="shared" si="1"/>
        <v>0</v>
      </c>
      <c r="BG110" s="182">
        <f t="shared" si="2"/>
        <v>0</v>
      </c>
      <c r="BH110" s="182">
        <f t="shared" si="3"/>
        <v>0</v>
      </c>
      <c r="BI110" s="182">
        <f t="shared" si="4"/>
        <v>0</v>
      </c>
      <c r="BJ110" s="181" t="s">
        <v>95</v>
      </c>
      <c r="BK110" s="178"/>
      <c r="BL110" s="178"/>
      <c r="BM110" s="178"/>
    </row>
    <row r="111" spans="1:65" s="2" customFormat="1" ht="18" customHeight="1">
      <c r="A111" s="33"/>
      <c r="B111" s="34"/>
      <c r="C111" s="35"/>
      <c r="D111" s="398" t="s">
        <v>192</v>
      </c>
      <c r="E111" s="399"/>
      <c r="F111" s="399"/>
      <c r="G111" s="35"/>
      <c r="H111" s="35"/>
      <c r="I111" s="35"/>
      <c r="J111" s="176">
        <v>0</v>
      </c>
      <c r="K111" s="35"/>
      <c r="L111" s="177"/>
      <c r="M111" s="178"/>
      <c r="N111" s="179" t="s">
        <v>42</v>
      </c>
      <c r="O111" s="178"/>
      <c r="P111" s="178"/>
      <c r="Q111" s="178"/>
      <c r="R111" s="178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81" t="s">
        <v>189</v>
      </c>
      <c r="AZ111" s="178"/>
      <c r="BA111" s="178"/>
      <c r="BB111" s="178"/>
      <c r="BC111" s="178"/>
      <c r="BD111" s="178"/>
      <c r="BE111" s="182">
        <f t="shared" si="0"/>
        <v>0</v>
      </c>
      <c r="BF111" s="182">
        <f t="shared" si="1"/>
        <v>0</v>
      </c>
      <c r="BG111" s="182">
        <f t="shared" si="2"/>
        <v>0</v>
      </c>
      <c r="BH111" s="182">
        <f t="shared" si="3"/>
        <v>0</v>
      </c>
      <c r="BI111" s="182">
        <f t="shared" si="4"/>
        <v>0</v>
      </c>
      <c r="BJ111" s="181" t="s">
        <v>95</v>
      </c>
      <c r="BK111" s="178"/>
      <c r="BL111" s="178"/>
      <c r="BM111" s="178"/>
    </row>
    <row r="112" spans="1:65" s="2" customFormat="1" ht="18" customHeight="1">
      <c r="A112" s="33"/>
      <c r="B112" s="34"/>
      <c r="C112" s="35"/>
      <c r="D112" s="398" t="s">
        <v>193</v>
      </c>
      <c r="E112" s="399"/>
      <c r="F112" s="399"/>
      <c r="G112" s="35"/>
      <c r="H112" s="35"/>
      <c r="I112" s="35"/>
      <c r="J112" s="176">
        <v>0</v>
      </c>
      <c r="K112" s="35"/>
      <c r="L112" s="177"/>
      <c r="M112" s="178"/>
      <c r="N112" s="179" t="s">
        <v>42</v>
      </c>
      <c r="O112" s="178"/>
      <c r="P112" s="178"/>
      <c r="Q112" s="178"/>
      <c r="R112" s="178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81" t="s">
        <v>189</v>
      </c>
      <c r="AZ112" s="178"/>
      <c r="BA112" s="178"/>
      <c r="BB112" s="178"/>
      <c r="BC112" s="178"/>
      <c r="BD112" s="178"/>
      <c r="BE112" s="182">
        <f t="shared" si="0"/>
        <v>0</v>
      </c>
      <c r="BF112" s="182">
        <f t="shared" si="1"/>
        <v>0</v>
      </c>
      <c r="BG112" s="182">
        <f t="shared" si="2"/>
        <v>0</v>
      </c>
      <c r="BH112" s="182">
        <f t="shared" si="3"/>
        <v>0</v>
      </c>
      <c r="BI112" s="182">
        <f t="shared" si="4"/>
        <v>0</v>
      </c>
      <c r="BJ112" s="181" t="s">
        <v>95</v>
      </c>
      <c r="BK112" s="178"/>
      <c r="BL112" s="178"/>
      <c r="BM112" s="178"/>
    </row>
    <row r="113" spans="1:65" s="2" customFormat="1" ht="18" customHeight="1">
      <c r="A113" s="33"/>
      <c r="B113" s="34"/>
      <c r="C113" s="35"/>
      <c r="D113" s="175" t="s">
        <v>194</v>
      </c>
      <c r="E113" s="35"/>
      <c r="F113" s="35"/>
      <c r="G113" s="35"/>
      <c r="H113" s="35"/>
      <c r="I113" s="35"/>
      <c r="J113" s="176">
        <f>ROUND(J32*T113,2)</f>
        <v>0</v>
      </c>
      <c r="K113" s="35"/>
      <c r="L113" s="177"/>
      <c r="M113" s="178"/>
      <c r="N113" s="179" t="s">
        <v>42</v>
      </c>
      <c r="O113" s="178"/>
      <c r="P113" s="178"/>
      <c r="Q113" s="178"/>
      <c r="R113" s="178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81" t="s">
        <v>195</v>
      </c>
      <c r="AZ113" s="178"/>
      <c r="BA113" s="178"/>
      <c r="BB113" s="178"/>
      <c r="BC113" s="178"/>
      <c r="BD113" s="178"/>
      <c r="BE113" s="182">
        <f t="shared" si="0"/>
        <v>0</v>
      </c>
      <c r="BF113" s="182">
        <f t="shared" si="1"/>
        <v>0</v>
      </c>
      <c r="BG113" s="182">
        <f t="shared" si="2"/>
        <v>0</v>
      </c>
      <c r="BH113" s="182">
        <f t="shared" si="3"/>
        <v>0</v>
      </c>
      <c r="BI113" s="182">
        <f t="shared" si="4"/>
        <v>0</v>
      </c>
      <c r="BJ113" s="181" t="s">
        <v>95</v>
      </c>
      <c r="BK113" s="178"/>
      <c r="BL113" s="178"/>
      <c r="BM113" s="178"/>
    </row>
    <row r="114" spans="1:65" s="2" customForma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4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29.25" customHeight="1">
      <c r="A115" s="33"/>
      <c r="B115" s="34"/>
      <c r="C115" s="183" t="s">
        <v>196</v>
      </c>
      <c r="D115" s="159"/>
      <c r="E115" s="159"/>
      <c r="F115" s="159"/>
      <c r="G115" s="159"/>
      <c r="H115" s="159"/>
      <c r="I115" s="159"/>
      <c r="J115" s="184">
        <f>ROUND(J98+J107,2)</f>
        <v>0</v>
      </c>
      <c r="K115" s="159"/>
      <c r="L115" s="54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65" s="2" customFormat="1" ht="6.95" customHeight="1">
      <c r="A120" s="33"/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5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4.95" customHeight="1">
      <c r="A121" s="33"/>
      <c r="B121" s="34"/>
      <c r="C121" s="22" t="s">
        <v>197</v>
      </c>
      <c r="D121" s="35"/>
      <c r="E121" s="35"/>
      <c r="F121" s="35"/>
      <c r="G121" s="35"/>
      <c r="H121" s="35"/>
      <c r="I121" s="35"/>
      <c r="J121" s="35"/>
      <c r="K121" s="35"/>
      <c r="L121" s="54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2" customHeight="1">
      <c r="A123" s="33"/>
      <c r="B123" s="34"/>
      <c r="C123" s="28" t="s">
        <v>14</v>
      </c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27" customHeight="1">
      <c r="A124" s="33"/>
      <c r="B124" s="34"/>
      <c r="C124" s="35"/>
      <c r="D124" s="35"/>
      <c r="E124" s="400" t="str">
        <f>E7</f>
        <v>Cyklotrasa Partizánska - Cesta mládeže, Malacky - časť 2 - neoprávnené náklady</v>
      </c>
      <c r="F124" s="401"/>
      <c r="G124" s="401"/>
      <c r="H124" s="401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1" customFormat="1" ht="12" customHeight="1">
      <c r="B125" s="20"/>
      <c r="C125" s="28" t="s">
        <v>170</v>
      </c>
      <c r="D125" s="21"/>
      <c r="E125" s="21"/>
      <c r="F125" s="21"/>
      <c r="G125" s="21"/>
      <c r="H125" s="21"/>
      <c r="I125" s="21"/>
      <c r="J125" s="21"/>
      <c r="K125" s="21"/>
      <c r="L125" s="19"/>
    </row>
    <row r="126" spans="1:65" s="2" customFormat="1" ht="14.45" customHeight="1">
      <c r="A126" s="33"/>
      <c r="B126" s="34"/>
      <c r="C126" s="35"/>
      <c r="D126" s="35"/>
      <c r="E126" s="400" t="s">
        <v>655</v>
      </c>
      <c r="F126" s="402"/>
      <c r="G126" s="402"/>
      <c r="H126" s="402"/>
      <c r="I126" s="35"/>
      <c r="J126" s="35"/>
      <c r="K126" s="35"/>
      <c r="L126" s="5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5" s="2" customFormat="1" ht="12" customHeight="1">
      <c r="A127" s="33"/>
      <c r="B127" s="34"/>
      <c r="C127" s="28" t="s">
        <v>633</v>
      </c>
      <c r="D127" s="35"/>
      <c r="E127" s="35"/>
      <c r="F127" s="35"/>
      <c r="G127" s="35"/>
      <c r="H127" s="35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5.6" customHeight="1">
      <c r="A128" s="33"/>
      <c r="B128" s="34"/>
      <c r="C128" s="35"/>
      <c r="D128" s="35"/>
      <c r="E128" s="356" t="str">
        <f>E11</f>
        <v>999-9-9-42 - SO 14.3</v>
      </c>
      <c r="F128" s="402"/>
      <c r="G128" s="402"/>
      <c r="H128" s="402"/>
      <c r="I128" s="35"/>
      <c r="J128" s="35"/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18</v>
      </c>
      <c r="D130" s="35"/>
      <c r="E130" s="35"/>
      <c r="F130" s="26" t="str">
        <f>F14</f>
        <v>Malacky</v>
      </c>
      <c r="G130" s="35"/>
      <c r="H130" s="35"/>
      <c r="I130" s="28" t="s">
        <v>20</v>
      </c>
      <c r="J130" s="69">
        <f>IF(J14="","",J14)</f>
        <v>44957</v>
      </c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54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40.9" customHeight="1">
      <c r="A132" s="33"/>
      <c r="B132" s="34"/>
      <c r="C132" s="28" t="s">
        <v>21</v>
      </c>
      <c r="D132" s="35"/>
      <c r="E132" s="35"/>
      <c r="F132" s="26" t="str">
        <f>E17</f>
        <v>Mesto Malacky, Bernolákova 5188/1A, 901 01 Malacky</v>
      </c>
      <c r="G132" s="35"/>
      <c r="H132" s="35"/>
      <c r="I132" s="28" t="s">
        <v>28</v>
      </c>
      <c r="J132" s="31" t="str">
        <f>E23</f>
        <v>Cykloprojekt s.r.o., Laurinská 18, 81101 Bratislav</v>
      </c>
      <c r="K132" s="35"/>
      <c r="L132" s="54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6" customHeight="1">
      <c r="A133" s="33"/>
      <c r="B133" s="34"/>
      <c r="C133" s="28" t="s">
        <v>26</v>
      </c>
      <c r="D133" s="35"/>
      <c r="E133" s="35"/>
      <c r="F133" s="26" t="str">
        <f>IF(E20="","",E20)</f>
        <v>Vyplň údaj</v>
      </c>
      <c r="G133" s="35"/>
      <c r="H133" s="35"/>
      <c r="I133" s="28" t="s">
        <v>33</v>
      </c>
      <c r="J133" s="31" t="str">
        <f>E26</f>
        <v xml:space="preserve"> </v>
      </c>
      <c r="K133" s="35"/>
      <c r="L133" s="54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0.35" customHeight="1">
      <c r="A134" s="33"/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54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11" customFormat="1" ht="29.25" customHeight="1">
      <c r="A135" s="185"/>
      <c r="B135" s="186"/>
      <c r="C135" s="187" t="s">
        <v>198</v>
      </c>
      <c r="D135" s="188" t="s">
        <v>61</v>
      </c>
      <c r="E135" s="188" t="s">
        <v>57</v>
      </c>
      <c r="F135" s="188" t="s">
        <v>58</v>
      </c>
      <c r="G135" s="188" t="s">
        <v>199</v>
      </c>
      <c r="H135" s="188" t="s">
        <v>200</v>
      </c>
      <c r="I135" s="188" t="s">
        <v>201</v>
      </c>
      <c r="J135" s="189" t="s">
        <v>176</v>
      </c>
      <c r="K135" s="190" t="s">
        <v>202</v>
      </c>
      <c r="L135" s="191"/>
      <c r="M135" s="78" t="s">
        <v>1</v>
      </c>
      <c r="N135" s="79" t="s">
        <v>40</v>
      </c>
      <c r="O135" s="79" t="s">
        <v>203</v>
      </c>
      <c r="P135" s="79" t="s">
        <v>204</v>
      </c>
      <c r="Q135" s="79" t="s">
        <v>205</v>
      </c>
      <c r="R135" s="79" t="s">
        <v>206</v>
      </c>
      <c r="S135" s="79" t="s">
        <v>207</v>
      </c>
      <c r="T135" s="80" t="s">
        <v>208</v>
      </c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</row>
    <row r="136" spans="1:65" s="2" customFormat="1" ht="22.9" customHeight="1">
      <c r="A136" s="33"/>
      <c r="B136" s="34"/>
      <c r="C136" s="85" t="s">
        <v>172</v>
      </c>
      <c r="D136" s="35"/>
      <c r="E136" s="35"/>
      <c r="F136" s="35"/>
      <c r="G136" s="35"/>
      <c r="H136" s="35"/>
      <c r="I136" s="35"/>
      <c r="J136" s="192">
        <f>BK136</f>
        <v>0</v>
      </c>
      <c r="K136" s="35"/>
      <c r="L136" s="38"/>
      <c r="M136" s="81"/>
      <c r="N136" s="193"/>
      <c r="O136" s="82"/>
      <c r="P136" s="194">
        <f>P137</f>
        <v>0</v>
      </c>
      <c r="Q136" s="82"/>
      <c r="R136" s="194">
        <f>R137</f>
        <v>24.632893500000002</v>
      </c>
      <c r="S136" s="82"/>
      <c r="T136" s="195">
        <f>T137</f>
        <v>1.0425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75</v>
      </c>
      <c r="AU136" s="16" t="s">
        <v>178</v>
      </c>
      <c r="BK136" s="196">
        <f>BK137</f>
        <v>0</v>
      </c>
    </row>
    <row r="137" spans="1:65" s="12" customFormat="1" ht="25.9" customHeight="1">
      <c r="B137" s="197"/>
      <c r="C137" s="198"/>
      <c r="D137" s="199" t="s">
        <v>75</v>
      </c>
      <c r="E137" s="200" t="s">
        <v>209</v>
      </c>
      <c r="F137" s="200" t="s">
        <v>210</v>
      </c>
      <c r="G137" s="198"/>
      <c r="H137" s="198"/>
      <c r="I137" s="201"/>
      <c r="J137" s="202">
        <f>BK137</f>
        <v>0</v>
      </c>
      <c r="K137" s="198"/>
      <c r="L137" s="203"/>
      <c r="M137" s="204"/>
      <c r="N137" s="205"/>
      <c r="O137" s="205"/>
      <c r="P137" s="206">
        <f>P138+P163+P170+P188+P217</f>
        <v>0</v>
      </c>
      <c r="Q137" s="205"/>
      <c r="R137" s="206">
        <f>R138+R163+R170+R188+R217</f>
        <v>24.632893500000002</v>
      </c>
      <c r="S137" s="205"/>
      <c r="T137" s="207">
        <f>T138+T163+T170+T188+T217</f>
        <v>1.0425</v>
      </c>
      <c r="AR137" s="208" t="s">
        <v>84</v>
      </c>
      <c r="AT137" s="209" t="s">
        <v>75</v>
      </c>
      <c r="AU137" s="209" t="s">
        <v>76</v>
      </c>
      <c r="AY137" s="208" t="s">
        <v>211</v>
      </c>
      <c r="BK137" s="210">
        <f>BK138+BK163+BK170+BK188+BK217</f>
        <v>0</v>
      </c>
    </row>
    <row r="138" spans="1:65" s="12" customFormat="1" ht="22.9" customHeight="1">
      <c r="B138" s="197"/>
      <c r="C138" s="198"/>
      <c r="D138" s="199" t="s">
        <v>75</v>
      </c>
      <c r="E138" s="211" t="s">
        <v>84</v>
      </c>
      <c r="F138" s="211" t="s">
        <v>212</v>
      </c>
      <c r="G138" s="198"/>
      <c r="H138" s="198"/>
      <c r="I138" s="201"/>
      <c r="J138" s="212">
        <f>BK138</f>
        <v>0</v>
      </c>
      <c r="K138" s="198"/>
      <c r="L138" s="203"/>
      <c r="M138" s="204"/>
      <c r="N138" s="205"/>
      <c r="O138" s="205"/>
      <c r="P138" s="206">
        <f>SUM(P139:P162)</f>
        <v>0</v>
      </c>
      <c r="Q138" s="205"/>
      <c r="R138" s="206">
        <f>SUM(R139:R162)</f>
        <v>2.2500000000000002E-4</v>
      </c>
      <c r="S138" s="205"/>
      <c r="T138" s="207">
        <f>SUM(T139:T162)</f>
        <v>1.0425</v>
      </c>
      <c r="AR138" s="208" t="s">
        <v>84</v>
      </c>
      <c r="AT138" s="209" t="s">
        <v>75</v>
      </c>
      <c r="AU138" s="209" t="s">
        <v>84</v>
      </c>
      <c r="AY138" s="208" t="s">
        <v>211</v>
      </c>
      <c r="BK138" s="210">
        <f>SUM(BK139:BK162)</f>
        <v>0</v>
      </c>
    </row>
    <row r="139" spans="1:65" s="2" customFormat="1" ht="30" customHeight="1">
      <c r="A139" s="33"/>
      <c r="B139" s="34"/>
      <c r="C139" s="213" t="s">
        <v>84</v>
      </c>
      <c r="D139" s="213" t="s">
        <v>213</v>
      </c>
      <c r="E139" s="214" t="s">
        <v>226</v>
      </c>
      <c r="F139" s="215" t="s">
        <v>227</v>
      </c>
      <c r="G139" s="216" t="s">
        <v>216</v>
      </c>
      <c r="H139" s="217">
        <v>2.5</v>
      </c>
      <c r="I139" s="218"/>
      <c r="J139" s="217">
        <f>ROUND(I139*H139,2)</f>
        <v>0</v>
      </c>
      <c r="K139" s="219"/>
      <c r="L139" s="38"/>
      <c r="M139" s="220" t="s">
        <v>1</v>
      </c>
      <c r="N139" s="221" t="s">
        <v>42</v>
      </c>
      <c r="O139" s="74"/>
      <c r="P139" s="222">
        <f>O139*H139</f>
        <v>0</v>
      </c>
      <c r="Q139" s="222">
        <v>9.0000000000000006E-5</v>
      </c>
      <c r="R139" s="222">
        <f>Q139*H139</f>
        <v>2.2500000000000002E-4</v>
      </c>
      <c r="S139" s="222">
        <v>0.127</v>
      </c>
      <c r="T139" s="223">
        <f>S139*H139</f>
        <v>0.3175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4" t="s">
        <v>217</v>
      </c>
      <c r="AT139" s="224" t="s">
        <v>213</v>
      </c>
      <c r="AU139" s="224" t="s">
        <v>95</v>
      </c>
      <c r="AY139" s="16" t="s">
        <v>211</v>
      </c>
      <c r="BE139" s="225">
        <f>IF(N139="základná",J139,0)</f>
        <v>0</v>
      </c>
      <c r="BF139" s="225">
        <f>IF(N139="znížená",J139,0)</f>
        <v>0</v>
      </c>
      <c r="BG139" s="225">
        <f>IF(N139="zákl. prenesená",J139,0)</f>
        <v>0</v>
      </c>
      <c r="BH139" s="225">
        <f>IF(N139="zníž. prenesená",J139,0)</f>
        <v>0</v>
      </c>
      <c r="BI139" s="225">
        <f>IF(N139="nulová",J139,0)</f>
        <v>0</v>
      </c>
      <c r="BJ139" s="16" t="s">
        <v>95</v>
      </c>
      <c r="BK139" s="225">
        <f>ROUND(I139*H139,2)</f>
        <v>0</v>
      </c>
      <c r="BL139" s="16" t="s">
        <v>217</v>
      </c>
      <c r="BM139" s="224" t="s">
        <v>664</v>
      </c>
    </row>
    <row r="140" spans="1:65" s="13" customFormat="1">
      <c r="B140" s="226"/>
      <c r="C140" s="227"/>
      <c r="D140" s="228" t="s">
        <v>219</v>
      </c>
      <c r="E140" s="229" t="s">
        <v>1</v>
      </c>
      <c r="F140" s="230" t="s">
        <v>229</v>
      </c>
      <c r="G140" s="227"/>
      <c r="H140" s="231">
        <v>0</v>
      </c>
      <c r="I140" s="232"/>
      <c r="J140" s="227"/>
      <c r="K140" s="227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219</v>
      </c>
      <c r="AU140" s="237" t="s">
        <v>95</v>
      </c>
      <c r="AV140" s="13" t="s">
        <v>95</v>
      </c>
      <c r="AW140" s="13" t="s">
        <v>32</v>
      </c>
      <c r="AX140" s="13" t="s">
        <v>76</v>
      </c>
      <c r="AY140" s="237" t="s">
        <v>211</v>
      </c>
    </row>
    <row r="141" spans="1:65" s="13" customFormat="1">
      <c r="B141" s="226"/>
      <c r="C141" s="227"/>
      <c r="D141" s="228" t="s">
        <v>219</v>
      </c>
      <c r="E141" s="229" t="s">
        <v>1</v>
      </c>
      <c r="F141" s="230" t="s">
        <v>782</v>
      </c>
      <c r="G141" s="227"/>
      <c r="H141" s="231">
        <v>2.5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219</v>
      </c>
      <c r="AU141" s="237" t="s">
        <v>95</v>
      </c>
      <c r="AV141" s="13" t="s">
        <v>95</v>
      </c>
      <c r="AW141" s="13" t="s">
        <v>32</v>
      </c>
      <c r="AX141" s="13" t="s">
        <v>76</v>
      </c>
      <c r="AY141" s="237" t="s">
        <v>211</v>
      </c>
    </row>
    <row r="142" spans="1:65" s="14" customFormat="1">
      <c r="B142" s="238"/>
      <c r="C142" s="239"/>
      <c r="D142" s="228" t="s">
        <v>219</v>
      </c>
      <c r="E142" s="240" t="s">
        <v>1</v>
      </c>
      <c r="F142" s="241" t="s">
        <v>231</v>
      </c>
      <c r="G142" s="239"/>
      <c r="H142" s="242">
        <v>2.5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219</v>
      </c>
      <c r="AU142" s="248" t="s">
        <v>95</v>
      </c>
      <c r="AV142" s="14" t="s">
        <v>217</v>
      </c>
      <c r="AW142" s="14" t="s">
        <v>32</v>
      </c>
      <c r="AX142" s="14" t="s">
        <v>84</v>
      </c>
      <c r="AY142" s="248" t="s">
        <v>211</v>
      </c>
    </row>
    <row r="143" spans="1:65" s="2" customFormat="1" ht="22.15" customHeight="1">
      <c r="A143" s="33"/>
      <c r="B143" s="34"/>
      <c r="C143" s="213" t="s">
        <v>95</v>
      </c>
      <c r="D143" s="213" t="s">
        <v>213</v>
      </c>
      <c r="E143" s="214" t="s">
        <v>232</v>
      </c>
      <c r="F143" s="215" t="s">
        <v>233</v>
      </c>
      <c r="G143" s="216" t="s">
        <v>234</v>
      </c>
      <c r="H143" s="217">
        <v>5</v>
      </c>
      <c r="I143" s="218"/>
      <c r="J143" s="217">
        <f>ROUND(I143*H143,2)</f>
        <v>0</v>
      </c>
      <c r="K143" s="219"/>
      <c r="L143" s="38"/>
      <c r="M143" s="220" t="s">
        <v>1</v>
      </c>
      <c r="N143" s="221" t="s">
        <v>42</v>
      </c>
      <c r="O143" s="74"/>
      <c r="P143" s="222">
        <f>O143*H143</f>
        <v>0</v>
      </c>
      <c r="Q143" s="222">
        <v>0</v>
      </c>
      <c r="R143" s="222">
        <f>Q143*H143</f>
        <v>0</v>
      </c>
      <c r="S143" s="222">
        <v>0.14499999999999999</v>
      </c>
      <c r="T143" s="223">
        <f>S143*H143</f>
        <v>0.72499999999999998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24" t="s">
        <v>217</v>
      </c>
      <c r="AT143" s="224" t="s">
        <v>213</v>
      </c>
      <c r="AU143" s="224" t="s">
        <v>95</v>
      </c>
      <c r="AY143" s="16" t="s">
        <v>211</v>
      </c>
      <c r="BE143" s="225">
        <f>IF(N143="základná",J143,0)</f>
        <v>0</v>
      </c>
      <c r="BF143" s="225">
        <f>IF(N143="znížená",J143,0)</f>
        <v>0</v>
      </c>
      <c r="BG143" s="225">
        <f>IF(N143="zákl. prenesená",J143,0)</f>
        <v>0</v>
      </c>
      <c r="BH143" s="225">
        <f>IF(N143="zníž. prenesená",J143,0)</f>
        <v>0</v>
      </c>
      <c r="BI143" s="225">
        <f>IF(N143="nulová",J143,0)</f>
        <v>0</v>
      </c>
      <c r="BJ143" s="16" t="s">
        <v>95</v>
      </c>
      <c r="BK143" s="225">
        <f>ROUND(I143*H143,2)</f>
        <v>0</v>
      </c>
      <c r="BL143" s="16" t="s">
        <v>217</v>
      </c>
      <c r="BM143" s="224" t="s">
        <v>667</v>
      </c>
    </row>
    <row r="144" spans="1:65" s="2" customFormat="1" ht="30" customHeight="1">
      <c r="A144" s="33"/>
      <c r="B144" s="34"/>
      <c r="C144" s="213" t="s">
        <v>225</v>
      </c>
      <c r="D144" s="213" t="s">
        <v>213</v>
      </c>
      <c r="E144" s="214" t="s">
        <v>237</v>
      </c>
      <c r="F144" s="215" t="s">
        <v>238</v>
      </c>
      <c r="G144" s="216" t="s">
        <v>239</v>
      </c>
      <c r="H144" s="217">
        <v>3.21</v>
      </c>
      <c r="I144" s="218"/>
      <c r="J144" s="217">
        <f>ROUND(I144*H144,2)</f>
        <v>0</v>
      </c>
      <c r="K144" s="219"/>
      <c r="L144" s="38"/>
      <c r="M144" s="220" t="s">
        <v>1</v>
      </c>
      <c r="N144" s="221" t="s">
        <v>42</v>
      </c>
      <c r="O144" s="74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24" t="s">
        <v>217</v>
      </c>
      <c r="AT144" s="224" t="s">
        <v>213</v>
      </c>
      <c r="AU144" s="224" t="s">
        <v>95</v>
      </c>
      <c r="AY144" s="16" t="s">
        <v>211</v>
      </c>
      <c r="BE144" s="225">
        <f>IF(N144="základná",J144,0)</f>
        <v>0</v>
      </c>
      <c r="BF144" s="225">
        <f>IF(N144="znížená",J144,0)</f>
        <v>0</v>
      </c>
      <c r="BG144" s="225">
        <f>IF(N144="zákl. prenesená",J144,0)</f>
        <v>0</v>
      </c>
      <c r="BH144" s="225">
        <f>IF(N144="zníž. prenesená",J144,0)</f>
        <v>0</v>
      </c>
      <c r="BI144" s="225">
        <f>IF(N144="nulová",J144,0)</f>
        <v>0</v>
      </c>
      <c r="BJ144" s="16" t="s">
        <v>95</v>
      </c>
      <c r="BK144" s="225">
        <f>ROUND(I144*H144,2)</f>
        <v>0</v>
      </c>
      <c r="BL144" s="16" t="s">
        <v>217</v>
      </c>
      <c r="BM144" s="224" t="s">
        <v>669</v>
      </c>
    </row>
    <row r="145" spans="1:65" s="13" customFormat="1">
      <c r="B145" s="226"/>
      <c r="C145" s="227"/>
      <c r="D145" s="228" t="s">
        <v>219</v>
      </c>
      <c r="E145" s="229" t="s">
        <v>1</v>
      </c>
      <c r="F145" s="230" t="s">
        <v>783</v>
      </c>
      <c r="G145" s="227"/>
      <c r="H145" s="231">
        <v>3.21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219</v>
      </c>
      <c r="AU145" s="237" t="s">
        <v>95</v>
      </c>
      <c r="AV145" s="13" t="s">
        <v>95</v>
      </c>
      <c r="AW145" s="13" t="s">
        <v>32</v>
      </c>
      <c r="AX145" s="13" t="s">
        <v>84</v>
      </c>
      <c r="AY145" s="237" t="s">
        <v>211</v>
      </c>
    </row>
    <row r="146" spans="1:65" s="2" customFormat="1" ht="22.15" customHeight="1">
      <c r="A146" s="33"/>
      <c r="B146" s="34"/>
      <c r="C146" s="213" t="s">
        <v>217</v>
      </c>
      <c r="D146" s="213" t="s">
        <v>213</v>
      </c>
      <c r="E146" s="214" t="s">
        <v>243</v>
      </c>
      <c r="F146" s="215" t="s">
        <v>244</v>
      </c>
      <c r="G146" s="216" t="s">
        <v>239</v>
      </c>
      <c r="H146" s="217">
        <v>5.13</v>
      </c>
      <c r="I146" s="218"/>
      <c r="J146" s="217">
        <f>ROUND(I146*H146,2)</f>
        <v>0</v>
      </c>
      <c r="K146" s="219"/>
      <c r="L146" s="38"/>
      <c r="M146" s="220" t="s">
        <v>1</v>
      </c>
      <c r="N146" s="221" t="s">
        <v>42</v>
      </c>
      <c r="O146" s="74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24" t="s">
        <v>217</v>
      </c>
      <c r="AT146" s="224" t="s">
        <v>213</v>
      </c>
      <c r="AU146" s="224" t="s">
        <v>95</v>
      </c>
      <c r="AY146" s="16" t="s">
        <v>211</v>
      </c>
      <c r="BE146" s="225">
        <f>IF(N146="základná",J146,0)</f>
        <v>0</v>
      </c>
      <c r="BF146" s="225">
        <f>IF(N146="znížená",J146,0)</f>
        <v>0</v>
      </c>
      <c r="BG146" s="225">
        <f>IF(N146="zákl. prenesená",J146,0)</f>
        <v>0</v>
      </c>
      <c r="BH146" s="225">
        <f>IF(N146="zníž. prenesená",J146,0)</f>
        <v>0</v>
      </c>
      <c r="BI146" s="225">
        <f>IF(N146="nulová",J146,0)</f>
        <v>0</v>
      </c>
      <c r="BJ146" s="16" t="s">
        <v>95</v>
      </c>
      <c r="BK146" s="225">
        <f>ROUND(I146*H146,2)</f>
        <v>0</v>
      </c>
      <c r="BL146" s="16" t="s">
        <v>217</v>
      </c>
      <c r="BM146" s="224" t="s">
        <v>672</v>
      </c>
    </row>
    <row r="147" spans="1:65" s="13" customFormat="1">
      <c r="B147" s="226"/>
      <c r="C147" s="227"/>
      <c r="D147" s="228" t="s">
        <v>219</v>
      </c>
      <c r="E147" s="229" t="s">
        <v>1</v>
      </c>
      <c r="F147" s="230" t="s">
        <v>784</v>
      </c>
      <c r="G147" s="227"/>
      <c r="H147" s="231">
        <v>5.13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219</v>
      </c>
      <c r="AU147" s="237" t="s">
        <v>95</v>
      </c>
      <c r="AV147" s="13" t="s">
        <v>95</v>
      </c>
      <c r="AW147" s="13" t="s">
        <v>32</v>
      </c>
      <c r="AX147" s="13" t="s">
        <v>84</v>
      </c>
      <c r="AY147" s="237" t="s">
        <v>211</v>
      </c>
    </row>
    <row r="148" spans="1:65" s="2" customFormat="1" ht="40.15" customHeight="1">
      <c r="A148" s="33"/>
      <c r="B148" s="34"/>
      <c r="C148" s="213" t="s">
        <v>236</v>
      </c>
      <c r="D148" s="213" t="s">
        <v>213</v>
      </c>
      <c r="E148" s="214" t="s">
        <v>579</v>
      </c>
      <c r="F148" s="215" t="s">
        <v>580</v>
      </c>
      <c r="G148" s="216" t="s">
        <v>239</v>
      </c>
      <c r="H148" s="217">
        <v>4.17</v>
      </c>
      <c r="I148" s="218"/>
      <c r="J148" s="217">
        <f>ROUND(I148*H148,2)</f>
        <v>0</v>
      </c>
      <c r="K148" s="219"/>
      <c r="L148" s="38"/>
      <c r="M148" s="220" t="s">
        <v>1</v>
      </c>
      <c r="N148" s="221" t="s">
        <v>42</v>
      </c>
      <c r="O148" s="74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24" t="s">
        <v>217</v>
      </c>
      <c r="AT148" s="224" t="s">
        <v>213</v>
      </c>
      <c r="AU148" s="224" t="s">
        <v>95</v>
      </c>
      <c r="AY148" s="16" t="s">
        <v>211</v>
      </c>
      <c r="BE148" s="225">
        <f>IF(N148="základná",J148,0)</f>
        <v>0</v>
      </c>
      <c r="BF148" s="225">
        <f>IF(N148="znížená",J148,0)</f>
        <v>0</v>
      </c>
      <c r="BG148" s="225">
        <f>IF(N148="zákl. prenesená",J148,0)</f>
        <v>0</v>
      </c>
      <c r="BH148" s="225">
        <f>IF(N148="zníž. prenesená",J148,0)</f>
        <v>0</v>
      </c>
      <c r="BI148" s="225">
        <f>IF(N148="nulová",J148,0)</f>
        <v>0</v>
      </c>
      <c r="BJ148" s="16" t="s">
        <v>95</v>
      </c>
      <c r="BK148" s="225">
        <f>ROUND(I148*H148,2)</f>
        <v>0</v>
      </c>
      <c r="BL148" s="16" t="s">
        <v>217</v>
      </c>
      <c r="BM148" s="224" t="s">
        <v>675</v>
      </c>
    </row>
    <row r="149" spans="1:65" s="13" customFormat="1">
      <c r="B149" s="226"/>
      <c r="C149" s="227"/>
      <c r="D149" s="228" t="s">
        <v>219</v>
      </c>
      <c r="E149" s="229" t="s">
        <v>1</v>
      </c>
      <c r="F149" s="230" t="s">
        <v>785</v>
      </c>
      <c r="G149" s="227"/>
      <c r="H149" s="231">
        <v>3.21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219</v>
      </c>
      <c r="AU149" s="237" t="s">
        <v>95</v>
      </c>
      <c r="AV149" s="13" t="s">
        <v>95</v>
      </c>
      <c r="AW149" s="13" t="s">
        <v>32</v>
      </c>
      <c r="AX149" s="13" t="s">
        <v>76</v>
      </c>
      <c r="AY149" s="237" t="s">
        <v>211</v>
      </c>
    </row>
    <row r="150" spans="1:65" s="13" customFormat="1">
      <c r="B150" s="226"/>
      <c r="C150" s="227"/>
      <c r="D150" s="228" t="s">
        <v>219</v>
      </c>
      <c r="E150" s="229" t="s">
        <v>1</v>
      </c>
      <c r="F150" s="230" t="s">
        <v>786</v>
      </c>
      <c r="G150" s="227"/>
      <c r="H150" s="231">
        <v>0.96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219</v>
      </c>
      <c r="AU150" s="237" t="s">
        <v>95</v>
      </c>
      <c r="AV150" s="13" t="s">
        <v>95</v>
      </c>
      <c r="AW150" s="13" t="s">
        <v>32</v>
      </c>
      <c r="AX150" s="13" t="s">
        <v>76</v>
      </c>
      <c r="AY150" s="237" t="s">
        <v>211</v>
      </c>
    </row>
    <row r="151" spans="1:65" s="14" customFormat="1">
      <c r="B151" s="238"/>
      <c r="C151" s="239"/>
      <c r="D151" s="228" t="s">
        <v>219</v>
      </c>
      <c r="E151" s="240" t="s">
        <v>1</v>
      </c>
      <c r="F151" s="241" t="s">
        <v>231</v>
      </c>
      <c r="G151" s="239"/>
      <c r="H151" s="242">
        <v>4.17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219</v>
      </c>
      <c r="AU151" s="248" t="s">
        <v>95</v>
      </c>
      <c r="AV151" s="14" t="s">
        <v>217</v>
      </c>
      <c r="AW151" s="14" t="s">
        <v>32</v>
      </c>
      <c r="AX151" s="14" t="s">
        <v>84</v>
      </c>
      <c r="AY151" s="248" t="s">
        <v>211</v>
      </c>
    </row>
    <row r="152" spans="1:65" s="2" customFormat="1" ht="34.9" customHeight="1">
      <c r="A152" s="33"/>
      <c r="B152" s="34"/>
      <c r="C152" s="213" t="s">
        <v>242</v>
      </c>
      <c r="D152" s="213" t="s">
        <v>213</v>
      </c>
      <c r="E152" s="214" t="s">
        <v>277</v>
      </c>
      <c r="F152" s="215" t="s">
        <v>278</v>
      </c>
      <c r="G152" s="216" t="s">
        <v>239</v>
      </c>
      <c r="H152" s="217">
        <v>5.13</v>
      </c>
      <c r="I152" s="218"/>
      <c r="J152" s="217">
        <f>ROUND(I152*H152,2)</f>
        <v>0</v>
      </c>
      <c r="K152" s="219"/>
      <c r="L152" s="38"/>
      <c r="M152" s="220" t="s">
        <v>1</v>
      </c>
      <c r="N152" s="221" t="s">
        <v>42</v>
      </c>
      <c r="O152" s="74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24" t="s">
        <v>217</v>
      </c>
      <c r="AT152" s="224" t="s">
        <v>213</v>
      </c>
      <c r="AU152" s="224" t="s">
        <v>95</v>
      </c>
      <c r="AY152" s="16" t="s">
        <v>211</v>
      </c>
      <c r="BE152" s="225">
        <f>IF(N152="základná",J152,0)</f>
        <v>0</v>
      </c>
      <c r="BF152" s="225">
        <f>IF(N152="znížená",J152,0)</f>
        <v>0</v>
      </c>
      <c r="BG152" s="225">
        <f>IF(N152="zákl. prenesená",J152,0)</f>
        <v>0</v>
      </c>
      <c r="BH152" s="225">
        <f>IF(N152="zníž. prenesená",J152,0)</f>
        <v>0</v>
      </c>
      <c r="BI152" s="225">
        <f>IF(N152="nulová",J152,0)</f>
        <v>0</v>
      </c>
      <c r="BJ152" s="16" t="s">
        <v>95</v>
      </c>
      <c r="BK152" s="225">
        <f>ROUND(I152*H152,2)</f>
        <v>0</v>
      </c>
      <c r="BL152" s="16" t="s">
        <v>217</v>
      </c>
      <c r="BM152" s="224" t="s">
        <v>681</v>
      </c>
    </row>
    <row r="153" spans="1:65" s="13" customFormat="1">
      <c r="B153" s="226"/>
      <c r="C153" s="227"/>
      <c r="D153" s="228" t="s">
        <v>219</v>
      </c>
      <c r="E153" s="229" t="s">
        <v>1</v>
      </c>
      <c r="F153" s="230" t="s">
        <v>787</v>
      </c>
      <c r="G153" s="227"/>
      <c r="H153" s="231">
        <v>5.13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219</v>
      </c>
      <c r="AU153" s="237" t="s">
        <v>95</v>
      </c>
      <c r="AV153" s="13" t="s">
        <v>95</v>
      </c>
      <c r="AW153" s="13" t="s">
        <v>32</v>
      </c>
      <c r="AX153" s="13" t="s">
        <v>84</v>
      </c>
      <c r="AY153" s="237" t="s">
        <v>211</v>
      </c>
    </row>
    <row r="154" spans="1:65" s="2" customFormat="1" ht="40.15" customHeight="1">
      <c r="A154" s="33"/>
      <c r="B154" s="34"/>
      <c r="C154" s="213" t="s">
        <v>247</v>
      </c>
      <c r="D154" s="213" t="s">
        <v>213</v>
      </c>
      <c r="E154" s="214" t="s">
        <v>283</v>
      </c>
      <c r="F154" s="215" t="s">
        <v>284</v>
      </c>
      <c r="G154" s="216" t="s">
        <v>239</v>
      </c>
      <c r="H154" s="217">
        <v>76.95</v>
      </c>
      <c r="I154" s="218"/>
      <c r="J154" s="217">
        <f>ROUND(I154*H154,2)</f>
        <v>0</v>
      </c>
      <c r="K154" s="219"/>
      <c r="L154" s="38"/>
      <c r="M154" s="220" t="s">
        <v>1</v>
      </c>
      <c r="N154" s="221" t="s">
        <v>42</v>
      </c>
      <c r="O154" s="74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24" t="s">
        <v>217</v>
      </c>
      <c r="AT154" s="224" t="s">
        <v>213</v>
      </c>
      <c r="AU154" s="224" t="s">
        <v>95</v>
      </c>
      <c r="AY154" s="16" t="s">
        <v>211</v>
      </c>
      <c r="BE154" s="225">
        <f>IF(N154="základná",J154,0)</f>
        <v>0</v>
      </c>
      <c r="BF154" s="225">
        <f>IF(N154="znížená",J154,0)</f>
        <v>0</v>
      </c>
      <c r="BG154" s="225">
        <f>IF(N154="zákl. prenesená",J154,0)</f>
        <v>0</v>
      </c>
      <c r="BH154" s="225">
        <f>IF(N154="zníž. prenesená",J154,0)</f>
        <v>0</v>
      </c>
      <c r="BI154" s="225">
        <f>IF(N154="nulová",J154,0)</f>
        <v>0</v>
      </c>
      <c r="BJ154" s="16" t="s">
        <v>95</v>
      </c>
      <c r="BK154" s="225">
        <f>ROUND(I154*H154,2)</f>
        <v>0</v>
      </c>
      <c r="BL154" s="16" t="s">
        <v>217</v>
      </c>
      <c r="BM154" s="224" t="s">
        <v>683</v>
      </c>
    </row>
    <row r="155" spans="1:65" s="13" customFormat="1">
      <c r="B155" s="226"/>
      <c r="C155" s="227"/>
      <c r="D155" s="228" t="s">
        <v>219</v>
      </c>
      <c r="E155" s="229" t="s">
        <v>1</v>
      </c>
      <c r="F155" s="230" t="s">
        <v>788</v>
      </c>
      <c r="G155" s="227"/>
      <c r="H155" s="231">
        <v>5.13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219</v>
      </c>
      <c r="AU155" s="237" t="s">
        <v>95</v>
      </c>
      <c r="AV155" s="13" t="s">
        <v>95</v>
      </c>
      <c r="AW155" s="13" t="s">
        <v>32</v>
      </c>
      <c r="AX155" s="13" t="s">
        <v>84</v>
      </c>
      <c r="AY155" s="237" t="s">
        <v>211</v>
      </c>
    </row>
    <row r="156" spans="1:65" s="13" customFormat="1">
      <c r="B156" s="226"/>
      <c r="C156" s="227"/>
      <c r="D156" s="228" t="s">
        <v>219</v>
      </c>
      <c r="E156" s="227"/>
      <c r="F156" s="230" t="s">
        <v>789</v>
      </c>
      <c r="G156" s="227"/>
      <c r="H156" s="231">
        <v>76.95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219</v>
      </c>
      <c r="AU156" s="237" t="s">
        <v>95</v>
      </c>
      <c r="AV156" s="13" t="s">
        <v>95</v>
      </c>
      <c r="AW156" s="13" t="s">
        <v>4</v>
      </c>
      <c r="AX156" s="13" t="s">
        <v>84</v>
      </c>
      <c r="AY156" s="237" t="s">
        <v>211</v>
      </c>
    </row>
    <row r="157" spans="1:65" s="2" customFormat="1" ht="22.15" customHeight="1">
      <c r="A157" s="33"/>
      <c r="B157" s="34"/>
      <c r="C157" s="213" t="s">
        <v>252</v>
      </c>
      <c r="D157" s="213" t="s">
        <v>213</v>
      </c>
      <c r="E157" s="214" t="s">
        <v>289</v>
      </c>
      <c r="F157" s="215" t="s">
        <v>290</v>
      </c>
      <c r="G157" s="216" t="s">
        <v>239</v>
      </c>
      <c r="H157" s="217">
        <v>9.3000000000000007</v>
      </c>
      <c r="I157" s="218"/>
      <c r="J157" s="217">
        <f>ROUND(I157*H157,2)</f>
        <v>0</v>
      </c>
      <c r="K157" s="219"/>
      <c r="L157" s="38"/>
      <c r="M157" s="220" t="s">
        <v>1</v>
      </c>
      <c r="N157" s="221" t="s">
        <v>42</v>
      </c>
      <c r="O157" s="74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24" t="s">
        <v>217</v>
      </c>
      <c r="AT157" s="224" t="s">
        <v>213</v>
      </c>
      <c r="AU157" s="224" t="s">
        <v>95</v>
      </c>
      <c r="AY157" s="16" t="s">
        <v>211</v>
      </c>
      <c r="BE157" s="225">
        <f>IF(N157="základná",J157,0)</f>
        <v>0</v>
      </c>
      <c r="BF157" s="225">
        <f>IF(N157="znížená",J157,0)</f>
        <v>0</v>
      </c>
      <c r="BG157" s="225">
        <f>IF(N157="zákl. prenesená",J157,0)</f>
        <v>0</v>
      </c>
      <c r="BH157" s="225">
        <f>IF(N157="zníž. prenesená",J157,0)</f>
        <v>0</v>
      </c>
      <c r="BI157" s="225">
        <f>IF(N157="nulová",J157,0)</f>
        <v>0</v>
      </c>
      <c r="BJ157" s="16" t="s">
        <v>95</v>
      </c>
      <c r="BK157" s="225">
        <f>ROUND(I157*H157,2)</f>
        <v>0</v>
      </c>
      <c r="BL157" s="16" t="s">
        <v>217</v>
      </c>
      <c r="BM157" s="224" t="s">
        <v>686</v>
      </c>
    </row>
    <row r="158" spans="1:65" s="13" customFormat="1">
      <c r="B158" s="226"/>
      <c r="C158" s="227"/>
      <c r="D158" s="228" t="s">
        <v>219</v>
      </c>
      <c r="E158" s="229" t="s">
        <v>1</v>
      </c>
      <c r="F158" s="230" t="s">
        <v>790</v>
      </c>
      <c r="G158" s="227"/>
      <c r="H158" s="231">
        <v>9.3000000000000007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219</v>
      </c>
      <c r="AU158" s="237" t="s">
        <v>95</v>
      </c>
      <c r="AV158" s="13" t="s">
        <v>95</v>
      </c>
      <c r="AW158" s="13" t="s">
        <v>32</v>
      </c>
      <c r="AX158" s="13" t="s">
        <v>84</v>
      </c>
      <c r="AY158" s="237" t="s">
        <v>211</v>
      </c>
    </row>
    <row r="159" spans="1:65" s="2" customFormat="1" ht="22.15" customHeight="1">
      <c r="A159" s="33"/>
      <c r="B159" s="34"/>
      <c r="C159" s="213" t="s">
        <v>256</v>
      </c>
      <c r="D159" s="213" t="s">
        <v>213</v>
      </c>
      <c r="E159" s="214" t="s">
        <v>591</v>
      </c>
      <c r="F159" s="215" t="s">
        <v>305</v>
      </c>
      <c r="G159" s="216" t="s">
        <v>306</v>
      </c>
      <c r="H159" s="217">
        <v>7.7</v>
      </c>
      <c r="I159" s="218"/>
      <c r="J159" s="217">
        <f>ROUND(I159*H159,2)</f>
        <v>0</v>
      </c>
      <c r="K159" s="219"/>
      <c r="L159" s="38"/>
      <c r="M159" s="220" t="s">
        <v>1</v>
      </c>
      <c r="N159" s="221" t="s">
        <v>42</v>
      </c>
      <c r="O159" s="74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24" t="s">
        <v>217</v>
      </c>
      <c r="AT159" s="224" t="s">
        <v>213</v>
      </c>
      <c r="AU159" s="224" t="s">
        <v>95</v>
      </c>
      <c r="AY159" s="16" t="s">
        <v>211</v>
      </c>
      <c r="BE159" s="225">
        <f>IF(N159="základná",J159,0)</f>
        <v>0</v>
      </c>
      <c r="BF159" s="225">
        <f>IF(N159="znížená",J159,0)</f>
        <v>0</v>
      </c>
      <c r="BG159" s="225">
        <f>IF(N159="zákl. prenesená",J159,0)</f>
        <v>0</v>
      </c>
      <c r="BH159" s="225">
        <f>IF(N159="zníž. prenesená",J159,0)</f>
        <v>0</v>
      </c>
      <c r="BI159" s="225">
        <f>IF(N159="nulová",J159,0)</f>
        <v>0</v>
      </c>
      <c r="BJ159" s="16" t="s">
        <v>95</v>
      </c>
      <c r="BK159" s="225">
        <f>ROUND(I159*H159,2)</f>
        <v>0</v>
      </c>
      <c r="BL159" s="16" t="s">
        <v>217</v>
      </c>
      <c r="BM159" s="224" t="s">
        <v>690</v>
      </c>
    </row>
    <row r="160" spans="1:65" s="13" customFormat="1">
      <c r="B160" s="226"/>
      <c r="C160" s="227"/>
      <c r="D160" s="228" t="s">
        <v>219</v>
      </c>
      <c r="E160" s="229" t="s">
        <v>1</v>
      </c>
      <c r="F160" s="230" t="s">
        <v>791</v>
      </c>
      <c r="G160" s="227"/>
      <c r="H160" s="231">
        <v>7.7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219</v>
      </c>
      <c r="AU160" s="237" t="s">
        <v>95</v>
      </c>
      <c r="AV160" s="13" t="s">
        <v>95</v>
      </c>
      <c r="AW160" s="13" t="s">
        <v>32</v>
      </c>
      <c r="AX160" s="13" t="s">
        <v>84</v>
      </c>
      <c r="AY160" s="237" t="s">
        <v>211</v>
      </c>
    </row>
    <row r="161" spans="1:65" s="2" customFormat="1" ht="22.15" customHeight="1">
      <c r="A161" s="33"/>
      <c r="B161" s="34"/>
      <c r="C161" s="213" t="s">
        <v>261</v>
      </c>
      <c r="D161" s="213" t="s">
        <v>213</v>
      </c>
      <c r="E161" s="214" t="s">
        <v>333</v>
      </c>
      <c r="F161" s="215" t="s">
        <v>334</v>
      </c>
      <c r="G161" s="216" t="s">
        <v>216</v>
      </c>
      <c r="H161" s="217">
        <v>6.39</v>
      </c>
      <c r="I161" s="218"/>
      <c r="J161" s="217">
        <f>ROUND(I161*H161,2)</f>
        <v>0</v>
      </c>
      <c r="K161" s="219"/>
      <c r="L161" s="38"/>
      <c r="M161" s="220" t="s">
        <v>1</v>
      </c>
      <c r="N161" s="221" t="s">
        <v>42</v>
      </c>
      <c r="O161" s="74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24" t="s">
        <v>217</v>
      </c>
      <c r="AT161" s="224" t="s">
        <v>213</v>
      </c>
      <c r="AU161" s="224" t="s">
        <v>95</v>
      </c>
      <c r="AY161" s="16" t="s">
        <v>211</v>
      </c>
      <c r="BE161" s="225">
        <f>IF(N161="základná",J161,0)</f>
        <v>0</v>
      </c>
      <c r="BF161" s="225">
        <f>IF(N161="znížená",J161,0)</f>
        <v>0</v>
      </c>
      <c r="BG161" s="225">
        <f>IF(N161="zákl. prenesená",J161,0)</f>
        <v>0</v>
      </c>
      <c r="BH161" s="225">
        <f>IF(N161="zníž. prenesená",J161,0)</f>
        <v>0</v>
      </c>
      <c r="BI161" s="225">
        <f>IF(N161="nulová",J161,0)</f>
        <v>0</v>
      </c>
      <c r="BJ161" s="16" t="s">
        <v>95</v>
      </c>
      <c r="BK161" s="225">
        <f>ROUND(I161*H161,2)</f>
        <v>0</v>
      </c>
      <c r="BL161" s="16" t="s">
        <v>217</v>
      </c>
      <c r="BM161" s="224" t="s">
        <v>692</v>
      </c>
    </row>
    <row r="162" spans="1:65" s="13" customFormat="1">
      <c r="B162" s="226"/>
      <c r="C162" s="227"/>
      <c r="D162" s="228" t="s">
        <v>219</v>
      </c>
      <c r="E162" s="229" t="s">
        <v>1</v>
      </c>
      <c r="F162" s="230" t="s">
        <v>792</v>
      </c>
      <c r="G162" s="227"/>
      <c r="H162" s="231">
        <v>6.39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219</v>
      </c>
      <c r="AU162" s="237" t="s">
        <v>95</v>
      </c>
      <c r="AV162" s="13" t="s">
        <v>95</v>
      </c>
      <c r="AW162" s="13" t="s">
        <v>32</v>
      </c>
      <c r="AX162" s="13" t="s">
        <v>84</v>
      </c>
      <c r="AY162" s="237" t="s">
        <v>211</v>
      </c>
    </row>
    <row r="163" spans="1:65" s="12" customFormat="1" ht="22.9" customHeight="1">
      <c r="B163" s="197"/>
      <c r="C163" s="198"/>
      <c r="D163" s="199" t="s">
        <v>75</v>
      </c>
      <c r="E163" s="211" t="s">
        <v>217</v>
      </c>
      <c r="F163" s="211" t="s">
        <v>366</v>
      </c>
      <c r="G163" s="198"/>
      <c r="H163" s="198"/>
      <c r="I163" s="201"/>
      <c r="J163" s="212">
        <f>BK163</f>
        <v>0</v>
      </c>
      <c r="K163" s="198"/>
      <c r="L163" s="203"/>
      <c r="M163" s="204"/>
      <c r="N163" s="205"/>
      <c r="O163" s="205"/>
      <c r="P163" s="206">
        <f>SUM(P164:P169)</f>
        <v>0</v>
      </c>
      <c r="Q163" s="205"/>
      <c r="R163" s="206">
        <f>SUM(R164:R169)</f>
        <v>5.2221999999999998E-2</v>
      </c>
      <c r="S163" s="205"/>
      <c r="T163" s="207">
        <f>SUM(T164:T169)</f>
        <v>0</v>
      </c>
      <c r="AR163" s="208" t="s">
        <v>84</v>
      </c>
      <c r="AT163" s="209" t="s">
        <v>75</v>
      </c>
      <c r="AU163" s="209" t="s">
        <v>84</v>
      </c>
      <c r="AY163" s="208" t="s">
        <v>211</v>
      </c>
      <c r="BK163" s="210">
        <f>SUM(BK164:BK169)</f>
        <v>0</v>
      </c>
    </row>
    <row r="164" spans="1:65" s="2" customFormat="1" ht="22.15" customHeight="1">
      <c r="A164" s="33"/>
      <c r="B164" s="34"/>
      <c r="C164" s="213" t="s">
        <v>265</v>
      </c>
      <c r="D164" s="213" t="s">
        <v>213</v>
      </c>
      <c r="E164" s="214" t="s">
        <v>372</v>
      </c>
      <c r="F164" s="215" t="s">
        <v>695</v>
      </c>
      <c r="G164" s="216" t="s">
        <v>216</v>
      </c>
      <c r="H164" s="217">
        <v>21.28</v>
      </c>
      <c r="I164" s="218"/>
      <c r="J164" s="217">
        <f>ROUND(I164*H164,2)</f>
        <v>0</v>
      </c>
      <c r="K164" s="219"/>
      <c r="L164" s="38"/>
      <c r="M164" s="220" t="s">
        <v>1</v>
      </c>
      <c r="N164" s="221" t="s">
        <v>42</v>
      </c>
      <c r="O164" s="74"/>
      <c r="P164" s="222">
        <f>O164*H164</f>
        <v>0</v>
      </c>
      <c r="Q164" s="222">
        <v>2.2499999999999998E-3</v>
      </c>
      <c r="R164" s="222">
        <f>Q164*H164</f>
        <v>4.7879999999999999E-2</v>
      </c>
      <c r="S164" s="222">
        <v>0</v>
      </c>
      <c r="T164" s="223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24" t="s">
        <v>217</v>
      </c>
      <c r="AT164" s="224" t="s">
        <v>213</v>
      </c>
      <c r="AU164" s="224" t="s">
        <v>95</v>
      </c>
      <c r="AY164" s="16" t="s">
        <v>211</v>
      </c>
      <c r="BE164" s="225">
        <f>IF(N164="základná",J164,0)</f>
        <v>0</v>
      </c>
      <c r="BF164" s="225">
        <f>IF(N164="znížená",J164,0)</f>
        <v>0</v>
      </c>
      <c r="BG164" s="225">
        <f>IF(N164="zákl. prenesená",J164,0)</f>
        <v>0</v>
      </c>
      <c r="BH164" s="225">
        <f>IF(N164="zníž. prenesená",J164,0)</f>
        <v>0</v>
      </c>
      <c r="BI164" s="225">
        <f>IF(N164="nulová",J164,0)</f>
        <v>0</v>
      </c>
      <c r="BJ164" s="16" t="s">
        <v>95</v>
      </c>
      <c r="BK164" s="225">
        <f>ROUND(I164*H164,2)</f>
        <v>0</v>
      </c>
      <c r="BL164" s="16" t="s">
        <v>217</v>
      </c>
      <c r="BM164" s="224" t="s">
        <v>696</v>
      </c>
    </row>
    <row r="165" spans="1:65" s="13" customFormat="1">
      <c r="B165" s="226"/>
      <c r="C165" s="227"/>
      <c r="D165" s="228" t="s">
        <v>219</v>
      </c>
      <c r="E165" s="229" t="s">
        <v>1</v>
      </c>
      <c r="F165" s="230" t="s">
        <v>793</v>
      </c>
      <c r="G165" s="227"/>
      <c r="H165" s="231">
        <v>13.5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219</v>
      </c>
      <c r="AU165" s="237" t="s">
        <v>95</v>
      </c>
      <c r="AV165" s="13" t="s">
        <v>95</v>
      </c>
      <c r="AW165" s="13" t="s">
        <v>32</v>
      </c>
      <c r="AX165" s="13" t="s">
        <v>76</v>
      </c>
      <c r="AY165" s="237" t="s">
        <v>211</v>
      </c>
    </row>
    <row r="166" spans="1:65" s="13" customFormat="1">
      <c r="B166" s="226"/>
      <c r="C166" s="227"/>
      <c r="D166" s="228" t="s">
        <v>219</v>
      </c>
      <c r="E166" s="229" t="s">
        <v>1</v>
      </c>
      <c r="F166" s="230" t="s">
        <v>794</v>
      </c>
      <c r="G166" s="227"/>
      <c r="H166" s="231">
        <v>7.78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219</v>
      </c>
      <c r="AU166" s="237" t="s">
        <v>95</v>
      </c>
      <c r="AV166" s="13" t="s">
        <v>95</v>
      </c>
      <c r="AW166" s="13" t="s">
        <v>32</v>
      </c>
      <c r="AX166" s="13" t="s">
        <v>76</v>
      </c>
      <c r="AY166" s="237" t="s">
        <v>211</v>
      </c>
    </row>
    <row r="167" spans="1:65" s="14" customFormat="1">
      <c r="B167" s="238"/>
      <c r="C167" s="239"/>
      <c r="D167" s="228" t="s">
        <v>219</v>
      </c>
      <c r="E167" s="240" t="s">
        <v>1</v>
      </c>
      <c r="F167" s="241" t="s">
        <v>231</v>
      </c>
      <c r="G167" s="239"/>
      <c r="H167" s="242">
        <v>21.28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AT167" s="248" t="s">
        <v>219</v>
      </c>
      <c r="AU167" s="248" t="s">
        <v>95</v>
      </c>
      <c r="AV167" s="14" t="s">
        <v>217</v>
      </c>
      <c r="AW167" s="14" t="s">
        <v>32</v>
      </c>
      <c r="AX167" s="14" t="s">
        <v>84</v>
      </c>
      <c r="AY167" s="248" t="s">
        <v>211</v>
      </c>
    </row>
    <row r="168" spans="1:65" s="2" customFormat="1" ht="14.45" customHeight="1">
      <c r="A168" s="33"/>
      <c r="B168" s="34"/>
      <c r="C168" s="249" t="s">
        <v>269</v>
      </c>
      <c r="D168" s="249" t="s">
        <v>314</v>
      </c>
      <c r="E168" s="250" t="s">
        <v>377</v>
      </c>
      <c r="F168" s="251" t="s">
        <v>378</v>
      </c>
      <c r="G168" s="252" t="s">
        <v>216</v>
      </c>
      <c r="H168" s="253">
        <v>21.71</v>
      </c>
      <c r="I168" s="254"/>
      <c r="J168" s="253">
        <f>ROUND(I168*H168,2)</f>
        <v>0</v>
      </c>
      <c r="K168" s="255"/>
      <c r="L168" s="256"/>
      <c r="M168" s="257" t="s">
        <v>1</v>
      </c>
      <c r="N168" s="258" t="s">
        <v>42</v>
      </c>
      <c r="O168" s="74"/>
      <c r="P168" s="222">
        <f>O168*H168</f>
        <v>0</v>
      </c>
      <c r="Q168" s="222">
        <v>2.0000000000000001E-4</v>
      </c>
      <c r="R168" s="222">
        <f>Q168*H168</f>
        <v>4.3420000000000004E-3</v>
      </c>
      <c r="S168" s="222">
        <v>0</v>
      </c>
      <c r="T168" s="223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24" t="s">
        <v>252</v>
      </c>
      <c r="AT168" s="224" t="s">
        <v>314</v>
      </c>
      <c r="AU168" s="224" t="s">
        <v>95</v>
      </c>
      <c r="AY168" s="16" t="s">
        <v>211</v>
      </c>
      <c r="BE168" s="225">
        <f>IF(N168="základná",J168,0)</f>
        <v>0</v>
      </c>
      <c r="BF168" s="225">
        <f>IF(N168="znížená",J168,0)</f>
        <v>0</v>
      </c>
      <c r="BG168" s="225">
        <f>IF(N168="zákl. prenesená",J168,0)</f>
        <v>0</v>
      </c>
      <c r="BH168" s="225">
        <f>IF(N168="zníž. prenesená",J168,0)</f>
        <v>0</v>
      </c>
      <c r="BI168" s="225">
        <f>IF(N168="nulová",J168,0)</f>
        <v>0</v>
      </c>
      <c r="BJ168" s="16" t="s">
        <v>95</v>
      </c>
      <c r="BK168" s="225">
        <f>ROUND(I168*H168,2)</f>
        <v>0</v>
      </c>
      <c r="BL168" s="16" t="s">
        <v>217</v>
      </c>
      <c r="BM168" s="224" t="s">
        <v>700</v>
      </c>
    </row>
    <row r="169" spans="1:65" s="13" customFormat="1">
      <c r="B169" s="226"/>
      <c r="C169" s="227"/>
      <c r="D169" s="228" t="s">
        <v>219</v>
      </c>
      <c r="E169" s="227"/>
      <c r="F169" s="230" t="s">
        <v>795</v>
      </c>
      <c r="G169" s="227"/>
      <c r="H169" s="231">
        <v>21.71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219</v>
      </c>
      <c r="AU169" s="237" t="s">
        <v>95</v>
      </c>
      <c r="AV169" s="13" t="s">
        <v>95</v>
      </c>
      <c r="AW169" s="13" t="s">
        <v>4</v>
      </c>
      <c r="AX169" s="13" t="s">
        <v>84</v>
      </c>
      <c r="AY169" s="237" t="s">
        <v>211</v>
      </c>
    </row>
    <row r="170" spans="1:65" s="12" customFormat="1" ht="22.9" customHeight="1">
      <c r="B170" s="197"/>
      <c r="C170" s="198"/>
      <c r="D170" s="199" t="s">
        <v>75</v>
      </c>
      <c r="E170" s="211" t="s">
        <v>236</v>
      </c>
      <c r="F170" s="211" t="s">
        <v>390</v>
      </c>
      <c r="G170" s="198"/>
      <c r="H170" s="198"/>
      <c r="I170" s="201"/>
      <c r="J170" s="212">
        <f>BK170</f>
        <v>0</v>
      </c>
      <c r="K170" s="198"/>
      <c r="L170" s="203"/>
      <c r="M170" s="204"/>
      <c r="N170" s="205"/>
      <c r="O170" s="205"/>
      <c r="P170" s="206">
        <f>SUM(P171:P187)</f>
        <v>0</v>
      </c>
      <c r="Q170" s="205"/>
      <c r="R170" s="206">
        <f>SUM(R171:R187)</f>
        <v>18.756723400000002</v>
      </c>
      <c r="S170" s="205"/>
      <c r="T170" s="207">
        <f>SUM(T171:T187)</f>
        <v>0</v>
      </c>
      <c r="AR170" s="208" t="s">
        <v>84</v>
      </c>
      <c r="AT170" s="209" t="s">
        <v>75</v>
      </c>
      <c r="AU170" s="209" t="s">
        <v>84</v>
      </c>
      <c r="AY170" s="208" t="s">
        <v>211</v>
      </c>
      <c r="BK170" s="210">
        <f>SUM(BK171:BK187)</f>
        <v>0</v>
      </c>
    </row>
    <row r="171" spans="1:65" s="2" customFormat="1" ht="30" customHeight="1">
      <c r="A171" s="33"/>
      <c r="B171" s="34"/>
      <c r="C171" s="213" t="s">
        <v>276</v>
      </c>
      <c r="D171" s="213" t="s">
        <v>213</v>
      </c>
      <c r="E171" s="214" t="s">
        <v>392</v>
      </c>
      <c r="F171" s="215" t="s">
        <v>796</v>
      </c>
      <c r="G171" s="216" t="s">
        <v>216</v>
      </c>
      <c r="H171" s="217">
        <v>21.28</v>
      </c>
      <c r="I171" s="218"/>
      <c r="J171" s="217">
        <f>ROUND(I171*H171,2)</f>
        <v>0</v>
      </c>
      <c r="K171" s="219"/>
      <c r="L171" s="38"/>
      <c r="M171" s="220" t="s">
        <v>1</v>
      </c>
      <c r="N171" s="221" t="s">
        <v>42</v>
      </c>
      <c r="O171" s="74"/>
      <c r="P171" s="222">
        <f>O171*H171</f>
        <v>0</v>
      </c>
      <c r="Q171" s="222">
        <v>0.27994000000000002</v>
      </c>
      <c r="R171" s="222">
        <f>Q171*H171</f>
        <v>5.9571232000000007</v>
      </c>
      <c r="S171" s="222">
        <v>0</v>
      </c>
      <c r="T171" s="223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24" t="s">
        <v>217</v>
      </c>
      <c r="AT171" s="224" t="s">
        <v>213</v>
      </c>
      <c r="AU171" s="224" t="s">
        <v>95</v>
      </c>
      <c r="AY171" s="16" t="s">
        <v>211</v>
      </c>
      <c r="BE171" s="225">
        <f>IF(N171="základná",J171,0)</f>
        <v>0</v>
      </c>
      <c r="BF171" s="225">
        <f>IF(N171="znížená",J171,0)</f>
        <v>0</v>
      </c>
      <c r="BG171" s="225">
        <f>IF(N171="zákl. prenesená",J171,0)</f>
        <v>0</v>
      </c>
      <c r="BH171" s="225">
        <f>IF(N171="zníž. prenesená",J171,0)</f>
        <v>0</v>
      </c>
      <c r="BI171" s="225">
        <f>IF(N171="nulová",J171,0)</f>
        <v>0</v>
      </c>
      <c r="BJ171" s="16" t="s">
        <v>95</v>
      </c>
      <c r="BK171" s="225">
        <f>ROUND(I171*H171,2)</f>
        <v>0</v>
      </c>
      <c r="BL171" s="16" t="s">
        <v>217</v>
      </c>
      <c r="BM171" s="224" t="s">
        <v>703</v>
      </c>
    </row>
    <row r="172" spans="1:65" s="13" customFormat="1">
      <c r="B172" s="226"/>
      <c r="C172" s="227"/>
      <c r="D172" s="228" t="s">
        <v>219</v>
      </c>
      <c r="E172" s="229" t="s">
        <v>1</v>
      </c>
      <c r="F172" s="230" t="s">
        <v>797</v>
      </c>
      <c r="G172" s="227"/>
      <c r="H172" s="231">
        <v>13.5</v>
      </c>
      <c r="I172" s="232"/>
      <c r="J172" s="227"/>
      <c r="K172" s="227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219</v>
      </c>
      <c r="AU172" s="237" t="s">
        <v>95</v>
      </c>
      <c r="AV172" s="13" t="s">
        <v>95</v>
      </c>
      <c r="AW172" s="13" t="s">
        <v>32</v>
      </c>
      <c r="AX172" s="13" t="s">
        <v>76</v>
      </c>
      <c r="AY172" s="237" t="s">
        <v>211</v>
      </c>
    </row>
    <row r="173" spans="1:65" s="13" customFormat="1">
      <c r="B173" s="226"/>
      <c r="C173" s="227"/>
      <c r="D173" s="228" t="s">
        <v>219</v>
      </c>
      <c r="E173" s="229" t="s">
        <v>1</v>
      </c>
      <c r="F173" s="230" t="s">
        <v>794</v>
      </c>
      <c r="G173" s="227"/>
      <c r="H173" s="231">
        <v>7.78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219</v>
      </c>
      <c r="AU173" s="237" t="s">
        <v>95</v>
      </c>
      <c r="AV173" s="13" t="s">
        <v>95</v>
      </c>
      <c r="AW173" s="13" t="s">
        <v>32</v>
      </c>
      <c r="AX173" s="13" t="s">
        <v>76</v>
      </c>
      <c r="AY173" s="237" t="s">
        <v>211</v>
      </c>
    </row>
    <row r="174" spans="1:65" s="14" customFormat="1">
      <c r="B174" s="238"/>
      <c r="C174" s="239"/>
      <c r="D174" s="228" t="s">
        <v>219</v>
      </c>
      <c r="E174" s="240" t="s">
        <v>1</v>
      </c>
      <c r="F174" s="241" t="s">
        <v>231</v>
      </c>
      <c r="G174" s="239"/>
      <c r="H174" s="242">
        <v>21.28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219</v>
      </c>
      <c r="AU174" s="248" t="s">
        <v>95</v>
      </c>
      <c r="AV174" s="14" t="s">
        <v>217</v>
      </c>
      <c r="AW174" s="14" t="s">
        <v>32</v>
      </c>
      <c r="AX174" s="14" t="s">
        <v>84</v>
      </c>
      <c r="AY174" s="248" t="s">
        <v>211</v>
      </c>
    </row>
    <row r="175" spans="1:65" s="2" customFormat="1" ht="34.9" customHeight="1">
      <c r="A175" s="33"/>
      <c r="B175" s="34"/>
      <c r="C175" s="213" t="s">
        <v>282</v>
      </c>
      <c r="D175" s="213" t="s">
        <v>213</v>
      </c>
      <c r="E175" s="214" t="s">
        <v>707</v>
      </c>
      <c r="F175" s="215" t="s">
        <v>708</v>
      </c>
      <c r="G175" s="216" t="s">
        <v>216</v>
      </c>
      <c r="H175" s="217">
        <v>21.28</v>
      </c>
      <c r="I175" s="218"/>
      <c r="J175" s="217">
        <f>ROUND(I175*H175,2)</f>
        <v>0</v>
      </c>
      <c r="K175" s="219"/>
      <c r="L175" s="38"/>
      <c r="M175" s="220" t="s">
        <v>1</v>
      </c>
      <c r="N175" s="221" t="s">
        <v>42</v>
      </c>
      <c r="O175" s="74"/>
      <c r="P175" s="222">
        <f>O175*H175</f>
        <v>0</v>
      </c>
      <c r="Q175" s="222">
        <v>0.30834</v>
      </c>
      <c r="R175" s="222">
        <f>Q175*H175</f>
        <v>6.5614752000000003</v>
      </c>
      <c r="S175" s="222">
        <v>0</v>
      </c>
      <c r="T175" s="223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24" t="s">
        <v>217</v>
      </c>
      <c r="AT175" s="224" t="s">
        <v>213</v>
      </c>
      <c r="AU175" s="224" t="s">
        <v>95</v>
      </c>
      <c r="AY175" s="16" t="s">
        <v>211</v>
      </c>
      <c r="BE175" s="225">
        <f>IF(N175="základná",J175,0)</f>
        <v>0</v>
      </c>
      <c r="BF175" s="225">
        <f>IF(N175="znížená",J175,0)</f>
        <v>0</v>
      </c>
      <c r="BG175" s="225">
        <f>IF(N175="zákl. prenesená",J175,0)</f>
        <v>0</v>
      </c>
      <c r="BH175" s="225">
        <f>IF(N175="zníž. prenesená",J175,0)</f>
        <v>0</v>
      </c>
      <c r="BI175" s="225">
        <f>IF(N175="nulová",J175,0)</f>
        <v>0</v>
      </c>
      <c r="BJ175" s="16" t="s">
        <v>95</v>
      </c>
      <c r="BK175" s="225">
        <f>ROUND(I175*H175,2)</f>
        <v>0</v>
      </c>
      <c r="BL175" s="16" t="s">
        <v>217</v>
      </c>
      <c r="BM175" s="224" t="s">
        <v>709</v>
      </c>
    </row>
    <row r="176" spans="1:65" s="13" customFormat="1">
      <c r="B176" s="226"/>
      <c r="C176" s="227"/>
      <c r="D176" s="228" t="s">
        <v>219</v>
      </c>
      <c r="E176" s="229" t="s">
        <v>1</v>
      </c>
      <c r="F176" s="230" t="s">
        <v>793</v>
      </c>
      <c r="G176" s="227"/>
      <c r="H176" s="231">
        <v>13.5</v>
      </c>
      <c r="I176" s="232"/>
      <c r="J176" s="227"/>
      <c r="K176" s="227"/>
      <c r="L176" s="233"/>
      <c r="M176" s="234"/>
      <c r="N176" s="235"/>
      <c r="O176" s="235"/>
      <c r="P176" s="235"/>
      <c r="Q176" s="235"/>
      <c r="R176" s="235"/>
      <c r="S176" s="235"/>
      <c r="T176" s="236"/>
      <c r="AT176" s="237" t="s">
        <v>219</v>
      </c>
      <c r="AU176" s="237" t="s">
        <v>95</v>
      </c>
      <c r="AV176" s="13" t="s">
        <v>95</v>
      </c>
      <c r="AW176" s="13" t="s">
        <v>32</v>
      </c>
      <c r="AX176" s="13" t="s">
        <v>76</v>
      </c>
      <c r="AY176" s="237" t="s">
        <v>211</v>
      </c>
    </row>
    <row r="177" spans="1:65" s="13" customFormat="1">
      <c r="B177" s="226"/>
      <c r="C177" s="227"/>
      <c r="D177" s="228" t="s">
        <v>219</v>
      </c>
      <c r="E177" s="229" t="s">
        <v>1</v>
      </c>
      <c r="F177" s="230" t="s">
        <v>794</v>
      </c>
      <c r="G177" s="227"/>
      <c r="H177" s="231">
        <v>7.78</v>
      </c>
      <c r="I177" s="232"/>
      <c r="J177" s="227"/>
      <c r="K177" s="227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219</v>
      </c>
      <c r="AU177" s="237" t="s">
        <v>95</v>
      </c>
      <c r="AV177" s="13" t="s">
        <v>95</v>
      </c>
      <c r="AW177" s="13" t="s">
        <v>32</v>
      </c>
      <c r="AX177" s="13" t="s">
        <v>76</v>
      </c>
      <c r="AY177" s="237" t="s">
        <v>211</v>
      </c>
    </row>
    <row r="178" spans="1:65" s="14" customFormat="1">
      <c r="B178" s="238"/>
      <c r="C178" s="239"/>
      <c r="D178" s="228" t="s">
        <v>219</v>
      </c>
      <c r="E178" s="240" t="s">
        <v>1</v>
      </c>
      <c r="F178" s="241" t="s">
        <v>231</v>
      </c>
      <c r="G178" s="239"/>
      <c r="H178" s="242">
        <v>21.28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219</v>
      </c>
      <c r="AU178" s="248" t="s">
        <v>95</v>
      </c>
      <c r="AV178" s="14" t="s">
        <v>217</v>
      </c>
      <c r="AW178" s="14" t="s">
        <v>32</v>
      </c>
      <c r="AX178" s="14" t="s">
        <v>84</v>
      </c>
      <c r="AY178" s="248" t="s">
        <v>211</v>
      </c>
    </row>
    <row r="179" spans="1:65" s="2" customFormat="1" ht="34.9" customHeight="1">
      <c r="A179" s="33"/>
      <c r="B179" s="34"/>
      <c r="C179" s="213" t="s">
        <v>288</v>
      </c>
      <c r="D179" s="213" t="s">
        <v>213</v>
      </c>
      <c r="E179" s="214" t="s">
        <v>404</v>
      </c>
      <c r="F179" s="215" t="s">
        <v>711</v>
      </c>
      <c r="G179" s="216" t="s">
        <v>216</v>
      </c>
      <c r="H179" s="217">
        <v>2.5</v>
      </c>
      <c r="I179" s="218"/>
      <c r="J179" s="217">
        <f>ROUND(I179*H179,2)</f>
        <v>0</v>
      </c>
      <c r="K179" s="219"/>
      <c r="L179" s="38"/>
      <c r="M179" s="220" t="s">
        <v>1</v>
      </c>
      <c r="N179" s="221" t="s">
        <v>42</v>
      </c>
      <c r="O179" s="74"/>
      <c r="P179" s="222">
        <f>O179*H179</f>
        <v>0</v>
      </c>
      <c r="Q179" s="222">
        <v>7.1000000000000002E-4</v>
      </c>
      <c r="R179" s="222">
        <f>Q179*H179</f>
        <v>1.7750000000000001E-3</v>
      </c>
      <c r="S179" s="222">
        <v>0</v>
      </c>
      <c r="T179" s="223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24" t="s">
        <v>217</v>
      </c>
      <c r="AT179" s="224" t="s">
        <v>213</v>
      </c>
      <c r="AU179" s="224" t="s">
        <v>95</v>
      </c>
      <c r="AY179" s="16" t="s">
        <v>211</v>
      </c>
      <c r="BE179" s="225">
        <f>IF(N179="základná",J179,0)</f>
        <v>0</v>
      </c>
      <c r="BF179" s="225">
        <f>IF(N179="znížená",J179,0)</f>
        <v>0</v>
      </c>
      <c r="BG179" s="225">
        <f>IF(N179="zákl. prenesená",J179,0)</f>
        <v>0</v>
      </c>
      <c r="BH179" s="225">
        <f>IF(N179="zníž. prenesená",J179,0)</f>
        <v>0</v>
      </c>
      <c r="BI179" s="225">
        <f>IF(N179="nulová",J179,0)</f>
        <v>0</v>
      </c>
      <c r="BJ179" s="16" t="s">
        <v>95</v>
      </c>
      <c r="BK179" s="225">
        <f>ROUND(I179*H179,2)</f>
        <v>0</v>
      </c>
      <c r="BL179" s="16" t="s">
        <v>217</v>
      </c>
      <c r="BM179" s="224" t="s">
        <v>712</v>
      </c>
    </row>
    <row r="180" spans="1:65" s="13" customFormat="1">
      <c r="B180" s="226"/>
      <c r="C180" s="227"/>
      <c r="D180" s="228" t="s">
        <v>219</v>
      </c>
      <c r="E180" s="229" t="s">
        <v>1</v>
      </c>
      <c r="F180" s="230" t="s">
        <v>798</v>
      </c>
      <c r="G180" s="227"/>
      <c r="H180" s="231">
        <v>2.5</v>
      </c>
      <c r="I180" s="232"/>
      <c r="J180" s="227"/>
      <c r="K180" s="227"/>
      <c r="L180" s="233"/>
      <c r="M180" s="234"/>
      <c r="N180" s="235"/>
      <c r="O180" s="235"/>
      <c r="P180" s="235"/>
      <c r="Q180" s="235"/>
      <c r="R180" s="235"/>
      <c r="S180" s="235"/>
      <c r="T180" s="236"/>
      <c r="AT180" s="237" t="s">
        <v>219</v>
      </c>
      <c r="AU180" s="237" t="s">
        <v>95</v>
      </c>
      <c r="AV180" s="13" t="s">
        <v>95</v>
      </c>
      <c r="AW180" s="13" t="s">
        <v>32</v>
      </c>
      <c r="AX180" s="13" t="s">
        <v>84</v>
      </c>
      <c r="AY180" s="237" t="s">
        <v>211</v>
      </c>
    </row>
    <row r="181" spans="1:65" s="2" customFormat="1" ht="34.9" customHeight="1">
      <c r="A181" s="33"/>
      <c r="B181" s="34"/>
      <c r="C181" s="213" t="s">
        <v>293</v>
      </c>
      <c r="D181" s="213" t="s">
        <v>213</v>
      </c>
      <c r="E181" s="214" t="s">
        <v>414</v>
      </c>
      <c r="F181" s="215" t="s">
        <v>415</v>
      </c>
      <c r="G181" s="216" t="s">
        <v>216</v>
      </c>
      <c r="H181" s="217">
        <v>2.5</v>
      </c>
      <c r="I181" s="218"/>
      <c r="J181" s="217">
        <f>ROUND(I181*H181,2)</f>
        <v>0</v>
      </c>
      <c r="K181" s="219"/>
      <c r="L181" s="38"/>
      <c r="M181" s="220" t="s">
        <v>1</v>
      </c>
      <c r="N181" s="221" t="s">
        <v>42</v>
      </c>
      <c r="O181" s="74"/>
      <c r="P181" s="222">
        <f>O181*H181</f>
        <v>0</v>
      </c>
      <c r="Q181" s="222">
        <v>0.12966</v>
      </c>
      <c r="R181" s="222">
        <f>Q181*H181</f>
        <v>0.32414999999999999</v>
      </c>
      <c r="S181" s="222">
        <v>0</v>
      </c>
      <c r="T181" s="22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24" t="s">
        <v>217</v>
      </c>
      <c r="AT181" s="224" t="s">
        <v>213</v>
      </c>
      <c r="AU181" s="224" t="s">
        <v>95</v>
      </c>
      <c r="AY181" s="16" t="s">
        <v>211</v>
      </c>
      <c r="BE181" s="225">
        <f>IF(N181="základná",J181,0)</f>
        <v>0</v>
      </c>
      <c r="BF181" s="225">
        <f>IF(N181="znížená",J181,0)</f>
        <v>0</v>
      </c>
      <c r="BG181" s="225">
        <f>IF(N181="zákl. prenesená",J181,0)</f>
        <v>0</v>
      </c>
      <c r="BH181" s="225">
        <f>IF(N181="zníž. prenesená",J181,0)</f>
        <v>0</v>
      </c>
      <c r="BI181" s="225">
        <f>IF(N181="nulová",J181,0)</f>
        <v>0</v>
      </c>
      <c r="BJ181" s="16" t="s">
        <v>95</v>
      </c>
      <c r="BK181" s="225">
        <f>ROUND(I181*H181,2)</f>
        <v>0</v>
      </c>
      <c r="BL181" s="16" t="s">
        <v>217</v>
      </c>
      <c r="BM181" s="224" t="s">
        <v>714</v>
      </c>
    </row>
    <row r="182" spans="1:65" s="2" customFormat="1" ht="30" customHeight="1">
      <c r="A182" s="33"/>
      <c r="B182" s="34"/>
      <c r="C182" s="213" t="s">
        <v>298</v>
      </c>
      <c r="D182" s="213" t="s">
        <v>213</v>
      </c>
      <c r="E182" s="214" t="s">
        <v>715</v>
      </c>
      <c r="F182" s="215" t="s">
        <v>716</v>
      </c>
      <c r="G182" s="216" t="s">
        <v>216</v>
      </c>
      <c r="H182" s="217">
        <v>13.5</v>
      </c>
      <c r="I182" s="218"/>
      <c r="J182" s="217">
        <f>ROUND(I182*H182,2)</f>
        <v>0</v>
      </c>
      <c r="K182" s="219"/>
      <c r="L182" s="38"/>
      <c r="M182" s="220" t="s">
        <v>1</v>
      </c>
      <c r="N182" s="221" t="s">
        <v>42</v>
      </c>
      <c r="O182" s="74"/>
      <c r="P182" s="222">
        <f>O182*H182</f>
        <v>0</v>
      </c>
      <c r="Q182" s="222">
        <v>0.112</v>
      </c>
      <c r="R182" s="222">
        <f>Q182*H182</f>
        <v>1.512</v>
      </c>
      <c r="S182" s="222">
        <v>0</v>
      </c>
      <c r="T182" s="223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24" t="s">
        <v>217</v>
      </c>
      <c r="AT182" s="224" t="s">
        <v>213</v>
      </c>
      <c r="AU182" s="224" t="s">
        <v>95</v>
      </c>
      <c r="AY182" s="16" t="s">
        <v>211</v>
      </c>
      <c r="BE182" s="225">
        <f>IF(N182="základná",J182,0)</f>
        <v>0</v>
      </c>
      <c r="BF182" s="225">
        <f>IF(N182="znížená",J182,0)</f>
        <v>0</v>
      </c>
      <c r="BG182" s="225">
        <f>IF(N182="zákl. prenesená",J182,0)</f>
        <v>0</v>
      </c>
      <c r="BH182" s="225">
        <f>IF(N182="zníž. prenesená",J182,0)</f>
        <v>0</v>
      </c>
      <c r="BI182" s="225">
        <f>IF(N182="nulová",J182,0)</f>
        <v>0</v>
      </c>
      <c r="BJ182" s="16" t="s">
        <v>95</v>
      </c>
      <c r="BK182" s="225">
        <f>ROUND(I182*H182,2)</f>
        <v>0</v>
      </c>
      <c r="BL182" s="16" t="s">
        <v>217</v>
      </c>
      <c r="BM182" s="224" t="s">
        <v>717</v>
      </c>
    </row>
    <row r="183" spans="1:65" s="13" customFormat="1">
      <c r="B183" s="226"/>
      <c r="C183" s="227"/>
      <c r="D183" s="228" t="s">
        <v>219</v>
      </c>
      <c r="E183" s="229" t="s">
        <v>1</v>
      </c>
      <c r="F183" s="230" t="s">
        <v>793</v>
      </c>
      <c r="G183" s="227"/>
      <c r="H183" s="231">
        <v>13.5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219</v>
      </c>
      <c r="AU183" s="237" t="s">
        <v>95</v>
      </c>
      <c r="AV183" s="13" t="s">
        <v>95</v>
      </c>
      <c r="AW183" s="13" t="s">
        <v>32</v>
      </c>
      <c r="AX183" s="13" t="s">
        <v>84</v>
      </c>
      <c r="AY183" s="237" t="s">
        <v>211</v>
      </c>
    </row>
    <row r="184" spans="1:65" s="2" customFormat="1" ht="22.15" customHeight="1">
      <c r="A184" s="33"/>
      <c r="B184" s="34"/>
      <c r="C184" s="249" t="s">
        <v>303</v>
      </c>
      <c r="D184" s="249" t="s">
        <v>314</v>
      </c>
      <c r="E184" s="250" t="s">
        <v>719</v>
      </c>
      <c r="F184" s="251" t="s">
        <v>720</v>
      </c>
      <c r="G184" s="252" t="s">
        <v>216</v>
      </c>
      <c r="H184" s="253">
        <v>13.64</v>
      </c>
      <c r="I184" s="254"/>
      <c r="J184" s="253">
        <f>ROUND(I184*H184,2)</f>
        <v>0</v>
      </c>
      <c r="K184" s="255"/>
      <c r="L184" s="256"/>
      <c r="M184" s="257" t="s">
        <v>1</v>
      </c>
      <c r="N184" s="258" t="s">
        <v>42</v>
      </c>
      <c r="O184" s="74"/>
      <c r="P184" s="222">
        <f>O184*H184</f>
        <v>0</v>
      </c>
      <c r="Q184" s="222">
        <v>0.18</v>
      </c>
      <c r="R184" s="222">
        <f>Q184*H184</f>
        <v>2.4552</v>
      </c>
      <c r="S184" s="222">
        <v>0</v>
      </c>
      <c r="T184" s="223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24" t="s">
        <v>252</v>
      </c>
      <c r="AT184" s="224" t="s">
        <v>314</v>
      </c>
      <c r="AU184" s="224" t="s">
        <v>95</v>
      </c>
      <c r="AY184" s="16" t="s">
        <v>211</v>
      </c>
      <c r="BE184" s="225">
        <f>IF(N184="základná",J184,0)</f>
        <v>0</v>
      </c>
      <c r="BF184" s="225">
        <f>IF(N184="znížená",J184,0)</f>
        <v>0</v>
      </c>
      <c r="BG184" s="225">
        <f>IF(N184="zákl. prenesená",J184,0)</f>
        <v>0</v>
      </c>
      <c r="BH184" s="225">
        <f>IF(N184="zníž. prenesená",J184,0)</f>
        <v>0</v>
      </c>
      <c r="BI184" s="225">
        <f>IF(N184="nulová",J184,0)</f>
        <v>0</v>
      </c>
      <c r="BJ184" s="16" t="s">
        <v>95</v>
      </c>
      <c r="BK184" s="225">
        <f>ROUND(I184*H184,2)</f>
        <v>0</v>
      </c>
      <c r="BL184" s="16" t="s">
        <v>217</v>
      </c>
      <c r="BM184" s="224" t="s">
        <v>721</v>
      </c>
    </row>
    <row r="185" spans="1:65" s="13" customFormat="1">
      <c r="B185" s="226"/>
      <c r="C185" s="227"/>
      <c r="D185" s="228" t="s">
        <v>219</v>
      </c>
      <c r="E185" s="227"/>
      <c r="F185" s="230" t="s">
        <v>799</v>
      </c>
      <c r="G185" s="227"/>
      <c r="H185" s="231">
        <v>13.64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219</v>
      </c>
      <c r="AU185" s="237" t="s">
        <v>95</v>
      </c>
      <c r="AV185" s="13" t="s">
        <v>95</v>
      </c>
      <c r="AW185" s="13" t="s">
        <v>4</v>
      </c>
      <c r="AX185" s="13" t="s">
        <v>84</v>
      </c>
      <c r="AY185" s="237" t="s">
        <v>211</v>
      </c>
    </row>
    <row r="186" spans="1:65" s="2" customFormat="1" ht="22.15" customHeight="1">
      <c r="A186" s="33"/>
      <c r="B186" s="34"/>
      <c r="C186" s="213" t="s">
        <v>309</v>
      </c>
      <c r="D186" s="213" t="s">
        <v>213</v>
      </c>
      <c r="E186" s="214" t="s">
        <v>726</v>
      </c>
      <c r="F186" s="215" t="s">
        <v>727</v>
      </c>
      <c r="G186" s="216" t="s">
        <v>216</v>
      </c>
      <c r="H186" s="217">
        <v>7.78</v>
      </c>
      <c r="I186" s="218"/>
      <c r="J186" s="217">
        <f>ROUND(I186*H186,2)</f>
        <v>0</v>
      </c>
      <c r="K186" s="219"/>
      <c r="L186" s="38"/>
      <c r="M186" s="220" t="s">
        <v>1</v>
      </c>
      <c r="N186" s="221" t="s">
        <v>42</v>
      </c>
      <c r="O186" s="74"/>
      <c r="P186" s="222">
        <f>O186*H186</f>
        <v>0</v>
      </c>
      <c r="Q186" s="222">
        <v>0.112</v>
      </c>
      <c r="R186" s="222">
        <f>Q186*H186</f>
        <v>0.87136000000000002</v>
      </c>
      <c r="S186" s="222">
        <v>0</v>
      </c>
      <c r="T186" s="223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24" t="s">
        <v>217</v>
      </c>
      <c r="AT186" s="224" t="s">
        <v>213</v>
      </c>
      <c r="AU186" s="224" t="s">
        <v>95</v>
      </c>
      <c r="AY186" s="16" t="s">
        <v>211</v>
      </c>
      <c r="BE186" s="225">
        <f>IF(N186="základná",J186,0)</f>
        <v>0</v>
      </c>
      <c r="BF186" s="225">
        <f>IF(N186="znížená",J186,0)</f>
        <v>0</v>
      </c>
      <c r="BG186" s="225">
        <f>IF(N186="zákl. prenesená",J186,0)</f>
        <v>0</v>
      </c>
      <c r="BH186" s="225">
        <f>IF(N186="zníž. prenesená",J186,0)</f>
        <v>0</v>
      </c>
      <c r="BI186" s="225">
        <f>IF(N186="nulová",J186,0)</f>
        <v>0</v>
      </c>
      <c r="BJ186" s="16" t="s">
        <v>95</v>
      </c>
      <c r="BK186" s="225">
        <f>ROUND(I186*H186,2)</f>
        <v>0</v>
      </c>
      <c r="BL186" s="16" t="s">
        <v>217</v>
      </c>
      <c r="BM186" s="224" t="s">
        <v>728</v>
      </c>
    </row>
    <row r="187" spans="1:65" s="2" customFormat="1" ht="14.45" customHeight="1">
      <c r="A187" s="33"/>
      <c r="B187" s="34"/>
      <c r="C187" s="249" t="s">
        <v>7</v>
      </c>
      <c r="D187" s="249" t="s">
        <v>314</v>
      </c>
      <c r="E187" s="250" t="s">
        <v>729</v>
      </c>
      <c r="F187" s="251" t="s">
        <v>730</v>
      </c>
      <c r="G187" s="252" t="s">
        <v>216</v>
      </c>
      <c r="H187" s="253">
        <v>7.78</v>
      </c>
      <c r="I187" s="254"/>
      <c r="J187" s="253">
        <f>ROUND(I187*H187,2)</f>
        <v>0</v>
      </c>
      <c r="K187" s="255"/>
      <c r="L187" s="256"/>
      <c r="M187" s="257" t="s">
        <v>1</v>
      </c>
      <c r="N187" s="258" t="s">
        <v>42</v>
      </c>
      <c r="O187" s="74"/>
      <c r="P187" s="222">
        <f>O187*H187</f>
        <v>0</v>
      </c>
      <c r="Q187" s="222">
        <v>0.13800000000000001</v>
      </c>
      <c r="R187" s="222">
        <f>Q187*H187</f>
        <v>1.0736400000000001</v>
      </c>
      <c r="S187" s="222">
        <v>0</v>
      </c>
      <c r="T187" s="223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24" t="s">
        <v>252</v>
      </c>
      <c r="AT187" s="224" t="s">
        <v>314</v>
      </c>
      <c r="AU187" s="224" t="s">
        <v>95</v>
      </c>
      <c r="AY187" s="16" t="s">
        <v>211</v>
      </c>
      <c r="BE187" s="225">
        <f>IF(N187="základná",J187,0)</f>
        <v>0</v>
      </c>
      <c r="BF187" s="225">
        <f>IF(N187="znížená",J187,0)</f>
        <v>0</v>
      </c>
      <c r="BG187" s="225">
        <f>IF(N187="zákl. prenesená",J187,0)</f>
        <v>0</v>
      </c>
      <c r="BH187" s="225">
        <f>IF(N187="zníž. prenesená",J187,0)</f>
        <v>0</v>
      </c>
      <c r="BI187" s="225">
        <f>IF(N187="nulová",J187,0)</f>
        <v>0</v>
      </c>
      <c r="BJ187" s="16" t="s">
        <v>95</v>
      </c>
      <c r="BK187" s="225">
        <f>ROUND(I187*H187,2)</f>
        <v>0</v>
      </c>
      <c r="BL187" s="16" t="s">
        <v>217</v>
      </c>
      <c r="BM187" s="224" t="s">
        <v>731</v>
      </c>
    </row>
    <row r="188" spans="1:65" s="12" customFormat="1" ht="22.9" customHeight="1">
      <c r="B188" s="197"/>
      <c r="C188" s="198"/>
      <c r="D188" s="199" t="s">
        <v>75</v>
      </c>
      <c r="E188" s="211" t="s">
        <v>256</v>
      </c>
      <c r="F188" s="211" t="s">
        <v>457</v>
      </c>
      <c r="G188" s="198"/>
      <c r="H188" s="198"/>
      <c r="I188" s="201"/>
      <c r="J188" s="212">
        <f>BK188</f>
        <v>0</v>
      </c>
      <c r="K188" s="198"/>
      <c r="L188" s="203"/>
      <c r="M188" s="204"/>
      <c r="N188" s="205"/>
      <c r="O188" s="205"/>
      <c r="P188" s="206">
        <f>SUM(P189:P216)</f>
        <v>0</v>
      </c>
      <c r="Q188" s="205"/>
      <c r="R188" s="206">
        <f>SUM(R189:R216)</f>
        <v>5.8237231000000005</v>
      </c>
      <c r="S188" s="205"/>
      <c r="T188" s="207">
        <f>SUM(T189:T216)</f>
        <v>0</v>
      </c>
      <c r="AR188" s="208" t="s">
        <v>84</v>
      </c>
      <c r="AT188" s="209" t="s">
        <v>75</v>
      </c>
      <c r="AU188" s="209" t="s">
        <v>84</v>
      </c>
      <c r="AY188" s="208" t="s">
        <v>211</v>
      </c>
      <c r="BK188" s="210">
        <f>SUM(BK189:BK216)</f>
        <v>0</v>
      </c>
    </row>
    <row r="189" spans="1:65" s="2" customFormat="1" ht="34.9" customHeight="1">
      <c r="A189" s="33"/>
      <c r="B189" s="34"/>
      <c r="C189" s="213" t="s">
        <v>318</v>
      </c>
      <c r="D189" s="213" t="s">
        <v>213</v>
      </c>
      <c r="E189" s="214" t="s">
        <v>463</v>
      </c>
      <c r="F189" s="215" t="s">
        <v>735</v>
      </c>
      <c r="G189" s="216" t="s">
        <v>384</v>
      </c>
      <c r="H189" s="217">
        <v>2</v>
      </c>
      <c r="I189" s="218"/>
      <c r="J189" s="217">
        <f>ROUND(I189*H189,2)</f>
        <v>0</v>
      </c>
      <c r="K189" s="219"/>
      <c r="L189" s="38"/>
      <c r="M189" s="220" t="s">
        <v>1</v>
      </c>
      <c r="N189" s="221" t="s">
        <v>42</v>
      </c>
      <c r="O189" s="74"/>
      <c r="P189" s="222">
        <f>O189*H189</f>
        <v>0</v>
      </c>
      <c r="Q189" s="222">
        <v>0.22133</v>
      </c>
      <c r="R189" s="222">
        <f>Q189*H189</f>
        <v>0.44266</v>
      </c>
      <c r="S189" s="222">
        <v>0</v>
      </c>
      <c r="T189" s="223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24" t="s">
        <v>217</v>
      </c>
      <c r="AT189" s="224" t="s">
        <v>213</v>
      </c>
      <c r="AU189" s="224" t="s">
        <v>95</v>
      </c>
      <c r="AY189" s="16" t="s">
        <v>211</v>
      </c>
      <c r="BE189" s="225">
        <f>IF(N189="základná",J189,0)</f>
        <v>0</v>
      </c>
      <c r="BF189" s="225">
        <f>IF(N189="znížená",J189,0)</f>
        <v>0</v>
      </c>
      <c r="BG189" s="225">
        <f>IF(N189="zákl. prenesená",J189,0)</f>
        <v>0</v>
      </c>
      <c r="BH189" s="225">
        <f>IF(N189="zníž. prenesená",J189,0)</f>
        <v>0</v>
      </c>
      <c r="BI189" s="225">
        <f>IF(N189="nulová",J189,0)</f>
        <v>0</v>
      </c>
      <c r="BJ189" s="16" t="s">
        <v>95</v>
      </c>
      <c r="BK189" s="225">
        <f>ROUND(I189*H189,2)</f>
        <v>0</v>
      </c>
      <c r="BL189" s="16" t="s">
        <v>217</v>
      </c>
      <c r="BM189" s="224" t="s">
        <v>800</v>
      </c>
    </row>
    <row r="190" spans="1:65" s="13" customFormat="1">
      <c r="B190" s="226"/>
      <c r="C190" s="227"/>
      <c r="D190" s="228" t="s">
        <v>219</v>
      </c>
      <c r="E190" s="229" t="s">
        <v>1</v>
      </c>
      <c r="F190" s="230" t="s">
        <v>801</v>
      </c>
      <c r="G190" s="227"/>
      <c r="H190" s="231">
        <v>2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219</v>
      </c>
      <c r="AU190" s="237" t="s">
        <v>95</v>
      </c>
      <c r="AV190" s="13" t="s">
        <v>95</v>
      </c>
      <c r="AW190" s="13" t="s">
        <v>32</v>
      </c>
      <c r="AX190" s="13" t="s">
        <v>84</v>
      </c>
      <c r="AY190" s="237" t="s">
        <v>211</v>
      </c>
    </row>
    <row r="191" spans="1:65" s="2" customFormat="1" ht="14.45" customHeight="1">
      <c r="A191" s="33"/>
      <c r="B191" s="34"/>
      <c r="C191" s="249" t="s">
        <v>323</v>
      </c>
      <c r="D191" s="249" t="s">
        <v>314</v>
      </c>
      <c r="E191" s="250" t="s">
        <v>469</v>
      </c>
      <c r="F191" s="251" t="s">
        <v>470</v>
      </c>
      <c r="G191" s="252" t="s">
        <v>384</v>
      </c>
      <c r="H191" s="253">
        <v>2</v>
      </c>
      <c r="I191" s="254"/>
      <c r="J191" s="253">
        <f>ROUND(I191*H191,2)</f>
        <v>0</v>
      </c>
      <c r="K191" s="255"/>
      <c r="L191" s="256"/>
      <c r="M191" s="257" t="s">
        <v>1</v>
      </c>
      <c r="N191" s="258" t="s">
        <v>42</v>
      </c>
      <c r="O191" s="74"/>
      <c r="P191" s="222">
        <f>O191*H191</f>
        <v>0</v>
      </c>
      <c r="Q191" s="222">
        <v>2E-3</v>
      </c>
      <c r="R191" s="222">
        <f>Q191*H191</f>
        <v>4.0000000000000001E-3</v>
      </c>
      <c r="S191" s="222">
        <v>0</v>
      </c>
      <c r="T191" s="223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24" t="s">
        <v>252</v>
      </c>
      <c r="AT191" s="224" t="s">
        <v>314</v>
      </c>
      <c r="AU191" s="224" t="s">
        <v>95</v>
      </c>
      <c r="AY191" s="16" t="s">
        <v>211</v>
      </c>
      <c r="BE191" s="225">
        <f>IF(N191="základná",J191,0)</f>
        <v>0</v>
      </c>
      <c r="BF191" s="225">
        <f>IF(N191="znížená",J191,0)</f>
        <v>0</v>
      </c>
      <c r="BG191" s="225">
        <f>IF(N191="zákl. prenesená",J191,0)</f>
        <v>0</v>
      </c>
      <c r="BH191" s="225">
        <f>IF(N191="zníž. prenesená",J191,0)</f>
        <v>0</v>
      </c>
      <c r="BI191" s="225">
        <f>IF(N191="nulová",J191,0)</f>
        <v>0</v>
      </c>
      <c r="BJ191" s="16" t="s">
        <v>95</v>
      </c>
      <c r="BK191" s="225">
        <f>ROUND(I191*H191,2)</f>
        <v>0</v>
      </c>
      <c r="BL191" s="16" t="s">
        <v>217</v>
      </c>
      <c r="BM191" s="224" t="s">
        <v>802</v>
      </c>
    </row>
    <row r="192" spans="1:65" s="2" customFormat="1" ht="22.15" customHeight="1">
      <c r="A192" s="33"/>
      <c r="B192" s="34"/>
      <c r="C192" s="213" t="s">
        <v>327</v>
      </c>
      <c r="D192" s="213" t="s">
        <v>213</v>
      </c>
      <c r="E192" s="214" t="s">
        <v>473</v>
      </c>
      <c r="F192" s="215" t="s">
        <v>474</v>
      </c>
      <c r="G192" s="216" t="s">
        <v>384</v>
      </c>
      <c r="H192" s="217">
        <v>1</v>
      </c>
      <c r="I192" s="218"/>
      <c r="J192" s="217">
        <f>ROUND(I192*H192,2)</f>
        <v>0</v>
      </c>
      <c r="K192" s="219"/>
      <c r="L192" s="38"/>
      <c r="M192" s="220" t="s">
        <v>1</v>
      </c>
      <c r="N192" s="221" t="s">
        <v>42</v>
      </c>
      <c r="O192" s="74"/>
      <c r="P192" s="222">
        <f>O192*H192</f>
        <v>0</v>
      </c>
      <c r="Q192" s="222">
        <v>0.11958000000000001</v>
      </c>
      <c r="R192" s="222">
        <f>Q192*H192</f>
        <v>0.11958000000000001</v>
      </c>
      <c r="S192" s="222">
        <v>0</v>
      </c>
      <c r="T192" s="223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24" t="s">
        <v>217</v>
      </c>
      <c r="AT192" s="224" t="s">
        <v>213</v>
      </c>
      <c r="AU192" s="224" t="s">
        <v>95</v>
      </c>
      <c r="AY192" s="16" t="s">
        <v>211</v>
      </c>
      <c r="BE192" s="225">
        <f>IF(N192="základná",J192,0)</f>
        <v>0</v>
      </c>
      <c r="BF192" s="225">
        <f>IF(N192="znížená",J192,0)</f>
        <v>0</v>
      </c>
      <c r="BG192" s="225">
        <f>IF(N192="zákl. prenesená",J192,0)</f>
        <v>0</v>
      </c>
      <c r="BH192" s="225">
        <f>IF(N192="zníž. prenesená",J192,0)</f>
        <v>0</v>
      </c>
      <c r="BI192" s="225">
        <f>IF(N192="nulová",J192,0)</f>
        <v>0</v>
      </c>
      <c r="BJ192" s="16" t="s">
        <v>95</v>
      </c>
      <c r="BK192" s="225">
        <f>ROUND(I192*H192,2)</f>
        <v>0</v>
      </c>
      <c r="BL192" s="16" t="s">
        <v>217</v>
      </c>
      <c r="BM192" s="224" t="s">
        <v>803</v>
      </c>
    </row>
    <row r="193" spans="1:65" s="2" customFormat="1" ht="14.45" customHeight="1">
      <c r="A193" s="33"/>
      <c r="B193" s="34"/>
      <c r="C193" s="249" t="s">
        <v>332</v>
      </c>
      <c r="D193" s="249" t="s">
        <v>314</v>
      </c>
      <c r="E193" s="250" t="s">
        <v>477</v>
      </c>
      <c r="F193" s="251" t="s">
        <v>478</v>
      </c>
      <c r="G193" s="252" t="s">
        <v>384</v>
      </c>
      <c r="H193" s="253">
        <v>1</v>
      </c>
      <c r="I193" s="254"/>
      <c r="J193" s="253">
        <f>ROUND(I193*H193,2)</f>
        <v>0</v>
      </c>
      <c r="K193" s="255"/>
      <c r="L193" s="256"/>
      <c r="M193" s="257" t="s">
        <v>1</v>
      </c>
      <c r="N193" s="258" t="s">
        <v>42</v>
      </c>
      <c r="O193" s="74"/>
      <c r="P193" s="222">
        <f>O193*H193</f>
        <v>0</v>
      </c>
      <c r="Q193" s="222">
        <v>1.4E-3</v>
      </c>
      <c r="R193" s="222">
        <f>Q193*H193</f>
        <v>1.4E-3</v>
      </c>
      <c r="S193" s="222">
        <v>0</v>
      </c>
      <c r="T193" s="223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24" t="s">
        <v>252</v>
      </c>
      <c r="AT193" s="224" t="s">
        <v>314</v>
      </c>
      <c r="AU193" s="224" t="s">
        <v>95</v>
      </c>
      <c r="AY193" s="16" t="s">
        <v>211</v>
      </c>
      <c r="BE193" s="225">
        <f>IF(N193="základná",J193,0)</f>
        <v>0</v>
      </c>
      <c r="BF193" s="225">
        <f>IF(N193="znížená",J193,0)</f>
        <v>0</v>
      </c>
      <c r="BG193" s="225">
        <f>IF(N193="zákl. prenesená",J193,0)</f>
        <v>0</v>
      </c>
      <c r="BH193" s="225">
        <f>IF(N193="zníž. prenesená",J193,0)</f>
        <v>0</v>
      </c>
      <c r="BI193" s="225">
        <f>IF(N193="nulová",J193,0)</f>
        <v>0</v>
      </c>
      <c r="BJ193" s="16" t="s">
        <v>95</v>
      </c>
      <c r="BK193" s="225">
        <f>ROUND(I193*H193,2)</f>
        <v>0</v>
      </c>
      <c r="BL193" s="16" t="s">
        <v>217</v>
      </c>
      <c r="BM193" s="224" t="s">
        <v>804</v>
      </c>
    </row>
    <row r="194" spans="1:65" s="2" customFormat="1" ht="14.45" customHeight="1">
      <c r="A194" s="33"/>
      <c r="B194" s="34"/>
      <c r="C194" s="249" t="s">
        <v>337</v>
      </c>
      <c r="D194" s="249" t="s">
        <v>314</v>
      </c>
      <c r="E194" s="250" t="s">
        <v>481</v>
      </c>
      <c r="F194" s="251" t="s">
        <v>482</v>
      </c>
      <c r="G194" s="252" t="s">
        <v>384</v>
      </c>
      <c r="H194" s="253">
        <v>2</v>
      </c>
      <c r="I194" s="254"/>
      <c r="J194" s="253">
        <f>ROUND(I194*H194,2)</f>
        <v>0</v>
      </c>
      <c r="K194" s="255"/>
      <c r="L194" s="256"/>
      <c r="M194" s="257" t="s">
        <v>1</v>
      </c>
      <c r="N194" s="258" t="s">
        <v>42</v>
      </c>
      <c r="O194" s="74"/>
      <c r="P194" s="222">
        <f>O194*H194</f>
        <v>0</v>
      </c>
      <c r="Q194" s="222">
        <v>1.5E-5</v>
      </c>
      <c r="R194" s="222">
        <f>Q194*H194</f>
        <v>3.0000000000000001E-5</v>
      </c>
      <c r="S194" s="222">
        <v>0</v>
      </c>
      <c r="T194" s="223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24" t="s">
        <v>252</v>
      </c>
      <c r="AT194" s="224" t="s">
        <v>314</v>
      </c>
      <c r="AU194" s="224" t="s">
        <v>95</v>
      </c>
      <c r="AY194" s="16" t="s">
        <v>211</v>
      </c>
      <c r="BE194" s="225">
        <f>IF(N194="základná",J194,0)</f>
        <v>0</v>
      </c>
      <c r="BF194" s="225">
        <f>IF(N194="znížená",J194,0)</f>
        <v>0</v>
      </c>
      <c r="BG194" s="225">
        <f>IF(N194="zákl. prenesená",J194,0)</f>
        <v>0</v>
      </c>
      <c r="BH194" s="225">
        <f>IF(N194="zníž. prenesená",J194,0)</f>
        <v>0</v>
      </c>
      <c r="BI194" s="225">
        <f>IF(N194="nulová",J194,0)</f>
        <v>0</v>
      </c>
      <c r="BJ194" s="16" t="s">
        <v>95</v>
      </c>
      <c r="BK194" s="225">
        <f>ROUND(I194*H194,2)</f>
        <v>0</v>
      </c>
      <c r="BL194" s="16" t="s">
        <v>217</v>
      </c>
      <c r="BM194" s="224" t="s">
        <v>805</v>
      </c>
    </row>
    <row r="195" spans="1:65" s="2" customFormat="1" ht="22.15" customHeight="1">
      <c r="A195" s="33"/>
      <c r="B195" s="34"/>
      <c r="C195" s="213" t="s">
        <v>342</v>
      </c>
      <c r="D195" s="213" t="s">
        <v>213</v>
      </c>
      <c r="E195" s="214" t="s">
        <v>606</v>
      </c>
      <c r="F195" s="215" t="s">
        <v>607</v>
      </c>
      <c r="G195" s="216" t="s">
        <v>216</v>
      </c>
      <c r="H195" s="217">
        <v>3</v>
      </c>
      <c r="I195" s="218"/>
      <c r="J195" s="217">
        <f>ROUND(I195*H195,2)</f>
        <v>0</v>
      </c>
      <c r="K195" s="219"/>
      <c r="L195" s="38"/>
      <c r="M195" s="220" t="s">
        <v>1</v>
      </c>
      <c r="N195" s="221" t="s">
        <v>42</v>
      </c>
      <c r="O195" s="74"/>
      <c r="P195" s="222">
        <f>O195*H195</f>
        <v>0</v>
      </c>
      <c r="Q195" s="222">
        <v>5.9999999999999995E-4</v>
      </c>
      <c r="R195" s="222">
        <f>Q195*H195</f>
        <v>1.8E-3</v>
      </c>
      <c r="S195" s="222">
        <v>0</v>
      </c>
      <c r="T195" s="223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24" t="s">
        <v>217</v>
      </c>
      <c r="AT195" s="224" t="s">
        <v>213</v>
      </c>
      <c r="AU195" s="224" t="s">
        <v>95</v>
      </c>
      <c r="AY195" s="16" t="s">
        <v>211</v>
      </c>
      <c r="BE195" s="225">
        <f>IF(N195="základná",J195,0)</f>
        <v>0</v>
      </c>
      <c r="BF195" s="225">
        <f>IF(N195="znížená",J195,0)</f>
        <v>0</v>
      </c>
      <c r="BG195" s="225">
        <f>IF(N195="zákl. prenesená",J195,0)</f>
        <v>0</v>
      </c>
      <c r="BH195" s="225">
        <f>IF(N195="zníž. prenesená",J195,0)</f>
        <v>0</v>
      </c>
      <c r="BI195" s="225">
        <f>IF(N195="nulová",J195,0)</f>
        <v>0</v>
      </c>
      <c r="BJ195" s="16" t="s">
        <v>95</v>
      </c>
      <c r="BK195" s="225">
        <f>ROUND(I195*H195,2)</f>
        <v>0</v>
      </c>
      <c r="BL195" s="16" t="s">
        <v>217</v>
      </c>
      <c r="BM195" s="224" t="s">
        <v>806</v>
      </c>
    </row>
    <row r="196" spans="1:65" s="13" customFormat="1">
      <c r="B196" s="226"/>
      <c r="C196" s="227"/>
      <c r="D196" s="228" t="s">
        <v>219</v>
      </c>
      <c r="E196" s="229" t="s">
        <v>1</v>
      </c>
      <c r="F196" s="230" t="s">
        <v>807</v>
      </c>
      <c r="G196" s="227"/>
      <c r="H196" s="231">
        <v>3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219</v>
      </c>
      <c r="AU196" s="237" t="s">
        <v>95</v>
      </c>
      <c r="AV196" s="13" t="s">
        <v>95</v>
      </c>
      <c r="AW196" s="13" t="s">
        <v>32</v>
      </c>
      <c r="AX196" s="13" t="s">
        <v>84</v>
      </c>
      <c r="AY196" s="237" t="s">
        <v>211</v>
      </c>
    </row>
    <row r="197" spans="1:65" s="2" customFormat="1" ht="22.15" customHeight="1">
      <c r="A197" s="33"/>
      <c r="B197" s="34"/>
      <c r="C197" s="213" t="s">
        <v>347</v>
      </c>
      <c r="D197" s="213" t="s">
        <v>213</v>
      </c>
      <c r="E197" s="214" t="s">
        <v>619</v>
      </c>
      <c r="F197" s="215" t="s">
        <v>620</v>
      </c>
      <c r="G197" s="216" t="s">
        <v>216</v>
      </c>
      <c r="H197" s="217">
        <v>3</v>
      </c>
      <c r="I197" s="218"/>
      <c r="J197" s="217">
        <f>ROUND(I197*H197,2)</f>
        <v>0</v>
      </c>
      <c r="K197" s="219"/>
      <c r="L197" s="38"/>
      <c r="M197" s="220" t="s">
        <v>1</v>
      </c>
      <c r="N197" s="221" t="s">
        <v>42</v>
      </c>
      <c r="O197" s="74"/>
      <c r="P197" s="222">
        <f>O197*H197</f>
        <v>0</v>
      </c>
      <c r="Q197" s="222">
        <v>1.0000000000000001E-5</v>
      </c>
      <c r="R197" s="222">
        <f>Q197*H197</f>
        <v>3.0000000000000004E-5</v>
      </c>
      <c r="S197" s="222">
        <v>0</v>
      </c>
      <c r="T197" s="223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24" t="s">
        <v>217</v>
      </c>
      <c r="AT197" s="224" t="s">
        <v>213</v>
      </c>
      <c r="AU197" s="224" t="s">
        <v>95</v>
      </c>
      <c r="AY197" s="16" t="s">
        <v>211</v>
      </c>
      <c r="BE197" s="225">
        <f>IF(N197="základná",J197,0)</f>
        <v>0</v>
      </c>
      <c r="BF197" s="225">
        <f>IF(N197="znížená",J197,0)</f>
        <v>0</v>
      </c>
      <c r="BG197" s="225">
        <f>IF(N197="zákl. prenesená",J197,0)</f>
        <v>0</v>
      </c>
      <c r="BH197" s="225">
        <f>IF(N197="zníž. prenesená",J197,0)</f>
        <v>0</v>
      </c>
      <c r="BI197" s="225">
        <f>IF(N197="nulová",J197,0)</f>
        <v>0</v>
      </c>
      <c r="BJ197" s="16" t="s">
        <v>95</v>
      </c>
      <c r="BK197" s="225">
        <f>ROUND(I197*H197,2)</f>
        <v>0</v>
      </c>
      <c r="BL197" s="16" t="s">
        <v>217</v>
      </c>
      <c r="BM197" s="224" t="s">
        <v>808</v>
      </c>
    </row>
    <row r="198" spans="1:65" s="13" customFormat="1">
      <c r="B198" s="226"/>
      <c r="C198" s="227"/>
      <c r="D198" s="228" t="s">
        <v>219</v>
      </c>
      <c r="E198" s="229" t="s">
        <v>1</v>
      </c>
      <c r="F198" s="230" t="s">
        <v>809</v>
      </c>
      <c r="G198" s="227"/>
      <c r="H198" s="231">
        <v>3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AT198" s="237" t="s">
        <v>219</v>
      </c>
      <c r="AU198" s="237" t="s">
        <v>95</v>
      </c>
      <c r="AV198" s="13" t="s">
        <v>95</v>
      </c>
      <c r="AW198" s="13" t="s">
        <v>32</v>
      </c>
      <c r="AX198" s="13" t="s">
        <v>84</v>
      </c>
      <c r="AY198" s="237" t="s">
        <v>211</v>
      </c>
    </row>
    <row r="199" spans="1:65" s="2" customFormat="1" ht="30" customHeight="1">
      <c r="A199" s="33"/>
      <c r="B199" s="34"/>
      <c r="C199" s="213" t="s">
        <v>352</v>
      </c>
      <c r="D199" s="213" t="s">
        <v>213</v>
      </c>
      <c r="E199" s="214" t="s">
        <v>498</v>
      </c>
      <c r="F199" s="215" t="s">
        <v>499</v>
      </c>
      <c r="G199" s="216" t="s">
        <v>234</v>
      </c>
      <c r="H199" s="217">
        <v>5.5</v>
      </c>
      <c r="I199" s="218"/>
      <c r="J199" s="217">
        <f>ROUND(I199*H199,2)</f>
        <v>0</v>
      </c>
      <c r="K199" s="219"/>
      <c r="L199" s="38"/>
      <c r="M199" s="220" t="s">
        <v>1</v>
      </c>
      <c r="N199" s="221" t="s">
        <v>42</v>
      </c>
      <c r="O199" s="74"/>
      <c r="P199" s="222">
        <f>O199*H199</f>
        <v>0</v>
      </c>
      <c r="Q199" s="222">
        <v>0.15112999999999999</v>
      </c>
      <c r="R199" s="222">
        <f>Q199*H199</f>
        <v>0.83121499999999993</v>
      </c>
      <c r="S199" s="222">
        <v>0</v>
      </c>
      <c r="T199" s="223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24" t="s">
        <v>217</v>
      </c>
      <c r="AT199" s="224" t="s">
        <v>213</v>
      </c>
      <c r="AU199" s="224" t="s">
        <v>95</v>
      </c>
      <c r="AY199" s="16" t="s">
        <v>211</v>
      </c>
      <c r="BE199" s="225">
        <f>IF(N199="základná",J199,0)</f>
        <v>0</v>
      </c>
      <c r="BF199" s="225">
        <f>IF(N199="znížená",J199,0)</f>
        <v>0</v>
      </c>
      <c r="BG199" s="225">
        <f>IF(N199="zákl. prenesená",J199,0)</f>
        <v>0</v>
      </c>
      <c r="BH199" s="225">
        <f>IF(N199="zníž. prenesená",J199,0)</f>
        <v>0</v>
      </c>
      <c r="BI199" s="225">
        <f>IF(N199="nulová",J199,0)</f>
        <v>0</v>
      </c>
      <c r="BJ199" s="16" t="s">
        <v>95</v>
      </c>
      <c r="BK199" s="225">
        <f>ROUND(I199*H199,2)</f>
        <v>0</v>
      </c>
      <c r="BL199" s="16" t="s">
        <v>217</v>
      </c>
      <c r="BM199" s="224" t="s">
        <v>749</v>
      </c>
    </row>
    <row r="200" spans="1:65" s="13" customFormat="1">
      <c r="B200" s="226"/>
      <c r="C200" s="227"/>
      <c r="D200" s="228" t="s">
        <v>219</v>
      </c>
      <c r="E200" s="229" t="s">
        <v>1</v>
      </c>
      <c r="F200" s="230" t="s">
        <v>810</v>
      </c>
      <c r="G200" s="227"/>
      <c r="H200" s="231">
        <v>5.5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AT200" s="237" t="s">
        <v>219</v>
      </c>
      <c r="AU200" s="237" t="s">
        <v>95</v>
      </c>
      <c r="AV200" s="13" t="s">
        <v>95</v>
      </c>
      <c r="AW200" s="13" t="s">
        <v>32</v>
      </c>
      <c r="AX200" s="13" t="s">
        <v>84</v>
      </c>
      <c r="AY200" s="237" t="s">
        <v>211</v>
      </c>
    </row>
    <row r="201" spans="1:65" s="2" customFormat="1" ht="22.15" customHeight="1">
      <c r="A201" s="33"/>
      <c r="B201" s="34"/>
      <c r="C201" s="249" t="s">
        <v>357</v>
      </c>
      <c r="D201" s="249" t="s">
        <v>314</v>
      </c>
      <c r="E201" s="250" t="s">
        <v>503</v>
      </c>
      <c r="F201" s="251" t="s">
        <v>504</v>
      </c>
      <c r="G201" s="252" t="s">
        <v>384</v>
      </c>
      <c r="H201" s="253">
        <v>5.56</v>
      </c>
      <c r="I201" s="254"/>
      <c r="J201" s="253">
        <f>ROUND(I201*H201,2)</f>
        <v>0</v>
      </c>
      <c r="K201" s="255"/>
      <c r="L201" s="256"/>
      <c r="M201" s="257" t="s">
        <v>1</v>
      </c>
      <c r="N201" s="258" t="s">
        <v>42</v>
      </c>
      <c r="O201" s="74"/>
      <c r="P201" s="222">
        <f>O201*H201</f>
        <v>0</v>
      </c>
      <c r="Q201" s="222">
        <v>0.09</v>
      </c>
      <c r="R201" s="222">
        <f>Q201*H201</f>
        <v>0.50039999999999996</v>
      </c>
      <c r="S201" s="222">
        <v>0</v>
      </c>
      <c r="T201" s="223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224" t="s">
        <v>252</v>
      </c>
      <c r="AT201" s="224" t="s">
        <v>314</v>
      </c>
      <c r="AU201" s="224" t="s">
        <v>95</v>
      </c>
      <c r="AY201" s="16" t="s">
        <v>211</v>
      </c>
      <c r="BE201" s="225">
        <f>IF(N201="základná",J201,0)</f>
        <v>0</v>
      </c>
      <c r="BF201" s="225">
        <f>IF(N201="znížená",J201,0)</f>
        <v>0</v>
      </c>
      <c r="BG201" s="225">
        <f>IF(N201="zákl. prenesená",J201,0)</f>
        <v>0</v>
      </c>
      <c r="BH201" s="225">
        <f>IF(N201="zníž. prenesená",J201,0)</f>
        <v>0</v>
      </c>
      <c r="BI201" s="225">
        <f>IF(N201="nulová",J201,0)</f>
        <v>0</v>
      </c>
      <c r="BJ201" s="16" t="s">
        <v>95</v>
      </c>
      <c r="BK201" s="225">
        <f>ROUND(I201*H201,2)</f>
        <v>0</v>
      </c>
      <c r="BL201" s="16" t="s">
        <v>217</v>
      </c>
      <c r="BM201" s="224" t="s">
        <v>752</v>
      </c>
    </row>
    <row r="202" spans="1:65" s="13" customFormat="1">
      <c r="B202" s="226"/>
      <c r="C202" s="227"/>
      <c r="D202" s="228" t="s">
        <v>219</v>
      </c>
      <c r="E202" s="227"/>
      <c r="F202" s="230" t="s">
        <v>811</v>
      </c>
      <c r="G202" s="227"/>
      <c r="H202" s="231">
        <v>5.56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AT202" s="237" t="s">
        <v>219</v>
      </c>
      <c r="AU202" s="237" t="s">
        <v>95</v>
      </c>
      <c r="AV202" s="13" t="s">
        <v>95</v>
      </c>
      <c r="AW202" s="13" t="s">
        <v>4</v>
      </c>
      <c r="AX202" s="13" t="s">
        <v>84</v>
      </c>
      <c r="AY202" s="237" t="s">
        <v>211</v>
      </c>
    </row>
    <row r="203" spans="1:65" s="2" customFormat="1" ht="30" customHeight="1">
      <c r="A203" s="33"/>
      <c r="B203" s="34"/>
      <c r="C203" s="213" t="s">
        <v>362</v>
      </c>
      <c r="D203" s="213" t="s">
        <v>213</v>
      </c>
      <c r="E203" s="214" t="s">
        <v>508</v>
      </c>
      <c r="F203" s="215" t="s">
        <v>509</v>
      </c>
      <c r="G203" s="216" t="s">
        <v>234</v>
      </c>
      <c r="H203" s="217">
        <v>15.66</v>
      </c>
      <c r="I203" s="218"/>
      <c r="J203" s="217">
        <f>ROUND(I203*H203,2)</f>
        <v>0</v>
      </c>
      <c r="K203" s="219"/>
      <c r="L203" s="38"/>
      <c r="M203" s="220" t="s">
        <v>1</v>
      </c>
      <c r="N203" s="221" t="s">
        <v>42</v>
      </c>
      <c r="O203" s="74"/>
      <c r="P203" s="222">
        <f>O203*H203</f>
        <v>0</v>
      </c>
      <c r="Q203" s="222">
        <v>9.8530000000000006E-2</v>
      </c>
      <c r="R203" s="222">
        <f>Q203*H203</f>
        <v>1.5429798000000001</v>
      </c>
      <c r="S203" s="222">
        <v>0</v>
      </c>
      <c r="T203" s="223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224" t="s">
        <v>217</v>
      </c>
      <c r="AT203" s="224" t="s">
        <v>213</v>
      </c>
      <c r="AU203" s="224" t="s">
        <v>95</v>
      </c>
      <c r="AY203" s="16" t="s">
        <v>211</v>
      </c>
      <c r="BE203" s="225">
        <f>IF(N203="základná",J203,0)</f>
        <v>0</v>
      </c>
      <c r="BF203" s="225">
        <f>IF(N203="znížená",J203,0)</f>
        <v>0</v>
      </c>
      <c r="BG203" s="225">
        <f>IF(N203="zákl. prenesená",J203,0)</f>
        <v>0</v>
      </c>
      <c r="BH203" s="225">
        <f>IF(N203="zníž. prenesená",J203,0)</f>
        <v>0</v>
      </c>
      <c r="BI203" s="225">
        <f>IF(N203="nulová",J203,0)</f>
        <v>0</v>
      </c>
      <c r="BJ203" s="16" t="s">
        <v>95</v>
      </c>
      <c r="BK203" s="225">
        <f>ROUND(I203*H203,2)</f>
        <v>0</v>
      </c>
      <c r="BL203" s="16" t="s">
        <v>217</v>
      </c>
      <c r="BM203" s="224" t="s">
        <v>760</v>
      </c>
    </row>
    <row r="204" spans="1:65" s="13" customFormat="1">
      <c r="B204" s="226"/>
      <c r="C204" s="227"/>
      <c r="D204" s="228" t="s">
        <v>219</v>
      </c>
      <c r="E204" s="229" t="s">
        <v>1</v>
      </c>
      <c r="F204" s="230" t="s">
        <v>812</v>
      </c>
      <c r="G204" s="227"/>
      <c r="H204" s="231">
        <v>15.66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AT204" s="237" t="s">
        <v>219</v>
      </c>
      <c r="AU204" s="237" t="s">
        <v>95</v>
      </c>
      <c r="AV204" s="13" t="s">
        <v>95</v>
      </c>
      <c r="AW204" s="13" t="s">
        <v>32</v>
      </c>
      <c r="AX204" s="13" t="s">
        <v>84</v>
      </c>
      <c r="AY204" s="237" t="s">
        <v>211</v>
      </c>
    </row>
    <row r="205" spans="1:65" s="2" customFormat="1" ht="14.45" customHeight="1">
      <c r="A205" s="33"/>
      <c r="B205" s="34"/>
      <c r="C205" s="249" t="s">
        <v>367</v>
      </c>
      <c r="D205" s="249" t="s">
        <v>314</v>
      </c>
      <c r="E205" s="250" t="s">
        <v>513</v>
      </c>
      <c r="F205" s="251" t="s">
        <v>514</v>
      </c>
      <c r="G205" s="252" t="s">
        <v>384</v>
      </c>
      <c r="H205" s="253">
        <v>15.82</v>
      </c>
      <c r="I205" s="254"/>
      <c r="J205" s="253">
        <f>ROUND(I205*H205,2)</f>
        <v>0</v>
      </c>
      <c r="K205" s="255"/>
      <c r="L205" s="256"/>
      <c r="M205" s="257" t="s">
        <v>1</v>
      </c>
      <c r="N205" s="258" t="s">
        <v>42</v>
      </c>
      <c r="O205" s="74"/>
      <c r="P205" s="222">
        <f>O205*H205</f>
        <v>0</v>
      </c>
      <c r="Q205" s="222">
        <v>2.3E-2</v>
      </c>
      <c r="R205" s="222">
        <f>Q205*H205</f>
        <v>0.36386000000000002</v>
      </c>
      <c r="S205" s="222">
        <v>0</v>
      </c>
      <c r="T205" s="223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224" t="s">
        <v>252</v>
      </c>
      <c r="AT205" s="224" t="s">
        <v>314</v>
      </c>
      <c r="AU205" s="224" t="s">
        <v>95</v>
      </c>
      <c r="AY205" s="16" t="s">
        <v>211</v>
      </c>
      <c r="BE205" s="225">
        <f>IF(N205="základná",J205,0)</f>
        <v>0</v>
      </c>
      <c r="BF205" s="225">
        <f>IF(N205="znížená",J205,0)</f>
        <v>0</v>
      </c>
      <c r="BG205" s="225">
        <f>IF(N205="zákl. prenesená",J205,0)</f>
        <v>0</v>
      </c>
      <c r="BH205" s="225">
        <f>IF(N205="zníž. prenesená",J205,0)</f>
        <v>0</v>
      </c>
      <c r="BI205" s="225">
        <f>IF(N205="nulová",J205,0)</f>
        <v>0</v>
      </c>
      <c r="BJ205" s="16" t="s">
        <v>95</v>
      </c>
      <c r="BK205" s="225">
        <f>ROUND(I205*H205,2)</f>
        <v>0</v>
      </c>
      <c r="BL205" s="16" t="s">
        <v>217</v>
      </c>
      <c r="BM205" s="224" t="s">
        <v>762</v>
      </c>
    </row>
    <row r="206" spans="1:65" s="13" customFormat="1">
      <c r="B206" s="226"/>
      <c r="C206" s="227"/>
      <c r="D206" s="228" t="s">
        <v>219</v>
      </c>
      <c r="E206" s="227"/>
      <c r="F206" s="230" t="s">
        <v>813</v>
      </c>
      <c r="G206" s="227"/>
      <c r="H206" s="231">
        <v>15.82</v>
      </c>
      <c r="I206" s="232"/>
      <c r="J206" s="227"/>
      <c r="K206" s="227"/>
      <c r="L206" s="233"/>
      <c r="M206" s="234"/>
      <c r="N206" s="235"/>
      <c r="O206" s="235"/>
      <c r="P206" s="235"/>
      <c r="Q206" s="235"/>
      <c r="R206" s="235"/>
      <c r="S206" s="235"/>
      <c r="T206" s="236"/>
      <c r="AT206" s="237" t="s">
        <v>219</v>
      </c>
      <c r="AU206" s="237" t="s">
        <v>95</v>
      </c>
      <c r="AV206" s="13" t="s">
        <v>95</v>
      </c>
      <c r="AW206" s="13" t="s">
        <v>4</v>
      </c>
      <c r="AX206" s="13" t="s">
        <v>84</v>
      </c>
      <c r="AY206" s="237" t="s">
        <v>211</v>
      </c>
    </row>
    <row r="207" spans="1:65" s="2" customFormat="1" ht="22.15" customHeight="1">
      <c r="A207" s="33"/>
      <c r="B207" s="34"/>
      <c r="C207" s="213" t="s">
        <v>371</v>
      </c>
      <c r="D207" s="213" t="s">
        <v>213</v>
      </c>
      <c r="E207" s="214" t="s">
        <v>518</v>
      </c>
      <c r="F207" s="215" t="s">
        <v>519</v>
      </c>
      <c r="G207" s="216" t="s">
        <v>239</v>
      </c>
      <c r="H207" s="217">
        <v>0.91</v>
      </c>
      <c r="I207" s="218"/>
      <c r="J207" s="217">
        <f>ROUND(I207*H207,2)</f>
        <v>0</v>
      </c>
      <c r="K207" s="219"/>
      <c r="L207" s="38"/>
      <c r="M207" s="220" t="s">
        <v>1</v>
      </c>
      <c r="N207" s="221" t="s">
        <v>42</v>
      </c>
      <c r="O207" s="74"/>
      <c r="P207" s="222">
        <f>O207*H207</f>
        <v>0</v>
      </c>
      <c r="Q207" s="222">
        <v>2.2151299999999998</v>
      </c>
      <c r="R207" s="222">
        <f>Q207*H207</f>
        <v>2.0157683</v>
      </c>
      <c r="S207" s="222">
        <v>0</v>
      </c>
      <c r="T207" s="223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24" t="s">
        <v>217</v>
      </c>
      <c r="AT207" s="224" t="s">
        <v>213</v>
      </c>
      <c r="AU207" s="224" t="s">
        <v>95</v>
      </c>
      <c r="AY207" s="16" t="s">
        <v>211</v>
      </c>
      <c r="BE207" s="225">
        <f>IF(N207="základná",J207,0)</f>
        <v>0</v>
      </c>
      <c r="BF207" s="225">
        <f>IF(N207="znížená",J207,0)</f>
        <v>0</v>
      </c>
      <c r="BG207" s="225">
        <f>IF(N207="zákl. prenesená",J207,0)</f>
        <v>0</v>
      </c>
      <c r="BH207" s="225">
        <f>IF(N207="zníž. prenesená",J207,0)</f>
        <v>0</v>
      </c>
      <c r="BI207" s="225">
        <f>IF(N207="nulová",J207,0)</f>
        <v>0</v>
      </c>
      <c r="BJ207" s="16" t="s">
        <v>95</v>
      </c>
      <c r="BK207" s="225">
        <f>ROUND(I207*H207,2)</f>
        <v>0</v>
      </c>
      <c r="BL207" s="16" t="s">
        <v>217</v>
      </c>
      <c r="BM207" s="224" t="s">
        <v>764</v>
      </c>
    </row>
    <row r="208" spans="1:65" s="13" customFormat="1">
      <c r="B208" s="226"/>
      <c r="C208" s="227"/>
      <c r="D208" s="228" t="s">
        <v>219</v>
      </c>
      <c r="E208" s="229" t="s">
        <v>1</v>
      </c>
      <c r="F208" s="230" t="s">
        <v>814</v>
      </c>
      <c r="G208" s="227"/>
      <c r="H208" s="231">
        <v>0.91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AT208" s="237" t="s">
        <v>219</v>
      </c>
      <c r="AU208" s="237" t="s">
        <v>95</v>
      </c>
      <c r="AV208" s="13" t="s">
        <v>95</v>
      </c>
      <c r="AW208" s="13" t="s">
        <v>32</v>
      </c>
      <c r="AX208" s="13" t="s">
        <v>84</v>
      </c>
      <c r="AY208" s="237" t="s">
        <v>211</v>
      </c>
    </row>
    <row r="209" spans="1:65" s="2" customFormat="1" ht="22.15" customHeight="1">
      <c r="A209" s="33"/>
      <c r="B209" s="34"/>
      <c r="C209" s="213" t="s">
        <v>376</v>
      </c>
      <c r="D209" s="213" t="s">
        <v>213</v>
      </c>
      <c r="E209" s="214" t="s">
        <v>523</v>
      </c>
      <c r="F209" s="215" t="s">
        <v>524</v>
      </c>
      <c r="G209" s="216" t="s">
        <v>234</v>
      </c>
      <c r="H209" s="217">
        <v>5</v>
      </c>
      <c r="I209" s="218"/>
      <c r="J209" s="217">
        <f t="shared" ref="J209:J215" si="5">ROUND(I209*H209,2)</f>
        <v>0</v>
      </c>
      <c r="K209" s="219"/>
      <c r="L209" s="38"/>
      <c r="M209" s="220" t="s">
        <v>1</v>
      </c>
      <c r="N209" s="221" t="s">
        <v>42</v>
      </c>
      <c r="O209" s="74"/>
      <c r="P209" s="222">
        <f t="shared" ref="P209:P215" si="6">O209*H209</f>
        <v>0</v>
      </c>
      <c r="Q209" s="222">
        <v>0</v>
      </c>
      <c r="R209" s="222">
        <f t="shared" ref="R209:R215" si="7">Q209*H209</f>
        <v>0</v>
      </c>
      <c r="S209" s="222">
        <v>0</v>
      </c>
      <c r="T209" s="223">
        <f t="shared" ref="T209:T215" si="8"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224" t="s">
        <v>217</v>
      </c>
      <c r="AT209" s="224" t="s">
        <v>213</v>
      </c>
      <c r="AU209" s="224" t="s">
        <v>95</v>
      </c>
      <c r="AY209" s="16" t="s">
        <v>211</v>
      </c>
      <c r="BE209" s="225">
        <f t="shared" ref="BE209:BE215" si="9">IF(N209="základná",J209,0)</f>
        <v>0</v>
      </c>
      <c r="BF209" s="225">
        <f t="shared" ref="BF209:BF215" si="10">IF(N209="znížená",J209,0)</f>
        <v>0</v>
      </c>
      <c r="BG209" s="225">
        <f t="shared" ref="BG209:BG215" si="11">IF(N209="zákl. prenesená",J209,0)</f>
        <v>0</v>
      </c>
      <c r="BH209" s="225">
        <f t="shared" ref="BH209:BH215" si="12">IF(N209="zníž. prenesená",J209,0)</f>
        <v>0</v>
      </c>
      <c r="BI209" s="225">
        <f t="shared" ref="BI209:BI215" si="13">IF(N209="nulová",J209,0)</f>
        <v>0</v>
      </c>
      <c r="BJ209" s="16" t="s">
        <v>95</v>
      </c>
      <c r="BK209" s="225">
        <f t="shared" ref="BK209:BK215" si="14">ROUND(I209*H209,2)</f>
        <v>0</v>
      </c>
      <c r="BL209" s="16" t="s">
        <v>217</v>
      </c>
      <c r="BM209" s="224" t="s">
        <v>766</v>
      </c>
    </row>
    <row r="210" spans="1:65" s="2" customFormat="1" ht="34.9" customHeight="1">
      <c r="A210" s="33"/>
      <c r="B210" s="34"/>
      <c r="C210" s="213" t="s">
        <v>381</v>
      </c>
      <c r="D210" s="213" t="s">
        <v>213</v>
      </c>
      <c r="E210" s="214" t="s">
        <v>527</v>
      </c>
      <c r="F210" s="215" t="s">
        <v>528</v>
      </c>
      <c r="G210" s="216" t="s">
        <v>216</v>
      </c>
      <c r="H210" s="217">
        <v>2.5</v>
      </c>
      <c r="I210" s="218"/>
      <c r="J210" s="217">
        <f t="shared" si="5"/>
        <v>0</v>
      </c>
      <c r="K210" s="219"/>
      <c r="L210" s="38"/>
      <c r="M210" s="220" t="s">
        <v>1</v>
      </c>
      <c r="N210" s="221" t="s">
        <v>42</v>
      </c>
      <c r="O210" s="74"/>
      <c r="P210" s="222">
        <f t="shared" si="6"/>
        <v>0</v>
      </c>
      <c r="Q210" s="222">
        <v>0</v>
      </c>
      <c r="R210" s="222">
        <f t="shared" si="7"/>
        <v>0</v>
      </c>
      <c r="S210" s="222">
        <v>0</v>
      </c>
      <c r="T210" s="223">
        <f t="shared" si="8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24" t="s">
        <v>217</v>
      </c>
      <c r="AT210" s="224" t="s">
        <v>213</v>
      </c>
      <c r="AU210" s="224" t="s">
        <v>95</v>
      </c>
      <c r="AY210" s="16" t="s">
        <v>211</v>
      </c>
      <c r="BE210" s="225">
        <f t="shared" si="9"/>
        <v>0</v>
      </c>
      <c r="BF210" s="225">
        <f t="shared" si="10"/>
        <v>0</v>
      </c>
      <c r="BG210" s="225">
        <f t="shared" si="11"/>
        <v>0</v>
      </c>
      <c r="BH210" s="225">
        <f t="shared" si="12"/>
        <v>0</v>
      </c>
      <c r="BI210" s="225">
        <f t="shared" si="13"/>
        <v>0</v>
      </c>
      <c r="BJ210" s="16" t="s">
        <v>95</v>
      </c>
      <c r="BK210" s="225">
        <f t="shared" si="14"/>
        <v>0</v>
      </c>
      <c r="BL210" s="16" t="s">
        <v>217</v>
      </c>
      <c r="BM210" s="224" t="s">
        <v>767</v>
      </c>
    </row>
    <row r="211" spans="1:65" s="2" customFormat="1" ht="30" customHeight="1">
      <c r="A211" s="33"/>
      <c r="B211" s="34"/>
      <c r="C211" s="213" t="s">
        <v>386</v>
      </c>
      <c r="D211" s="213" t="s">
        <v>213</v>
      </c>
      <c r="E211" s="214" t="s">
        <v>543</v>
      </c>
      <c r="F211" s="215" t="s">
        <v>544</v>
      </c>
      <c r="G211" s="216" t="s">
        <v>306</v>
      </c>
      <c r="H211" s="217">
        <v>1.04</v>
      </c>
      <c r="I211" s="218"/>
      <c r="J211" s="217">
        <f t="shared" si="5"/>
        <v>0</v>
      </c>
      <c r="K211" s="219"/>
      <c r="L211" s="38"/>
      <c r="M211" s="220" t="s">
        <v>1</v>
      </c>
      <c r="N211" s="221" t="s">
        <v>42</v>
      </c>
      <c r="O211" s="74"/>
      <c r="P211" s="222">
        <f t="shared" si="6"/>
        <v>0</v>
      </c>
      <c r="Q211" s="222">
        <v>0</v>
      </c>
      <c r="R211" s="222">
        <f t="shared" si="7"/>
        <v>0</v>
      </c>
      <c r="S211" s="222">
        <v>0</v>
      </c>
      <c r="T211" s="223">
        <f t="shared" si="8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224" t="s">
        <v>217</v>
      </c>
      <c r="AT211" s="224" t="s">
        <v>213</v>
      </c>
      <c r="AU211" s="224" t="s">
        <v>95</v>
      </c>
      <c r="AY211" s="16" t="s">
        <v>211</v>
      </c>
      <c r="BE211" s="225">
        <f t="shared" si="9"/>
        <v>0</v>
      </c>
      <c r="BF211" s="225">
        <f t="shared" si="10"/>
        <v>0</v>
      </c>
      <c r="BG211" s="225">
        <f t="shared" si="11"/>
        <v>0</v>
      </c>
      <c r="BH211" s="225">
        <f t="shared" si="12"/>
        <v>0</v>
      </c>
      <c r="BI211" s="225">
        <f t="shared" si="13"/>
        <v>0</v>
      </c>
      <c r="BJ211" s="16" t="s">
        <v>95</v>
      </c>
      <c r="BK211" s="225">
        <f t="shared" si="14"/>
        <v>0</v>
      </c>
      <c r="BL211" s="16" t="s">
        <v>217</v>
      </c>
      <c r="BM211" s="224" t="s">
        <v>815</v>
      </c>
    </row>
    <row r="212" spans="1:65" s="2" customFormat="1" ht="22.15" customHeight="1">
      <c r="A212" s="33"/>
      <c r="B212" s="34"/>
      <c r="C212" s="213" t="s">
        <v>391</v>
      </c>
      <c r="D212" s="213" t="s">
        <v>213</v>
      </c>
      <c r="E212" s="214" t="s">
        <v>547</v>
      </c>
      <c r="F212" s="215" t="s">
        <v>548</v>
      </c>
      <c r="G212" s="216" t="s">
        <v>306</v>
      </c>
      <c r="H212" s="217">
        <v>1.04</v>
      </c>
      <c r="I212" s="218"/>
      <c r="J212" s="217">
        <f t="shared" si="5"/>
        <v>0</v>
      </c>
      <c r="K212" s="219"/>
      <c r="L212" s="38"/>
      <c r="M212" s="220" t="s">
        <v>1</v>
      </c>
      <c r="N212" s="221" t="s">
        <v>42</v>
      </c>
      <c r="O212" s="74"/>
      <c r="P212" s="222">
        <f t="shared" si="6"/>
        <v>0</v>
      </c>
      <c r="Q212" s="222">
        <v>0</v>
      </c>
      <c r="R212" s="222">
        <f t="shared" si="7"/>
        <v>0</v>
      </c>
      <c r="S212" s="222">
        <v>0</v>
      </c>
      <c r="T212" s="223">
        <f t="shared" si="8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24" t="s">
        <v>217</v>
      </c>
      <c r="AT212" s="224" t="s">
        <v>213</v>
      </c>
      <c r="AU212" s="224" t="s">
        <v>95</v>
      </c>
      <c r="AY212" s="16" t="s">
        <v>211</v>
      </c>
      <c r="BE212" s="225">
        <f t="shared" si="9"/>
        <v>0</v>
      </c>
      <c r="BF212" s="225">
        <f t="shared" si="10"/>
        <v>0</v>
      </c>
      <c r="BG212" s="225">
        <f t="shared" si="11"/>
        <v>0</v>
      </c>
      <c r="BH212" s="225">
        <f t="shared" si="12"/>
        <v>0</v>
      </c>
      <c r="BI212" s="225">
        <f t="shared" si="13"/>
        <v>0</v>
      </c>
      <c r="BJ212" s="16" t="s">
        <v>95</v>
      </c>
      <c r="BK212" s="225">
        <f t="shared" si="14"/>
        <v>0</v>
      </c>
      <c r="BL212" s="16" t="s">
        <v>217</v>
      </c>
      <c r="BM212" s="224" t="s">
        <v>816</v>
      </c>
    </row>
    <row r="213" spans="1:65" s="2" customFormat="1" ht="22.15" customHeight="1">
      <c r="A213" s="33"/>
      <c r="B213" s="34"/>
      <c r="C213" s="213" t="s">
        <v>395</v>
      </c>
      <c r="D213" s="213" t="s">
        <v>213</v>
      </c>
      <c r="E213" s="214" t="s">
        <v>551</v>
      </c>
      <c r="F213" s="215" t="s">
        <v>552</v>
      </c>
      <c r="G213" s="216" t="s">
        <v>306</v>
      </c>
      <c r="H213" s="217">
        <v>1.04</v>
      </c>
      <c r="I213" s="218"/>
      <c r="J213" s="217">
        <f t="shared" si="5"/>
        <v>0</v>
      </c>
      <c r="K213" s="219"/>
      <c r="L213" s="38"/>
      <c r="M213" s="220" t="s">
        <v>1</v>
      </c>
      <c r="N213" s="221" t="s">
        <v>42</v>
      </c>
      <c r="O213" s="74"/>
      <c r="P213" s="222">
        <f t="shared" si="6"/>
        <v>0</v>
      </c>
      <c r="Q213" s="222">
        <v>0</v>
      </c>
      <c r="R213" s="222">
        <f t="shared" si="7"/>
        <v>0</v>
      </c>
      <c r="S213" s="222">
        <v>0</v>
      </c>
      <c r="T213" s="223">
        <f t="shared" si="8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24" t="s">
        <v>217</v>
      </c>
      <c r="AT213" s="224" t="s">
        <v>213</v>
      </c>
      <c r="AU213" s="224" t="s">
        <v>95</v>
      </c>
      <c r="AY213" s="16" t="s">
        <v>211</v>
      </c>
      <c r="BE213" s="225">
        <f t="shared" si="9"/>
        <v>0</v>
      </c>
      <c r="BF213" s="225">
        <f t="shared" si="10"/>
        <v>0</v>
      </c>
      <c r="BG213" s="225">
        <f t="shared" si="11"/>
        <v>0</v>
      </c>
      <c r="BH213" s="225">
        <f t="shared" si="12"/>
        <v>0</v>
      </c>
      <c r="BI213" s="225">
        <f t="shared" si="13"/>
        <v>0</v>
      </c>
      <c r="BJ213" s="16" t="s">
        <v>95</v>
      </c>
      <c r="BK213" s="225">
        <f t="shared" si="14"/>
        <v>0</v>
      </c>
      <c r="BL213" s="16" t="s">
        <v>217</v>
      </c>
      <c r="BM213" s="224" t="s">
        <v>817</v>
      </c>
    </row>
    <row r="214" spans="1:65" s="2" customFormat="1" ht="22.15" customHeight="1">
      <c r="A214" s="33"/>
      <c r="B214" s="34"/>
      <c r="C214" s="213" t="s">
        <v>399</v>
      </c>
      <c r="D214" s="213" t="s">
        <v>213</v>
      </c>
      <c r="E214" s="214" t="s">
        <v>555</v>
      </c>
      <c r="F214" s="215" t="s">
        <v>556</v>
      </c>
      <c r="G214" s="216" t="s">
        <v>306</v>
      </c>
      <c r="H214" s="217">
        <v>0.73</v>
      </c>
      <c r="I214" s="218"/>
      <c r="J214" s="217">
        <f t="shared" si="5"/>
        <v>0</v>
      </c>
      <c r="K214" s="219"/>
      <c r="L214" s="38"/>
      <c r="M214" s="220" t="s">
        <v>1</v>
      </c>
      <c r="N214" s="221" t="s">
        <v>42</v>
      </c>
      <c r="O214" s="74"/>
      <c r="P214" s="222">
        <f t="shared" si="6"/>
        <v>0</v>
      </c>
      <c r="Q214" s="222">
        <v>0</v>
      </c>
      <c r="R214" s="222">
        <f t="shared" si="7"/>
        <v>0</v>
      </c>
      <c r="S214" s="222">
        <v>0</v>
      </c>
      <c r="T214" s="223">
        <f t="shared" si="8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224" t="s">
        <v>217</v>
      </c>
      <c r="AT214" s="224" t="s">
        <v>213</v>
      </c>
      <c r="AU214" s="224" t="s">
        <v>95</v>
      </c>
      <c r="AY214" s="16" t="s">
        <v>211</v>
      </c>
      <c r="BE214" s="225">
        <f t="shared" si="9"/>
        <v>0</v>
      </c>
      <c r="BF214" s="225">
        <f t="shared" si="10"/>
        <v>0</v>
      </c>
      <c r="BG214" s="225">
        <f t="shared" si="11"/>
        <v>0</v>
      </c>
      <c r="BH214" s="225">
        <f t="shared" si="12"/>
        <v>0</v>
      </c>
      <c r="BI214" s="225">
        <f t="shared" si="13"/>
        <v>0</v>
      </c>
      <c r="BJ214" s="16" t="s">
        <v>95</v>
      </c>
      <c r="BK214" s="225">
        <f t="shared" si="14"/>
        <v>0</v>
      </c>
      <c r="BL214" s="16" t="s">
        <v>217</v>
      </c>
      <c r="BM214" s="224" t="s">
        <v>775</v>
      </c>
    </row>
    <row r="215" spans="1:65" s="2" customFormat="1" ht="22.15" customHeight="1">
      <c r="A215" s="33"/>
      <c r="B215" s="34"/>
      <c r="C215" s="213" t="s">
        <v>403</v>
      </c>
      <c r="D215" s="213" t="s">
        <v>213</v>
      </c>
      <c r="E215" s="214" t="s">
        <v>559</v>
      </c>
      <c r="F215" s="215" t="s">
        <v>560</v>
      </c>
      <c r="G215" s="216" t="s">
        <v>306</v>
      </c>
      <c r="H215" s="217">
        <v>0.32</v>
      </c>
      <c r="I215" s="218"/>
      <c r="J215" s="217">
        <f t="shared" si="5"/>
        <v>0</v>
      </c>
      <c r="K215" s="219"/>
      <c r="L215" s="38"/>
      <c r="M215" s="220" t="s">
        <v>1</v>
      </c>
      <c r="N215" s="221" t="s">
        <v>42</v>
      </c>
      <c r="O215" s="74"/>
      <c r="P215" s="222">
        <f t="shared" si="6"/>
        <v>0</v>
      </c>
      <c r="Q215" s="222">
        <v>0</v>
      </c>
      <c r="R215" s="222">
        <f t="shared" si="7"/>
        <v>0</v>
      </c>
      <c r="S215" s="222">
        <v>0</v>
      </c>
      <c r="T215" s="223">
        <f t="shared" si="8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224" t="s">
        <v>217</v>
      </c>
      <c r="AT215" s="224" t="s">
        <v>213</v>
      </c>
      <c r="AU215" s="224" t="s">
        <v>95</v>
      </c>
      <c r="AY215" s="16" t="s">
        <v>211</v>
      </c>
      <c r="BE215" s="225">
        <f t="shared" si="9"/>
        <v>0</v>
      </c>
      <c r="BF215" s="225">
        <f t="shared" si="10"/>
        <v>0</v>
      </c>
      <c r="BG215" s="225">
        <f t="shared" si="11"/>
        <v>0</v>
      </c>
      <c r="BH215" s="225">
        <f t="shared" si="12"/>
        <v>0</v>
      </c>
      <c r="BI215" s="225">
        <f t="shared" si="13"/>
        <v>0</v>
      </c>
      <c r="BJ215" s="16" t="s">
        <v>95</v>
      </c>
      <c r="BK215" s="225">
        <f t="shared" si="14"/>
        <v>0</v>
      </c>
      <c r="BL215" s="16" t="s">
        <v>217</v>
      </c>
      <c r="BM215" s="224" t="s">
        <v>776</v>
      </c>
    </row>
    <row r="216" spans="1:65" s="13" customFormat="1">
      <c r="B216" s="226"/>
      <c r="C216" s="227"/>
      <c r="D216" s="228" t="s">
        <v>219</v>
      </c>
      <c r="E216" s="229" t="s">
        <v>1</v>
      </c>
      <c r="F216" s="230" t="s">
        <v>818</v>
      </c>
      <c r="G216" s="227"/>
      <c r="H216" s="231">
        <v>0.32</v>
      </c>
      <c r="I216" s="232"/>
      <c r="J216" s="227"/>
      <c r="K216" s="227"/>
      <c r="L216" s="233"/>
      <c r="M216" s="234"/>
      <c r="N216" s="235"/>
      <c r="O216" s="235"/>
      <c r="P216" s="235"/>
      <c r="Q216" s="235"/>
      <c r="R216" s="235"/>
      <c r="S216" s="235"/>
      <c r="T216" s="236"/>
      <c r="AT216" s="237" t="s">
        <v>219</v>
      </c>
      <c r="AU216" s="237" t="s">
        <v>95</v>
      </c>
      <c r="AV216" s="13" t="s">
        <v>95</v>
      </c>
      <c r="AW216" s="13" t="s">
        <v>32</v>
      </c>
      <c r="AX216" s="13" t="s">
        <v>84</v>
      </c>
      <c r="AY216" s="237" t="s">
        <v>211</v>
      </c>
    </row>
    <row r="217" spans="1:65" s="12" customFormat="1" ht="22.9" customHeight="1">
      <c r="B217" s="197"/>
      <c r="C217" s="198"/>
      <c r="D217" s="199" t="s">
        <v>75</v>
      </c>
      <c r="E217" s="211" t="s">
        <v>562</v>
      </c>
      <c r="F217" s="211" t="s">
        <v>563</v>
      </c>
      <c r="G217" s="198"/>
      <c r="H217" s="198"/>
      <c r="I217" s="201"/>
      <c r="J217" s="212">
        <f>BK217</f>
        <v>0</v>
      </c>
      <c r="K217" s="198"/>
      <c r="L217" s="203"/>
      <c r="M217" s="204"/>
      <c r="N217" s="205"/>
      <c r="O217" s="205"/>
      <c r="P217" s="206">
        <f>P218</f>
        <v>0</v>
      </c>
      <c r="Q217" s="205"/>
      <c r="R217" s="206">
        <f>R218</f>
        <v>0</v>
      </c>
      <c r="S217" s="205"/>
      <c r="T217" s="207">
        <f>T218</f>
        <v>0</v>
      </c>
      <c r="AR217" s="208" t="s">
        <v>84</v>
      </c>
      <c r="AT217" s="209" t="s">
        <v>75</v>
      </c>
      <c r="AU217" s="209" t="s">
        <v>84</v>
      </c>
      <c r="AY217" s="208" t="s">
        <v>211</v>
      </c>
      <c r="BK217" s="210">
        <f>BK218</f>
        <v>0</v>
      </c>
    </row>
    <row r="218" spans="1:65" s="2" customFormat="1" ht="30" customHeight="1">
      <c r="A218" s="33"/>
      <c r="B218" s="34"/>
      <c r="C218" s="213" t="s">
        <v>409</v>
      </c>
      <c r="D218" s="213" t="s">
        <v>213</v>
      </c>
      <c r="E218" s="214" t="s">
        <v>778</v>
      </c>
      <c r="F218" s="215" t="s">
        <v>779</v>
      </c>
      <c r="G218" s="216" t="s">
        <v>306</v>
      </c>
      <c r="H218" s="217">
        <v>24.63</v>
      </c>
      <c r="I218" s="218"/>
      <c r="J218" s="217">
        <f>ROUND(I218*H218,2)</f>
        <v>0</v>
      </c>
      <c r="K218" s="219"/>
      <c r="L218" s="38"/>
      <c r="M218" s="259" t="s">
        <v>1</v>
      </c>
      <c r="N218" s="260" t="s">
        <v>42</v>
      </c>
      <c r="O218" s="261"/>
      <c r="P218" s="262">
        <f>O218*H218</f>
        <v>0</v>
      </c>
      <c r="Q218" s="262">
        <v>0</v>
      </c>
      <c r="R218" s="262">
        <f>Q218*H218</f>
        <v>0</v>
      </c>
      <c r="S218" s="262">
        <v>0</v>
      </c>
      <c r="T218" s="263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224" t="s">
        <v>217</v>
      </c>
      <c r="AT218" s="224" t="s">
        <v>213</v>
      </c>
      <c r="AU218" s="224" t="s">
        <v>95</v>
      </c>
      <c r="AY218" s="16" t="s">
        <v>211</v>
      </c>
      <c r="BE218" s="225">
        <f>IF(N218="základná",J218,0)</f>
        <v>0</v>
      </c>
      <c r="BF218" s="225">
        <f>IF(N218="znížená",J218,0)</f>
        <v>0</v>
      </c>
      <c r="BG218" s="225">
        <f>IF(N218="zákl. prenesená",J218,0)</f>
        <v>0</v>
      </c>
      <c r="BH218" s="225">
        <f>IF(N218="zníž. prenesená",J218,0)</f>
        <v>0</v>
      </c>
      <c r="BI218" s="225">
        <f>IF(N218="nulová",J218,0)</f>
        <v>0</v>
      </c>
      <c r="BJ218" s="16" t="s">
        <v>95</v>
      </c>
      <c r="BK218" s="225">
        <f>ROUND(I218*H218,2)</f>
        <v>0</v>
      </c>
      <c r="BL218" s="16" t="s">
        <v>217</v>
      </c>
      <c r="BM218" s="224" t="s">
        <v>819</v>
      </c>
    </row>
    <row r="219" spans="1:65" s="2" customFormat="1" ht="6.95" customHeight="1">
      <c r="A219" s="33"/>
      <c r="B219" s="57"/>
      <c r="C219" s="58"/>
      <c r="D219" s="58"/>
      <c r="E219" s="58"/>
      <c r="F219" s="58"/>
      <c r="G219" s="58"/>
      <c r="H219" s="58"/>
      <c r="I219" s="58"/>
      <c r="J219" s="58"/>
      <c r="K219" s="58"/>
      <c r="L219" s="38"/>
      <c r="M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</row>
  </sheetData>
  <sheetProtection password="CC35" sheet="1" objects="1" scenarios="1" formatColumns="0" formatRows="0" autoFilter="0"/>
  <autoFilter ref="C135:K218" xr:uid="{00000000-0009-0000-0000-00000E000000}"/>
  <mergeCells count="17">
    <mergeCell ref="E20:H20"/>
    <mergeCell ref="E29:H29"/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97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120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1" customFormat="1" ht="12" customHeight="1">
      <c r="B8" s="19"/>
      <c r="D8" s="122" t="s">
        <v>170</v>
      </c>
      <c r="L8" s="19"/>
    </row>
    <row r="9" spans="1:46" s="2" customFormat="1" ht="14.45" customHeight="1">
      <c r="A9" s="33"/>
      <c r="B9" s="38"/>
      <c r="C9" s="33"/>
      <c r="D9" s="33"/>
      <c r="E9" s="403" t="s">
        <v>655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22" t="s">
        <v>633</v>
      </c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5.6" customHeight="1">
      <c r="A11" s="33"/>
      <c r="B11" s="38"/>
      <c r="C11" s="33"/>
      <c r="D11" s="33"/>
      <c r="E11" s="405" t="s">
        <v>820</v>
      </c>
      <c r="F11" s="406"/>
      <c r="G11" s="406"/>
      <c r="H11" s="406"/>
      <c r="I11" s="33"/>
      <c r="J11" s="33"/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22" t="s">
        <v>16</v>
      </c>
      <c r="E13" s="33"/>
      <c r="F13" s="113" t="s">
        <v>1</v>
      </c>
      <c r="G13" s="33"/>
      <c r="H13" s="33"/>
      <c r="I13" s="122" t="s">
        <v>17</v>
      </c>
      <c r="J13" s="113" t="s">
        <v>1</v>
      </c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18</v>
      </c>
      <c r="E14" s="33"/>
      <c r="F14" s="113" t="s">
        <v>19</v>
      </c>
      <c r="G14" s="33"/>
      <c r="H14" s="33"/>
      <c r="I14" s="122" t="s">
        <v>20</v>
      </c>
      <c r="J14" s="123">
        <f>'Rekapitulácia stavby'!AN8</f>
        <v>44957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22" t="s">
        <v>21</v>
      </c>
      <c r="E16" s="33"/>
      <c r="F16" s="33"/>
      <c r="G16" s="33"/>
      <c r="H16" s="33"/>
      <c r="I16" s="122" t="s">
        <v>22</v>
      </c>
      <c r="J16" s="113" t="s">
        <v>23</v>
      </c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3" t="s">
        <v>24</v>
      </c>
      <c r="F17" s="33"/>
      <c r="G17" s="33"/>
      <c r="H17" s="33"/>
      <c r="I17" s="122" t="s">
        <v>25</v>
      </c>
      <c r="J17" s="113" t="s">
        <v>1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2" t="s">
        <v>26</v>
      </c>
      <c r="E19" s="33"/>
      <c r="F19" s="33"/>
      <c r="G19" s="33"/>
      <c r="H19" s="33"/>
      <c r="I19" s="122" t="s">
        <v>22</v>
      </c>
      <c r="J19" s="29" t="str">
        <f>'Rekapitulácia stavby'!AN13</f>
        <v>Vyplň údaj</v>
      </c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407" t="str">
        <f>'Rekapitulácia stavby'!E14</f>
        <v>Vyplň údaj</v>
      </c>
      <c r="F20" s="408"/>
      <c r="G20" s="408"/>
      <c r="H20" s="408"/>
      <c r="I20" s="122" t="s">
        <v>25</v>
      </c>
      <c r="J20" s="29" t="str">
        <f>'Rekapitulácia stavby'!AN14</f>
        <v>Vyplň údaj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2" t="s">
        <v>28</v>
      </c>
      <c r="E22" s="33"/>
      <c r="F22" s="33"/>
      <c r="G22" s="33"/>
      <c r="H22" s="33"/>
      <c r="I22" s="122" t="s">
        <v>22</v>
      </c>
      <c r="J22" s="113" t="s">
        <v>29</v>
      </c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3" t="s">
        <v>30</v>
      </c>
      <c r="F23" s="33"/>
      <c r="G23" s="33"/>
      <c r="H23" s="33"/>
      <c r="I23" s="122" t="s">
        <v>25</v>
      </c>
      <c r="J23" s="113" t="s">
        <v>31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2" t="s">
        <v>33</v>
      </c>
      <c r="E25" s="33"/>
      <c r="F25" s="33"/>
      <c r="G25" s="33"/>
      <c r="H25" s="33"/>
      <c r="I25" s="122" t="s">
        <v>22</v>
      </c>
      <c r="J25" s="113" t="str">
        <f>IF('Rekapitulácia stavby'!AN19="","",'Rekapitulácia stavby'!AN19)</f>
        <v/>
      </c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3" t="str">
        <f>IF('Rekapitulácia stavby'!E20="","",'Rekapitulácia stavby'!E20)</f>
        <v xml:space="preserve"> </v>
      </c>
      <c r="F26" s="33"/>
      <c r="G26" s="33"/>
      <c r="H26" s="33"/>
      <c r="I26" s="122" t="s">
        <v>25</v>
      </c>
      <c r="J26" s="113" t="str">
        <f>IF('Rekapitulácia stavby'!AN20="","",'Rekapitulácia stavby'!AN20)</f>
        <v/>
      </c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2" t="s">
        <v>35</v>
      </c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5" customHeight="1">
      <c r="A29" s="124"/>
      <c r="B29" s="125"/>
      <c r="C29" s="124"/>
      <c r="D29" s="124"/>
      <c r="E29" s="409" t="s">
        <v>1</v>
      </c>
      <c r="F29" s="409"/>
      <c r="G29" s="409"/>
      <c r="H29" s="409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7"/>
      <c r="E31" s="127"/>
      <c r="F31" s="127"/>
      <c r="G31" s="127"/>
      <c r="H31" s="127"/>
      <c r="I31" s="127"/>
      <c r="J31" s="127"/>
      <c r="K31" s="12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13" t="s">
        <v>172</v>
      </c>
      <c r="E32" s="33"/>
      <c r="F32" s="33"/>
      <c r="G32" s="33"/>
      <c r="H32" s="33"/>
      <c r="I32" s="33"/>
      <c r="J32" s="128">
        <f>J98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9" t="s">
        <v>173</v>
      </c>
      <c r="E33" s="33"/>
      <c r="F33" s="33"/>
      <c r="G33" s="33"/>
      <c r="H33" s="33"/>
      <c r="I33" s="33"/>
      <c r="J33" s="128">
        <f>J107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7"/>
      <c r="E35" s="127"/>
      <c r="F35" s="127"/>
      <c r="G35" s="127"/>
      <c r="H35" s="127"/>
      <c r="I35" s="127"/>
      <c r="J35" s="127"/>
      <c r="K35" s="127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40</v>
      </c>
      <c r="E37" s="134" t="s">
        <v>41</v>
      </c>
      <c r="F37" s="135">
        <f>ROUND((SUM(BE107:BE114) + SUM(BE136:BE196)),  2)</f>
        <v>0</v>
      </c>
      <c r="G37" s="136"/>
      <c r="H37" s="136"/>
      <c r="I37" s="137">
        <v>0.2</v>
      </c>
      <c r="J37" s="135">
        <f>ROUND(((SUM(BE107:BE114) + SUM(BE136:BE196))*I37),  2)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34" t="s">
        <v>42</v>
      </c>
      <c r="F38" s="135">
        <f>ROUND((SUM(BF107:BF114) + SUM(BF136:BF196)),  2)</f>
        <v>0</v>
      </c>
      <c r="G38" s="136"/>
      <c r="H38" s="136"/>
      <c r="I38" s="137">
        <v>0.2</v>
      </c>
      <c r="J38" s="135">
        <f>ROUND(((SUM(BF107:BF114) + SUM(BF136:BF196))*I38),  2)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22" t="s">
        <v>43</v>
      </c>
      <c r="F39" s="138">
        <f>ROUND((SUM(BG107:BG114) + SUM(BG136:BG196)),  2)</f>
        <v>0</v>
      </c>
      <c r="G39" s="33"/>
      <c r="H39" s="33"/>
      <c r="I39" s="139">
        <v>0.2</v>
      </c>
      <c r="J39" s="138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22" t="s">
        <v>44</v>
      </c>
      <c r="F40" s="138">
        <f>ROUND((SUM(BH107:BH114) + SUM(BH136:BH196)),  2)</f>
        <v>0</v>
      </c>
      <c r="G40" s="33"/>
      <c r="H40" s="33"/>
      <c r="I40" s="139">
        <v>0.2</v>
      </c>
      <c r="J40" s="138">
        <f>0</f>
        <v>0</v>
      </c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34" t="s">
        <v>45</v>
      </c>
      <c r="F41" s="135">
        <f>ROUND((SUM(BI107:BI114) + SUM(BI136:BI196)),  2)</f>
        <v>0</v>
      </c>
      <c r="G41" s="136"/>
      <c r="H41" s="136"/>
      <c r="I41" s="137">
        <v>0</v>
      </c>
      <c r="J41" s="135">
        <f>0</f>
        <v>0</v>
      </c>
      <c r="K41" s="33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40"/>
      <c r="D43" s="141" t="s">
        <v>46</v>
      </c>
      <c r="E43" s="142"/>
      <c r="F43" s="142"/>
      <c r="G43" s="143" t="s">
        <v>47</v>
      </c>
      <c r="H43" s="144" t="s">
        <v>48</v>
      </c>
      <c r="I43" s="142"/>
      <c r="J43" s="145">
        <f>SUM(J34:J41)</f>
        <v>0</v>
      </c>
      <c r="K43" s="146"/>
      <c r="L43" s="5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170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4.45" customHeight="1">
      <c r="A87" s="33"/>
      <c r="B87" s="34"/>
      <c r="C87" s="35"/>
      <c r="D87" s="35"/>
      <c r="E87" s="400" t="s">
        <v>655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633</v>
      </c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35"/>
      <c r="D89" s="35"/>
      <c r="E89" s="356" t="str">
        <f>E11</f>
        <v>999-9-9-43 - SO 14.4 Ľ</v>
      </c>
      <c r="F89" s="402"/>
      <c r="G89" s="402"/>
      <c r="H89" s="402"/>
      <c r="I89" s="35"/>
      <c r="J89" s="35"/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Malacky</v>
      </c>
      <c r="G91" s="35"/>
      <c r="H91" s="35"/>
      <c r="I91" s="28" t="s">
        <v>20</v>
      </c>
      <c r="J91" s="69">
        <f>IF(J14="","",J14)</f>
        <v>44957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9" customHeight="1">
      <c r="A93" s="33"/>
      <c r="B93" s="34"/>
      <c r="C93" s="28" t="s">
        <v>21</v>
      </c>
      <c r="D93" s="35"/>
      <c r="E93" s="35"/>
      <c r="F93" s="26" t="str">
        <f>E17</f>
        <v>Mesto Malacky, Bernolákova 5188/1A, 901 01 Malacky</v>
      </c>
      <c r="G93" s="35"/>
      <c r="H93" s="35"/>
      <c r="I93" s="28" t="s">
        <v>28</v>
      </c>
      <c r="J93" s="31" t="str">
        <f>E23</f>
        <v>Cykloprojekt s.r.o., Laurinská 18, 81101 Bratislav</v>
      </c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6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 xml:space="preserve"> </v>
      </c>
      <c r="K94" s="35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8" t="s">
        <v>175</v>
      </c>
      <c r="D96" s="159"/>
      <c r="E96" s="159"/>
      <c r="F96" s="159"/>
      <c r="G96" s="159"/>
      <c r="H96" s="159"/>
      <c r="I96" s="159"/>
      <c r="J96" s="160" t="s">
        <v>176</v>
      </c>
      <c r="K96" s="159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4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22.9" customHeight="1">
      <c r="A98" s="33"/>
      <c r="B98" s="34"/>
      <c r="C98" s="161" t="s">
        <v>177</v>
      </c>
      <c r="D98" s="35"/>
      <c r="E98" s="35"/>
      <c r="F98" s="35"/>
      <c r="G98" s="35"/>
      <c r="H98" s="35"/>
      <c r="I98" s="35"/>
      <c r="J98" s="87">
        <f>J136</f>
        <v>0</v>
      </c>
      <c r="K98" s="35"/>
      <c r="L98" s="54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178</v>
      </c>
    </row>
    <row r="99" spans="1:65" s="9" customFormat="1" ht="24.95" customHeight="1">
      <c r="B99" s="162"/>
      <c r="C99" s="163"/>
      <c r="D99" s="164" t="s">
        <v>179</v>
      </c>
      <c r="E99" s="165"/>
      <c r="F99" s="165"/>
      <c r="G99" s="165"/>
      <c r="H99" s="165"/>
      <c r="I99" s="165"/>
      <c r="J99" s="166">
        <f>J137</f>
        <v>0</v>
      </c>
      <c r="K99" s="163"/>
      <c r="L99" s="167"/>
    </row>
    <row r="100" spans="1:65" s="10" customFormat="1" ht="19.899999999999999" customHeight="1">
      <c r="B100" s="168"/>
      <c r="C100" s="107"/>
      <c r="D100" s="169" t="s">
        <v>180</v>
      </c>
      <c r="E100" s="170"/>
      <c r="F100" s="170"/>
      <c r="G100" s="170"/>
      <c r="H100" s="170"/>
      <c r="I100" s="170"/>
      <c r="J100" s="171">
        <f>J138</f>
        <v>0</v>
      </c>
      <c r="K100" s="107"/>
      <c r="L100" s="172"/>
    </row>
    <row r="101" spans="1:65" s="10" customFormat="1" ht="19.899999999999999" customHeight="1">
      <c r="B101" s="168"/>
      <c r="C101" s="107"/>
      <c r="D101" s="169" t="s">
        <v>182</v>
      </c>
      <c r="E101" s="170"/>
      <c r="F101" s="170"/>
      <c r="G101" s="170"/>
      <c r="H101" s="170"/>
      <c r="I101" s="170"/>
      <c r="J101" s="171">
        <f>J146</f>
        <v>0</v>
      </c>
      <c r="K101" s="107"/>
      <c r="L101" s="172"/>
    </row>
    <row r="102" spans="1:65" s="10" customFormat="1" ht="19.899999999999999" customHeight="1">
      <c r="B102" s="168"/>
      <c r="C102" s="107"/>
      <c r="D102" s="169" t="s">
        <v>183</v>
      </c>
      <c r="E102" s="170"/>
      <c r="F102" s="170"/>
      <c r="G102" s="170"/>
      <c r="H102" s="170"/>
      <c r="I102" s="170"/>
      <c r="J102" s="171">
        <f>J154</f>
        <v>0</v>
      </c>
      <c r="K102" s="107"/>
      <c r="L102" s="172"/>
    </row>
    <row r="103" spans="1:65" s="10" customFormat="1" ht="19.899999999999999" customHeight="1">
      <c r="B103" s="168"/>
      <c r="C103" s="107"/>
      <c r="D103" s="169" t="s">
        <v>185</v>
      </c>
      <c r="E103" s="170"/>
      <c r="F103" s="170"/>
      <c r="G103" s="170"/>
      <c r="H103" s="170"/>
      <c r="I103" s="170"/>
      <c r="J103" s="171">
        <f>J176</f>
        <v>0</v>
      </c>
      <c r="K103" s="107"/>
      <c r="L103" s="172"/>
    </row>
    <row r="104" spans="1:65" s="10" customFormat="1" ht="19.899999999999999" customHeight="1">
      <c r="B104" s="168"/>
      <c r="C104" s="107"/>
      <c r="D104" s="169" t="s">
        <v>186</v>
      </c>
      <c r="E104" s="170"/>
      <c r="F104" s="170"/>
      <c r="G104" s="170"/>
      <c r="H104" s="170"/>
      <c r="I104" s="170"/>
      <c r="J104" s="171">
        <f>J195</f>
        <v>0</v>
      </c>
      <c r="K104" s="107"/>
      <c r="L104" s="172"/>
    </row>
    <row r="105" spans="1:65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4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65" s="2" customFormat="1" ht="6.9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4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65" s="2" customFormat="1" ht="29.25" customHeight="1">
      <c r="A107" s="33"/>
      <c r="B107" s="34"/>
      <c r="C107" s="161" t="s">
        <v>187</v>
      </c>
      <c r="D107" s="35"/>
      <c r="E107" s="35"/>
      <c r="F107" s="35"/>
      <c r="G107" s="35"/>
      <c r="H107" s="35"/>
      <c r="I107" s="35"/>
      <c r="J107" s="173">
        <f>ROUND(J108 + J109 + J110 + J111 + J112 + J113,2)</f>
        <v>0</v>
      </c>
      <c r="K107" s="35"/>
      <c r="L107" s="54"/>
      <c r="N107" s="174" t="s">
        <v>40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34"/>
      <c r="C108" s="35"/>
      <c r="D108" s="398" t="s">
        <v>188</v>
      </c>
      <c r="E108" s="399"/>
      <c r="F108" s="399"/>
      <c r="G108" s="35"/>
      <c r="H108" s="35"/>
      <c r="I108" s="35"/>
      <c r="J108" s="176">
        <v>0</v>
      </c>
      <c r="K108" s="35"/>
      <c r="L108" s="177"/>
      <c r="M108" s="178"/>
      <c r="N108" s="179" t="s">
        <v>42</v>
      </c>
      <c r="O108" s="178"/>
      <c r="P108" s="178"/>
      <c r="Q108" s="178"/>
      <c r="R108" s="178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81" t="s">
        <v>189</v>
      </c>
      <c r="AZ108" s="178"/>
      <c r="BA108" s="178"/>
      <c r="BB108" s="178"/>
      <c r="BC108" s="178"/>
      <c r="BD108" s="178"/>
      <c r="BE108" s="182">
        <f t="shared" ref="BE108:BE113" si="0">IF(N108="základná",J108,0)</f>
        <v>0</v>
      </c>
      <c r="BF108" s="182">
        <f t="shared" ref="BF108:BF113" si="1">IF(N108="znížená",J108,0)</f>
        <v>0</v>
      </c>
      <c r="BG108" s="182">
        <f t="shared" ref="BG108:BG113" si="2">IF(N108="zákl. prenesená",J108,0)</f>
        <v>0</v>
      </c>
      <c r="BH108" s="182">
        <f t="shared" ref="BH108:BH113" si="3">IF(N108="zníž. prenesená",J108,0)</f>
        <v>0</v>
      </c>
      <c r="BI108" s="182">
        <f t="shared" ref="BI108:BI113" si="4">IF(N108="nulová",J108,0)</f>
        <v>0</v>
      </c>
      <c r="BJ108" s="181" t="s">
        <v>95</v>
      </c>
      <c r="BK108" s="178"/>
      <c r="BL108" s="178"/>
      <c r="BM108" s="178"/>
    </row>
    <row r="109" spans="1:65" s="2" customFormat="1" ht="18" customHeight="1">
      <c r="A109" s="33"/>
      <c r="B109" s="34"/>
      <c r="C109" s="35"/>
      <c r="D109" s="398" t="s">
        <v>190</v>
      </c>
      <c r="E109" s="399"/>
      <c r="F109" s="399"/>
      <c r="G109" s="35"/>
      <c r="H109" s="35"/>
      <c r="I109" s="35"/>
      <c r="J109" s="176"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189</v>
      </c>
      <c r="AZ109" s="178"/>
      <c r="BA109" s="178"/>
      <c r="BB109" s="178"/>
      <c r="BC109" s="178"/>
      <c r="BD109" s="178"/>
      <c r="BE109" s="182">
        <f t="shared" si="0"/>
        <v>0</v>
      </c>
      <c r="BF109" s="182">
        <f t="shared" si="1"/>
        <v>0</v>
      </c>
      <c r="BG109" s="182">
        <f t="shared" si="2"/>
        <v>0</v>
      </c>
      <c r="BH109" s="182">
        <f t="shared" si="3"/>
        <v>0</v>
      </c>
      <c r="BI109" s="182">
        <f t="shared" si="4"/>
        <v>0</v>
      </c>
      <c r="BJ109" s="181" t="s">
        <v>95</v>
      </c>
      <c r="BK109" s="178"/>
      <c r="BL109" s="178"/>
      <c r="BM109" s="178"/>
    </row>
    <row r="110" spans="1:65" s="2" customFormat="1" ht="18" customHeight="1">
      <c r="A110" s="33"/>
      <c r="B110" s="34"/>
      <c r="C110" s="35"/>
      <c r="D110" s="398" t="s">
        <v>191</v>
      </c>
      <c r="E110" s="399"/>
      <c r="F110" s="399"/>
      <c r="G110" s="35"/>
      <c r="H110" s="35"/>
      <c r="I110" s="35"/>
      <c r="J110" s="176">
        <v>0</v>
      </c>
      <c r="K110" s="35"/>
      <c r="L110" s="177"/>
      <c r="M110" s="178"/>
      <c r="N110" s="179" t="s">
        <v>42</v>
      </c>
      <c r="O110" s="178"/>
      <c r="P110" s="178"/>
      <c r="Q110" s="178"/>
      <c r="R110" s="178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81" t="s">
        <v>189</v>
      </c>
      <c r="AZ110" s="178"/>
      <c r="BA110" s="178"/>
      <c r="BB110" s="178"/>
      <c r="BC110" s="178"/>
      <c r="BD110" s="178"/>
      <c r="BE110" s="182">
        <f t="shared" si="0"/>
        <v>0</v>
      </c>
      <c r="BF110" s="182">
        <f t="shared" si="1"/>
        <v>0</v>
      </c>
      <c r="BG110" s="182">
        <f t="shared" si="2"/>
        <v>0</v>
      </c>
      <c r="BH110" s="182">
        <f t="shared" si="3"/>
        <v>0</v>
      </c>
      <c r="BI110" s="182">
        <f t="shared" si="4"/>
        <v>0</v>
      </c>
      <c r="BJ110" s="181" t="s">
        <v>95</v>
      </c>
      <c r="BK110" s="178"/>
      <c r="BL110" s="178"/>
      <c r="BM110" s="178"/>
    </row>
    <row r="111" spans="1:65" s="2" customFormat="1" ht="18" customHeight="1">
      <c r="A111" s="33"/>
      <c r="B111" s="34"/>
      <c r="C111" s="35"/>
      <c r="D111" s="398" t="s">
        <v>192</v>
      </c>
      <c r="E111" s="399"/>
      <c r="F111" s="399"/>
      <c r="G111" s="35"/>
      <c r="H111" s="35"/>
      <c r="I111" s="35"/>
      <c r="J111" s="176">
        <v>0</v>
      </c>
      <c r="K111" s="35"/>
      <c r="L111" s="177"/>
      <c r="M111" s="178"/>
      <c r="N111" s="179" t="s">
        <v>42</v>
      </c>
      <c r="O111" s="178"/>
      <c r="P111" s="178"/>
      <c r="Q111" s="178"/>
      <c r="R111" s="178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81" t="s">
        <v>189</v>
      </c>
      <c r="AZ111" s="178"/>
      <c r="BA111" s="178"/>
      <c r="BB111" s="178"/>
      <c r="BC111" s="178"/>
      <c r="BD111" s="178"/>
      <c r="BE111" s="182">
        <f t="shared" si="0"/>
        <v>0</v>
      </c>
      <c r="BF111" s="182">
        <f t="shared" si="1"/>
        <v>0</v>
      </c>
      <c r="BG111" s="182">
        <f t="shared" si="2"/>
        <v>0</v>
      </c>
      <c r="BH111" s="182">
        <f t="shared" si="3"/>
        <v>0</v>
      </c>
      <c r="BI111" s="182">
        <f t="shared" si="4"/>
        <v>0</v>
      </c>
      <c r="BJ111" s="181" t="s">
        <v>95</v>
      </c>
      <c r="BK111" s="178"/>
      <c r="BL111" s="178"/>
      <c r="BM111" s="178"/>
    </row>
    <row r="112" spans="1:65" s="2" customFormat="1" ht="18" customHeight="1">
      <c r="A112" s="33"/>
      <c r="B112" s="34"/>
      <c r="C112" s="35"/>
      <c r="D112" s="398" t="s">
        <v>193</v>
      </c>
      <c r="E112" s="399"/>
      <c r="F112" s="399"/>
      <c r="G112" s="35"/>
      <c r="H112" s="35"/>
      <c r="I112" s="35"/>
      <c r="J112" s="176">
        <v>0</v>
      </c>
      <c r="K112" s="35"/>
      <c r="L112" s="177"/>
      <c r="M112" s="178"/>
      <c r="N112" s="179" t="s">
        <v>42</v>
      </c>
      <c r="O112" s="178"/>
      <c r="P112" s="178"/>
      <c r="Q112" s="178"/>
      <c r="R112" s="178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81" t="s">
        <v>189</v>
      </c>
      <c r="AZ112" s="178"/>
      <c r="BA112" s="178"/>
      <c r="BB112" s="178"/>
      <c r="BC112" s="178"/>
      <c r="BD112" s="178"/>
      <c r="BE112" s="182">
        <f t="shared" si="0"/>
        <v>0</v>
      </c>
      <c r="BF112" s="182">
        <f t="shared" si="1"/>
        <v>0</v>
      </c>
      <c r="BG112" s="182">
        <f t="shared" si="2"/>
        <v>0</v>
      </c>
      <c r="BH112" s="182">
        <f t="shared" si="3"/>
        <v>0</v>
      </c>
      <c r="BI112" s="182">
        <f t="shared" si="4"/>
        <v>0</v>
      </c>
      <c r="BJ112" s="181" t="s">
        <v>95</v>
      </c>
      <c r="BK112" s="178"/>
      <c r="BL112" s="178"/>
      <c r="BM112" s="178"/>
    </row>
    <row r="113" spans="1:65" s="2" customFormat="1" ht="18" customHeight="1">
      <c r="A113" s="33"/>
      <c r="B113" s="34"/>
      <c r="C113" s="35"/>
      <c r="D113" s="175" t="s">
        <v>194</v>
      </c>
      <c r="E113" s="35"/>
      <c r="F113" s="35"/>
      <c r="G113" s="35"/>
      <c r="H113" s="35"/>
      <c r="I113" s="35"/>
      <c r="J113" s="176">
        <f>ROUND(J32*T113,2)</f>
        <v>0</v>
      </c>
      <c r="K113" s="35"/>
      <c r="L113" s="177"/>
      <c r="M113" s="178"/>
      <c r="N113" s="179" t="s">
        <v>42</v>
      </c>
      <c r="O113" s="178"/>
      <c r="P113" s="178"/>
      <c r="Q113" s="178"/>
      <c r="R113" s="178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81" t="s">
        <v>195</v>
      </c>
      <c r="AZ113" s="178"/>
      <c r="BA113" s="178"/>
      <c r="BB113" s="178"/>
      <c r="BC113" s="178"/>
      <c r="BD113" s="178"/>
      <c r="BE113" s="182">
        <f t="shared" si="0"/>
        <v>0</v>
      </c>
      <c r="BF113" s="182">
        <f t="shared" si="1"/>
        <v>0</v>
      </c>
      <c r="BG113" s="182">
        <f t="shared" si="2"/>
        <v>0</v>
      </c>
      <c r="BH113" s="182">
        <f t="shared" si="3"/>
        <v>0</v>
      </c>
      <c r="BI113" s="182">
        <f t="shared" si="4"/>
        <v>0</v>
      </c>
      <c r="BJ113" s="181" t="s">
        <v>95</v>
      </c>
      <c r="BK113" s="178"/>
      <c r="BL113" s="178"/>
      <c r="BM113" s="178"/>
    </row>
    <row r="114" spans="1:65" s="2" customForma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4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29.25" customHeight="1">
      <c r="A115" s="33"/>
      <c r="B115" s="34"/>
      <c r="C115" s="183" t="s">
        <v>196</v>
      </c>
      <c r="D115" s="159"/>
      <c r="E115" s="159"/>
      <c r="F115" s="159"/>
      <c r="G115" s="159"/>
      <c r="H115" s="159"/>
      <c r="I115" s="159"/>
      <c r="J115" s="184">
        <f>ROUND(J98+J107,2)</f>
        <v>0</v>
      </c>
      <c r="K115" s="159"/>
      <c r="L115" s="54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65" s="2" customFormat="1" ht="6.95" customHeight="1">
      <c r="A120" s="33"/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5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4.95" customHeight="1">
      <c r="A121" s="33"/>
      <c r="B121" s="34"/>
      <c r="C121" s="22" t="s">
        <v>197</v>
      </c>
      <c r="D121" s="35"/>
      <c r="E121" s="35"/>
      <c r="F121" s="35"/>
      <c r="G121" s="35"/>
      <c r="H121" s="35"/>
      <c r="I121" s="35"/>
      <c r="J121" s="35"/>
      <c r="K121" s="35"/>
      <c r="L121" s="54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2" customHeight="1">
      <c r="A123" s="33"/>
      <c r="B123" s="34"/>
      <c r="C123" s="28" t="s">
        <v>14</v>
      </c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27" customHeight="1">
      <c r="A124" s="33"/>
      <c r="B124" s="34"/>
      <c r="C124" s="35"/>
      <c r="D124" s="35"/>
      <c r="E124" s="400" t="str">
        <f>E7</f>
        <v>Cyklotrasa Partizánska - Cesta mládeže, Malacky - časť 2 - neoprávnené náklady</v>
      </c>
      <c r="F124" s="401"/>
      <c r="G124" s="401"/>
      <c r="H124" s="401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1" customFormat="1" ht="12" customHeight="1">
      <c r="B125" s="20"/>
      <c r="C125" s="28" t="s">
        <v>170</v>
      </c>
      <c r="D125" s="21"/>
      <c r="E125" s="21"/>
      <c r="F125" s="21"/>
      <c r="G125" s="21"/>
      <c r="H125" s="21"/>
      <c r="I125" s="21"/>
      <c r="J125" s="21"/>
      <c r="K125" s="21"/>
      <c r="L125" s="19"/>
    </row>
    <row r="126" spans="1:65" s="2" customFormat="1" ht="14.45" customHeight="1">
      <c r="A126" s="33"/>
      <c r="B126" s="34"/>
      <c r="C126" s="35"/>
      <c r="D126" s="35"/>
      <c r="E126" s="400" t="s">
        <v>655</v>
      </c>
      <c r="F126" s="402"/>
      <c r="G126" s="402"/>
      <c r="H126" s="402"/>
      <c r="I126" s="35"/>
      <c r="J126" s="35"/>
      <c r="K126" s="35"/>
      <c r="L126" s="5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5" s="2" customFormat="1" ht="12" customHeight="1">
      <c r="A127" s="33"/>
      <c r="B127" s="34"/>
      <c r="C127" s="28" t="s">
        <v>633</v>
      </c>
      <c r="D127" s="35"/>
      <c r="E127" s="35"/>
      <c r="F127" s="35"/>
      <c r="G127" s="35"/>
      <c r="H127" s="35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5.6" customHeight="1">
      <c r="A128" s="33"/>
      <c r="B128" s="34"/>
      <c r="C128" s="35"/>
      <c r="D128" s="35"/>
      <c r="E128" s="356" t="str">
        <f>E11</f>
        <v>999-9-9-43 - SO 14.4 Ľ</v>
      </c>
      <c r="F128" s="402"/>
      <c r="G128" s="402"/>
      <c r="H128" s="402"/>
      <c r="I128" s="35"/>
      <c r="J128" s="35"/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18</v>
      </c>
      <c r="D130" s="35"/>
      <c r="E130" s="35"/>
      <c r="F130" s="26" t="str">
        <f>F14</f>
        <v>Malacky</v>
      </c>
      <c r="G130" s="35"/>
      <c r="H130" s="35"/>
      <c r="I130" s="28" t="s">
        <v>20</v>
      </c>
      <c r="J130" s="69">
        <f>IF(J14="","",J14)</f>
        <v>44957</v>
      </c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54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40.9" customHeight="1">
      <c r="A132" s="33"/>
      <c r="B132" s="34"/>
      <c r="C132" s="28" t="s">
        <v>21</v>
      </c>
      <c r="D132" s="35"/>
      <c r="E132" s="35"/>
      <c r="F132" s="26" t="str">
        <f>E17</f>
        <v>Mesto Malacky, Bernolákova 5188/1A, 901 01 Malacky</v>
      </c>
      <c r="G132" s="35"/>
      <c r="H132" s="35"/>
      <c r="I132" s="28" t="s">
        <v>28</v>
      </c>
      <c r="J132" s="31" t="str">
        <f>E23</f>
        <v>Cykloprojekt s.r.o., Laurinská 18, 81101 Bratislav</v>
      </c>
      <c r="K132" s="35"/>
      <c r="L132" s="54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6" customHeight="1">
      <c r="A133" s="33"/>
      <c r="B133" s="34"/>
      <c r="C133" s="28" t="s">
        <v>26</v>
      </c>
      <c r="D133" s="35"/>
      <c r="E133" s="35"/>
      <c r="F133" s="26" t="str">
        <f>IF(E20="","",E20)</f>
        <v>Vyplň údaj</v>
      </c>
      <c r="G133" s="35"/>
      <c r="H133" s="35"/>
      <c r="I133" s="28" t="s">
        <v>33</v>
      </c>
      <c r="J133" s="31" t="str">
        <f>E26</f>
        <v xml:space="preserve"> </v>
      </c>
      <c r="K133" s="35"/>
      <c r="L133" s="54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0.35" customHeight="1">
      <c r="A134" s="33"/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54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11" customFormat="1" ht="29.25" customHeight="1">
      <c r="A135" s="185"/>
      <c r="B135" s="186"/>
      <c r="C135" s="187" t="s">
        <v>198</v>
      </c>
      <c r="D135" s="188" t="s">
        <v>61</v>
      </c>
      <c r="E135" s="188" t="s">
        <v>57</v>
      </c>
      <c r="F135" s="188" t="s">
        <v>58</v>
      </c>
      <c r="G135" s="188" t="s">
        <v>199</v>
      </c>
      <c r="H135" s="188" t="s">
        <v>200</v>
      </c>
      <c r="I135" s="188" t="s">
        <v>201</v>
      </c>
      <c r="J135" s="189" t="s">
        <v>176</v>
      </c>
      <c r="K135" s="190" t="s">
        <v>202</v>
      </c>
      <c r="L135" s="191"/>
      <c r="M135" s="78" t="s">
        <v>1</v>
      </c>
      <c r="N135" s="79" t="s">
        <v>40</v>
      </c>
      <c r="O135" s="79" t="s">
        <v>203</v>
      </c>
      <c r="P135" s="79" t="s">
        <v>204</v>
      </c>
      <c r="Q135" s="79" t="s">
        <v>205</v>
      </c>
      <c r="R135" s="79" t="s">
        <v>206</v>
      </c>
      <c r="S135" s="79" t="s">
        <v>207</v>
      </c>
      <c r="T135" s="80" t="s">
        <v>208</v>
      </c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</row>
    <row r="136" spans="1:65" s="2" customFormat="1" ht="22.9" customHeight="1">
      <c r="A136" s="33"/>
      <c r="B136" s="34"/>
      <c r="C136" s="85" t="s">
        <v>172</v>
      </c>
      <c r="D136" s="35"/>
      <c r="E136" s="35"/>
      <c r="F136" s="35"/>
      <c r="G136" s="35"/>
      <c r="H136" s="35"/>
      <c r="I136" s="35"/>
      <c r="J136" s="192">
        <f>BK136</f>
        <v>0</v>
      </c>
      <c r="K136" s="35"/>
      <c r="L136" s="38"/>
      <c r="M136" s="81"/>
      <c r="N136" s="193"/>
      <c r="O136" s="82"/>
      <c r="P136" s="194">
        <f>P137</f>
        <v>0</v>
      </c>
      <c r="Q136" s="82"/>
      <c r="R136" s="194">
        <f>R137</f>
        <v>261.70573010000004</v>
      </c>
      <c r="S136" s="82"/>
      <c r="T136" s="195">
        <f>T137</f>
        <v>201.37392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75</v>
      </c>
      <c r="AU136" s="16" t="s">
        <v>178</v>
      </c>
      <c r="BK136" s="196">
        <f>BK137</f>
        <v>0</v>
      </c>
    </row>
    <row r="137" spans="1:65" s="12" customFormat="1" ht="25.9" customHeight="1">
      <c r="B137" s="197"/>
      <c r="C137" s="198"/>
      <c r="D137" s="199" t="s">
        <v>75</v>
      </c>
      <c r="E137" s="200" t="s">
        <v>209</v>
      </c>
      <c r="F137" s="200" t="s">
        <v>210</v>
      </c>
      <c r="G137" s="198"/>
      <c r="H137" s="198"/>
      <c r="I137" s="201"/>
      <c r="J137" s="202">
        <f>BK137</f>
        <v>0</v>
      </c>
      <c r="K137" s="198"/>
      <c r="L137" s="203"/>
      <c r="M137" s="204"/>
      <c r="N137" s="205"/>
      <c r="O137" s="205"/>
      <c r="P137" s="206">
        <f>P138+P146+P154+P176+P195</f>
        <v>0</v>
      </c>
      <c r="Q137" s="205"/>
      <c r="R137" s="206">
        <f>R138+R146+R154+R176+R195</f>
        <v>261.70573010000004</v>
      </c>
      <c r="S137" s="205"/>
      <c r="T137" s="207">
        <f>T138+T146+T154+T176+T195</f>
        <v>201.37392</v>
      </c>
      <c r="AR137" s="208" t="s">
        <v>84</v>
      </c>
      <c r="AT137" s="209" t="s">
        <v>75</v>
      </c>
      <c r="AU137" s="209" t="s">
        <v>76</v>
      </c>
      <c r="AY137" s="208" t="s">
        <v>211</v>
      </c>
      <c r="BK137" s="210">
        <f>BK138+BK146+BK154+BK176+BK195</f>
        <v>0</v>
      </c>
    </row>
    <row r="138" spans="1:65" s="12" customFormat="1" ht="22.9" customHeight="1">
      <c r="B138" s="197"/>
      <c r="C138" s="198"/>
      <c r="D138" s="199" t="s">
        <v>75</v>
      </c>
      <c r="E138" s="211" t="s">
        <v>84</v>
      </c>
      <c r="F138" s="211" t="s">
        <v>212</v>
      </c>
      <c r="G138" s="198"/>
      <c r="H138" s="198"/>
      <c r="I138" s="201"/>
      <c r="J138" s="212">
        <f>BK138</f>
        <v>0</v>
      </c>
      <c r="K138" s="198"/>
      <c r="L138" s="203"/>
      <c r="M138" s="204"/>
      <c r="N138" s="205"/>
      <c r="O138" s="205"/>
      <c r="P138" s="206">
        <f>SUM(P139:P145)</f>
        <v>0</v>
      </c>
      <c r="Q138" s="205"/>
      <c r="R138" s="206">
        <f>SUM(R139:R145)</f>
        <v>2.1780000000000001E-4</v>
      </c>
      <c r="S138" s="205"/>
      <c r="T138" s="207">
        <f>SUM(T139:T145)</f>
        <v>201.37392</v>
      </c>
      <c r="AR138" s="208" t="s">
        <v>84</v>
      </c>
      <c r="AT138" s="209" t="s">
        <v>75</v>
      </c>
      <c r="AU138" s="209" t="s">
        <v>84</v>
      </c>
      <c r="AY138" s="208" t="s">
        <v>211</v>
      </c>
      <c r="BK138" s="210">
        <f>SUM(BK139:BK145)</f>
        <v>0</v>
      </c>
    </row>
    <row r="139" spans="1:65" s="2" customFormat="1" ht="22.15" customHeight="1">
      <c r="A139" s="33"/>
      <c r="B139" s="34"/>
      <c r="C139" s="213" t="s">
        <v>84</v>
      </c>
      <c r="D139" s="213" t="s">
        <v>213</v>
      </c>
      <c r="E139" s="214" t="s">
        <v>657</v>
      </c>
      <c r="F139" s="215" t="s">
        <v>658</v>
      </c>
      <c r="G139" s="216" t="s">
        <v>216</v>
      </c>
      <c r="H139" s="217">
        <v>8.09</v>
      </c>
      <c r="I139" s="218"/>
      <c r="J139" s="217">
        <f>ROUND(I139*H139,2)</f>
        <v>0</v>
      </c>
      <c r="K139" s="219"/>
      <c r="L139" s="38"/>
      <c r="M139" s="220" t="s">
        <v>1</v>
      </c>
      <c r="N139" s="221" t="s">
        <v>42</v>
      </c>
      <c r="O139" s="74"/>
      <c r="P139" s="222">
        <f>O139*H139</f>
        <v>0</v>
      </c>
      <c r="Q139" s="222">
        <v>0</v>
      </c>
      <c r="R139" s="222">
        <f>Q139*H139</f>
        <v>0</v>
      </c>
      <c r="S139" s="222">
        <v>0.13800000000000001</v>
      </c>
      <c r="T139" s="223">
        <f>S139*H139</f>
        <v>1.11642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4" t="s">
        <v>217</v>
      </c>
      <c r="AT139" s="224" t="s">
        <v>213</v>
      </c>
      <c r="AU139" s="224" t="s">
        <v>95</v>
      </c>
      <c r="AY139" s="16" t="s">
        <v>211</v>
      </c>
      <c r="BE139" s="225">
        <f>IF(N139="základná",J139,0)</f>
        <v>0</v>
      </c>
      <c r="BF139" s="225">
        <f>IF(N139="znížená",J139,0)</f>
        <v>0</v>
      </c>
      <c r="BG139" s="225">
        <f>IF(N139="zákl. prenesená",J139,0)</f>
        <v>0</v>
      </c>
      <c r="BH139" s="225">
        <f>IF(N139="zníž. prenesená",J139,0)</f>
        <v>0</v>
      </c>
      <c r="BI139" s="225">
        <f>IF(N139="nulová",J139,0)</f>
        <v>0</v>
      </c>
      <c r="BJ139" s="16" t="s">
        <v>95</v>
      </c>
      <c r="BK139" s="225">
        <f>ROUND(I139*H139,2)</f>
        <v>0</v>
      </c>
      <c r="BL139" s="16" t="s">
        <v>217</v>
      </c>
      <c r="BM139" s="224" t="s">
        <v>659</v>
      </c>
    </row>
    <row r="140" spans="1:65" s="2" customFormat="1" ht="22.15" customHeight="1">
      <c r="A140" s="33"/>
      <c r="B140" s="34"/>
      <c r="C140" s="213" t="s">
        <v>95</v>
      </c>
      <c r="D140" s="213" t="s">
        <v>213</v>
      </c>
      <c r="E140" s="214" t="s">
        <v>569</v>
      </c>
      <c r="F140" s="215" t="s">
        <v>570</v>
      </c>
      <c r="G140" s="216" t="s">
        <v>216</v>
      </c>
      <c r="H140" s="217">
        <v>279.26</v>
      </c>
      <c r="I140" s="218"/>
      <c r="J140" s="217">
        <f>ROUND(I140*H140,2)</f>
        <v>0</v>
      </c>
      <c r="K140" s="219"/>
      <c r="L140" s="38"/>
      <c r="M140" s="220" t="s">
        <v>1</v>
      </c>
      <c r="N140" s="221" t="s">
        <v>42</v>
      </c>
      <c r="O140" s="74"/>
      <c r="P140" s="222">
        <f>O140*H140</f>
        <v>0</v>
      </c>
      <c r="Q140" s="222">
        <v>0</v>
      </c>
      <c r="R140" s="222">
        <f>Q140*H140</f>
        <v>0</v>
      </c>
      <c r="S140" s="222">
        <v>0.316</v>
      </c>
      <c r="T140" s="223">
        <f>S140*H140</f>
        <v>88.246160000000003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4" t="s">
        <v>217</v>
      </c>
      <c r="AT140" s="224" t="s">
        <v>213</v>
      </c>
      <c r="AU140" s="224" t="s">
        <v>95</v>
      </c>
      <c r="AY140" s="16" t="s">
        <v>211</v>
      </c>
      <c r="BE140" s="225">
        <f>IF(N140="základná",J140,0)</f>
        <v>0</v>
      </c>
      <c r="BF140" s="225">
        <f>IF(N140="znížená",J140,0)</f>
        <v>0</v>
      </c>
      <c r="BG140" s="225">
        <f>IF(N140="zákl. prenesená",J140,0)</f>
        <v>0</v>
      </c>
      <c r="BH140" s="225">
        <f>IF(N140="zníž. prenesená",J140,0)</f>
        <v>0</v>
      </c>
      <c r="BI140" s="225">
        <f>IF(N140="nulová",J140,0)</f>
        <v>0</v>
      </c>
      <c r="BJ140" s="16" t="s">
        <v>95</v>
      </c>
      <c r="BK140" s="225">
        <f>ROUND(I140*H140,2)</f>
        <v>0</v>
      </c>
      <c r="BL140" s="16" t="s">
        <v>217</v>
      </c>
      <c r="BM140" s="224" t="s">
        <v>821</v>
      </c>
    </row>
    <row r="141" spans="1:65" s="2" customFormat="1" ht="30" customHeight="1">
      <c r="A141" s="33"/>
      <c r="B141" s="34"/>
      <c r="C141" s="213" t="s">
        <v>225</v>
      </c>
      <c r="D141" s="213" t="s">
        <v>213</v>
      </c>
      <c r="E141" s="214" t="s">
        <v>226</v>
      </c>
      <c r="F141" s="215" t="s">
        <v>227</v>
      </c>
      <c r="G141" s="216" t="s">
        <v>216</v>
      </c>
      <c r="H141" s="217">
        <v>2.42</v>
      </c>
      <c r="I141" s="218"/>
      <c r="J141" s="217">
        <f>ROUND(I141*H141,2)</f>
        <v>0</v>
      </c>
      <c r="K141" s="219"/>
      <c r="L141" s="38"/>
      <c r="M141" s="220" t="s">
        <v>1</v>
      </c>
      <c r="N141" s="221" t="s">
        <v>42</v>
      </c>
      <c r="O141" s="74"/>
      <c r="P141" s="222">
        <f>O141*H141</f>
        <v>0</v>
      </c>
      <c r="Q141" s="222">
        <v>9.0000000000000006E-5</v>
      </c>
      <c r="R141" s="222">
        <f>Q141*H141</f>
        <v>2.1780000000000001E-4</v>
      </c>
      <c r="S141" s="222">
        <v>0.127</v>
      </c>
      <c r="T141" s="223">
        <f>S141*H141</f>
        <v>0.30734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4" t="s">
        <v>217</v>
      </c>
      <c r="AT141" s="224" t="s">
        <v>213</v>
      </c>
      <c r="AU141" s="224" t="s">
        <v>95</v>
      </c>
      <c r="AY141" s="16" t="s">
        <v>211</v>
      </c>
      <c r="BE141" s="225">
        <f>IF(N141="základná",J141,0)</f>
        <v>0</v>
      </c>
      <c r="BF141" s="225">
        <f>IF(N141="znížená",J141,0)</f>
        <v>0</v>
      </c>
      <c r="BG141" s="225">
        <f>IF(N141="zákl. prenesená",J141,0)</f>
        <v>0</v>
      </c>
      <c r="BH141" s="225">
        <f>IF(N141="zníž. prenesená",J141,0)</f>
        <v>0</v>
      </c>
      <c r="BI141" s="225">
        <f>IF(N141="nulová",J141,0)</f>
        <v>0</v>
      </c>
      <c r="BJ141" s="16" t="s">
        <v>95</v>
      </c>
      <c r="BK141" s="225">
        <f>ROUND(I141*H141,2)</f>
        <v>0</v>
      </c>
      <c r="BL141" s="16" t="s">
        <v>217</v>
      </c>
      <c r="BM141" s="224" t="s">
        <v>664</v>
      </c>
    </row>
    <row r="142" spans="1:65" s="13" customFormat="1">
      <c r="B142" s="226"/>
      <c r="C142" s="227"/>
      <c r="D142" s="228" t="s">
        <v>219</v>
      </c>
      <c r="E142" s="229" t="s">
        <v>1</v>
      </c>
      <c r="F142" s="230" t="s">
        <v>822</v>
      </c>
      <c r="G142" s="227"/>
      <c r="H142" s="231">
        <v>0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219</v>
      </c>
      <c r="AU142" s="237" t="s">
        <v>95</v>
      </c>
      <c r="AV142" s="13" t="s">
        <v>95</v>
      </c>
      <c r="AW142" s="13" t="s">
        <v>32</v>
      </c>
      <c r="AX142" s="13" t="s">
        <v>76</v>
      </c>
      <c r="AY142" s="237" t="s">
        <v>211</v>
      </c>
    </row>
    <row r="143" spans="1:65" s="13" customFormat="1">
      <c r="B143" s="226"/>
      <c r="C143" s="227"/>
      <c r="D143" s="228" t="s">
        <v>219</v>
      </c>
      <c r="E143" s="229" t="s">
        <v>1</v>
      </c>
      <c r="F143" s="230" t="s">
        <v>823</v>
      </c>
      <c r="G143" s="227"/>
      <c r="H143" s="231">
        <v>2.42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219</v>
      </c>
      <c r="AU143" s="237" t="s">
        <v>95</v>
      </c>
      <c r="AV143" s="13" t="s">
        <v>95</v>
      </c>
      <c r="AW143" s="13" t="s">
        <v>32</v>
      </c>
      <c r="AX143" s="13" t="s">
        <v>76</v>
      </c>
      <c r="AY143" s="237" t="s">
        <v>211</v>
      </c>
    </row>
    <row r="144" spans="1:65" s="14" customFormat="1">
      <c r="B144" s="238"/>
      <c r="C144" s="239"/>
      <c r="D144" s="228" t="s">
        <v>219</v>
      </c>
      <c r="E144" s="240" t="s">
        <v>1</v>
      </c>
      <c r="F144" s="241" t="s">
        <v>231</v>
      </c>
      <c r="G144" s="239"/>
      <c r="H144" s="242">
        <v>2.42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219</v>
      </c>
      <c r="AU144" s="248" t="s">
        <v>95</v>
      </c>
      <c r="AV144" s="14" t="s">
        <v>217</v>
      </c>
      <c r="AW144" s="14" t="s">
        <v>32</v>
      </c>
      <c r="AX144" s="14" t="s">
        <v>84</v>
      </c>
      <c r="AY144" s="248" t="s">
        <v>211</v>
      </c>
    </row>
    <row r="145" spans="1:65" s="2" customFormat="1" ht="30" customHeight="1">
      <c r="A145" s="33"/>
      <c r="B145" s="34"/>
      <c r="C145" s="213" t="s">
        <v>217</v>
      </c>
      <c r="D145" s="213" t="s">
        <v>213</v>
      </c>
      <c r="E145" s="214" t="s">
        <v>573</v>
      </c>
      <c r="F145" s="215" t="s">
        <v>574</v>
      </c>
      <c r="G145" s="216" t="s">
        <v>216</v>
      </c>
      <c r="H145" s="217">
        <v>279.26</v>
      </c>
      <c r="I145" s="218"/>
      <c r="J145" s="217">
        <f>ROUND(I145*H145,2)</f>
        <v>0</v>
      </c>
      <c r="K145" s="219"/>
      <c r="L145" s="38"/>
      <c r="M145" s="220" t="s">
        <v>1</v>
      </c>
      <c r="N145" s="221" t="s">
        <v>42</v>
      </c>
      <c r="O145" s="74"/>
      <c r="P145" s="222">
        <f>O145*H145</f>
        <v>0</v>
      </c>
      <c r="Q145" s="222">
        <v>0</v>
      </c>
      <c r="R145" s="222">
        <f>Q145*H145</f>
        <v>0</v>
      </c>
      <c r="S145" s="222">
        <v>0.4</v>
      </c>
      <c r="T145" s="223">
        <f>S145*H145</f>
        <v>111.70400000000001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24" t="s">
        <v>217</v>
      </c>
      <c r="AT145" s="224" t="s">
        <v>213</v>
      </c>
      <c r="AU145" s="224" t="s">
        <v>95</v>
      </c>
      <c r="AY145" s="16" t="s">
        <v>211</v>
      </c>
      <c r="BE145" s="225">
        <f>IF(N145="základná",J145,0)</f>
        <v>0</v>
      </c>
      <c r="BF145" s="225">
        <f>IF(N145="znížená",J145,0)</f>
        <v>0</v>
      </c>
      <c r="BG145" s="225">
        <f>IF(N145="zákl. prenesená",J145,0)</f>
        <v>0</v>
      </c>
      <c r="BH145" s="225">
        <f>IF(N145="zníž. prenesená",J145,0)</f>
        <v>0</v>
      </c>
      <c r="BI145" s="225">
        <f>IF(N145="nulová",J145,0)</f>
        <v>0</v>
      </c>
      <c r="BJ145" s="16" t="s">
        <v>95</v>
      </c>
      <c r="BK145" s="225">
        <f>ROUND(I145*H145,2)</f>
        <v>0</v>
      </c>
      <c r="BL145" s="16" t="s">
        <v>217</v>
      </c>
      <c r="BM145" s="224" t="s">
        <v>824</v>
      </c>
    </row>
    <row r="146" spans="1:65" s="12" customFormat="1" ht="22.9" customHeight="1">
      <c r="B146" s="197"/>
      <c r="C146" s="198"/>
      <c r="D146" s="199" t="s">
        <v>75</v>
      </c>
      <c r="E146" s="211" t="s">
        <v>217</v>
      </c>
      <c r="F146" s="211" t="s">
        <v>366</v>
      </c>
      <c r="G146" s="198"/>
      <c r="H146" s="198"/>
      <c r="I146" s="201"/>
      <c r="J146" s="212">
        <f>BK146</f>
        <v>0</v>
      </c>
      <c r="K146" s="198"/>
      <c r="L146" s="203"/>
      <c r="M146" s="204"/>
      <c r="N146" s="205"/>
      <c r="O146" s="205"/>
      <c r="P146" s="206">
        <f>SUM(P147:P153)</f>
        <v>0</v>
      </c>
      <c r="Q146" s="205"/>
      <c r="R146" s="206">
        <f>SUM(R147:R153)</f>
        <v>0.70177049999999996</v>
      </c>
      <c r="S146" s="205"/>
      <c r="T146" s="207">
        <f>SUM(T147:T153)</f>
        <v>0</v>
      </c>
      <c r="AR146" s="208" t="s">
        <v>84</v>
      </c>
      <c r="AT146" s="209" t="s">
        <v>75</v>
      </c>
      <c r="AU146" s="209" t="s">
        <v>84</v>
      </c>
      <c r="AY146" s="208" t="s">
        <v>211</v>
      </c>
      <c r="BK146" s="210">
        <f>SUM(BK147:BK153)</f>
        <v>0</v>
      </c>
    </row>
    <row r="147" spans="1:65" s="2" customFormat="1" ht="22.15" customHeight="1">
      <c r="A147" s="33"/>
      <c r="B147" s="34"/>
      <c r="C147" s="213" t="s">
        <v>236</v>
      </c>
      <c r="D147" s="213" t="s">
        <v>213</v>
      </c>
      <c r="E147" s="214" t="s">
        <v>372</v>
      </c>
      <c r="F147" s="215" t="s">
        <v>825</v>
      </c>
      <c r="G147" s="216" t="s">
        <v>216</v>
      </c>
      <c r="H147" s="217">
        <v>285.97000000000003</v>
      </c>
      <c r="I147" s="218"/>
      <c r="J147" s="217">
        <f>ROUND(I147*H147,2)</f>
        <v>0</v>
      </c>
      <c r="K147" s="219"/>
      <c r="L147" s="38"/>
      <c r="M147" s="220" t="s">
        <v>1</v>
      </c>
      <c r="N147" s="221" t="s">
        <v>42</v>
      </c>
      <c r="O147" s="74"/>
      <c r="P147" s="222">
        <f>O147*H147</f>
        <v>0</v>
      </c>
      <c r="Q147" s="222">
        <v>2.2499999999999998E-3</v>
      </c>
      <c r="R147" s="222">
        <f>Q147*H147</f>
        <v>0.64343249999999996</v>
      </c>
      <c r="S147" s="222">
        <v>0</v>
      </c>
      <c r="T147" s="223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4" t="s">
        <v>217</v>
      </c>
      <c r="AT147" s="224" t="s">
        <v>213</v>
      </c>
      <c r="AU147" s="224" t="s">
        <v>95</v>
      </c>
      <c r="AY147" s="16" t="s">
        <v>211</v>
      </c>
      <c r="BE147" s="225">
        <f>IF(N147="základná",J147,0)</f>
        <v>0</v>
      </c>
      <c r="BF147" s="225">
        <f>IF(N147="znížená",J147,0)</f>
        <v>0</v>
      </c>
      <c r="BG147" s="225">
        <f>IF(N147="zákl. prenesená",J147,0)</f>
        <v>0</v>
      </c>
      <c r="BH147" s="225">
        <f>IF(N147="zníž. prenesená",J147,0)</f>
        <v>0</v>
      </c>
      <c r="BI147" s="225">
        <f>IF(N147="nulová",J147,0)</f>
        <v>0</v>
      </c>
      <c r="BJ147" s="16" t="s">
        <v>95</v>
      </c>
      <c r="BK147" s="225">
        <f>ROUND(I147*H147,2)</f>
        <v>0</v>
      </c>
      <c r="BL147" s="16" t="s">
        <v>217</v>
      </c>
      <c r="BM147" s="224" t="s">
        <v>696</v>
      </c>
    </row>
    <row r="148" spans="1:65" s="13" customFormat="1">
      <c r="B148" s="226"/>
      <c r="C148" s="227"/>
      <c r="D148" s="228" t="s">
        <v>219</v>
      </c>
      <c r="E148" s="229" t="s">
        <v>1</v>
      </c>
      <c r="F148" s="230" t="s">
        <v>826</v>
      </c>
      <c r="G148" s="227"/>
      <c r="H148" s="231">
        <v>250.73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219</v>
      </c>
      <c r="AU148" s="237" t="s">
        <v>95</v>
      </c>
      <c r="AV148" s="13" t="s">
        <v>95</v>
      </c>
      <c r="AW148" s="13" t="s">
        <v>32</v>
      </c>
      <c r="AX148" s="13" t="s">
        <v>76</v>
      </c>
      <c r="AY148" s="237" t="s">
        <v>211</v>
      </c>
    </row>
    <row r="149" spans="1:65" s="13" customFormat="1">
      <c r="B149" s="226"/>
      <c r="C149" s="227"/>
      <c r="D149" s="228" t="s">
        <v>219</v>
      </c>
      <c r="E149" s="229" t="s">
        <v>1</v>
      </c>
      <c r="F149" s="230" t="s">
        <v>827</v>
      </c>
      <c r="G149" s="227"/>
      <c r="H149" s="231">
        <v>18.600000000000001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219</v>
      </c>
      <c r="AU149" s="237" t="s">
        <v>95</v>
      </c>
      <c r="AV149" s="13" t="s">
        <v>95</v>
      </c>
      <c r="AW149" s="13" t="s">
        <v>32</v>
      </c>
      <c r="AX149" s="13" t="s">
        <v>76</v>
      </c>
      <c r="AY149" s="237" t="s">
        <v>211</v>
      </c>
    </row>
    <row r="150" spans="1:65" s="13" customFormat="1">
      <c r="B150" s="226"/>
      <c r="C150" s="227"/>
      <c r="D150" s="228" t="s">
        <v>219</v>
      </c>
      <c r="E150" s="229" t="s">
        <v>1</v>
      </c>
      <c r="F150" s="230" t="s">
        <v>828</v>
      </c>
      <c r="G150" s="227"/>
      <c r="H150" s="231">
        <v>16.64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219</v>
      </c>
      <c r="AU150" s="237" t="s">
        <v>95</v>
      </c>
      <c r="AV150" s="13" t="s">
        <v>95</v>
      </c>
      <c r="AW150" s="13" t="s">
        <v>32</v>
      </c>
      <c r="AX150" s="13" t="s">
        <v>76</v>
      </c>
      <c r="AY150" s="237" t="s">
        <v>211</v>
      </c>
    </row>
    <row r="151" spans="1:65" s="14" customFormat="1">
      <c r="B151" s="238"/>
      <c r="C151" s="239"/>
      <c r="D151" s="228" t="s">
        <v>219</v>
      </c>
      <c r="E151" s="240" t="s">
        <v>1</v>
      </c>
      <c r="F151" s="241" t="s">
        <v>231</v>
      </c>
      <c r="G151" s="239"/>
      <c r="H151" s="242">
        <v>285.97000000000003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219</v>
      </c>
      <c r="AU151" s="248" t="s">
        <v>95</v>
      </c>
      <c r="AV151" s="14" t="s">
        <v>217</v>
      </c>
      <c r="AW151" s="14" t="s">
        <v>32</v>
      </c>
      <c r="AX151" s="14" t="s">
        <v>84</v>
      </c>
      <c r="AY151" s="248" t="s">
        <v>211</v>
      </c>
    </row>
    <row r="152" spans="1:65" s="2" customFormat="1" ht="14.45" customHeight="1">
      <c r="A152" s="33"/>
      <c r="B152" s="34"/>
      <c r="C152" s="249" t="s">
        <v>242</v>
      </c>
      <c r="D152" s="249" t="s">
        <v>314</v>
      </c>
      <c r="E152" s="250" t="s">
        <v>377</v>
      </c>
      <c r="F152" s="251" t="s">
        <v>378</v>
      </c>
      <c r="G152" s="252" t="s">
        <v>216</v>
      </c>
      <c r="H152" s="253">
        <v>291.69</v>
      </c>
      <c r="I152" s="254"/>
      <c r="J152" s="253">
        <f>ROUND(I152*H152,2)</f>
        <v>0</v>
      </c>
      <c r="K152" s="255"/>
      <c r="L152" s="256"/>
      <c r="M152" s="257" t="s">
        <v>1</v>
      </c>
      <c r="N152" s="258" t="s">
        <v>42</v>
      </c>
      <c r="O152" s="74"/>
      <c r="P152" s="222">
        <f>O152*H152</f>
        <v>0</v>
      </c>
      <c r="Q152" s="222">
        <v>2.0000000000000001E-4</v>
      </c>
      <c r="R152" s="222">
        <f>Q152*H152</f>
        <v>5.8338000000000001E-2</v>
      </c>
      <c r="S152" s="222">
        <v>0</v>
      </c>
      <c r="T152" s="223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24" t="s">
        <v>252</v>
      </c>
      <c r="AT152" s="224" t="s">
        <v>314</v>
      </c>
      <c r="AU152" s="224" t="s">
        <v>95</v>
      </c>
      <c r="AY152" s="16" t="s">
        <v>211</v>
      </c>
      <c r="BE152" s="225">
        <f>IF(N152="základná",J152,0)</f>
        <v>0</v>
      </c>
      <c r="BF152" s="225">
        <f>IF(N152="znížená",J152,0)</f>
        <v>0</v>
      </c>
      <c r="BG152" s="225">
        <f>IF(N152="zákl. prenesená",J152,0)</f>
        <v>0</v>
      </c>
      <c r="BH152" s="225">
        <f>IF(N152="zníž. prenesená",J152,0)</f>
        <v>0</v>
      </c>
      <c r="BI152" s="225">
        <f>IF(N152="nulová",J152,0)</f>
        <v>0</v>
      </c>
      <c r="BJ152" s="16" t="s">
        <v>95</v>
      </c>
      <c r="BK152" s="225">
        <f>ROUND(I152*H152,2)</f>
        <v>0</v>
      </c>
      <c r="BL152" s="16" t="s">
        <v>217</v>
      </c>
      <c r="BM152" s="224" t="s">
        <v>700</v>
      </c>
    </row>
    <row r="153" spans="1:65" s="13" customFormat="1">
      <c r="B153" s="226"/>
      <c r="C153" s="227"/>
      <c r="D153" s="228" t="s">
        <v>219</v>
      </c>
      <c r="E153" s="227"/>
      <c r="F153" s="230" t="s">
        <v>829</v>
      </c>
      <c r="G153" s="227"/>
      <c r="H153" s="231">
        <v>291.69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219</v>
      </c>
      <c r="AU153" s="237" t="s">
        <v>95</v>
      </c>
      <c r="AV153" s="13" t="s">
        <v>95</v>
      </c>
      <c r="AW153" s="13" t="s">
        <v>4</v>
      </c>
      <c r="AX153" s="13" t="s">
        <v>84</v>
      </c>
      <c r="AY153" s="237" t="s">
        <v>211</v>
      </c>
    </row>
    <row r="154" spans="1:65" s="12" customFormat="1" ht="22.9" customHeight="1">
      <c r="B154" s="197"/>
      <c r="C154" s="198"/>
      <c r="D154" s="199" t="s">
        <v>75</v>
      </c>
      <c r="E154" s="211" t="s">
        <v>236</v>
      </c>
      <c r="F154" s="211" t="s">
        <v>390</v>
      </c>
      <c r="G154" s="198"/>
      <c r="H154" s="198"/>
      <c r="I154" s="201"/>
      <c r="J154" s="212">
        <f>BK154</f>
        <v>0</v>
      </c>
      <c r="K154" s="198"/>
      <c r="L154" s="203"/>
      <c r="M154" s="204"/>
      <c r="N154" s="205"/>
      <c r="O154" s="205"/>
      <c r="P154" s="206">
        <f>SUM(P155:P175)</f>
        <v>0</v>
      </c>
      <c r="Q154" s="205"/>
      <c r="R154" s="206">
        <f>SUM(R155:R175)</f>
        <v>252.14998240000003</v>
      </c>
      <c r="S154" s="205"/>
      <c r="T154" s="207">
        <f>SUM(T155:T175)</f>
        <v>0</v>
      </c>
      <c r="AR154" s="208" t="s">
        <v>84</v>
      </c>
      <c r="AT154" s="209" t="s">
        <v>75</v>
      </c>
      <c r="AU154" s="209" t="s">
        <v>84</v>
      </c>
      <c r="AY154" s="208" t="s">
        <v>211</v>
      </c>
      <c r="BK154" s="210">
        <f>SUM(BK155:BK175)</f>
        <v>0</v>
      </c>
    </row>
    <row r="155" spans="1:65" s="2" customFormat="1" ht="30" customHeight="1">
      <c r="A155" s="33"/>
      <c r="B155" s="34"/>
      <c r="C155" s="213" t="s">
        <v>247</v>
      </c>
      <c r="D155" s="213" t="s">
        <v>213</v>
      </c>
      <c r="E155" s="214" t="s">
        <v>392</v>
      </c>
      <c r="F155" s="215" t="s">
        <v>830</v>
      </c>
      <c r="G155" s="216" t="s">
        <v>216</v>
      </c>
      <c r="H155" s="217">
        <v>285.97000000000003</v>
      </c>
      <c r="I155" s="218"/>
      <c r="J155" s="217">
        <f>ROUND(I155*H155,2)</f>
        <v>0</v>
      </c>
      <c r="K155" s="219"/>
      <c r="L155" s="38"/>
      <c r="M155" s="220" t="s">
        <v>1</v>
      </c>
      <c r="N155" s="221" t="s">
        <v>42</v>
      </c>
      <c r="O155" s="74"/>
      <c r="P155" s="222">
        <f>O155*H155</f>
        <v>0</v>
      </c>
      <c r="Q155" s="222">
        <v>0.27994000000000002</v>
      </c>
      <c r="R155" s="222">
        <f>Q155*H155</f>
        <v>80.054441800000021</v>
      </c>
      <c r="S155" s="222">
        <v>0</v>
      </c>
      <c r="T155" s="22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24" t="s">
        <v>217</v>
      </c>
      <c r="AT155" s="224" t="s">
        <v>213</v>
      </c>
      <c r="AU155" s="224" t="s">
        <v>95</v>
      </c>
      <c r="AY155" s="16" t="s">
        <v>211</v>
      </c>
      <c r="BE155" s="225">
        <f>IF(N155="základná",J155,0)</f>
        <v>0</v>
      </c>
      <c r="BF155" s="225">
        <f>IF(N155="znížená",J155,0)</f>
        <v>0</v>
      </c>
      <c r="BG155" s="225">
        <f>IF(N155="zákl. prenesená",J155,0)</f>
        <v>0</v>
      </c>
      <c r="BH155" s="225">
        <f>IF(N155="zníž. prenesená",J155,0)</f>
        <v>0</v>
      </c>
      <c r="BI155" s="225">
        <f>IF(N155="nulová",J155,0)</f>
        <v>0</v>
      </c>
      <c r="BJ155" s="16" t="s">
        <v>95</v>
      </c>
      <c r="BK155" s="225">
        <f>ROUND(I155*H155,2)</f>
        <v>0</v>
      </c>
      <c r="BL155" s="16" t="s">
        <v>217</v>
      </c>
      <c r="BM155" s="224" t="s">
        <v>703</v>
      </c>
    </row>
    <row r="156" spans="1:65" s="13" customFormat="1">
      <c r="B156" s="226"/>
      <c r="C156" s="227"/>
      <c r="D156" s="228" t="s">
        <v>219</v>
      </c>
      <c r="E156" s="229" t="s">
        <v>1</v>
      </c>
      <c r="F156" s="230" t="s">
        <v>826</v>
      </c>
      <c r="G156" s="227"/>
      <c r="H156" s="231">
        <v>250.73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219</v>
      </c>
      <c r="AU156" s="237" t="s">
        <v>95</v>
      </c>
      <c r="AV156" s="13" t="s">
        <v>95</v>
      </c>
      <c r="AW156" s="13" t="s">
        <v>32</v>
      </c>
      <c r="AX156" s="13" t="s">
        <v>76</v>
      </c>
      <c r="AY156" s="237" t="s">
        <v>211</v>
      </c>
    </row>
    <row r="157" spans="1:65" s="13" customFormat="1">
      <c r="B157" s="226"/>
      <c r="C157" s="227"/>
      <c r="D157" s="228" t="s">
        <v>219</v>
      </c>
      <c r="E157" s="229" t="s">
        <v>1</v>
      </c>
      <c r="F157" s="230" t="s">
        <v>828</v>
      </c>
      <c r="G157" s="227"/>
      <c r="H157" s="231">
        <v>16.64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219</v>
      </c>
      <c r="AU157" s="237" t="s">
        <v>95</v>
      </c>
      <c r="AV157" s="13" t="s">
        <v>95</v>
      </c>
      <c r="AW157" s="13" t="s">
        <v>32</v>
      </c>
      <c r="AX157" s="13" t="s">
        <v>76</v>
      </c>
      <c r="AY157" s="237" t="s">
        <v>211</v>
      </c>
    </row>
    <row r="158" spans="1:65" s="13" customFormat="1">
      <c r="B158" s="226"/>
      <c r="C158" s="227"/>
      <c r="D158" s="228" t="s">
        <v>219</v>
      </c>
      <c r="E158" s="229" t="s">
        <v>1</v>
      </c>
      <c r="F158" s="230" t="s">
        <v>827</v>
      </c>
      <c r="G158" s="227"/>
      <c r="H158" s="231">
        <v>18.600000000000001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219</v>
      </c>
      <c r="AU158" s="237" t="s">
        <v>95</v>
      </c>
      <c r="AV158" s="13" t="s">
        <v>95</v>
      </c>
      <c r="AW158" s="13" t="s">
        <v>32</v>
      </c>
      <c r="AX158" s="13" t="s">
        <v>76</v>
      </c>
      <c r="AY158" s="237" t="s">
        <v>211</v>
      </c>
    </row>
    <row r="159" spans="1:65" s="14" customFormat="1">
      <c r="B159" s="238"/>
      <c r="C159" s="239"/>
      <c r="D159" s="228" t="s">
        <v>219</v>
      </c>
      <c r="E159" s="240" t="s">
        <v>1</v>
      </c>
      <c r="F159" s="241" t="s">
        <v>231</v>
      </c>
      <c r="G159" s="239"/>
      <c r="H159" s="242">
        <v>285.97000000000003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219</v>
      </c>
      <c r="AU159" s="248" t="s">
        <v>95</v>
      </c>
      <c r="AV159" s="14" t="s">
        <v>217</v>
      </c>
      <c r="AW159" s="14" t="s">
        <v>32</v>
      </c>
      <c r="AX159" s="14" t="s">
        <v>84</v>
      </c>
      <c r="AY159" s="248" t="s">
        <v>211</v>
      </c>
    </row>
    <row r="160" spans="1:65" s="2" customFormat="1" ht="34.9" customHeight="1">
      <c r="A160" s="33"/>
      <c r="B160" s="34"/>
      <c r="C160" s="213" t="s">
        <v>252</v>
      </c>
      <c r="D160" s="213" t="s">
        <v>213</v>
      </c>
      <c r="E160" s="214" t="s">
        <v>707</v>
      </c>
      <c r="F160" s="215" t="s">
        <v>831</v>
      </c>
      <c r="G160" s="216" t="s">
        <v>216</v>
      </c>
      <c r="H160" s="217">
        <v>285.97000000000003</v>
      </c>
      <c r="I160" s="218"/>
      <c r="J160" s="217">
        <f>ROUND(I160*H160,2)</f>
        <v>0</v>
      </c>
      <c r="K160" s="219"/>
      <c r="L160" s="38"/>
      <c r="M160" s="220" t="s">
        <v>1</v>
      </c>
      <c r="N160" s="221" t="s">
        <v>42</v>
      </c>
      <c r="O160" s="74"/>
      <c r="P160" s="222">
        <f>O160*H160</f>
        <v>0</v>
      </c>
      <c r="Q160" s="222">
        <v>0.30834</v>
      </c>
      <c r="R160" s="222">
        <f>Q160*H160</f>
        <v>88.175989800000011</v>
      </c>
      <c r="S160" s="222">
        <v>0</v>
      </c>
      <c r="T160" s="223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24" t="s">
        <v>217</v>
      </c>
      <c r="AT160" s="224" t="s">
        <v>213</v>
      </c>
      <c r="AU160" s="224" t="s">
        <v>95</v>
      </c>
      <c r="AY160" s="16" t="s">
        <v>211</v>
      </c>
      <c r="BE160" s="225">
        <f>IF(N160="základná",J160,0)</f>
        <v>0</v>
      </c>
      <c r="BF160" s="225">
        <f>IF(N160="znížená",J160,0)</f>
        <v>0</v>
      </c>
      <c r="BG160" s="225">
        <f>IF(N160="zákl. prenesená",J160,0)</f>
        <v>0</v>
      </c>
      <c r="BH160" s="225">
        <f>IF(N160="zníž. prenesená",J160,0)</f>
        <v>0</v>
      </c>
      <c r="BI160" s="225">
        <f>IF(N160="nulová",J160,0)</f>
        <v>0</v>
      </c>
      <c r="BJ160" s="16" t="s">
        <v>95</v>
      </c>
      <c r="BK160" s="225">
        <f>ROUND(I160*H160,2)</f>
        <v>0</v>
      </c>
      <c r="BL160" s="16" t="s">
        <v>217</v>
      </c>
      <c r="BM160" s="224" t="s">
        <v>709</v>
      </c>
    </row>
    <row r="161" spans="1:65" s="13" customFormat="1">
      <c r="B161" s="226"/>
      <c r="C161" s="227"/>
      <c r="D161" s="228" t="s">
        <v>219</v>
      </c>
      <c r="E161" s="229" t="s">
        <v>1</v>
      </c>
      <c r="F161" s="230" t="s">
        <v>826</v>
      </c>
      <c r="G161" s="227"/>
      <c r="H161" s="231">
        <v>250.73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219</v>
      </c>
      <c r="AU161" s="237" t="s">
        <v>95</v>
      </c>
      <c r="AV161" s="13" t="s">
        <v>95</v>
      </c>
      <c r="AW161" s="13" t="s">
        <v>32</v>
      </c>
      <c r="AX161" s="13" t="s">
        <v>76</v>
      </c>
      <c r="AY161" s="237" t="s">
        <v>211</v>
      </c>
    </row>
    <row r="162" spans="1:65" s="13" customFormat="1">
      <c r="B162" s="226"/>
      <c r="C162" s="227"/>
      <c r="D162" s="228" t="s">
        <v>219</v>
      </c>
      <c r="E162" s="229" t="s">
        <v>1</v>
      </c>
      <c r="F162" s="230" t="s">
        <v>828</v>
      </c>
      <c r="G162" s="227"/>
      <c r="H162" s="231">
        <v>16.64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219</v>
      </c>
      <c r="AU162" s="237" t="s">
        <v>95</v>
      </c>
      <c r="AV162" s="13" t="s">
        <v>95</v>
      </c>
      <c r="AW162" s="13" t="s">
        <v>32</v>
      </c>
      <c r="AX162" s="13" t="s">
        <v>76</v>
      </c>
      <c r="AY162" s="237" t="s">
        <v>211</v>
      </c>
    </row>
    <row r="163" spans="1:65" s="13" customFormat="1">
      <c r="B163" s="226"/>
      <c r="C163" s="227"/>
      <c r="D163" s="228" t="s">
        <v>219</v>
      </c>
      <c r="E163" s="229" t="s">
        <v>1</v>
      </c>
      <c r="F163" s="230" t="s">
        <v>827</v>
      </c>
      <c r="G163" s="227"/>
      <c r="H163" s="231">
        <v>18.600000000000001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219</v>
      </c>
      <c r="AU163" s="237" t="s">
        <v>95</v>
      </c>
      <c r="AV163" s="13" t="s">
        <v>95</v>
      </c>
      <c r="AW163" s="13" t="s">
        <v>32</v>
      </c>
      <c r="AX163" s="13" t="s">
        <v>76</v>
      </c>
      <c r="AY163" s="237" t="s">
        <v>211</v>
      </c>
    </row>
    <row r="164" spans="1:65" s="14" customFormat="1">
      <c r="B164" s="238"/>
      <c r="C164" s="239"/>
      <c r="D164" s="228" t="s">
        <v>219</v>
      </c>
      <c r="E164" s="240" t="s">
        <v>1</v>
      </c>
      <c r="F164" s="241" t="s">
        <v>231</v>
      </c>
      <c r="G164" s="239"/>
      <c r="H164" s="242">
        <v>285.97000000000003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219</v>
      </c>
      <c r="AU164" s="248" t="s">
        <v>95</v>
      </c>
      <c r="AV164" s="14" t="s">
        <v>217</v>
      </c>
      <c r="AW164" s="14" t="s">
        <v>32</v>
      </c>
      <c r="AX164" s="14" t="s">
        <v>84</v>
      </c>
      <c r="AY164" s="248" t="s">
        <v>211</v>
      </c>
    </row>
    <row r="165" spans="1:65" s="2" customFormat="1" ht="34.9" customHeight="1">
      <c r="A165" s="33"/>
      <c r="B165" s="34"/>
      <c r="C165" s="213" t="s">
        <v>256</v>
      </c>
      <c r="D165" s="213" t="s">
        <v>213</v>
      </c>
      <c r="E165" s="214" t="s">
        <v>404</v>
      </c>
      <c r="F165" s="215" t="s">
        <v>711</v>
      </c>
      <c r="G165" s="216" t="s">
        <v>216</v>
      </c>
      <c r="H165" s="217">
        <v>4.84</v>
      </c>
      <c r="I165" s="218"/>
      <c r="J165" s="217">
        <f>ROUND(I165*H165,2)</f>
        <v>0</v>
      </c>
      <c r="K165" s="219"/>
      <c r="L165" s="38"/>
      <c r="M165" s="220" t="s">
        <v>1</v>
      </c>
      <c r="N165" s="221" t="s">
        <v>42</v>
      </c>
      <c r="O165" s="74"/>
      <c r="P165" s="222">
        <f>O165*H165</f>
        <v>0</v>
      </c>
      <c r="Q165" s="222">
        <v>7.1000000000000002E-4</v>
      </c>
      <c r="R165" s="222">
        <f>Q165*H165</f>
        <v>3.4364E-3</v>
      </c>
      <c r="S165" s="222">
        <v>0</v>
      </c>
      <c r="T165" s="223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24" t="s">
        <v>217</v>
      </c>
      <c r="AT165" s="224" t="s">
        <v>213</v>
      </c>
      <c r="AU165" s="224" t="s">
        <v>95</v>
      </c>
      <c r="AY165" s="16" t="s">
        <v>211</v>
      </c>
      <c r="BE165" s="225">
        <f>IF(N165="základná",J165,0)</f>
        <v>0</v>
      </c>
      <c r="BF165" s="225">
        <f>IF(N165="znížená",J165,0)</f>
        <v>0</v>
      </c>
      <c r="BG165" s="225">
        <f>IF(N165="zákl. prenesená",J165,0)</f>
        <v>0</v>
      </c>
      <c r="BH165" s="225">
        <f>IF(N165="zníž. prenesená",J165,0)</f>
        <v>0</v>
      </c>
      <c r="BI165" s="225">
        <f>IF(N165="nulová",J165,0)</f>
        <v>0</v>
      </c>
      <c r="BJ165" s="16" t="s">
        <v>95</v>
      </c>
      <c r="BK165" s="225">
        <f>ROUND(I165*H165,2)</f>
        <v>0</v>
      </c>
      <c r="BL165" s="16" t="s">
        <v>217</v>
      </c>
      <c r="BM165" s="224" t="s">
        <v>712</v>
      </c>
    </row>
    <row r="166" spans="1:65" s="13" customFormat="1">
      <c r="B166" s="226"/>
      <c r="C166" s="227"/>
      <c r="D166" s="228" t="s">
        <v>219</v>
      </c>
      <c r="E166" s="229" t="s">
        <v>1</v>
      </c>
      <c r="F166" s="230" t="s">
        <v>832</v>
      </c>
      <c r="G166" s="227"/>
      <c r="H166" s="231">
        <v>4.84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219</v>
      </c>
      <c r="AU166" s="237" t="s">
        <v>95</v>
      </c>
      <c r="AV166" s="13" t="s">
        <v>95</v>
      </c>
      <c r="AW166" s="13" t="s">
        <v>32</v>
      </c>
      <c r="AX166" s="13" t="s">
        <v>84</v>
      </c>
      <c r="AY166" s="237" t="s">
        <v>211</v>
      </c>
    </row>
    <row r="167" spans="1:65" s="2" customFormat="1" ht="34.9" customHeight="1">
      <c r="A167" s="33"/>
      <c r="B167" s="34"/>
      <c r="C167" s="213" t="s">
        <v>261</v>
      </c>
      <c r="D167" s="213" t="s">
        <v>213</v>
      </c>
      <c r="E167" s="214" t="s">
        <v>414</v>
      </c>
      <c r="F167" s="215" t="s">
        <v>415</v>
      </c>
      <c r="G167" s="216" t="s">
        <v>216</v>
      </c>
      <c r="H167" s="217">
        <v>4.84</v>
      </c>
      <c r="I167" s="218"/>
      <c r="J167" s="217">
        <f>ROUND(I167*H167,2)</f>
        <v>0</v>
      </c>
      <c r="K167" s="219"/>
      <c r="L167" s="38"/>
      <c r="M167" s="220" t="s">
        <v>1</v>
      </c>
      <c r="N167" s="221" t="s">
        <v>42</v>
      </c>
      <c r="O167" s="74"/>
      <c r="P167" s="222">
        <f>O167*H167</f>
        <v>0</v>
      </c>
      <c r="Q167" s="222">
        <v>0.12966</v>
      </c>
      <c r="R167" s="222">
        <f>Q167*H167</f>
        <v>0.62755439999999996</v>
      </c>
      <c r="S167" s="222">
        <v>0</v>
      </c>
      <c r="T167" s="223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4" t="s">
        <v>217</v>
      </c>
      <c r="AT167" s="224" t="s">
        <v>213</v>
      </c>
      <c r="AU167" s="224" t="s">
        <v>95</v>
      </c>
      <c r="AY167" s="16" t="s">
        <v>211</v>
      </c>
      <c r="BE167" s="225">
        <f>IF(N167="základná",J167,0)</f>
        <v>0</v>
      </c>
      <c r="BF167" s="225">
        <f>IF(N167="znížená",J167,0)</f>
        <v>0</v>
      </c>
      <c r="BG167" s="225">
        <f>IF(N167="zákl. prenesená",J167,0)</f>
        <v>0</v>
      </c>
      <c r="BH167" s="225">
        <f>IF(N167="zníž. prenesená",J167,0)</f>
        <v>0</v>
      </c>
      <c r="BI167" s="225">
        <f>IF(N167="nulová",J167,0)</f>
        <v>0</v>
      </c>
      <c r="BJ167" s="16" t="s">
        <v>95</v>
      </c>
      <c r="BK167" s="225">
        <f>ROUND(I167*H167,2)</f>
        <v>0</v>
      </c>
      <c r="BL167" s="16" t="s">
        <v>217</v>
      </c>
      <c r="BM167" s="224" t="s">
        <v>714</v>
      </c>
    </row>
    <row r="168" spans="1:65" s="2" customFormat="1" ht="30" customHeight="1">
      <c r="A168" s="33"/>
      <c r="B168" s="34"/>
      <c r="C168" s="213" t="s">
        <v>265</v>
      </c>
      <c r="D168" s="213" t="s">
        <v>213</v>
      </c>
      <c r="E168" s="214" t="s">
        <v>715</v>
      </c>
      <c r="F168" s="215" t="s">
        <v>833</v>
      </c>
      <c r="G168" s="216" t="s">
        <v>216</v>
      </c>
      <c r="H168" s="217">
        <v>269.33</v>
      </c>
      <c r="I168" s="218"/>
      <c r="J168" s="217">
        <f>ROUND(I168*H168,2)</f>
        <v>0</v>
      </c>
      <c r="K168" s="219"/>
      <c r="L168" s="38"/>
      <c r="M168" s="220" t="s">
        <v>1</v>
      </c>
      <c r="N168" s="221" t="s">
        <v>42</v>
      </c>
      <c r="O168" s="74"/>
      <c r="P168" s="222">
        <f>O168*H168</f>
        <v>0</v>
      </c>
      <c r="Q168" s="222">
        <v>0.112</v>
      </c>
      <c r="R168" s="222">
        <f>Q168*H168</f>
        <v>30.164959999999997</v>
      </c>
      <c r="S168" s="222">
        <v>0</v>
      </c>
      <c r="T168" s="223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24" t="s">
        <v>217</v>
      </c>
      <c r="AT168" s="224" t="s">
        <v>213</v>
      </c>
      <c r="AU168" s="224" t="s">
        <v>95</v>
      </c>
      <c r="AY168" s="16" t="s">
        <v>211</v>
      </c>
      <c r="BE168" s="225">
        <f>IF(N168="základná",J168,0)</f>
        <v>0</v>
      </c>
      <c r="BF168" s="225">
        <f>IF(N168="znížená",J168,0)</f>
        <v>0</v>
      </c>
      <c r="BG168" s="225">
        <f>IF(N168="zákl. prenesená",J168,0)</f>
        <v>0</v>
      </c>
      <c r="BH168" s="225">
        <f>IF(N168="zníž. prenesená",J168,0)</f>
        <v>0</v>
      </c>
      <c r="BI168" s="225">
        <f>IF(N168="nulová",J168,0)</f>
        <v>0</v>
      </c>
      <c r="BJ168" s="16" t="s">
        <v>95</v>
      </c>
      <c r="BK168" s="225">
        <f>ROUND(I168*H168,2)</f>
        <v>0</v>
      </c>
      <c r="BL168" s="16" t="s">
        <v>217</v>
      </c>
      <c r="BM168" s="224" t="s">
        <v>717</v>
      </c>
    </row>
    <row r="169" spans="1:65" s="13" customFormat="1">
      <c r="B169" s="226"/>
      <c r="C169" s="227"/>
      <c r="D169" s="228" t="s">
        <v>219</v>
      </c>
      <c r="E169" s="229" t="s">
        <v>1</v>
      </c>
      <c r="F169" s="230" t="s">
        <v>834</v>
      </c>
      <c r="G169" s="227"/>
      <c r="H169" s="231">
        <v>250.73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219</v>
      </c>
      <c r="AU169" s="237" t="s">
        <v>95</v>
      </c>
      <c r="AV169" s="13" t="s">
        <v>95</v>
      </c>
      <c r="AW169" s="13" t="s">
        <v>32</v>
      </c>
      <c r="AX169" s="13" t="s">
        <v>76</v>
      </c>
      <c r="AY169" s="237" t="s">
        <v>211</v>
      </c>
    </row>
    <row r="170" spans="1:65" s="13" customFormat="1">
      <c r="B170" s="226"/>
      <c r="C170" s="227"/>
      <c r="D170" s="228" t="s">
        <v>219</v>
      </c>
      <c r="E170" s="229" t="s">
        <v>1</v>
      </c>
      <c r="F170" s="230" t="s">
        <v>835</v>
      </c>
      <c r="G170" s="227"/>
      <c r="H170" s="231">
        <v>18.600000000000001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219</v>
      </c>
      <c r="AU170" s="237" t="s">
        <v>95</v>
      </c>
      <c r="AV170" s="13" t="s">
        <v>95</v>
      </c>
      <c r="AW170" s="13" t="s">
        <v>32</v>
      </c>
      <c r="AX170" s="13" t="s">
        <v>76</v>
      </c>
      <c r="AY170" s="237" t="s">
        <v>211</v>
      </c>
    </row>
    <row r="171" spans="1:65" s="14" customFormat="1">
      <c r="B171" s="238"/>
      <c r="C171" s="239"/>
      <c r="D171" s="228" t="s">
        <v>219</v>
      </c>
      <c r="E171" s="240" t="s">
        <v>1</v>
      </c>
      <c r="F171" s="241" t="s">
        <v>231</v>
      </c>
      <c r="G171" s="239"/>
      <c r="H171" s="242">
        <v>269.33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219</v>
      </c>
      <c r="AU171" s="248" t="s">
        <v>95</v>
      </c>
      <c r="AV171" s="14" t="s">
        <v>217</v>
      </c>
      <c r="AW171" s="14" t="s">
        <v>32</v>
      </c>
      <c r="AX171" s="14" t="s">
        <v>84</v>
      </c>
      <c r="AY171" s="248" t="s">
        <v>211</v>
      </c>
    </row>
    <row r="172" spans="1:65" s="2" customFormat="1" ht="22.15" customHeight="1">
      <c r="A172" s="33"/>
      <c r="B172" s="34"/>
      <c r="C172" s="249" t="s">
        <v>269</v>
      </c>
      <c r="D172" s="249" t="s">
        <v>314</v>
      </c>
      <c r="E172" s="250" t="s">
        <v>719</v>
      </c>
      <c r="F172" s="251" t="s">
        <v>720</v>
      </c>
      <c r="G172" s="252" t="s">
        <v>216</v>
      </c>
      <c r="H172" s="253">
        <v>272.02</v>
      </c>
      <c r="I172" s="254"/>
      <c r="J172" s="253">
        <f>ROUND(I172*H172,2)</f>
        <v>0</v>
      </c>
      <c r="K172" s="255"/>
      <c r="L172" s="256"/>
      <c r="M172" s="257" t="s">
        <v>1</v>
      </c>
      <c r="N172" s="258" t="s">
        <v>42</v>
      </c>
      <c r="O172" s="74"/>
      <c r="P172" s="222">
        <f>O172*H172</f>
        <v>0</v>
      </c>
      <c r="Q172" s="222">
        <v>0.18</v>
      </c>
      <c r="R172" s="222">
        <f>Q172*H172</f>
        <v>48.963599999999992</v>
      </c>
      <c r="S172" s="222">
        <v>0</v>
      </c>
      <c r="T172" s="223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24" t="s">
        <v>252</v>
      </c>
      <c r="AT172" s="224" t="s">
        <v>314</v>
      </c>
      <c r="AU172" s="224" t="s">
        <v>95</v>
      </c>
      <c r="AY172" s="16" t="s">
        <v>211</v>
      </c>
      <c r="BE172" s="225">
        <f>IF(N172="základná",J172,0)</f>
        <v>0</v>
      </c>
      <c r="BF172" s="225">
        <f>IF(N172="znížená",J172,0)</f>
        <v>0</v>
      </c>
      <c r="BG172" s="225">
        <f>IF(N172="zákl. prenesená",J172,0)</f>
        <v>0</v>
      </c>
      <c r="BH172" s="225">
        <f>IF(N172="zníž. prenesená",J172,0)</f>
        <v>0</v>
      </c>
      <c r="BI172" s="225">
        <f>IF(N172="nulová",J172,0)</f>
        <v>0</v>
      </c>
      <c r="BJ172" s="16" t="s">
        <v>95</v>
      </c>
      <c r="BK172" s="225">
        <f>ROUND(I172*H172,2)</f>
        <v>0</v>
      </c>
      <c r="BL172" s="16" t="s">
        <v>217</v>
      </c>
      <c r="BM172" s="224" t="s">
        <v>721</v>
      </c>
    </row>
    <row r="173" spans="1:65" s="13" customFormat="1">
      <c r="B173" s="226"/>
      <c r="C173" s="227"/>
      <c r="D173" s="228" t="s">
        <v>219</v>
      </c>
      <c r="E173" s="227"/>
      <c r="F173" s="230" t="s">
        <v>836</v>
      </c>
      <c r="G173" s="227"/>
      <c r="H173" s="231">
        <v>272.02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219</v>
      </c>
      <c r="AU173" s="237" t="s">
        <v>95</v>
      </c>
      <c r="AV173" s="13" t="s">
        <v>95</v>
      </c>
      <c r="AW173" s="13" t="s">
        <v>4</v>
      </c>
      <c r="AX173" s="13" t="s">
        <v>84</v>
      </c>
      <c r="AY173" s="237" t="s">
        <v>211</v>
      </c>
    </row>
    <row r="174" spans="1:65" s="2" customFormat="1" ht="22.15" customHeight="1">
      <c r="A174" s="33"/>
      <c r="B174" s="34"/>
      <c r="C174" s="213" t="s">
        <v>276</v>
      </c>
      <c r="D174" s="213" t="s">
        <v>213</v>
      </c>
      <c r="E174" s="214" t="s">
        <v>726</v>
      </c>
      <c r="F174" s="215" t="s">
        <v>727</v>
      </c>
      <c r="G174" s="216" t="s">
        <v>216</v>
      </c>
      <c r="H174" s="217">
        <v>16.64</v>
      </c>
      <c r="I174" s="218"/>
      <c r="J174" s="217">
        <f>ROUND(I174*H174,2)</f>
        <v>0</v>
      </c>
      <c r="K174" s="219"/>
      <c r="L174" s="38"/>
      <c r="M174" s="220" t="s">
        <v>1</v>
      </c>
      <c r="N174" s="221" t="s">
        <v>42</v>
      </c>
      <c r="O174" s="74"/>
      <c r="P174" s="222">
        <f>O174*H174</f>
        <v>0</v>
      </c>
      <c r="Q174" s="222">
        <v>0.112</v>
      </c>
      <c r="R174" s="222">
        <f>Q174*H174</f>
        <v>1.86368</v>
      </c>
      <c r="S174" s="222">
        <v>0</v>
      </c>
      <c r="T174" s="223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24" t="s">
        <v>217</v>
      </c>
      <c r="AT174" s="224" t="s">
        <v>213</v>
      </c>
      <c r="AU174" s="224" t="s">
        <v>95</v>
      </c>
      <c r="AY174" s="16" t="s">
        <v>211</v>
      </c>
      <c r="BE174" s="225">
        <f>IF(N174="základná",J174,0)</f>
        <v>0</v>
      </c>
      <c r="BF174" s="225">
        <f>IF(N174="znížená",J174,0)</f>
        <v>0</v>
      </c>
      <c r="BG174" s="225">
        <f>IF(N174="zákl. prenesená",J174,0)</f>
        <v>0</v>
      </c>
      <c r="BH174" s="225">
        <f>IF(N174="zníž. prenesená",J174,0)</f>
        <v>0</v>
      </c>
      <c r="BI174" s="225">
        <f>IF(N174="nulová",J174,0)</f>
        <v>0</v>
      </c>
      <c r="BJ174" s="16" t="s">
        <v>95</v>
      </c>
      <c r="BK174" s="225">
        <f>ROUND(I174*H174,2)</f>
        <v>0</v>
      </c>
      <c r="BL174" s="16" t="s">
        <v>217</v>
      </c>
      <c r="BM174" s="224" t="s">
        <v>728</v>
      </c>
    </row>
    <row r="175" spans="1:65" s="2" customFormat="1" ht="14.45" customHeight="1">
      <c r="A175" s="33"/>
      <c r="B175" s="34"/>
      <c r="C175" s="249" t="s">
        <v>282</v>
      </c>
      <c r="D175" s="249" t="s">
        <v>314</v>
      </c>
      <c r="E175" s="250" t="s">
        <v>729</v>
      </c>
      <c r="F175" s="251" t="s">
        <v>730</v>
      </c>
      <c r="G175" s="252" t="s">
        <v>216</v>
      </c>
      <c r="H175" s="253">
        <v>16.64</v>
      </c>
      <c r="I175" s="254"/>
      <c r="J175" s="253">
        <f>ROUND(I175*H175,2)</f>
        <v>0</v>
      </c>
      <c r="K175" s="255"/>
      <c r="L175" s="256"/>
      <c r="M175" s="257" t="s">
        <v>1</v>
      </c>
      <c r="N175" s="258" t="s">
        <v>42</v>
      </c>
      <c r="O175" s="74"/>
      <c r="P175" s="222">
        <f>O175*H175</f>
        <v>0</v>
      </c>
      <c r="Q175" s="222">
        <v>0.13800000000000001</v>
      </c>
      <c r="R175" s="222">
        <f>Q175*H175</f>
        <v>2.2963200000000001</v>
      </c>
      <c r="S175" s="222">
        <v>0</v>
      </c>
      <c r="T175" s="223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24" t="s">
        <v>252</v>
      </c>
      <c r="AT175" s="224" t="s">
        <v>314</v>
      </c>
      <c r="AU175" s="224" t="s">
        <v>95</v>
      </c>
      <c r="AY175" s="16" t="s">
        <v>211</v>
      </c>
      <c r="BE175" s="225">
        <f>IF(N175="základná",J175,0)</f>
        <v>0</v>
      </c>
      <c r="BF175" s="225">
        <f>IF(N175="znížená",J175,0)</f>
        <v>0</v>
      </c>
      <c r="BG175" s="225">
        <f>IF(N175="zákl. prenesená",J175,0)</f>
        <v>0</v>
      </c>
      <c r="BH175" s="225">
        <f>IF(N175="zníž. prenesená",J175,0)</f>
        <v>0</v>
      </c>
      <c r="BI175" s="225">
        <f>IF(N175="nulová",J175,0)</f>
        <v>0</v>
      </c>
      <c r="BJ175" s="16" t="s">
        <v>95</v>
      </c>
      <c r="BK175" s="225">
        <f>ROUND(I175*H175,2)</f>
        <v>0</v>
      </c>
      <c r="BL175" s="16" t="s">
        <v>217</v>
      </c>
      <c r="BM175" s="224" t="s">
        <v>731</v>
      </c>
    </row>
    <row r="176" spans="1:65" s="12" customFormat="1" ht="22.9" customHeight="1">
      <c r="B176" s="197"/>
      <c r="C176" s="198"/>
      <c r="D176" s="199" t="s">
        <v>75</v>
      </c>
      <c r="E176" s="211" t="s">
        <v>256</v>
      </c>
      <c r="F176" s="211" t="s">
        <v>457</v>
      </c>
      <c r="G176" s="198"/>
      <c r="H176" s="198"/>
      <c r="I176" s="201"/>
      <c r="J176" s="212">
        <f>BK176</f>
        <v>0</v>
      </c>
      <c r="K176" s="198"/>
      <c r="L176" s="203"/>
      <c r="M176" s="204"/>
      <c r="N176" s="205"/>
      <c r="O176" s="205"/>
      <c r="P176" s="206">
        <f>SUM(P177:P194)</f>
        <v>0</v>
      </c>
      <c r="Q176" s="205"/>
      <c r="R176" s="206">
        <f>SUM(R177:R194)</f>
        <v>8.8537594000000013</v>
      </c>
      <c r="S176" s="205"/>
      <c r="T176" s="207">
        <f>SUM(T177:T194)</f>
        <v>0</v>
      </c>
      <c r="AR176" s="208" t="s">
        <v>84</v>
      </c>
      <c r="AT176" s="209" t="s">
        <v>75</v>
      </c>
      <c r="AU176" s="209" t="s">
        <v>84</v>
      </c>
      <c r="AY176" s="208" t="s">
        <v>211</v>
      </c>
      <c r="BK176" s="210">
        <f>SUM(BK177:BK194)</f>
        <v>0</v>
      </c>
    </row>
    <row r="177" spans="1:65" s="2" customFormat="1" ht="30" customHeight="1">
      <c r="A177" s="33"/>
      <c r="B177" s="34"/>
      <c r="C177" s="213" t="s">
        <v>288</v>
      </c>
      <c r="D177" s="213" t="s">
        <v>213</v>
      </c>
      <c r="E177" s="214" t="s">
        <v>498</v>
      </c>
      <c r="F177" s="215" t="s">
        <v>499</v>
      </c>
      <c r="G177" s="216" t="s">
        <v>234</v>
      </c>
      <c r="H177" s="217">
        <v>7.78</v>
      </c>
      <c r="I177" s="218"/>
      <c r="J177" s="217">
        <f>ROUND(I177*H177,2)</f>
        <v>0</v>
      </c>
      <c r="K177" s="219"/>
      <c r="L177" s="38"/>
      <c r="M177" s="220" t="s">
        <v>1</v>
      </c>
      <c r="N177" s="221" t="s">
        <v>42</v>
      </c>
      <c r="O177" s="74"/>
      <c r="P177" s="222">
        <f>O177*H177</f>
        <v>0</v>
      </c>
      <c r="Q177" s="222">
        <v>0.15112999999999999</v>
      </c>
      <c r="R177" s="222">
        <f>Q177*H177</f>
        <v>1.1757914</v>
      </c>
      <c r="S177" s="222">
        <v>0</v>
      </c>
      <c r="T177" s="223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24" t="s">
        <v>217</v>
      </c>
      <c r="AT177" s="224" t="s">
        <v>213</v>
      </c>
      <c r="AU177" s="224" t="s">
        <v>95</v>
      </c>
      <c r="AY177" s="16" t="s">
        <v>211</v>
      </c>
      <c r="BE177" s="225">
        <f>IF(N177="základná",J177,0)</f>
        <v>0</v>
      </c>
      <c r="BF177" s="225">
        <f>IF(N177="znížená",J177,0)</f>
        <v>0</v>
      </c>
      <c r="BG177" s="225">
        <f>IF(N177="zákl. prenesená",J177,0)</f>
        <v>0</v>
      </c>
      <c r="BH177" s="225">
        <f>IF(N177="zníž. prenesená",J177,0)</f>
        <v>0</v>
      </c>
      <c r="BI177" s="225">
        <f>IF(N177="nulová",J177,0)</f>
        <v>0</v>
      </c>
      <c r="BJ177" s="16" t="s">
        <v>95</v>
      </c>
      <c r="BK177" s="225">
        <f>ROUND(I177*H177,2)</f>
        <v>0</v>
      </c>
      <c r="BL177" s="16" t="s">
        <v>217</v>
      </c>
      <c r="BM177" s="224" t="s">
        <v>749</v>
      </c>
    </row>
    <row r="178" spans="1:65" s="13" customFormat="1">
      <c r="B178" s="226"/>
      <c r="C178" s="227"/>
      <c r="D178" s="228" t="s">
        <v>219</v>
      </c>
      <c r="E178" s="229" t="s">
        <v>1</v>
      </c>
      <c r="F178" s="230" t="s">
        <v>837</v>
      </c>
      <c r="G178" s="227"/>
      <c r="H178" s="231">
        <v>7.78</v>
      </c>
      <c r="I178" s="232"/>
      <c r="J178" s="227"/>
      <c r="K178" s="227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219</v>
      </c>
      <c r="AU178" s="237" t="s">
        <v>95</v>
      </c>
      <c r="AV178" s="13" t="s">
        <v>95</v>
      </c>
      <c r="AW178" s="13" t="s">
        <v>32</v>
      </c>
      <c r="AX178" s="13" t="s">
        <v>84</v>
      </c>
      <c r="AY178" s="237" t="s">
        <v>211</v>
      </c>
    </row>
    <row r="179" spans="1:65" s="2" customFormat="1" ht="22.15" customHeight="1">
      <c r="A179" s="33"/>
      <c r="B179" s="34"/>
      <c r="C179" s="249" t="s">
        <v>293</v>
      </c>
      <c r="D179" s="249" t="s">
        <v>314</v>
      </c>
      <c r="E179" s="250" t="s">
        <v>503</v>
      </c>
      <c r="F179" s="251" t="s">
        <v>504</v>
      </c>
      <c r="G179" s="252" t="s">
        <v>384</v>
      </c>
      <c r="H179" s="253">
        <v>7.86</v>
      </c>
      <c r="I179" s="254"/>
      <c r="J179" s="253">
        <f>ROUND(I179*H179,2)</f>
        <v>0</v>
      </c>
      <c r="K179" s="255"/>
      <c r="L179" s="256"/>
      <c r="M179" s="257" t="s">
        <v>1</v>
      </c>
      <c r="N179" s="258" t="s">
        <v>42</v>
      </c>
      <c r="O179" s="74"/>
      <c r="P179" s="222">
        <f>O179*H179</f>
        <v>0</v>
      </c>
      <c r="Q179" s="222">
        <v>0.09</v>
      </c>
      <c r="R179" s="222">
        <f>Q179*H179</f>
        <v>0.70740000000000003</v>
      </c>
      <c r="S179" s="222">
        <v>0</v>
      </c>
      <c r="T179" s="223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24" t="s">
        <v>252</v>
      </c>
      <c r="AT179" s="224" t="s">
        <v>314</v>
      </c>
      <c r="AU179" s="224" t="s">
        <v>95</v>
      </c>
      <c r="AY179" s="16" t="s">
        <v>211</v>
      </c>
      <c r="BE179" s="225">
        <f>IF(N179="základná",J179,0)</f>
        <v>0</v>
      </c>
      <c r="BF179" s="225">
        <f>IF(N179="znížená",J179,0)</f>
        <v>0</v>
      </c>
      <c r="BG179" s="225">
        <f>IF(N179="zákl. prenesená",J179,0)</f>
        <v>0</v>
      </c>
      <c r="BH179" s="225">
        <f>IF(N179="zníž. prenesená",J179,0)</f>
        <v>0</v>
      </c>
      <c r="BI179" s="225">
        <f>IF(N179="nulová",J179,0)</f>
        <v>0</v>
      </c>
      <c r="BJ179" s="16" t="s">
        <v>95</v>
      </c>
      <c r="BK179" s="225">
        <f>ROUND(I179*H179,2)</f>
        <v>0</v>
      </c>
      <c r="BL179" s="16" t="s">
        <v>217</v>
      </c>
      <c r="BM179" s="224" t="s">
        <v>752</v>
      </c>
    </row>
    <row r="180" spans="1:65" s="13" customFormat="1">
      <c r="B180" s="226"/>
      <c r="C180" s="227"/>
      <c r="D180" s="228" t="s">
        <v>219</v>
      </c>
      <c r="E180" s="227"/>
      <c r="F180" s="230" t="s">
        <v>838</v>
      </c>
      <c r="G180" s="227"/>
      <c r="H180" s="231">
        <v>7.86</v>
      </c>
      <c r="I180" s="232"/>
      <c r="J180" s="227"/>
      <c r="K180" s="227"/>
      <c r="L180" s="233"/>
      <c r="M180" s="234"/>
      <c r="N180" s="235"/>
      <c r="O180" s="235"/>
      <c r="P180" s="235"/>
      <c r="Q180" s="235"/>
      <c r="R180" s="235"/>
      <c r="S180" s="235"/>
      <c r="T180" s="236"/>
      <c r="AT180" s="237" t="s">
        <v>219</v>
      </c>
      <c r="AU180" s="237" t="s">
        <v>95</v>
      </c>
      <c r="AV180" s="13" t="s">
        <v>95</v>
      </c>
      <c r="AW180" s="13" t="s">
        <v>4</v>
      </c>
      <c r="AX180" s="13" t="s">
        <v>84</v>
      </c>
      <c r="AY180" s="237" t="s">
        <v>211</v>
      </c>
    </row>
    <row r="181" spans="1:65" s="2" customFormat="1" ht="30" customHeight="1">
      <c r="A181" s="33"/>
      <c r="B181" s="34"/>
      <c r="C181" s="213" t="s">
        <v>298</v>
      </c>
      <c r="D181" s="213" t="s">
        <v>213</v>
      </c>
      <c r="E181" s="214" t="s">
        <v>508</v>
      </c>
      <c r="F181" s="215" t="s">
        <v>509</v>
      </c>
      <c r="G181" s="216" t="s">
        <v>234</v>
      </c>
      <c r="H181" s="217">
        <v>29.05</v>
      </c>
      <c r="I181" s="218"/>
      <c r="J181" s="217">
        <f>ROUND(I181*H181,2)</f>
        <v>0</v>
      </c>
      <c r="K181" s="219"/>
      <c r="L181" s="38"/>
      <c r="M181" s="220" t="s">
        <v>1</v>
      </c>
      <c r="N181" s="221" t="s">
        <v>42</v>
      </c>
      <c r="O181" s="74"/>
      <c r="P181" s="222">
        <f>O181*H181</f>
        <v>0</v>
      </c>
      <c r="Q181" s="222">
        <v>9.8530000000000006E-2</v>
      </c>
      <c r="R181" s="222">
        <f>Q181*H181</f>
        <v>2.8622965000000002</v>
      </c>
      <c r="S181" s="222">
        <v>0</v>
      </c>
      <c r="T181" s="22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24" t="s">
        <v>217</v>
      </c>
      <c r="AT181" s="224" t="s">
        <v>213</v>
      </c>
      <c r="AU181" s="224" t="s">
        <v>95</v>
      </c>
      <c r="AY181" s="16" t="s">
        <v>211</v>
      </c>
      <c r="BE181" s="225">
        <f>IF(N181="základná",J181,0)</f>
        <v>0</v>
      </c>
      <c r="BF181" s="225">
        <f>IF(N181="znížená",J181,0)</f>
        <v>0</v>
      </c>
      <c r="BG181" s="225">
        <f>IF(N181="zákl. prenesená",J181,0)</f>
        <v>0</v>
      </c>
      <c r="BH181" s="225">
        <f>IF(N181="zníž. prenesená",J181,0)</f>
        <v>0</v>
      </c>
      <c r="BI181" s="225">
        <f>IF(N181="nulová",J181,0)</f>
        <v>0</v>
      </c>
      <c r="BJ181" s="16" t="s">
        <v>95</v>
      </c>
      <c r="BK181" s="225">
        <f>ROUND(I181*H181,2)</f>
        <v>0</v>
      </c>
      <c r="BL181" s="16" t="s">
        <v>217</v>
      </c>
      <c r="BM181" s="224" t="s">
        <v>760</v>
      </c>
    </row>
    <row r="182" spans="1:65" s="13" customFormat="1">
      <c r="B182" s="226"/>
      <c r="C182" s="227"/>
      <c r="D182" s="228" t="s">
        <v>219</v>
      </c>
      <c r="E182" s="229" t="s">
        <v>1</v>
      </c>
      <c r="F182" s="230" t="s">
        <v>839</v>
      </c>
      <c r="G182" s="227"/>
      <c r="H182" s="231">
        <v>29.05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219</v>
      </c>
      <c r="AU182" s="237" t="s">
        <v>95</v>
      </c>
      <c r="AV182" s="13" t="s">
        <v>95</v>
      </c>
      <c r="AW182" s="13" t="s">
        <v>32</v>
      </c>
      <c r="AX182" s="13" t="s">
        <v>84</v>
      </c>
      <c r="AY182" s="237" t="s">
        <v>211</v>
      </c>
    </row>
    <row r="183" spans="1:65" s="2" customFormat="1" ht="14.45" customHeight="1">
      <c r="A183" s="33"/>
      <c r="B183" s="34"/>
      <c r="C183" s="249" t="s">
        <v>303</v>
      </c>
      <c r="D183" s="249" t="s">
        <v>314</v>
      </c>
      <c r="E183" s="250" t="s">
        <v>513</v>
      </c>
      <c r="F183" s="251" t="s">
        <v>514</v>
      </c>
      <c r="G183" s="252" t="s">
        <v>384</v>
      </c>
      <c r="H183" s="253">
        <v>29.34</v>
      </c>
      <c r="I183" s="254"/>
      <c r="J183" s="253">
        <f>ROUND(I183*H183,2)</f>
        <v>0</v>
      </c>
      <c r="K183" s="255"/>
      <c r="L183" s="256"/>
      <c r="M183" s="257" t="s">
        <v>1</v>
      </c>
      <c r="N183" s="258" t="s">
        <v>42</v>
      </c>
      <c r="O183" s="74"/>
      <c r="P183" s="222">
        <f>O183*H183</f>
        <v>0</v>
      </c>
      <c r="Q183" s="222">
        <v>2.3E-2</v>
      </c>
      <c r="R183" s="222">
        <f>Q183*H183</f>
        <v>0.67481999999999998</v>
      </c>
      <c r="S183" s="222">
        <v>0</v>
      </c>
      <c r="T183" s="223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24" t="s">
        <v>252</v>
      </c>
      <c r="AT183" s="224" t="s">
        <v>314</v>
      </c>
      <c r="AU183" s="224" t="s">
        <v>95</v>
      </c>
      <c r="AY183" s="16" t="s">
        <v>211</v>
      </c>
      <c r="BE183" s="225">
        <f>IF(N183="základná",J183,0)</f>
        <v>0</v>
      </c>
      <c r="BF183" s="225">
        <f>IF(N183="znížená",J183,0)</f>
        <v>0</v>
      </c>
      <c r="BG183" s="225">
        <f>IF(N183="zákl. prenesená",J183,0)</f>
        <v>0</v>
      </c>
      <c r="BH183" s="225">
        <f>IF(N183="zníž. prenesená",J183,0)</f>
        <v>0</v>
      </c>
      <c r="BI183" s="225">
        <f>IF(N183="nulová",J183,0)</f>
        <v>0</v>
      </c>
      <c r="BJ183" s="16" t="s">
        <v>95</v>
      </c>
      <c r="BK183" s="225">
        <f>ROUND(I183*H183,2)</f>
        <v>0</v>
      </c>
      <c r="BL183" s="16" t="s">
        <v>217</v>
      </c>
      <c r="BM183" s="224" t="s">
        <v>762</v>
      </c>
    </row>
    <row r="184" spans="1:65" s="13" customFormat="1">
      <c r="B184" s="226"/>
      <c r="C184" s="227"/>
      <c r="D184" s="228" t="s">
        <v>219</v>
      </c>
      <c r="E184" s="227"/>
      <c r="F184" s="230" t="s">
        <v>840</v>
      </c>
      <c r="G184" s="227"/>
      <c r="H184" s="231">
        <v>29.34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AT184" s="237" t="s">
        <v>219</v>
      </c>
      <c r="AU184" s="237" t="s">
        <v>95</v>
      </c>
      <c r="AV184" s="13" t="s">
        <v>95</v>
      </c>
      <c r="AW184" s="13" t="s">
        <v>4</v>
      </c>
      <c r="AX184" s="13" t="s">
        <v>84</v>
      </c>
      <c r="AY184" s="237" t="s">
        <v>211</v>
      </c>
    </row>
    <row r="185" spans="1:65" s="2" customFormat="1" ht="22.15" customHeight="1">
      <c r="A185" s="33"/>
      <c r="B185" s="34"/>
      <c r="C185" s="213" t="s">
        <v>309</v>
      </c>
      <c r="D185" s="213" t="s">
        <v>213</v>
      </c>
      <c r="E185" s="214" t="s">
        <v>518</v>
      </c>
      <c r="F185" s="215" t="s">
        <v>519</v>
      </c>
      <c r="G185" s="216" t="s">
        <v>239</v>
      </c>
      <c r="H185" s="217">
        <v>1.55</v>
      </c>
      <c r="I185" s="218"/>
      <c r="J185" s="217">
        <f>ROUND(I185*H185,2)</f>
        <v>0</v>
      </c>
      <c r="K185" s="219"/>
      <c r="L185" s="38"/>
      <c r="M185" s="220" t="s">
        <v>1</v>
      </c>
      <c r="N185" s="221" t="s">
        <v>42</v>
      </c>
      <c r="O185" s="74"/>
      <c r="P185" s="222">
        <f>O185*H185</f>
        <v>0</v>
      </c>
      <c r="Q185" s="222">
        <v>2.2151299999999998</v>
      </c>
      <c r="R185" s="222">
        <f>Q185*H185</f>
        <v>3.4334514999999999</v>
      </c>
      <c r="S185" s="222">
        <v>0</v>
      </c>
      <c r="T185" s="223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24" t="s">
        <v>217</v>
      </c>
      <c r="AT185" s="224" t="s">
        <v>213</v>
      </c>
      <c r="AU185" s="224" t="s">
        <v>95</v>
      </c>
      <c r="AY185" s="16" t="s">
        <v>211</v>
      </c>
      <c r="BE185" s="225">
        <f>IF(N185="základná",J185,0)</f>
        <v>0</v>
      </c>
      <c r="BF185" s="225">
        <f>IF(N185="znížená",J185,0)</f>
        <v>0</v>
      </c>
      <c r="BG185" s="225">
        <f>IF(N185="zákl. prenesená",J185,0)</f>
        <v>0</v>
      </c>
      <c r="BH185" s="225">
        <f>IF(N185="zníž. prenesená",J185,0)</f>
        <v>0</v>
      </c>
      <c r="BI185" s="225">
        <f>IF(N185="nulová",J185,0)</f>
        <v>0</v>
      </c>
      <c r="BJ185" s="16" t="s">
        <v>95</v>
      </c>
      <c r="BK185" s="225">
        <f>ROUND(I185*H185,2)</f>
        <v>0</v>
      </c>
      <c r="BL185" s="16" t="s">
        <v>217</v>
      </c>
      <c r="BM185" s="224" t="s">
        <v>764</v>
      </c>
    </row>
    <row r="186" spans="1:65" s="13" customFormat="1">
      <c r="B186" s="226"/>
      <c r="C186" s="227"/>
      <c r="D186" s="228" t="s">
        <v>219</v>
      </c>
      <c r="E186" s="229" t="s">
        <v>1</v>
      </c>
      <c r="F186" s="230" t="s">
        <v>841</v>
      </c>
      <c r="G186" s="227"/>
      <c r="H186" s="231">
        <v>1.55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219</v>
      </c>
      <c r="AU186" s="237" t="s">
        <v>95</v>
      </c>
      <c r="AV186" s="13" t="s">
        <v>95</v>
      </c>
      <c r="AW186" s="13" t="s">
        <v>32</v>
      </c>
      <c r="AX186" s="13" t="s">
        <v>84</v>
      </c>
      <c r="AY186" s="237" t="s">
        <v>211</v>
      </c>
    </row>
    <row r="187" spans="1:65" s="2" customFormat="1" ht="22.15" customHeight="1">
      <c r="A187" s="33"/>
      <c r="B187" s="34"/>
      <c r="C187" s="213" t="s">
        <v>7</v>
      </c>
      <c r="D187" s="213" t="s">
        <v>213</v>
      </c>
      <c r="E187" s="214" t="s">
        <v>523</v>
      </c>
      <c r="F187" s="215" t="s">
        <v>524</v>
      </c>
      <c r="G187" s="216" t="s">
        <v>234</v>
      </c>
      <c r="H187" s="217">
        <v>4.84</v>
      </c>
      <c r="I187" s="218"/>
      <c r="J187" s="217">
        <f t="shared" ref="J187:J193" si="5">ROUND(I187*H187,2)</f>
        <v>0</v>
      </c>
      <c r="K187" s="219"/>
      <c r="L187" s="38"/>
      <c r="M187" s="220" t="s">
        <v>1</v>
      </c>
      <c r="N187" s="221" t="s">
        <v>42</v>
      </c>
      <c r="O187" s="74"/>
      <c r="P187" s="222">
        <f t="shared" ref="P187:P193" si="6">O187*H187</f>
        <v>0</v>
      </c>
      <c r="Q187" s="222">
        <v>0</v>
      </c>
      <c r="R187" s="222">
        <f t="shared" ref="R187:R193" si="7">Q187*H187</f>
        <v>0</v>
      </c>
      <c r="S187" s="222">
        <v>0</v>
      </c>
      <c r="T187" s="223">
        <f t="shared" ref="T187:T193" si="8"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24" t="s">
        <v>217</v>
      </c>
      <c r="AT187" s="224" t="s">
        <v>213</v>
      </c>
      <c r="AU187" s="224" t="s">
        <v>95</v>
      </c>
      <c r="AY187" s="16" t="s">
        <v>211</v>
      </c>
      <c r="BE187" s="225">
        <f t="shared" ref="BE187:BE193" si="9">IF(N187="základná",J187,0)</f>
        <v>0</v>
      </c>
      <c r="BF187" s="225">
        <f t="shared" ref="BF187:BF193" si="10">IF(N187="znížená",J187,0)</f>
        <v>0</v>
      </c>
      <c r="BG187" s="225">
        <f t="shared" ref="BG187:BG193" si="11">IF(N187="zákl. prenesená",J187,0)</f>
        <v>0</v>
      </c>
      <c r="BH187" s="225">
        <f t="shared" ref="BH187:BH193" si="12">IF(N187="zníž. prenesená",J187,0)</f>
        <v>0</v>
      </c>
      <c r="BI187" s="225">
        <f t="shared" ref="BI187:BI193" si="13">IF(N187="nulová",J187,0)</f>
        <v>0</v>
      </c>
      <c r="BJ187" s="16" t="s">
        <v>95</v>
      </c>
      <c r="BK187" s="225">
        <f t="shared" ref="BK187:BK193" si="14">ROUND(I187*H187,2)</f>
        <v>0</v>
      </c>
      <c r="BL187" s="16" t="s">
        <v>217</v>
      </c>
      <c r="BM187" s="224" t="s">
        <v>766</v>
      </c>
    </row>
    <row r="188" spans="1:65" s="2" customFormat="1" ht="34.9" customHeight="1">
      <c r="A188" s="33"/>
      <c r="B188" s="34"/>
      <c r="C188" s="213" t="s">
        <v>318</v>
      </c>
      <c r="D188" s="213" t="s">
        <v>213</v>
      </c>
      <c r="E188" s="214" t="s">
        <v>527</v>
      </c>
      <c r="F188" s="215" t="s">
        <v>528</v>
      </c>
      <c r="G188" s="216" t="s">
        <v>216</v>
      </c>
      <c r="H188" s="217">
        <v>4.84</v>
      </c>
      <c r="I188" s="218"/>
      <c r="J188" s="217">
        <f t="shared" si="5"/>
        <v>0</v>
      </c>
      <c r="K188" s="219"/>
      <c r="L188" s="38"/>
      <c r="M188" s="220" t="s">
        <v>1</v>
      </c>
      <c r="N188" s="221" t="s">
        <v>42</v>
      </c>
      <c r="O188" s="74"/>
      <c r="P188" s="222">
        <f t="shared" si="6"/>
        <v>0</v>
      </c>
      <c r="Q188" s="222">
        <v>0</v>
      </c>
      <c r="R188" s="222">
        <f t="shared" si="7"/>
        <v>0</v>
      </c>
      <c r="S188" s="222">
        <v>0</v>
      </c>
      <c r="T188" s="223">
        <f t="shared" si="8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24" t="s">
        <v>217</v>
      </c>
      <c r="AT188" s="224" t="s">
        <v>213</v>
      </c>
      <c r="AU188" s="224" t="s">
        <v>95</v>
      </c>
      <c r="AY188" s="16" t="s">
        <v>211</v>
      </c>
      <c r="BE188" s="225">
        <f t="shared" si="9"/>
        <v>0</v>
      </c>
      <c r="BF188" s="225">
        <f t="shared" si="10"/>
        <v>0</v>
      </c>
      <c r="BG188" s="225">
        <f t="shared" si="11"/>
        <v>0</v>
      </c>
      <c r="BH188" s="225">
        <f t="shared" si="12"/>
        <v>0</v>
      </c>
      <c r="BI188" s="225">
        <f t="shared" si="13"/>
        <v>0</v>
      </c>
      <c r="BJ188" s="16" t="s">
        <v>95</v>
      </c>
      <c r="BK188" s="225">
        <f t="shared" si="14"/>
        <v>0</v>
      </c>
      <c r="BL188" s="16" t="s">
        <v>217</v>
      </c>
      <c r="BM188" s="224" t="s">
        <v>767</v>
      </c>
    </row>
    <row r="189" spans="1:65" s="2" customFormat="1" ht="30" customHeight="1">
      <c r="A189" s="33"/>
      <c r="B189" s="34"/>
      <c r="C189" s="213" t="s">
        <v>323</v>
      </c>
      <c r="D189" s="213" t="s">
        <v>213</v>
      </c>
      <c r="E189" s="214" t="s">
        <v>543</v>
      </c>
      <c r="F189" s="215" t="s">
        <v>544</v>
      </c>
      <c r="G189" s="216" t="s">
        <v>306</v>
      </c>
      <c r="H189" s="217">
        <v>201.37</v>
      </c>
      <c r="I189" s="218"/>
      <c r="J189" s="217">
        <f t="shared" si="5"/>
        <v>0</v>
      </c>
      <c r="K189" s="219"/>
      <c r="L189" s="38"/>
      <c r="M189" s="220" t="s">
        <v>1</v>
      </c>
      <c r="N189" s="221" t="s">
        <v>42</v>
      </c>
      <c r="O189" s="74"/>
      <c r="P189" s="222">
        <f t="shared" si="6"/>
        <v>0</v>
      </c>
      <c r="Q189" s="222">
        <v>0</v>
      </c>
      <c r="R189" s="222">
        <f t="shared" si="7"/>
        <v>0</v>
      </c>
      <c r="S189" s="222">
        <v>0</v>
      </c>
      <c r="T189" s="223">
        <f t="shared" si="8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24" t="s">
        <v>217</v>
      </c>
      <c r="AT189" s="224" t="s">
        <v>213</v>
      </c>
      <c r="AU189" s="224" t="s">
        <v>95</v>
      </c>
      <c r="AY189" s="16" t="s">
        <v>211</v>
      </c>
      <c r="BE189" s="225">
        <f t="shared" si="9"/>
        <v>0</v>
      </c>
      <c r="BF189" s="225">
        <f t="shared" si="10"/>
        <v>0</v>
      </c>
      <c r="BG189" s="225">
        <f t="shared" si="11"/>
        <v>0</v>
      </c>
      <c r="BH189" s="225">
        <f t="shared" si="12"/>
        <v>0</v>
      </c>
      <c r="BI189" s="225">
        <f t="shared" si="13"/>
        <v>0</v>
      </c>
      <c r="BJ189" s="16" t="s">
        <v>95</v>
      </c>
      <c r="BK189" s="225">
        <f t="shared" si="14"/>
        <v>0</v>
      </c>
      <c r="BL189" s="16" t="s">
        <v>217</v>
      </c>
      <c r="BM189" s="224" t="s">
        <v>842</v>
      </c>
    </row>
    <row r="190" spans="1:65" s="2" customFormat="1" ht="22.15" customHeight="1">
      <c r="A190" s="33"/>
      <c r="B190" s="34"/>
      <c r="C190" s="213" t="s">
        <v>327</v>
      </c>
      <c r="D190" s="213" t="s">
        <v>213</v>
      </c>
      <c r="E190" s="214" t="s">
        <v>547</v>
      </c>
      <c r="F190" s="215" t="s">
        <v>548</v>
      </c>
      <c r="G190" s="216" t="s">
        <v>306</v>
      </c>
      <c r="H190" s="217">
        <v>201.37</v>
      </c>
      <c r="I190" s="218"/>
      <c r="J190" s="217">
        <f t="shared" si="5"/>
        <v>0</v>
      </c>
      <c r="K190" s="219"/>
      <c r="L190" s="38"/>
      <c r="M190" s="220" t="s">
        <v>1</v>
      </c>
      <c r="N190" s="221" t="s">
        <v>42</v>
      </c>
      <c r="O190" s="74"/>
      <c r="P190" s="222">
        <f t="shared" si="6"/>
        <v>0</v>
      </c>
      <c r="Q190" s="222">
        <v>0</v>
      </c>
      <c r="R190" s="222">
        <f t="shared" si="7"/>
        <v>0</v>
      </c>
      <c r="S190" s="222">
        <v>0</v>
      </c>
      <c r="T190" s="223">
        <f t="shared" si="8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24" t="s">
        <v>217</v>
      </c>
      <c r="AT190" s="224" t="s">
        <v>213</v>
      </c>
      <c r="AU190" s="224" t="s">
        <v>95</v>
      </c>
      <c r="AY190" s="16" t="s">
        <v>211</v>
      </c>
      <c r="BE190" s="225">
        <f t="shared" si="9"/>
        <v>0</v>
      </c>
      <c r="BF190" s="225">
        <f t="shared" si="10"/>
        <v>0</v>
      </c>
      <c r="BG190" s="225">
        <f t="shared" si="11"/>
        <v>0</v>
      </c>
      <c r="BH190" s="225">
        <f t="shared" si="12"/>
        <v>0</v>
      </c>
      <c r="BI190" s="225">
        <f t="shared" si="13"/>
        <v>0</v>
      </c>
      <c r="BJ190" s="16" t="s">
        <v>95</v>
      </c>
      <c r="BK190" s="225">
        <f t="shared" si="14"/>
        <v>0</v>
      </c>
      <c r="BL190" s="16" t="s">
        <v>217</v>
      </c>
      <c r="BM190" s="224" t="s">
        <v>843</v>
      </c>
    </row>
    <row r="191" spans="1:65" s="2" customFormat="1" ht="22.15" customHeight="1">
      <c r="A191" s="33"/>
      <c r="B191" s="34"/>
      <c r="C191" s="213" t="s">
        <v>332</v>
      </c>
      <c r="D191" s="213" t="s">
        <v>213</v>
      </c>
      <c r="E191" s="214" t="s">
        <v>551</v>
      </c>
      <c r="F191" s="215" t="s">
        <v>552</v>
      </c>
      <c r="G191" s="216" t="s">
        <v>306</v>
      </c>
      <c r="H191" s="217">
        <v>201.37</v>
      </c>
      <c r="I191" s="218"/>
      <c r="J191" s="217">
        <f t="shared" si="5"/>
        <v>0</v>
      </c>
      <c r="K191" s="219"/>
      <c r="L191" s="38"/>
      <c r="M191" s="220" t="s">
        <v>1</v>
      </c>
      <c r="N191" s="221" t="s">
        <v>42</v>
      </c>
      <c r="O191" s="74"/>
      <c r="P191" s="222">
        <f t="shared" si="6"/>
        <v>0</v>
      </c>
      <c r="Q191" s="222">
        <v>0</v>
      </c>
      <c r="R191" s="222">
        <f t="shared" si="7"/>
        <v>0</v>
      </c>
      <c r="S191" s="222">
        <v>0</v>
      </c>
      <c r="T191" s="223">
        <f t="shared" si="8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24" t="s">
        <v>217</v>
      </c>
      <c r="AT191" s="224" t="s">
        <v>213</v>
      </c>
      <c r="AU191" s="224" t="s">
        <v>95</v>
      </c>
      <c r="AY191" s="16" t="s">
        <v>211</v>
      </c>
      <c r="BE191" s="225">
        <f t="shared" si="9"/>
        <v>0</v>
      </c>
      <c r="BF191" s="225">
        <f t="shared" si="10"/>
        <v>0</v>
      </c>
      <c r="BG191" s="225">
        <f t="shared" si="11"/>
        <v>0</v>
      </c>
      <c r="BH191" s="225">
        <f t="shared" si="12"/>
        <v>0</v>
      </c>
      <c r="BI191" s="225">
        <f t="shared" si="13"/>
        <v>0</v>
      </c>
      <c r="BJ191" s="16" t="s">
        <v>95</v>
      </c>
      <c r="BK191" s="225">
        <f t="shared" si="14"/>
        <v>0</v>
      </c>
      <c r="BL191" s="16" t="s">
        <v>217</v>
      </c>
      <c r="BM191" s="224" t="s">
        <v>844</v>
      </c>
    </row>
    <row r="192" spans="1:65" s="2" customFormat="1" ht="22.15" customHeight="1">
      <c r="A192" s="33"/>
      <c r="B192" s="34"/>
      <c r="C192" s="213" t="s">
        <v>337</v>
      </c>
      <c r="D192" s="213" t="s">
        <v>213</v>
      </c>
      <c r="E192" s="214" t="s">
        <v>555</v>
      </c>
      <c r="F192" s="215" t="s">
        <v>556</v>
      </c>
      <c r="G192" s="216" t="s">
        <v>306</v>
      </c>
      <c r="H192" s="217">
        <v>112.82</v>
      </c>
      <c r="I192" s="218"/>
      <c r="J192" s="217">
        <f t="shared" si="5"/>
        <v>0</v>
      </c>
      <c r="K192" s="219"/>
      <c r="L192" s="38"/>
      <c r="M192" s="220" t="s">
        <v>1</v>
      </c>
      <c r="N192" s="221" t="s">
        <v>42</v>
      </c>
      <c r="O192" s="74"/>
      <c r="P192" s="222">
        <f t="shared" si="6"/>
        <v>0</v>
      </c>
      <c r="Q192" s="222">
        <v>0</v>
      </c>
      <c r="R192" s="222">
        <f t="shared" si="7"/>
        <v>0</v>
      </c>
      <c r="S192" s="222">
        <v>0</v>
      </c>
      <c r="T192" s="223">
        <f t="shared" si="8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24" t="s">
        <v>217</v>
      </c>
      <c r="AT192" s="224" t="s">
        <v>213</v>
      </c>
      <c r="AU192" s="224" t="s">
        <v>95</v>
      </c>
      <c r="AY192" s="16" t="s">
        <v>211</v>
      </c>
      <c r="BE192" s="225">
        <f t="shared" si="9"/>
        <v>0</v>
      </c>
      <c r="BF192" s="225">
        <f t="shared" si="10"/>
        <v>0</v>
      </c>
      <c r="BG192" s="225">
        <f t="shared" si="11"/>
        <v>0</v>
      </c>
      <c r="BH192" s="225">
        <f t="shared" si="12"/>
        <v>0</v>
      </c>
      <c r="BI192" s="225">
        <f t="shared" si="13"/>
        <v>0</v>
      </c>
      <c r="BJ192" s="16" t="s">
        <v>95</v>
      </c>
      <c r="BK192" s="225">
        <f t="shared" si="14"/>
        <v>0</v>
      </c>
      <c r="BL192" s="16" t="s">
        <v>217</v>
      </c>
      <c r="BM192" s="224" t="s">
        <v>775</v>
      </c>
    </row>
    <row r="193" spans="1:65" s="2" customFormat="1" ht="22.15" customHeight="1">
      <c r="A193" s="33"/>
      <c r="B193" s="34"/>
      <c r="C193" s="213" t="s">
        <v>342</v>
      </c>
      <c r="D193" s="213" t="s">
        <v>213</v>
      </c>
      <c r="E193" s="214" t="s">
        <v>559</v>
      </c>
      <c r="F193" s="215" t="s">
        <v>560</v>
      </c>
      <c r="G193" s="216" t="s">
        <v>306</v>
      </c>
      <c r="H193" s="217">
        <v>88.55</v>
      </c>
      <c r="I193" s="218"/>
      <c r="J193" s="217">
        <f t="shared" si="5"/>
        <v>0</v>
      </c>
      <c r="K193" s="219"/>
      <c r="L193" s="38"/>
      <c r="M193" s="220" t="s">
        <v>1</v>
      </c>
      <c r="N193" s="221" t="s">
        <v>42</v>
      </c>
      <c r="O193" s="74"/>
      <c r="P193" s="222">
        <f t="shared" si="6"/>
        <v>0</v>
      </c>
      <c r="Q193" s="222">
        <v>0</v>
      </c>
      <c r="R193" s="222">
        <f t="shared" si="7"/>
        <v>0</v>
      </c>
      <c r="S193" s="222">
        <v>0</v>
      </c>
      <c r="T193" s="223">
        <f t="shared" si="8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24" t="s">
        <v>217</v>
      </c>
      <c r="AT193" s="224" t="s">
        <v>213</v>
      </c>
      <c r="AU193" s="224" t="s">
        <v>95</v>
      </c>
      <c r="AY193" s="16" t="s">
        <v>211</v>
      </c>
      <c r="BE193" s="225">
        <f t="shared" si="9"/>
        <v>0</v>
      </c>
      <c r="BF193" s="225">
        <f t="shared" si="10"/>
        <v>0</v>
      </c>
      <c r="BG193" s="225">
        <f t="shared" si="11"/>
        <v>0</v>
      </c>
      <c r="BH193" s="225">
        <f t="shared" si="12"/>
        <v>0</v>
      </c>
      <c r="BI193" s="225">
        <f t="shared" si="13"/>
        <v>0</v>
      </c>
      <c r="BJ193" s="16" t="s">
        <v>95</v>
      </c>
      <c r="BK193" s="225">
        <f t="shared" si="14"/>
        <v>0</v>
      </c>
      <c r="BL193" s="16" t="s">
        <v>217</v>
      </c>
      <c r="BM193" s="224" t="s">
        <v>776</v>
      </c>
    </row>
    <row r="194" spans="1:65" s="13" customFormat="1">
      <c r="B194" s="226"/>
      <c r="C194" s="227"/>
      <c r="D194" s="228" t="s">
        <v>219</v>
      </c>
      <c r="E194" s="229" t="s">
        <v>1</v>
      </c>
      <c r="F194" s="230" t="s">
        <v>845</v>
      </c>
      <c r="G194" s="227"/>
      <c r="H194" s="231">
        <v>88.55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219</v>
      </c>
      <c r="AU194" s="237" t="s">
        <v>95</v>
      </c>
      <c r="AV194" s="13" t="s">
        <v>95</v>
      </c>
      <c r="AW194" s="13" t="s">
        <v>32</v>
      </c>
      <c r="AX194" s="13" t="s">
        <v>84</v>
      </c>
      <c r="AY194" s="237" t="s">
        <v>211</v>
      </c>
    </row>
    <row r="195" spans="1:65" s="12" customFormat="1" ht="22.9" customHeight="1">
      <c r="B195" s="197"/>
      <c r="C195" s="198"/>
      <c r="D195" s="199" t="s">
        <v>75</v>
      </c>
      <c r="E195" s="211" t="s">
        <v>562</v>
      </c>
      <c r="F195" s="211" t="s">
        <v>563</v>
      </c>
      <c r="G195" s="198"/>
      <c r="H195" s="198"/>
      <c r="I195" s="201"/>
      <c r="J195" s="212">
        <f>BK195</f>
        <v>0</v>
      </c>
      <c r="K195" s="198"/>
      <c r="L195" s="203"/>
      <c r="M195" s="204"/>
      <c r="N195" s="205"/>
      <c r="O195" s="205"/>
      <c r="P195" s="206">
        <f>P196</f>
        <v>0</v>
      </c>
      <c r="Q195" s="205"/>
      <c r="R195" s="206">
        <f>R196</f>
        <v>0</v>
      </c>
      <c r="S195" s="205"/>
      <c r="T195" s="207">
        <f>T196</f>
        <v>0</v>
      </c>
      <c r="AR195" s="208" t="s">
        <v>84</v>
      </c>
      <c r="AT195" s="209" t="s">
        <v>75</v>
      </c>
      <c r="AU195" s="209" t="s">
        <v>84</v>
      </c>
      <c r="AY195" s="208" t="s">
        <v>211</v>
      </c>
      <c r="BK195" s="210">
        <f>BK196</f>
        <v>0</v>
      </c>
    </row>
    <row r="196" spans="1:65" s="2" customFormat="1" ht="30" customHeight="1">
      <c r="A196" s="33"/>
      <c r="B196" s="34"/>
      <c r="C196" s="213" t="s">
        <v>347</v>
      </c>
      <c r="D196" s="213" t="s">
        <v>213</v>
      </c>
      <c r="E196" s="214" t="s">
        <v>778</v>
      </c>
      <c r="F196" s="215" t="s">
        <v>779</v>
      </c>
      <c r="G196" s="216" t="s">
        <v>306</v>
      </c>
      <c r="H196" s="217">
        <v>261.70999999999998</v>
      </c>
      <c r="I196" s="218"/>
      <c r="J196" s="217">
        <f>ROUND(I196*H196,2)</f>
        <v>0</v>
      </c>
      <c r="K196" s="219"/>
      <c r="L196" s="38"/>
      <c r="M196" s="259" t="s">
        <v>1</v>
      </c>
      <c r="N196" s="260" t="s">
        <v>42</v>
      </c>
      <c r="O196" s="261"/>
      <c r="P196" s="262">
        <f>O196*H196</f>
        <v>0</v>
      </c>
      <c r="Q196" s="262">
        <v>0</v>
      </c>
      <c r="R196" s="262">
        <f>Q196*H196</f>
        <v>0</v>
      </c>
      <c r="S196" s="262">
        <v>0</v>
      </c>
      <c r="T196" s="263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24" t="s">
        <v>217</v>
      </c>
      <c r="AT196" s="224" t="s">
        <v>213</v>
      </c>
      <c r="AU196" s="224" t="s">
        <v>95</v>
      </c>
      <c r="AY196" s="16" t="s">
        <v>211</v>
      </c>
      <c r="BE196" s="225">
        <f>IF(N196="základná",J196,0)</f>
        <v>0</v>
      </c>
      <c r="BF196" s="225">
        <f>IF(N196="znížená",J196,0)</f>
        <v>0</v>
      </c>
      <c r="BG196" s="225">
        <f>IF(N196="zákl. prenesená",J196,0)</f>
        <v>0</v>
      </c>
      <c r="BH196" s="225">
        <f>IF(N196="zníž. prenesená",J196,0)</f>
        <v>0</v>
      </c>
      <c r="BI196" s="225">
        <f>IF(N196="nulová",J196,0)</f>
        <v>0</v>
      </c>
      <c r="BJ196" s="16" t="s">
        <v>95</v>
      </c>
      <c r="BK196" s="225">
        <f>ROUND(I196*H196,2)</f>
        <v>0</v>
      </c>
      <c r="BL196" s="16" t="s">
        <v>217</v>
      </c>
      <c r="BM196" s="224" t="s">
        <v>846</v>
      </c>
    </row>
    <row r="197" spans="1:65" s="2" customFormat="1" ht="6.95" customHeight="1">
      <c r="A197" s="33"/>
      <c r="B197" s="57"/>
      <c r="C197" s="58"/>
      <c r="D197" s="58"/>
      <c r="E197" s="58"/>
      <c r="F197" s="58"/>
      <c r="G197" s="58"/>
      <c r="H197" s="58"/>
      <c r="I197" s="58"/>
      <c r="J197" s="58"/>
      <c r="K197" s="58"/>
      <c r="L197" s="38"/>
      <c r="M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</sheetData>
  <sheetProtection password="CC35" sheet="1" objects="1" scenarios="1" formatColumns="0" formatRows="0" autoFilter="0"/>
  <autoFilter ref="C135:K196" xr:uid="{00000000-0009-0000-0000-00000F000000}"/>
  <mergeCells count="17">
    <mergeCell ref="E20:H20"/>
    <mergeCell ref="E29:H29"/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242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123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1" customFormat="1" ht="12" customHeight="1">
      <c r="B8" s="19"/>
      <c r="D8" s="122" t="s">
        <v>170</v>
      </c>
      <c r="L8" s="19"/>
    </row>
    <row r="9" spans="1:46" s="2" customFormat="1" ht="14.45" customHeight="1">
      <c r="A9" s="33"/>
      <c r="B9" s="38"/>
      <c r="C9" s="33"/>
      <c r="D9" s="33"/>
      <c r="E9" s="403" t="s">
        <v>655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22" t="s">
        <v>633</v>
      </c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5.6" customHeight="1">
      <c r="A11" s="33"/>
      <c r="B11" s="38"/>
      <c r="C11" s="33"/>
      <c r="D11" s="33"/>
      <c r="E11" s="405" t="s">
        <v>847</v>
      </c>
      <c r="F11" s="406"/>
      <c r="G11" s="406"/>
      <c r="H11" s="406"/>
      <c r="I11" s="33"/>
      <c r="J11" s="33"/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22" t="s">
        <v>16</v>
      </c>
      <c r="E13" s="33"/>
      <c r="F13" s="113" t="s">
        <v>1</v>
      </c>
      <c r="G13" s="33"/>
      <c r="H13" s="33"/>
      <c r="I13" s="122" t="s">
        <v>17</v>
      </c>
      <c r="J13" s="113" t="s">
        <v>1</v>
      </c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18</v>
      </c>
      <c r="E14" s="33"/>
      <c r="F14" s="113" t="s">
        <v>19</v>
      </c>
      <c r="G14" s="33"/>
      <c r="H14" s="33"/>
      <c r="I14" s="122" t="s">
        <v>20</v>
      </c>
      <c r="J14" s="123">
        <f>'Rekapitulácia stavby'!AN8</f>
        <v>44957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22" t="s">
        <v>21</v>
      </c>
      <c r="E16" s="33"/>
      <c r="F16" s="33"/>
      <c r="G16" s="33"/>
      <c r="H16" s="33"/>
      <c r="I16" s="122" t="s">
        <v>22</v>
      </c>
      <c r="J16" s="113" t="s">
        <v>23</v>
      </c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3" t="s">
        <v>24</v>
      </c>
      <c r="F17" s="33"/>
      <c r="G17" s="33"/>
      <c r="H17" s="33"/>
      <c r="I17" s="122" t="s">
        <v>25</v>
      </c>
      <c r="J17" s="113" t="s">
        <v>1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2" t="s">
        <v>26</v>
      </c>
      <c r="E19" s="33"/>
      <c r="F19" s="33"/>
      <c r="G19" s="33"/>
      <c r="H19" s="33"/>
      <c r="I19" s="122" t="s">
        <v>22</v>
      </c>
      <c r="J19" s="29" t="str">
        <f>'Rekapitulácia stavby'!AN13</f>
        <v>Vyplň údaj</v>
      </c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407" t="str">
        <f>'Rekapitulácia stavby'!E14</f>
        <v>Vyplň údaj</v>
      </c>
      <c r="F20" s="408"/>
      <c r="G20" s="408"/>
      <c r="H20" s="408"/>
      <c r="I20" s="122" t="s">
        <v>25</v>
      </c>
      <c r="J20" s="29" t="str">
        <f>'Rekapitulácia stavby'!AN14</f>
        <v>Vyplň údaj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2" t="s">
        <v>28</v>
      </c>
      <c r="E22" s="33"/>
      <c r="F22" s="33"/>
      <c r="G22" s="33"/>
      <c r="H22" s="33"/>
      <c r="I22" s="122" t="s">
        <v>22</v>
      </c>
      <c r="J22" s="113" t="s">
        <v>29</v>
      </c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3" t="s">
        <v>30</v>
      </c>
      <c r="F23" s="33"/>
      <c r="G23" s="33"/>
      <c r="H23" s="33"/>
      <c r="I23" s="122" t="s">
        <v>25</v>
      </c>
      <c r="J23" s="113" t="s">
        <v>31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2" t="s">
        <v>33</v>
      </c>
      <c r="E25" s="33"/>
      <c r="F25" s="33"/>
      <c r="G25" s="33"/>
      <c r="H25" s="33"/>
      <c r="I25" s="122" t="s">
        <v>22</v>
      </c>
      <c r="J25" s="113" t="str">
        <f>IF('Rekapitulácia stavby'!AN19="","",'Rekapitulácia stavby'!AN19)</f>
        <v/>
      </c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3" t="str">
        <f>IF('Rekapitulácia stavby'!E20="","",'Rekapitulácia stavby'!E20)</f>
        <v xml:space="preserve"> </v>
      </c>
      <c r="F26" s="33"/>
      <c r="G26" s="33"/>
      <c r="H26" s="33"/>
      <c r="I26" s="122" t="s">
        <v>25</v>
      </c>
      <c r="J26" s="113" t="str">
        <f>IF('Rekapitulácia stavby'!AN20="","",'Rekapitulácia stavby'!AN20)</f>
        <v/>
      </c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2" t="s">
        <v>35</v>
      </c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5" customHeight="1">
      <c r="A29" s="124"/>
      <c r="B29" s="125"/>
      <c r="C29" s="124"/>
      <c r="D29" s="124"/>
      <c r="E29" s="409" t="s">
        <v>1</v>
      </c>
      <c r="F29" s="409"/>
      <c r="G29" s="409"/>
      <c r="H29" s="409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7"/>
      <c r="E31" s="127"/>
      <c r="F31" s="127"/>
      <c r="G31" s="127"/>
      <c r="H31" s="127"/>
      <c r="I31" s="127"/>
      <c r="J31" s="127"/>
      <c r="K31" s="12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13" t="s">
        <v>172</v>
      </c>
      <c r="E32" s="33"/>
      <c r="F32" s="33"/>
      <c r="G32" s="33"/>
      <c r="H32" s="33"/>
      <c r="I32" s="33"/>
      <c r="J32" s="128">
        <f>J98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9" t="s">
        <v>173</v>
      </c>
      <c r="E33" s="33"/>
      <c r="F33" s="33"/>
      <c r="G33" s="33"/>
      <c r="H33" s="33"/>
      <c r="I33" s="33"/>
      <c r="J33" s="128">
        <f>J107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7"/>
      <c r="E35" s="127"/>
      <c r="F35" s="127"/>
      <c r="G35" s="127"/>
      <c r="H35" s="127"/>
      <c r="I35" s="127"/>
      <c r="J35" s="127"/>
      <c r="K35" s="127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40</v>
      </c>
      <c r="E37" s="134" t="s">
        <v>41</v>
      </c>
      <c r="F37" s="135">
        <f>ROUND((SUM(BE107:BE114) + SUM(BE136:BE241)),  2)</f>
        <v>0</v>
      </c>
      <c r="G37" s="136"/>
      <c r="H37" s="136"/>
      <c r="I37" s="137">
        <v>0.2</v>
      </c>
      <c r="J37" s="135">
        <f>ROUND(((SUM(BE107:BE114) + SUM(BE136:BE241))*I37),  2)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34" t="s">
        <v>42</v>
      </c>
      <c r="F38" s="135">
        <f>ROUND((SUM(BF107:BF114) + SUM(BF136:BF241)),  2)</f>
        <v>0</v>
      </c>
      <c r="G38" s="136"/>
      <c r="H38" s="136"/>
      <c r="I38" s="137">
        <v>0.2</v>
      </c>
      <c r="J38" s="135">
        <f>ROUND(((SUM(BF107:BF114) + SUM(BF136:BF241))*I38),  2)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22" t="s">
        <v>43</v>
      </c>
      <c r="F39" s="138">
        <f>ROUND((SUM(BG107:BG114) + SUM(BG136:BG241)),  2)</f>
        <v>0</v>
      </c>
      <c r="G39" s="33"/>
      <c r="H39" s="33"/>
      <c r="I39" s="139">
        <v>0.2</v>
      </c>
      <c r="J39" s="138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22" t="s">
        <v>44</v>
      </c>
      <c r="F40" s="138">
        <f>ROUND((SUM(BH107:BH114) + SUM(BH136:BH241)),  2)</f>
        <v>0</v>
      </c>
      <c r="G40" s="33"/>
      <c r="H40" s="33"/>
      <c r="I40" s="139">
        <v>0.2</v>
      </c>
      <c r="J40" s="138">
        <f>0</f>
        <v>0</v>
      </c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34" t="s">
        <v>45</v>
      </c>
      <c r="F41" s="135">
        <f>ROUND((SUM(BI107:BI114) + SUM(BI136:BI241)),  2)</f>
        <v>0</v>
      </c>
      <c r="G41" s="136"/>
      <c r="H41" s="136"/>
      <c r="I41" s="137">
        <v>0</v>
      </c>
      <c r="J41" s="135">
        <f>0</f>
        <v>0</v>
      </c>
      <c r="K41" s="33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40"/>
      <c r="D43" s="141" t="s">
        <v>46</v>
      </c>
      <c r="E43" s="142"/>
      <c r="F43" s="142"/>
      <c r="G43" s="143" t="s">
        <v>47</v>
      </c>
      <c r="H43" s="144" t="s">
        <v>48</v>
      </c>
      <c r="I43" s="142"/>
      <c r="J43" s="145">
        <f>SUM(J34:J41)</f>
        <v>0</v>
      </c>
      <c r="K43" s="146"/>
      <c r="L43" s="5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170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4.45" customHeight="1">
      <c r="A87" s="33"/>
      <c r="B87" s="34"/>
      <c r="C87" s="35"/>
      <c r="D87" s="35"/>
      <c r="E87" s="400" t="s">
        <v>655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633</v>
      </c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35"/>
      <c r="D89" s="35"/>
      <c r="E89" s="356" t="str">
        <f>E11</f>
        <v>999-9-9-44 - SO 14.4 P</v>
      </c>
      <c r="F89" s="402"/>
      <c r="G89" s="402"/>
      <c r="H89" s="402"/>
      <c r="I89" s="35"/>
      <c r="J89" s="35"/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Malacky</v>
      </c>
      <c r="G91" s="35"/>
      <c r="H91" s="35"/>
      <c r="I91" s="28" t="s">
        <v>20</v>
      </c>
      <c r="J91" s="69">
        <f>IF(J14="","",J14)</f>
        <v>44957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9" customHeight="1">
      <c r="A93" s="33"/>
      <c r="B93" s="34"/>
      <c r="C93" s="28" t="s">
        <v>21</v>
      </c>
      <c r="D93" s="35"/>
      <c r="E93" s="35"/>
      <c r="F93" s="26" t="str">
        <f>E17</f>
        <v>Mesto Malacky, Bernolákova 5188/1A, 901 01 Malacky</v>
      </c>
      <c r="G93" s="35"/>
      <c r="H93" s="35"/>
      <c r="I93" s="28" t="s">
        <v>28</v>
      </c>
      <c r="J93" s="31" t="str">
        <f>E23</f>
        <v>Cykloprojekt s.r.o., Laurinská 18, 81101 Bratislav</v>
      </c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6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 xml:space="preserve"> </v>
      </c>
      <c r="K94" s="35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8" t="s">
        <v>175</v>
      </c>
      <c r="D96" s="159"/>
      <c r="E96" s="159"/>
      <c r="F96" s="159"/>
      <c r="G96" s="159"/>
      <c r="H96" s="159"/>
      <c r="I96" s="159"/>
      <c r="J96" s="160" t="s">
        <v>176</v>
      </c>
      <c r="K96" s="159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4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22.9" customHeight="1">
      <c r="A98" s="33"/>
      <c r="B98" s="34"/>
      <c r="C98" s="161" t="s">
        <v>177</v>
      </c>
      <c r="D98" s="35"/>
      <c r="E98" s="35"/>
      <c r="F98" s="35"/>
      <c r="G98" s="35"/>
      <c r="H98" s="35"/>
      <c r="I98" s="35"/>
      <c r="J98" s="87">
        <f>J136</f>
        <v>0</v>
      </c>
      <c r="K98" s="35"/>
      <c r="L98" s="54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178</v>
      </c>
    </row>
    <row r="99" spans="1:65" s="9" customFormat="1" ht="24.95" customHeight="1">
      <c r="B99" s="162"/>
      <c r="C99" s="163"/>
      <c r="D99" s="164" t="s">
        <v>179</v>
      </c>
      <c r="E99" s="165"/>
      <c r="F99" s="165"/>
      <c r="G99" s="165"/>
      <c r="H99" s="165"/>
      <c r="I99" s="165"/>
      <c r="J99" s="166">
        <f>J137</f>
        <v>0</v>
      </c>
      <c r="K99" s="163"/>
      <c r="L99" s="167"/>
    </row>
    <row r="100" spans="1:65" s="10" customFormat="1" ht="19.899999999999999" customHeight="1">
      <c r="B100" s="168"/>
      <c r="C100" s="107"/>
      <c r="D100" s="169" t="s">
        <v>180</v>
      </c>
      <c r="E100" s="170"/>
      <c r="F100" s="170"/>
      <c r="G100" s="170"/>
      <c r="H100" s="170"/>
      <c r="I100" s="170"/>
      <c r="J100" s="171">
        <f>J138</f>
        <v>0</v>
      </c>
      <c r="K100" s="107"/>
      <c r="L100" s="172"/>
    </row>
    <row r="101" spans="1:65" s="10" customFormat="1" ht="19.899999999999999" customHeight="1">
      <c r="B101" s="168"/>
      <c r="C101" s="107"/>
      <c r="D101" s="169" t="s">
        <v>182</v>
      </c>
      <c r="E101" s="170"/>
      <c r="F101" s="170"/>
      <c r="G101" s="170"/>
      <c r="H101" s="170"/>
      <c r="I101" s="170"/>
      <c r="J101" s="171">
        <f>J170</f>
        <v>0</v>
      </c>
      <c r="K101" s="107"/>
      <c r="L101" s="172"/>
    </row>
    <row r="102" spans="1:65" s="10" customFormat="1" ht="19.899999999999999" customHeight="1">
      <c r="B102" s="168"/>
      <c r="C102" s="107"/>
      <c r="D102" s="169" t="s">
        <v>183</v>
      </c>
      <c r="E102" s="170"/>
      <c r="F102" s="170"/>
      <c r="G102" s="170"/>
      <c r="H102" s="170"/>
      <c r="I102" s="170"/>
      <c r="J102" s="171">
        <f>J178</f>
        <v>0</v>
      </c>
      <c r="K102" s="107"/>
      <c r="L102" s="172"/>
    </row>
    <row r="103" spans="1:65" s="10" customFormat="1" ht="19.899999999999999" customHeight="1">
      <c r="B103" s="168"/>
      <c r="C103" s="107"/>
      <c r="D103" s="169" t="s">
        <v>185</v>
      </c>
      <c r="E103" s="170"/>
      <c r="F103" s="170"/>
      <c r="G103" s="170"/>
      <c r="H103" s="170"/>
      <c r="I103" s="170"/>
      <c r="J103" s="171">
        <f>J205</f>
        <v>0</v>
      </c>
      <c r="K103" s="107"/>
      <c r="L103" s="172"/>
    </row>
    <row r="104" spans="1:65" s="10" customFormat="1" ht="19.899999999999999" customHeight="1">
      <c r="B104" s="168"/>
      <c r="C104" s="107"/>
      <c r="D104" s="169" t="s">
        <v>186</v>
      </c>
      <c r="E104" s="170"/>
      <c r="F104" s="170"/>
      <c r="G104" s="170"/>
      <c r="H104" s="170"/>
      <c r="I104" s="170"/>
      <c r="J104" s="171">
        <f>J240</f>
        <v>0</v>
      </c>
      <c r="K104" s="107"/>
      <c r="L104" s="172"/>
    </row>
    <row r="105" spans="1:65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4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65" s="2" customFormat="1" ht="6.9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4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65" s="2" customFormat="1" ht="29.25" customHeight="1">
      <c r="A107" s="33"/>
      <c r="B107" s="34"/>
      <c r="C107" s="161" t="s">
        <v>187</v>
      </c>
      <c r="D107" s="35"/>
      <c r="E107" s="35"/>
      <c r="F107" s="35"/>
      <c r="G107" s="35"/>
      <c r="H107" s="35"/>
      <c r="I107" s="35"/>
      <c r="J107" s="173">
        <f>ROUND(J108 + J109 + J110 + J111 + J112 + J113,2)</f>
        <v>0</v>
      </c>
      <c r="K107" s="35"/>
      <c r="L107" s="54"/>
      <c r="N107" s="174" t="s">
        <v>40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34"/>
      <c r="C108" s="35"/>
      <c r="D108" s="398" t="s">
        <v>188</v>
      </c>
      <c r="E108" s="399"/>
      <c r="F108" s="399"/>
      <c r="G108" s="35"/>
      <c r="H108" s="35"/>
      <c r="I108" s="35"/>
      <c r="J108" s="176">
        <v>0</v>
      </c>
      <c r="K108" s="35"/>
      <c r="L108" s="177"/>
      <c r="M108" s="178"/>
      <c r="N108" s="179" t="s">
        <v>42</v>
      </c>
      <c r="O108" s="178"/>
      <c r="P108" s="178"/>
      <c r="Q108" s="178"/>
      <c r="R108" s="178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81" t="s">
        <v>189</v>
      </c>
      <c r="AZ108" s="178"/>
      <c r="BA108" s="178"/>
      <c r="BB108" s="178"/>
      <c r="BC108" s="178"/>
      <c r="BD108" s="178"/>
      <c r="BE108" s="182">
        <f t="shared" ref="BE108:BE113" si="0">IF(N108="základná",J108,0)</f>
        <v>0</v>
      </c>
      <c r="BF108" s="182">
        <f t="shared" ref="BF108:BF113" si="1">IF(N108="znížená",J108,0)</f>
        <v>0</v>
      </c>
      <c r="BG108" s="182">
        <f t="shared" ref="BG108:BG113" si="2">IF(N108="zákl. prenesená",J108,0)</f>
        <v>0</v>
      </c>
      <c r="BH108" s="182">
        <f t="shared" ref="BH108:BH113" si="3">IF(N108="zníž. prenesená",J108,0)</f>
        <v>0</v>
      </c>
      <c r="BI108" s="182">
        <f t="shared" ref="BI108:BI113" si="4">IF(N108="nulová",J108,0)</f>
        <v>0</v>
      </c>
      <c r="BJ108" s="181" t="s">
        <v>95</v>
      </c>
      <c r="BK108" s="178"/>
      <c r="BL108" s="178"/>
      <c r="BM108" s="178"/>
    </row>
    <row r="109" spans="1:65" s="2" customFormat="1" ht="18" customHeight="1">
      <c r="A109" s="33"/>
      <c r="B109" s="34"/>
      <c r="C109" s="35"/>
      <c r="D109" s="398" t="s">
        <v>190</v>
      </c>
      <c r="E109" s="399"/>
      <c r="F109" s="399"/>
      <c r="G109" s="35"/>
      <c r="H109" s="35"/>
      <c r="I109" s="35"/>
      <c r="J109" s="176"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189</v>
      </c>
      <c r="AZ109" s="178"/>
      <c r="BA109" s="178"/>
      <c r="BB109" s="178"/>
      <c r="BC109" s="178"/>
      <c r="BD109" s="178"/>
      <c r="BE109" s="182">
        <f t="shared" si="0"/>
        <v>0</v>
      </c>
      <c r="BF109" s="182">
        <f t="shared" si="1"/>
        <v>0</v>
      </c>
      <c r="BG109" s="182">
        <f t="shared" si="2"/>
        <v>0</v>
      </c>
      <c r="BH109" s="182">
        <f t="shared" si="3"/>
        <v>0</v>
      </c>
      <c r="BI109" s="182">
        <f t="shared" si="4"/>
        <v>0</v>
      </c>
      <c r="BJ109" s="181" t="s">
        <v>95</v>
      </c>
      <c r="BK109" s="178"/>
      <c r="BL109" s="178"/>
      <c r="BM109" s="178"/>
    </row>
    <row r="110" spans="1:65" s="2" customFormat="1" ht="18" customHeight="1">
      <c r="A110" s="33"/>
      <c r="B110" s="34"/>
      <c r="C110" s="35"/>
      <c r="D110" s="398" t="s">
        <v>191</v>
      </c>
      <c r="E110" s="399"/>
      <c r="F110" s="399"/>
      <c r="G110" s="35"/>
      <c r="H110" s="35"/>
      <c r="I110" s="35"/>
      <c r="J110" s="176">
        <v>0</v>
      </c>
      <c r="K110" s="35"/>
      <c r="L110" s="177"/>
      <c r="M110" s="178"/>
      <c r="N110" s="179" t="s">
        <v>42</v>
      </c>
      <c r="O110" s="178"/>
      <c r="P110" s="178"/>
      <c r="Q110" s="178"/>
      <c r="R110" s="178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81" t="s">
        <v>189</v>
      </c>
      <c r="AZ110" s="178"/>
      <c r="BA110" s="178"/>
      <c r="BB110" s="178"/>
      <c r="BC110" s="178"/>
      <c r="BD110" s="178"/>
      <c r="BE110" s="182">
        <f t="shared" si="0"/>
        <v>0</v>
      </c>
      <c r="BF110" s="182">
        <f t="shared" si="1"/>
        <v>0</v>
      </c>
      <c r="BG110" s="182">
        <f t="shared" si="2"/>
        <v>0</v>
      </c>
      <c r="BH110" s="182">
        <f t="shared" si="3"/>
        <v>0</v>
      </c>
      <c r="BI110" s="182">
        <f t="shared" si="4"/>
        <v>0</v>
      </c>
      <c r="BJ110" s="181" t="s">
        <v>95</v>
      </c>
      <c r="BK110" s="178"/>
      <c r="BL110" s="178"/>
      <c r="BM110" s="178"/>
    </row>
    <row r="111" spans="1:65" s="2" customFormat="1" ht="18" customHeight="1">
      <c r="A111" s="33"/>
      <c r="B111" s="34"/>
      <c r="C111" s="35"/>
      <c r="D111" s="398" t="s">
        <v>192</v>
      </c>
      <c r="E111" s="399"/>
      <c r="F111" s="399"/>
      <c r="G111" s="35"/>
      <c r="H111" s="35"/>
      <c r="I111" s="35"/>
      <c r="J111" s="176">
        <v>0</v>
      </c>
      <c r="K111" s="35"/>
      <c r="L111" s="177"/>
      <c r="M111" s="178"/>
      <c r="N111" s="179" t="s">
        <v>42</v>
      </c>
      <c r="O111" s="178"/>
      <c r="P111" s="178"/>
      <c r="Q111" s="178"/>
      <c r="R111" s="178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81" t="s">
        <v>189</v>
      </c>
      <c r="AZ111" s="178"/>
      <c r="BA111" s="178"/>
      <c r="BB111" s="178"/>
      <c r="BC111" s="178"/>
      <c r="BD111" s="178"/>
      <c r="BE111" s="182">
        <f t="shared" si="0"/>
        <v>0</v>
      </c>
      <c r="BF111" s="182">
        <f t="shared" si="1"/>
        <v>0</v>
      </c>
      <c r="BG111" s="182">
        <f t="shared" si="2"/>
        <v>0</v>
      </c>
      <c r="BH111" s="182">
        <f t="shared" si="3"/>
        <v>0</v>
      </c>
      <c r="BI111" s="182">
        <f t="shared" si="4"/>
        <v>0</v>
      </c>
      <c r="BJ111" s="181" t="s">
        <v>95</v>
      </c>
      <c r="BK111" s="178"/>
      <c r="BL111" s="178"/>
      <c r="BM111" s="178"/>
    </row>
    <row r="112" spans="1:65" s="2" customFormat="1" ht="18" customHeight="1">
      <c r="A112" s="33"/>
      <c r="B112" s="34"/>
      <c r="C112" s="35"/>
      <c r="D112" s="398" t="s">
        <v>193</v>
      </c>
      <c r="E112" s="399"/>
      <c r="F112" s="399"/>
      <c r="G112" s="35"/>
      <c r="H112" s="35"/>
      <c r="I112" s="35"/>
      <c r="J112" s="176">
        <v>0</v>
      </c>
      <c r="K112" s="35"/>
      <c r="L112" s="177"/>
      <c r="M112" s="178"/>
      <c r="N112" s="179" t="s">
        <v>42</v>
      </c>
      <c r="O112" s="178"/>
      <c r="P112" s="178"/>
      <c r="Q112" s="178"/>
      <c r="R112" s="178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81" t="s">
        <v>189</v>
      </c>
      <c r="AZ112" s="178"/>
      <c r="BA112" s="178"/>
      <c r="BB112" s="178"/>
      <c r="BC112" s="178"/>
      <c r="BD112" s="178"/>
      <c r="BE112" s="182">
        <f t="shared" si="0"/>
        <v>0</v>
      </c>
      <c r="BF112" s="182">
        <f t="shared" si="1"/>
        <v>0</v>
      </c>
      <c r="BG112" s="182">
        <f t="shared" si="2"/>
        <v>0</v>
      </c>
      <c r="BH112" s="182">
        <f t="shared" si="3"/>
        <v>0</v>
      </c>
      <c r="BI112" s="182">
        <f t="shared" si="4"/>
        <v>0</v>
      </c>
      <c r="BJ112" s="181" t="s">
        <v>95</v>
      </c>
      <c r="BK112" s="178"/>
      <c r="BL112" s="178"/>
      <c r="BM112" s="178"/>
    </row>
    <row r="113" spans="1:65" s="2" customFormat="1" ht="18" customHeight="1">
      <c r="A113" s="33"/>
      <c r="B113" s="34"/>
      <c r="C113" s="35"/>
      <c r="D113" s="175" t="s">
        <v>194</v>
      </c>
      <c r="E113" s="35"/>
      <c r="F113" s="35"/>
      <c r="G113" s="35"/>
      <c r="H113" s="35"/>
      <c r="I113" s="35"/>
      <c r="J113" s="176">
        <f>ROUND(J32*T113,2)</f>
        <v>0</v>
      </c>
      <c r="K113" s="35"/>
      <c r="L113" s="177"/>
      <c r="M113" s="178"/>
      <c r="N113" s="179" t="s">
        <v>42</v>
      </c>
      <c r="O113" s="178"/>
      <c r="P113" s="178"/>
      <c r="Q113" s="178"/>
      <c r="R113" s="178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81" t="s">
        <v>195</v>
      </c>
      <c r="AZ113" s="178"/>
      <c r="BA113" s="178"/>
      <c r="BB113" s="178"/>
      <c r="BC113" s="178"/>
      <c r="BD113" s="178"/>
      <c r="BE113" s="182">
        <f t="shared" si="0"/>
        <v>0</v>
      </c>
      <c r="BF113" s="182">
        <f t="shared" si="1"/>
        <v>0</v>
      </c>
      <c r="BG113" s="182">
        <f t="shared" si="2"/>
        <v>0</v>
      </c>
      <c r="BH113" s="182">
        <f t="shared" si="3"/>
        <v>0</v>
      </c>
      <c r="BI113" s="182">
        <f t="shared" si="4"/>
        <v>0</v>
      </c>
      <c r="BJ113" s="181" t="s">
        <v>95</v>
      </c>
      <c r="BK113" s="178"/>
      <c r="BL113" s="178"/>
      <c r="BM113" s="178"/>
    </row>
    <row r="114" spans="1:65" s="2" customForma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4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29.25" customHeight="1">
      <c r="A115" s="33"/>
      <c r="B115" s="34"/>
      <c r="C115" s="183" t="s">
        <v>196</v>
      </c>
      <c r="D115" s="159"/>
      <c r="E115" s="159"/>
      <c r="F115" s="159"/>
      <c r="G115" s="159"/>
      <c r="H115" s="159"/>
      <c r="I115" s="159"/>
      <c r="J115" s="184">
        <f>ROUND(J98+J107,2)</f>
        <v>0</v>
      </c>
      <c r="K115" s="159"/>
      <c r="L115" s="54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65" s="2" customFormat="1" ht="6.95" customHeight="1">
      <c r="A120" s="33"/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5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4.95" customHeight="1">
      <c r="A121" s="33"/>
      <c r="B121" s="34"/>
      <c r="C121" s="22" t="s">
        <v>197</v>
      </c>
      <c r="D121" s="35"/>
      <c r="E121" s="35"/>
      <c r="F121" s="35"/>
      <c r="G121" s="35"/>
      <c r="H121" s="35"/>
      <c r="I121" s="35"/>
      <c r="J121" s="35"/>
      <c r="K121" s="35"/>
      <c r="L121" s="54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2" customHeight="1">
      <c r="A123" s="33"/>
      <c r="B123" s="34"/>
      <c r="C123" s="28" t="s">
        <v>14</v>
      </c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27" customHeight="1">
      <c r="A124" s="33"/>
      <c r="B124" s="34"/>
      <c r="C124" s="35"/>
      <c r="D124" s="35"/>
      <c r="E124" s="400" t="str">
        <f>E7</f>
        <v>Cyklotrasa Partizánska - Cesta mládeže, Malacky - časť 2 - neoprávnené náklady</v>
      </c>
      <c r="F124" s="401"/>
      <c r="G124" s="401"/>
      <c r="H124" s="401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1" customFormat="1" ht="12" customHeight="1">
      <c r="B125" s="20"/>
      <c r="C125" s="28" t="s">
        <v>170</v>
      </c>
      <c r="D125" s="21"/>
      <c r="E125" s="21"/>
      <c r="F125" s="21"/>
      <c r="G125" s="21"/>
      <c r="H125" s="21"/>
      <c r="I125" s="21"/>
      <c r="J125" s="21"/>
      <c r="K125" s="21"/>
      <c r="L125" s="19"/>
    </row>
    <row r="126" spans="1:65" s="2" customFormat="1" ht="14.45" customHeight="1">
      <c r="A126" s="33"/>
      <c r="B126" s="34"/>
      <c r="C126" s="35"/>
      <c r="D126" s="35"/>
      <c r="E126" s="400" t="s">
        <v>655</v>
      </c>
      <c r="F126" s="402"/>
      <c r="G126" s="402"/>
      <c r="H126" s="402"/>
      <c r="I126" s="35"/>
      <c r="J126" s="35"/>
      <c r="K126" s="35"/>
      <c r="L126" s="5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5" s="2" customFormat="1" ht="12" customHeight="1">
      <c r="A127" s="33"/>
      <c r="B127" s="34"/>
      <c r="C127" s="28" t="s">
        <v>633</v>
      </c>
      <c r="D127" s="35"/>
      <c r="E127" s="35"/>
      <c r="F127" s="35"/>
      <c r="G127" s="35"/>
      <c r="H127" s="35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5.6" customHeight="1">
      <c r="A128" s="33"/>
      <c r="B128" s="34"/>
      <c r="C128" s="35"/>
      <c r="D128" s="35"/>
      <c r="E128" s="356" t="str">
        <f>E11</f>
        <v>999-9-9-44 - SO 14.4 P</v>
      </c>
      <c r="F128" s="402"/>
      <c r="G128" s="402"/>
      <c r="H128" s="402"/>
      <c r="I128" s="35"/>
      <c r="J128" s="35"/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18</v>
      </c>
      <c r="D130" s="35"/>
      <c r="E130" s="35"/>
      <c r="F130" s="26" t="str">
        <f>F14</f>
        <v>Malacky</v>
      </c>
      <c r="G130" s="35"/>
      <c r="H130" s="35"/>
      <c r="I130" s="28" t="s">
        <v>20</v>
      </c>
      <c r="J130" s="69">
        <f>IF(J14="","",J14)</f>
        <v>44957</v>
      </c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54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40.9" customHeight="1">
      <c r="A132" s="33"/>
      <c r="B132" s="34"/>
      <c r="C132" s="28" t="s">
        <v>21</v>
      </c>
      <c r="D132" s="35"/>
      <c r="E132" s="35"/>
      <c r="F132" s="26" t="str">
        <f>E17</f>
        <v>Mesto Malacky, Bernolákova 5188/1A, 901 01 Malacky</v>
      </c>
      <c r="G132" s="35"/>
      <c r="H132" s="35"/>
      <c r="I132" s="28" t="s">
        <v>28</v>
      </c>
      <c r="J132" s="31" t="str">
        <f>E23</f>
        <v>Cykloprojekt s.r.o., Laurinská 18, 81101 Bratislav</v>
      </c>
      <c r="K132" s="35"/>
      <c r="L132" s="54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6" customHeight="1">
      <c r="A133" s="33"/>
      <c r="B133" s="34"/>
      <c r="C133" s="28" t="s">
        <v>26</v>
      </c>
      <c r="D133" s="35"/>
      <c r="E133" s="35"/>
      <c r="F133" s="26" t="str">
        <f>IF(E20="","",E20)</f>
        <v>Vyplň údaj</v>
      </c>
      <c r="G133" s="35"/>
      <c r="H133" s="35"/>
      <c r="I133" s="28" t="s">
        <v>33</v>
      </c>
      <c r="J133" s="31" t="str">
        <f>E26</f>
        <v xml:space="preserve"> </v>
      </c>
      <c r="K133" s="35"/>
      <c r="L133" s="54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0.35" customHeight="1">
      <c r="A134" s="33"/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54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11" customFormat="1" ht="29.25" customHeight="1">
      <c r="A135" s="185"/>
      <c r="B135" s="186"/>
      <c r="C135" s="187" t="s">
        <v>198</v>
      </c>
      <c r="D135" s="188" t="s">
        <v>61</v>
      </c>
      <c r="E135" s="188" t="s">
        <v>57</v>
      </c>
      <c r="F135" s="188" t="s">
        <v>58</v>
      </c>
      <c r="G135" s="188" t="s">
        <v>199</v>
      </c>
      <c r="H135" s="188" t="s">
        <v>200</v>
      </c>
      <c r="I135" s="188" t="s">
        <v>201</v>
      </c>
      <c r="J135" s="189" t="s">
        <v>176</v>
      </c>
      <c r="K135" s="190" t="s">
        <v>202</v>
      </c>
      <c r="L135" s="191"/>
      <c r="M135" s="78" t="s">
        <v>1</v>
      </c>
      <c r="N135" s="79" t="s">
        <v>40</v>
      </c>
      <c r="O135" s="79" t="s">
        <v>203</v>
      </c>
      <c r="P135" s="79" t="s">
        <v>204</v>
      </c>
      <c r="Q135" s="79" t="s">
        <v>205</v>
      </c>
      <c r="R135" s="79" t="s">
        <v>206</v>
      </c>
      <c r="S135" s="79" t="s">
        <v>207</v>
      </c>
      <c r="T135" s="80" t="s">
        <v>208</v>
      </c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</row>
    <row r="136" spans="1:65" s="2" customFormat="1" ht="22.9" customHeight="1">
      <c r="A136" s="33"/>
      <c r="B136" s="34"/>
      <c r="C136" s="85" t="s">
        <v>172</v>
      </c>
      <c r="D136" s="35"/>
      <c r="E136" s="35"/>
      <c r="F136" s="35"/>
      <c r="G136" s="35"/>
      <c r="H136" s="35"/>
      <c r="I136" s="35"/>
      <c r="J136" s="192">
        <f>BK136</f>
        <v>0</v>
      </c>
      <c r="K136" s="35"/>
      <c r="L136" s="38"/>
      <c r="M136" s="81"/>
      <c r="N136" s="193"/>
      <c r="O136" s="82"/>
      <c r="P136" s="194">
        <f>P137</f>
        <v>0</v>
      </c>
      <c r="Q136" s="82"/>
      <c r="R136" s="194">
        <f>R137</f>
        <v>204.78091279999998</v>
      </c>
      <c r="S136" s="82"/>
      <c r="T136" s="195">
        <f>T137</f>
        <v>106.19815000000001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75</v>
      </c>
      <c r="AU136" s="16" t="s">
        <v>178</v>
      </c>
      <c r="BK136" s="196">
        <f>BK137</f>
        <v>0</v>
      </c>
    </row>
    <row r="137" spans="1:65" s="12" customFormat="1" ht="25.9" customHeight="1">
      <c r="B137" s="197"/>
      <c r="C137" s="198"/>
      <c r="D137" s="199" t="s">
        <v>75</v>
      </c>
      <c r="E137" s="200" t="s">
        <v>209</v>
      </c>
      <c r="F137" s="200" t="s">
        <v>210</v>
      </c>
      <c r="G137" s="198"/>
      <c r="H137" s="198"/>
      <c r="I137" s="201"/>
      <c r="J137" s="202">
        <f>BK137</f>
        <v>0</v>
      </c>
      <c r="K137" s="198"/>
      <c r="L137" s="203"/>
      <c r="M137" s="204"/>
      <c r="N137" s="205"/>
      <c r="O137" s="205"/>
      <c r="P137" s="206">
        <f>P138+P170+P178+P205+P240</f>
        <v>0</v>
      </c>
      <c r="Q137" s="205"/>
      <c r="R137" s="206">
        <f>R138+R170+R178+R205+R240</f>
        <v>204.78091279999998</v>
      </c>
      <c r="S137" s="205"/>
      <c r="T137" s="207">
        <f>T138+T170+T178+T205+T240</f>
        <v>106.19815000000001</v>
      </c>
      <c r="AR137" s="208" t="s">
        <v>84</v>
      </c>
      <c r="AT137" s="209" t="s">
        <v>75</v>
      </c>
      <c r="AU137" s="209" t="s">
        <v>76</v>
      </c>
      <c r="AY137" s="208" t="s">
        <v>211</v>
      </c>
      <c r="BK137" s="210">
        <f>BK138+BK170+BK178+BK205+BK240</f>
        <v>0</v>
      </c>
    </row>
    <row r="138" spans="1:65" s="12" customFormat="1" ht="22.9" customHeight="1">
      <c r="B138" s="197"/>
      <c r="C138" s="198"/>
      <c r="D138" s="199" t="s">
        <v>75</v>
      </c>
      <c r="E138" s="211" t="s">
        <v>84</v>
      </c>
      <c r="F138" s="211" t="s">
        <v>212</v>
      </c>
      <c r="G138" s="198"/>
      <c r="H138" s="198"/>
      <c r="I138" s="201"/>
      <c r="J138" s="212">
        <f>BK138</f>
        <v>0</v>
      </c>
      <c r="K138" s="198"/>
      <c r="L138" s="203"/>
      <c r="M138" s="204"/>
      <c r="N138" s="205"/>
      <c r="O138" s="205"/>
      <c r="P138" s="206">
        <f>SUM(P139:P169)</f>
        <v>0</v>
      </c>
      <c r="Q138" s="205"/>
      <c r="R138" s="206">
        <f>SUM(R139:R169)</f>
        <v>6.0579000000000006E-3</v>
      </c>
      <c r="S138" s="205"/>
      <c r="T138" s="207">
        <f>SUM(T139:T169)</f>
        <v>106.11215000000001</v>
      </c>
      <c r="AR138" s="208" t="s">
        <v>84</v>
      </c>
      <c r="AT138" s="209" t="s">
        <v>75</v>
      </c>
      <c r="AU138" s="209" t="s">
        <v>84</v>
      </c>
      <c r="AY138" s="208" t="s">
        <v>211</v>
      </c>
      <c r="BK138" s="210">
        <f>SUM(BK139:BK169)</f>
        <v>0</v>
      </c>
    </row>
    <row r="139" spans="1:65" s="2" customFormat="1" ht="22.15" customHeight="1">
      <c r="A139" s="33"/>
      <c r="B139" s="34"/>
      <c r="C139" s="213" t="s">
        <v>84</v>
      </c>
      <c r="D139" s="213" t="s">
        <v>213</v>
      </c>
      <c r="E139" s="214" t="s">
        <v>657</v>
      </c>
      <c r="F139" s="215" t="s">
        <v>658</v>
      </c>
      <c r="G139" s="216" t="s">
        <v>216</v>
      </c>
      <c r="H139" s="217">
        <v>4.93</v>
      </c>
      <c r="I139" s="218"/>
      <c r="J139" s="217">
        <f>ROUND(I139*H139,2)</f>
        <v>0</v>
      </c>
      <c r="K139" s="219"/>
      <c r="L139" s="38"/>
      <c r="M139" s="220" t="s">
        <v>1</v>
      </c>
      <c r="N139" s="221" t="s">
        <v>42</v>
      </c>
      <c r="O139" s="74"/>
      <c r="P139" s="222">
        <f>O139*H139</f>
        <v>0</v>
      </c>
      <c r="Q139" s="222">
        <v>0</v>
      </c>
      <c r="R139" s="222">
        <f>Q139*H139</f>
        <v>0</v>
      </c>
      <c r="S139" s="222">
        <v>0.13800000000000001</v>
      </c>
      <c r="T139" s="223">
        <f>S139*H139</f>
        <v>0.68034000000000006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4" t="s">
        <v>217</v>
      </c>
      <c r="AT139" s="224" t="s">
        <v>213</v>
      </c>
      <c r="AU139" s="224" t="s">
        <v>95</v>
      </c>
      <c r="AY139" s="16" t="s">
        <v>211</v>
      </c>
      <c r="BE139" s="225">
        <f>IF(N139="základná",J139,0)</f>
        <v>0</v>
      </c>
      <c r="BF139" s="225">
        <f>IF(N139="znížená",J139,0)</f>
        <v>0</v>
      </c>
      <c r="BG139" s="225">
        <f>IF(N139="zákl. prenesená",J139,0)</f>
        <v>0</v>
      </c>
      <c r="BH139" s="225">
        <f>IF(N139="zníž. prenesená",J139,0)</f>
        <v>0</v>
      </c>
      <c r="BI139" s="225">
        <f>IF(N139="nulová",J139,0)</f>
        <v>0</v>
      </c>
      <c r="BJ139" s="16" t="s">
        <v>95</v>
      </c>
      <c r="BK139" s="225">
        <f>ROUND(I139*H139,2)</f>
        <v>0</v>
      </c>
      <c r="BL139" s="16" t="s">
        <v>217</v>
      </c>
      <c r="BM139" s="224" t="s">
        <v>659</v>
      </c>
    </row>
    <row r="140" spans="1:65" s="2" customFormat="1" ht="22.15" customHeight="1">
      <c r="A140" s="33"/>
      <c r="B140" s="34"/>
      <c r="C140" s="213" t="s">
        <v>95</v>
      </c>
      <c r="D140" s="213" t="s">
        <v>213</v>
      </c>
      <c r="E140" s="214" t="s">
        <v>569</v>
      </c>
      <c r="F140" s="215" t="s">
        <v>570</v>
      </c>
      <c r="G140" s="216" t="s">
        <v>216</v>
      </c>
      <c r="H140" s="217">
        <v>129.99</v>
      </c>
      <c r="I140" s="218"/>
      <c r="J140" s="217">
        <f>ROUND(I140*H140,2)</f>
        <v>0</v>
      </c>
      <c r="K140" s="219"/>
      <c r="L140" s="38"/>
      <c r="M140" s="220" t="s">
        <v>1</v>
      </c>
      <c r="N140" s="221" t="s">
        <v>42</v>
      </c>
      <c r="O140" s="74"/>
      <c r="P140" s="222">
        <f>O140*H140</f>
        <v>0</v>
      </c>
      <c r="Q140" s="222">
        <v>0</v>
      </c>
      <c r="R140" s="222">
        <f>Q140*H140</f>
        <v>0</v>
      </c>
      <c r="S140" s="222">
        <v>0.316</v>
      </c>
      <c r="T140" s="223">
        <f>S140*H140</f>
        <v>41.076840000000004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4" t="s">
        <v>217</v>
      </c>
      <c r="AT140" s="224" t="s">
        <v>213</v>
      </c>
      <c r="AU140" s="224" t="s">
        <v>95</v>
      </c>
      <c r="AY140" s="16" t="s">
        <v>211</v>
      </c>
      <c r="BE140" s="225">
        <f>IF(N140="základná",J140,0)</f>
        <v>0</v>
      </c>
      <c r="BF140" s="225">
        <f>IF(N140="znížená",J140,0)</f>
        <v>0</v>
      </c>
      <c r="BG140" s="225">
        <f>IF(N140="zákl. prenesená",J140,0)</f>
        <v>0</v>
      </c>
      <c r="BH140" s="225">
        <f>IF(N140="zníž. prenesená",J140,0)</f>
        <v>0</v>
      </c>
      <c r="BI140" s="225">
        <f>IF(N140="nulová",J140,0)</f>
        <v>0</v>
      </c>
      <c r="BJ140" s="16" t="s">
        <v>95</v>
      </c>
      <c r="BK140" s="225">
        <f>ROUND(I140*H140,2)</f>
        <v>0</v>
      </c>
      <c r="BL140" s="16" t="s">
        <v>217</v>
      </c>
      <c r="BM140" s="224" t="s">
        <v>848</v>
      </c>
    </row>
    <row r="141" spans="1:65" s="2" customFormat="1" ht="30" customHeight="1">
      <c r="A141" s="33"/>
      <c r="B141" s="34"/>
      <c r="C141" s="213" t="s">
        <v>225</v>
      </c>
      <c r="D141" s="213" t="s">
        <v>213</v>
      </c>
      <c r="E141" s="214" t="s">
        <v>226</v>
      </c>
      <c r="F141" s="215" t="s">
        <v>227</v>
      </c>
      <c r="G141" s="216" t="s">
        <v>216</v>
      </c>
      <c r="H141" s="217">
        <v>67.31</v>
      </c>
      <c r="I141" s="218"/>
      <c r="J141" s="217">
        <f>ROUND(I141*H141,2)</f>
        <v>0</v>
      </c>
      <c r="K141" s="219"/>
      <c r="L141" s="38"/>
      <c r="M141" s="220" t="s">
        <v>1</v>
      </c>
      <c r="N141" s="221" t="s">
        <v>42</v>
      </c>
      <c r="O141" s="74"/>
      <c r="P141" s="222">
        <f>O141*H141</f>
        <v>0</v>
      </c>
      <c r="Q141" s="222">
        <v>9.0000000000000006E-5</v>
      </c>
      <c r="R141" s="222">
        <f>Q141*H141</f>
        <v>6.0579000000000006E-3</v>
      </c>
      <c r="S141" s="222">
        <v>0.127</v>
      </c>
      <c r="T141" s="223">
        <f>S141*H141</f>
        <v>8.5483700000000002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4" t="s">
        <v>217</v>
      </c>
      <c r="AT141" s="224" t="s">
        <v>213</v>
      </c>
      <c r="AU141" s="224" t="s">
        <v>95</v>
      </c>
      <c r="AY141" s="16" t="s">
        <v>211</v>
      </c>
      <c r="BE141" s="225">
        <f>IF(N141="základná",J141,0)</f>
        <v>0</v>
      </c>
      <c r="BF141" s="225">
        <f>IF(N141="znížená",J141,0)</f>
        <v>0</v>
      </c>
      <c r="BG141" s="225">
        <f>IF(N141="zákl. prenesená",J141,0)</f>
        <v>0</v>
      </c>
      <c r="BH141" s="225">
        <f>IF(N141="zníž. prenesená",J141,0)</f>
        <v>0</v>
      </c>
      <c r="BI141" s="225">
        <f>IF(N141="nulová",J141,0)</f>
        <v>0</v>
      </c>
      <c r="BJ141" s="16" t="s">
        <v>95</v>
      </c>
      <c r="BK141" s="225">
        <f>ROUND(I141*H141,2)</f>
        <v>0</v>
      </c>
      <c r="BL141" s="16" t="s">
        <v>217</v>
      </c>
      <c r="BM141" s="224" t="s">
        <v>664</v>
      </c>
    </row>
    <row r="142" spans="1:65" s="13" customFormat="1">
      <c r="B142" s="226"/>
      <c r="C142" s="227"/>
      <c r="D142" s="228" t="s">
        <v>219</v>
      </c>
      <c r="E142" s="229" t="s">
        <v>1</v>
      </c>
      <c r="F142" s="230" t="s">
        <v>849</v>
      </c>
      <c r="G142" s="227"/>
      <c r="H142" s="231">
        <v>50.87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219</v>
      </c>
      <c r="AU142" s="237" t="s">
        <v>95</v>
      </c>
      <c r="AV142" s="13" t="s">
        <v>95</v>
      </c>
      <c r="AW142" s="13" t="s">
        <v>32</v>
      </c>
      <c r="AX142" s="13" t="s">
        <v>76</v>
      </c>
      <c r="AY142" s="237" t="s">
        <v>211</v>
      </c>
    </row>
    <row r="143" spans="1:65" s="13" customFormat="1">
      <c r="B143" s="226"/>
      <c r="C143" s="227"/>
      <c r="D143" s="228" t="s">
        <v>219</v>
      </c>
      <c r="E143" s="229" t="s">
        <v>1</v>
      </c>
      <c r="F143" s="230" t="s">
        <v>850</v>
      </c>
      <c r="G143" s="227"/>
      <c r="H143" s="231">
        <v>16.440000000000001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219</v>
      </c>
      <c r="AU143" s="237" t="s">
        <v>95</v>
      </c>
      <c r="AV143" s="13" t="s">
        <v>95</v>
      </c>
      <c r="AW143" s="13" t="s">
        <v>32</v>
      </c>
      <c r="AX143" s="13" t="s">
        <v>76</v>
      </c>
      <c r="AY143" s="237" t="s">
        <v>211</v>
      </c>
    </row>
    <row r="144" spans="1:65" s="14" customFormat="1">
      <c r="B144" s="238"/>
      <c r="C144" s="239"/>
      <c r="D144" s="228" t="s">
        <v>219</v>
      </c>
      <c r="E144" s="240" t="s">
        <v>1</v>
      </c>
      <c r="F144" s="241" t="s">
        <v>231</v>
      </c>
      <c r="G144" s="239"/>
      <c r="H144" s="242">
        <v>67.31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219</v>
      </c>
      <c r="AU144" s="248" t="s">
        <v>95</v>
      </c>
      <c r="AV144" s="14" t="s">
        <v>217</v>
      </c>
      <c r="AW144" s="14" t="s">
        <v>32</v>
      </c>
      <c r="AX144" s="14" t="s">
        <v>84</v>
      </c>
      <c r="AY144" s="248" t="s">
        <v>211</v>
      </c>
    </row>
    <row r="145" spans="1:65" s="2" customFormat="1" ht="22.15" customHeight="1">
      <c r="A145" s="33"/>
      <c r="B145" s="34"/>
      <c r="C145" s="213" t="s">
        <v>217</v>
      </c>
      <c r="D145" s="213" t="s">
        <v>213</v>
      </c>
      <c r="E145" s="214" t="s">
        <v>232</v>
      </c>
      <c r="F145" s="215" t="s">
        <v>233</v>
      </c>
      <c r="G145" s="216" t="s">
        <v>234</v>
      </c>
      <c r="H145" s="217">
        <v>26.28</v>
      </c>
      <c r="I145" s="218"/>
      <c r="J145" s="217">
        <f>ROUND(I145*H145,2)</f>
        <v>0</v>
      </c>
      <c r="K145" s="219"/>
      <c r="L145" s="38"/>
      <c r="M145" s="220" t="s">
        <v>1</v>
      </c>
      <c r="N145" s="221" t="s">
        <v>42</v>
      </c>
      <c r="O145" s="74"/>
      <c r="P145" s="222">
        <f>O145*H145</f>
        <v>0</v>
      </c>
      <c r="Q145" s="222">
        <v>0</v>
      </c>
      <c r="R145" s="222">
        <f>Q145*H145</f>
        <v>0</v>
      </c>
      <c r="S145" s="222">
        <v>0.14499999999999999</v>
      </c>
      <c r="T145" s="223">
        <f>S145*H145</f>
        <v>3.8106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24" t="s">
        <v>217</v>
      </c>
      <c r="AT145" s="224" t="s">
        <v>213</v>
      </c>
      <c r="AU145" s="224" t="s">
        <v>95</v>
      </c>
      <c r="AY145" s="16" t="s">
        <v>211</v>
      </c>
      <c r="BE145" s="225">
        <f>IF(N145="základná",J145,0)</f>
        <v>0</v>
      </c>
      <c r="BF145" s="225">
        <f>IF(N145="znížená",J145,0)</f>
        <v>0</v>
      </c>
      <c r="BG145" s="225">
        <f>IF(N145="zákl. prenesená",J145,0)</f>
        <v>0</v>
      </c>
      <c r="BH145" s="225">
        <f>IF(N145="zníž. prenesená",J145,0)</f>
        <v>0</v>
      </c>
      <c r="BI145" s="225">
        <f>IF(N145="nulová",J145,0)</f>
        <v>0</v>
      </c>
      <c r="BJ145" s="16" t="s">
        <v>95</v>
      </c>
      <c r="BK145" s="225">
        <f>ROUND(I145*H145,2)</f>
        <v>0</v>
      </c>
      <c r="BL145" s="16" t="s">
        <v>217</v>
      </c>
      <c r="BM145" s="224" t="s">
        <v>667</v>
      </c>
    </row>
    <row r="146" spans="1:65" s="2" customFormat="1" ht="30" customHeight="1">
      <c r="A146" s="33"/>
      <c r="B146" s="34"/>
      <c r="C146" s="213" t="s">
        <v>236</v>
      </c>
      <c r="D146" s="213" t="s">
        <v>213</v>
      </c>
      <c r="E146" s="214" t="s">
        <v>573</v>
      </c>
      <c r="F146" s="215" t="s">
        <v>574</v>
      </c>
      <c r="G146" s="216" t="s">
        <v>216</v>
      </c>
      <c r="H146" s="217">
        <v>129.99</v>
      </c>
      <c r="I146" s="218"/>
      <c r="J146" s="217">
        <f>ROUND(I146*H146,2)</f>
        <v>0</v>
      </c>
      <c r="K146" s="219"/>
      <c r="L146" s="38"/>
      <c r="M146" s="220" t="s">
        <v>1</v>
      </c>
      <c r="N146" s="221" t="s">
        <v>42</v>
      </c>
      <c r="O146" s="74"/>
      <c r="P146" s="222">
        <f>O146*H146</f>
        <v>0</v>
      </c>
      <c r="Q146" s="222">
        <v>0</v>
      </c>
      <c r="R146" s="222">
        <f>Q146*H146</f>
        <v>0</v>
      </c>
      <c r="S146" s="222">
        <v>0.4</v>
      </c>
      <c r="T146" s="223">
        <f>S146*H146</f>
        <v>51.996000000000009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24" t="s">
        <v>217</v>
      </c>
      <c r="AT146" s="224" t="s">
        <v>213</v>
      </c>
      <c r="AU146" s="224" t="s">
        <v>95</v>
      </c>
      <c r="AY146" s="16" t="s">
        <v>211</v>
      </c>
      <c r="BE146" s="225">
        <f>IF(N146="základná",J146,0)</f>
        <v>0</v>
      </c>
      <c r="BF146" s="225">
        <f>IF(N146="znížená",J146,0)</f>
        <v>0</v>
      </c>
      <c r="BG146" s="225">
        <f>IF(N146="zákl. prenesená",J146,0)</f>
        <v>0</v>
      </c>
      <c r="BH146" s="225">
        <f>IF(N146="zníž. prenesená",J146,0)</f>
        <v>0</v>
      </c>
      <c r="BI146" s="225">
        <f>IF(N146="nulová",J146,0)</f>
        <v>0</v>
      </c>
      <c r="BJ146" s="16" t="s">
        <v>95</v>
      </c>
      <c r="BK146" s="225">
        <f>ROUND(I146*H146,2)</f>
        <v>0</v>
      </c>
      <c r="BL146" s="16" t="s">
        <v>217</v>
      </c>
      <c r="BM146" s="224" t="s">
        <v>851</v>
      </c>
    </row>
    <row r="147" spans="1:65" s="2" customFormat="1" ht="30" customHeight="1">
      <c r="A147" s="33"/>
      <c r="B147" s="34"/>
      <c r="C147" s="213" t="s">
        <v>242</v>
      </c>
      <c r="D147" s="213" t="s">
        <v>213</v>
      </c>
      <c r="E147" s="214" t="s">
        <v>237</v>
      </c>
      <c r="F147" s="215" t="s">
        <v>238</v>
      </c>
      <c r="G147" s="216" t="s">
        <v>239</v>
      </c>
      <c r="H147" s="217">
        <v>3.44</v>
      </c>
      <c r="I147" s="218"/>
      <c r="J147" s="217">
        <f>ROUND(I147*H147,2)</f>
        <v>0</v>
      </c>
      <c r="K147" s="219"/>
      <c r="L147" s="38"/>
      <c r="M147" s="220" t="s">
        <v>1</v>
      </c>
      <c r="N147" s="221" t="s">
        <v>42</v>
      </c>
      <c r="O147" s="74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4" t="s">
        <v>217</v>
      </c>
      <c r="AT147" s="224" t="s">
        <v>213</v>
      </c>
      <c r="AU147" s="224" t="s">
        <v>95</v>
      </c>
      <c r="AY147" s="16" t="s">
        <v>211</v>
      </c>
      <c r="BE147" s="225">
        <f>IF(N147="základná",J147,0)</f>
        <v>0</v>
      </c>
      <c r="BF147" s="225">
        <f>IF(N147="znížená",J147,0)</f>
        <v>0</v>
      </c>
      <c r="BG147" s="225">
        <f>IF(N147="zákl. prenesená",J147,0)</f>
        <v>0</v>
      </c>
      <c r="BH147" s="225">
        <f>IF(N147="zníž. prenesená",J147,0)</f>
        <v>0</v>
      </c>
      <c r="BI147" s="225">
        <f>IF(N147="nulová",J147,0)</f>
        <v>0</v>
      </c>
      <c r="BJ147" s="16" t="s">
        <v>95</v>
      </c>
      <c r="BK147" s="225">
        <f>ROUND(I147*H147,2)</f>
        <v>0</v>
      </c>
      <c r="BL147" s="16" t="s">
        <v>217</v>
      </c>
      <c r="BM147" s="224" t="s">
        <v>669</v>
      </c>
    </row>
    <row r="148" spans="1:65" s="13" customFormat="1">
      <c r="B148" s="226"/>
      <c r="C148" s="227"/>
      <c r="D148" s="228" t="s">
        <v>219</v>
      </c>
      <c r="E148" s="229" t="s">
        <v>1</v>
      </c>
      <c r="F148" s="230" t="s">
        <v>852</v>
      </c>
      <c r="G148" s="227"/>
      <c r="H148" s="231">
        <v>3.44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219</v>
      </c>
      <c r="AU148" s="237" t="s">
        <v>95</v>
      </c>
      <c r="AV148" s="13" t="s">
        <v>95</v>
      </c>
      <c r="AW148" s="13" t="s">
        <v>32</v>
      </c>
      <c r="AX148" s="13" t="s">
        <v>84</v>
      </c>
      <c r="AY148" s="237" t="s">
        <v>211</v>
      </c>
    </row>
    <row r="149" spans="1:65" s="2" customFormat="1" ht="22.15" customHeight="1">
      <c r="A149" s="33"/>
      <c r="B149" s="34"/>
      <c r="C149" s="213" t="s">
        <v>247</v>
      </c>
      <c r="D149" s="213" t="s">
        <v>213</v>
      </c>
      <c r="E149" s="214" t="s">
        <v>243</v>
      </c>
      <c r="F149" s="215" t="s">
        <v>244</v>
      </c>
      <c r="G149" s="216" t="s">
        <v>239</v>
      </c>
      <c r="H149" s="217">
        <v>5.51</v>
      </c>
      <c r="I149" s="218"/>
      <c r="J149" s="217">
        <f>ROUND(I149*H149,2)</f>
        <v>0</v>
      </c>
      <c r="K149" s="219"/>
      <c r="L149" s="38"/>
      <c r="M149" s="220" t="s">
        <v>1</v>
      </c>
      <c r="N149" s="221" t="s">
        <v>42</v>
      </c>
      <c r="O149" s="74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4" t="s">
        <v>217</v>
      </c>
      <c r="AT149" s="224" t="s">
        <v>213</v>
      </c>
      <c r="AU149" s="224" t="s">
        <v>95</v>
      </c>
      <c r="AY149" s="16" t="s">
        <v>211</v>
      </c>
      <c r="BE149" s="225">
        <f>IF(N149="základná",J149,0)</f>
        <v>0</v>
      </c>
      <c r="BF149" s="225">
        <f>IF(N149="znížená",J149,0)</f>
        <v>0</v>
      </c>
      <c r="BG149" s="225">
        <f>IF(N149="zákl. prenesená",J149,0)</f>
        <v>0</v>
      </c>
      <c r="BH149" s="225">
        <f>IF(N149="zníž. prenesená",J149,0)</f>
        <v>0</v>
      </c>
      <c r="BI149" s="225">
        <f>IF(N149="nulová",J149,0)</f>
        <v>0</v>
      </c>
      <c r="BJ149" s="16" t="s">
        <v>95</v>
      </c>
      <c r="BK149" s="225">
        <f>ROUND(I149*H149,2)</f>
        <v>0</v>
      </c>
      <c r="BL149" s="16" t="s">
        <v>217</v>
      </c>
      <c r="BM149" s="224" t="s">
        <v>672</v>
      </c>
    </row>
    <row r="150" spans="1:65" s="13" customFormat="1">
      <c r="B150" s="226"/>
      <c r="C150" s="227"/>
      <c r="D150" s="228" t="s">
        <v>219</v>
      </c>
      <c r="E150" s="229" t="s">
        <v>1</v>
      </c>
      <c r="F150" s="230" t="s">
        <v>853</v>
      </c>
      <c r="G150" s="227"/>
      <c r="H150" s="231">
        <v>5.51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219</v>
      </c>
      <c r="AU150" s="237" t="s">
        <v>95</v>
      </c>
      <c r="AV150" s="13" t="s">
        <v>95</v>
      </c>
      <c r="AW150" s="13" t="s">
        <v>32</v>
      </c>
      <c r="AX150" s="13" t="s">
        <v>84</v>
      </c>
      <c r="AY150" s="237" t="s">
        <v>211</v>
      </c>
    </row>
    <row r="151" spans="1:65" s="2" customFormat="1" ht="40.15" customHeight="1">
      <c r="A151" s="33"/>
      <c r="B151" s="34"/>
      <c r="C151" s="213" t="s">
        <v>252</v>
      </c>
      <c r="D151" s="213" t="s">
        <v>213</v>
      </c>
      <c r="E151" s="214" t="s">
        <v>579</v>
      </c>
      <c r="F151" s="215" t="s">
        <v>580</v>
      </c>
      <c r="G151" s="216" t="s">
        <v>239</v>
      </c>
      <c r="H151" s="217">
        <v>4.76</v>
      </c>
      <c r="I151" s="218"/>
      <c r="J151" s="217">
        <f>ROUND(I151*H151,2)</f>
        <v>0</v>
      </c>
      <c r="K151" s="219"/>
      <c r="L151" s="38"/>
      <c r="M151" s="220" t="s">
        <v>1</v>
      </c>
      <c r="N151" s="221" t="s">
        <v>42</v>
      </c>
      <c r="O151" s="74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24" t="s">
        <v>217</v>
      </c>
      <c r="AT151" s="224" t="s">
        <v>213</v>
      </c>
      <c r="AU151" s="224" t="s">
        <v>95</v>
      </c>
      <c r="AY151" s="16" t="s">
        <v>211</v>
      </c>
      <c r="BE151" s="225">
        <f>IF(N151="základná",J151,0)</f>
        <v>0</v>
      </c>
      <c r="BF151" s="225">
        <f>IF(N151="znížená",J151,0)</f>
        <v>0</v>
      </c>
      <c r="BG151" s="225">
        <f>IF(N151="zákl. prenesená",J151,0)</f>
        <v>0</v>
      </c>
      <c r="BH151" s="225">
        <f>IF(N151="zníž. prenesená",J151,0)</f>
        <v>0</v>
      </c>
      <c r="BI151" s="225">
        <f>IF(N151="nulová",J151,0)</f>
        <v>0</v>
      </c>
      <c r="BJ151" s="16" t="s">
        <v>95</v>
      </c>
      <c r="BK151" s="225">
        <f>ROUND(I151*H151,2)</f>
        <v>0</v>
      </c>
      <c r="BL151" s="16" t="s">
        <v>217</v>
      </c>
      <c r="BM151" s="224" t="s">
        <v>675</v>
      </c>
    </row>
    <row r="152" spans="1:65" s="13" customFormat="1">
      <c r="B152" s="226"/>
      <c r="C152" s="227"/>
      <c r="D152" s="228" t="s">
        <v>219</v>
      </c>
      <c r="E152" s="229" t="s">
        <v>1</v>
      </c>
      <c r="F152" s="230" t="s">
        <v>854</v>
      </c>
      <c r="G152" s="227"/>
      <c r="H152" s="231">
        <v>2.38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219</v>
      </c>
      <c r="AU152" s="237" t="s">
        <v>95</v>
      </c>
      <c r="AV152" s="13" t="s">
        <v>95</v>
      </c>
      <c r="AW152" s="13" t="s">
        <v>32</v>
      </c>
      <c r="AX152" s="13" t="s">
        <v>76</v>
      </c>
      <c r="AY152" s="237" t="s">
        <v>211</v>
      </c>
    </row>
    <row r="153" spans="1:65" s="13" customFormat="1">
      <c r="B153" s="226"/>
      <c r="C153" s="227"/>
      <c r="D153" s="228" t="s">
        <v>219</v>
      </c>
      <c r="E153" s="229" t="s">
        <v>1</v>
      </c>
      <c r="F153" s="230" t="s">
        <v>855</v>
      </c>
      <c r="G153" s="227"/>
      <c r="H153" s="231">
        <v>2.38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219</v>
      </c>
      <c r="AU153" s="237" t="s">
        <v>95</v>
      </c>
      <c r="AV153" s="13" t="s">
        <v>95</v>
      </c>
      <c r="AW153" s="13" t="s">
        <v>32</v>
      </c>
      <c r="AX153" s="13" t="s">
        <v>76</v>
      </c>
      <c r="AY153" s="237" t="s">
        <v>211</v>
      </c>
    </row>
    <row r="154" spans="1:65" s="14" customFormat="1">
      <c r="B154" s="238"/>
      <c r="C154" s="239"/>
      <c r="D154" s="228" t="s">
        <v>219</v>
      </c>
      <c r="E154" s="240" t="s">
        <v>1</v>
      </c>
      <c r="F154" s="241" t="s">
        <v>231</v>
      </c>
      <c r="G154" s="239"/>
      <c r="H154" s="242">
        <v>4.76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219</v>
      </c>
      <c r="AU154" s="248" t="s">
        <v>95</v>
      </c>
      <c r="AV154" s="14" t="s">
        <v>217</v>
      </c>
      <c r="AW154" s="14" t="s">
        <v>32</v>
      </c>
      <c r="AX154" s="14" t="s">
        <v>84</v>
      </c>
      <c r="AY154" s="248" t="s">
        <v>211</v>
      </c>
    </row>
    <row r="155" spans="1:65" s="2" customFormat="1" ht="40.15" customHeight="1">
      <c r="A155" s="33"/>
      <c r="B155" s="34"/>
      <c r="C155" s="213" t="s">
        <v>256</v>
      </c>
      <c r="D155" s="213" t="s">
        <v>213</v>
      </c>
      <c r="E155" s="214" t="s">
        <v>270</v>
      </c>
      <c r="F155" s="215" t="s">
        <v>271</v>
      </c>
      <c r="G155" s="216" t="s">
        <v>239</v>
      </c>
      <c r="H155" s="217">
        <v>8.58</v>
      </c>
      <c r="I155" s="218"/>
      <c r="J155" s="217">
        <f>ROUND(I155*H155,2)</f>
        <v>0</v>
      </c>
      <c r="K155" s="219"/>
      <c r="L155" s="38"/>
      <c r="M155" s="220" t="s">
        <v>1</v>
      </c>
      <c r="N155" s="221" t="s">
        <v>42</v>
      </c>
      <c r="O155" s="74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24" t="s">
        <v>217</v>
      </c>
      <c r="AT155" s="224" t="s">
        <v>213</v>
      </c>
      <c r="AU155" s="224" t="s">
        <v>95</v>
      </c>
      <c r="AY155" s="16" t="s">
        <v>211</v>
      </c>
      <c r="BE155" s="225">
        <f>IF(N155="základná",J155,0)</f>
        <v>0</v>
      </c>
      <c r="BF155" s="225">
        <f>IF(N155="znížená",J155,0)</f>
        <v>0</v>
      </c>
      <c r="BG155" s="225">
        <f>IF(N155="zákl. prenesená",J155,0)</f>
        <v>0</v>
      </c>
      <c r="BH155" s="225">
        <f>IF(N155="zníž. prenesená",J155,0)</f>
        <v>0</v>
      </c>
      <c r="BI155" s="225">
        <f>IF(N155="nulová",J155,0)</f>
        <v>0</v>
      </c>
      <c r="BJ155" s="16" t="s">
        <v>95</v>
      </c>
      <c r="BK155" s="225">
        <f>ROUND(I155*H155,2)</f>
        <v>0</v>
      </c>
      <c r="BL155" s="16" t="s">
        <v>217</v>
      </c>
      <c r="BM155" s="224" t="s">
        <v>679</v>
      </c>
    </row>
    <row r="156" spans="1:65" s="13" customFormat="1">
      <c r="B156" s="226"/>
      <c r="C156" s="227"/>
      <c r="D156" s="228" t="s">
        <v>219</v>
      </c>
      <c r="E156" s="229" t="s">
        <v>1</v>
      </c>
      <c r="F156" s="230" t="s">
        <v>856</v>
      </c>
      <c r="G156" s="227"/>
      <c r="H156" s="231">
        <v>8.58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219</v>
      </c>
      <c r="AU156" s="237" t="s">
        <v>95</v>
      </c>
      <c r="AV156" s="13" t="s">
        <v>95</v>
      </c>
      <c r="AW156" s="13" t="s">
        <v>32</v>
      </c>
      <c r="AX156" s="13" t="s">
        <v>84</v>
      </c>
      <c r="AY156" s="237" t="s">
        <v>211</v>
      </c>
    </row>
    <row r="157" spans="1:65" s="2" customFormat="1" ht="34.9" customHeight="1">
      <c r="A157" s="33"/>
      <c r="B157" s="34"/>
      <c r="C157" s="213" t="s">
        <v>261</v>
      </c>
      <c r="D157" s="213" t="s">
        <v>213</v>
      </c>
      <c r="E157" s="214" t="s">
        <v>277</v>
      </c>
      <c r="F157" s="215" t="s">
        <v>278</v>
      </c>
      <c r="G157" s="216" t="s">
        <v>239</v>
      </c>
      <c r="H157" s="217">
        <v>1.22</v>
      </c>
      <c r="I157" s="218"/>
      <c r="J157" s="217">
        <f>ROUND(I157*H157,2)</f>
        <v>0</v>
      </c>
      <c r="K157" s="219"/>
      <c r="L157" s="38"/>
      <c r="M157" s="220" t="s">
        <v>1</v>
      </c>
      <c r="N157" s="221" t="s">
        <v>42</v>
      </c>
      <c r="O157" s="74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24" t="s">
        <v>217</v>
      </c>
      <c r="AT157" s="224" t="s">
        <v>213</v>
      </c>
      <c r="AU157" s="224" t="s">
        <v>95</v>
      </c>
      <c r="AY157" s="16" t="s">
        <v>211</v>
      </c>
      <c r="BE157" s="225">
        <f>IF(N157="základná",J157,0)</f>
        <v>0</v>
      </c>
      <c r="BF157" s="225">
        <f>IF(N157="znížená",J157,0)</f>
        <v>0</v>
      </c>
      <c r="BG157" s="225">
        <f>IF(N157="zákl. prenesená",J157,0)</f>
        <v>0</v>
      </c>
      <c r="BH157" s="225">
        <f>IF(N157="zníž. prenesená",J157,0)</f>
        <v>0</v>
      </c>
      <c r="BI157" s="225">
        <f>IF(N157="nulová",J157,0)</f>
        <v>0</v>
      </c>
      <c r="BJ157" s="16" t="s">
        <v>95</v>
      </c>
      <c r="BK157" s="225">
        <f>ROUND(I157*H157,2)</f>
        <v>0</v>
      </c>
      <c r="BL157" s="16" t="s">
        <v>217</v>
      </c>
      <c r="BM157" s="224" t="s">
        <v>681</v>
      </c>
    </row>
    <row r="158" spans="1:65" s="13" customFormat="1">
      <c r="B158" s="226"/>
      <c r="C158" s="227"/>
      <c r="D158" s="228" t="s">
        <v>219</v>
      </c>
      <c r="E158" s="229" t="s">
        <v>1</v>
      </c>
      <c r="F158" s="230" t="s">
        <v>857</v>
      </c>
      <c r="G158" s="227"/>
      <c r="H158" s="231">
        <v>1.22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219</v>
      </c>
      <c r="AU158" s="237" t="s">
        <v>95</v>
      </c>
      <c r="AV158" s="13" t="s">
        <v>95</v>
      </c>
      <c r="AW158" s="13" t="s">
        <v>32</v>
      </c>
      <c r="AX158" s="13" t="s">
        <v>84</v>
      </c>
      <c r="AY158" s="237" t="s">
        <v>211</v>
      </c>
    </row>
    <row r="159" spans="1:65" s="2" customFormat="1" ht="40.15" customHeight="1">
      <c r="A159" s="33"/>
      <c r="B159" s="34"/>
      <c r="C159" s="213" t="s">
        <v>265</v>
      </c>
      <c r="D159" s="213" t="s">
        <v>213</v>
      </c>
      <c r="E159" s="214" t="s">
        <v>283</v>
      </c>
      <c r="F159" s="215" t="s">
        <v>284</v>
      </c>
      <c r="G159" s="216" t="s">
        <v>239</v>
      </c>
      <c r="H159" s="217">
        <v>16.8</v>
      </c>
      <c r="I159" s="218"/>
      <c r="J159" s="217">
        <f>ROUND(I159*H159,2)</f>
        <v>0</v>
      </c>
      <c r="K159" s="219"/>
      <c r="L159" s="38"/>
      <c r="M159" s="220" t="s">
        <v>1</v>
      </c>
      <c r="N159" s="221" t="s">
        <v>42</v>
      </c>
      <c r="O159" s="74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24" t="s">
        <v>217</v>
      </c>
      <c r="AT159" s="224" t="s">
        <v>213</v>
      </c>
      <c r="AU159" s="224" t="s">
        <v>95</v>
      </c>
      <c r="AY159" s="16" t="s">
        <v>211</v>
      </c>
      <c r="BE159" s="225">
        <f>IF(N159="základná",J159,0)</f>
        <v>0</v>
      </c>
      <c r="BF159" s="225">
        <f>IF(N159="znížená",J159,0)</f>
        <v>0</v>
      </c>
      <c r="BG159" s="225">
        <f>IF(N159="zákl. prenesená",J159,0)</f>
        <v>0</v>
      </c>
      <c r="BH159" s="225">
        <f>IF(N159="zníž. prenesená",J159,0)</f>
        <v>0</v>
      </c>
      <c r="BI159" s="225">
        <f>IF(N159="nulová",J159,0)</f>
        <v>0</v>
      </c>
      <c r="BJ159" s="16" t="s">
        <v>95</v>
      </c>
      <c r="BK159" s="225">
        <f>ROUND(I159*H159,2)</f>
        <v>0</v>
      </c>
      <c r="BL159" s="16" t="s">
        <v>217</v>
      </c>
      <c r="BM159" s="224" t="s">
        <v>683</v>
      </c>
    </row>
    <row r="160" spans="1:65" s="13" customFormat="1">
      <c r="B160" s="226"/>
      <c r="C160" s="227"/>
      <c r="D160" s="228" t="s">
        <v>219</v>
      </c>
      <c r="E160" s="229" t="s">
        <v>1</v>
      </c>
      <c r="F160" s="230" t="s">
        <v>858</v>
      </c>
      <c r="G160" s="227"/>
      <c r="H160" s="231">
        <v>1.1200000000000001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219</v>
      </c>
      <c r="AU160" s="237" t="s">
        <v>95</v>
      </c>
      <c r="AV160" s="13" t="s">
        <v>95</v>
      </c>
      <c r="AW160" s="13" t="s">
        <v>32</v>
      </c>
      <c r="AX160" s="13" t="s">
        <v>84</v>
      </c>
      <c r="AY160" s="237" t="s">
        <v>211</v>
      </c>
    </row>
    <row r="161" spans="1:65" s="13" customFormat="1">
      <c r="B161" s="226"/>
      <c r="C161" s="227"/>
      <c r="D161" s="228" t="s">
        <v>219</v>
      </c>
      <c r="E161" s="227"/>
      <c r="F161" s="230" t="s">
        <v>859</v>
      </c>
      <c r="G161" s="227"/>
      <c r="H161" s="231">
        <v>16.8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219</v>
      </c>
      <c r="AU161" s="237" t="s">
        <v>95</v>
      </c>
      <c r="AV161" s="13" t="s">
        <v>95</v>
      </c>
      <c r="AW161" s="13" t="s">
        <v>4</v>
      </c>
      <c r="AX161" s="13" t="s">
        <v>84</v>
      </c>
      <c r="AY161" s="237" t="s">
        <v>211</v>
      </c>
    </row>
    <row r="162" spans="1:65" s="2" customFormat="1" ht="22.15" customHeight="1">
      <c r="A162" s="33"/>
      <c r="B162" s="34"/>
      <c r="C162" s="213" t="s">
        <v>269</v>
      </c>
      <c r="D162" s="213" t="s">
        <v>213</v>
      </c>
      <c r="E162" s="214" t="s">
        <v>289</v>
      </c>
      <c r="F162" s="215" t="s">
        <v>290</v>
      </c>
      <c r="G162" s="216" t="s">
        <v>239</v>
      </c>
      <c r="H162" s="217">
        <v>14.56</v>
      </c>
      <c r="I162" s="218"/>
      <c r="J162" s="217">
        <f>ROUND(I162*H162,2)</f>
        <v>0</v>
      </c>
      <c r="K162" s="219"/>
      <c r="L162" s="38"/>
      <c r="M162" s="220" t="s">
        <v>1</v>
      </c>
      <c r="N162" s="221" t="s">
        <v>42</v>
      </c>
      <c r="O162" s="74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24" t="s">
        <v>217</v>
      </c>
      <c r="AT162" s="224" t="s">
        <v>213</v>
      </c>
      <c r="AU162" s="224" t="s">
        <v>95</v>
      </c>
      <c r="AY162" s="16" t="s">
        <v>211</v>
      </c>
      <c r="BE162" s="225">
        <f>IF(N162="základná",J162,0)</f>
        <v>0</v>
      </c>
      <c r="BF162" s="225">
        <f>IF(N162="znížená",J162,0)</f>
        <v>0</v>
      </c>
      <c r="BG162" s="225">
        <f>IF(N162="zákl. prenesená",J162,0)</f>
        <v>0</v>
      </c>
      <c r="BH162" s="225">
        <f>IF(N162="zníž. prenesená",J162,0)</f>
        <v>0</v>
      </c>
      <c r="BI162" s="225">
        <f>IF(N162="nulová",J162,0)</f>
        <v>0</v>
      </c>
      <c r="BJ162" s="16" t="s">
        <v>95</v>
      </c>
      <c r="BK162" s="225">
        <f>ROUND(I162*H162,2)</f>
        <v>0</v>
      </c>
      <c r="BL162" s="16" t="s">
        <v>217</v>
      </c>
      <c r="BM162" s="224" t="s">
        <v>686</v>
      </c>
    </row>
    <row r="163" spans="1:65" s="13" customFormat="1">
      <c r="B163" s="226"/>
      <c r="C163" s="227"/>
      <c r="D163" s="228" t="s">
        <v>219</v>
      </c>
      <c r="E163" s="229" t="s">
        <v>1</v>
      </c>
      <c r="F163" s="230" t="s">
        <v>860</v>
      </c>
      <c r="G163" s="227"/>
      <c r="H163" s="231">
        <v>14.56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219</v>
      </c>
      <c r="AU163" s="237" t="s">
        <v>95</v>
      </c>
      <c r="AV163" s="13" t="s">
        <v>95</v>
      </c>
      <c r="AW163" s="13" t="s">
        <v>32</v>
      </c>
      <c r="AX163" s="13" t="s">
        <v>84</v>
      </c>
      <c r="AY163" s="237" t="s">
        <v>211</v>
      </c>
    </row>
    <row r="164" spans="1:65" s="2" customFormat="1" ht="22.15" customHeight="1">
      <c r="A164" s="33"/>
      <c r="B164" s="34"/>
      <c r="C164" s="213" t="s">
        <v>276</v>
      </c>
      <c r="D164" s="213" t="s">
        <v>213</v>
      </c>
      <c r="E164" s="214" t="s">
        <v>294</v>
      </c>
      <c r="F164" s="215" t="s">
        <v>295</v>
      </c>
      <c r="G164" s="216" t="s">
        <v>239</v>
      </c>
      <c r="H164" s="217">
        <v>4.29</v>
      </c>
      <c r="I164" s="218"/>
      <c r="J164" s="217">
        <f>ROUND(I164*H164,2)</f>
        <v>0</v>
      </c>
      <c r="K164" s="219"/>
      <c r="L164" s="38"/>
      <c r="M164" s="220" t="s">
        <v>1</v>
      </c>
      <c r="N164" s="221" t="s">
        <v>42</v>
      </c>
      <c r="O164" s="74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24" t="s">
        <v>217</v>
      </c>
      <c r="AT164" s="224" t="s">
        <v>213</v>
      </c>
      <c r="AU164" s="224" t="s">
        <v>95</v>
      </c>
      <c r="AY164" s="16" t="s">
        <v>211</v>
      </c>
      <c r="BE164" s="225">
        <f>IF(N164="základná",J164,0)</f>
        <v>0</v>
      </c>
      <c r="BF164" s="225">
        <f>IF(N164="znížená",J164,0)</f>
        <v>0</v>
      </c>
      <c r="BG164" s="225">
        <f>IF(N164="zákl. prenesená",J164,0)</f>
        <v>0</v>
      </c>
      <c r="BH164" s="225">
        <f>IF(N164="zníž. prenesená",J164,0)</f>
        <v>0</v>
      </c>
      <c r="BI164" s="225">
        <f>IF(N164="nulová",J164,0)</f>
        <v>0</v>
      </c>
      <c r="BJ164" s="16" t="s">
        <v>95</v>
      </c>
      <c r="BK164" s="225">
        <f>ROUND(I164*H164,2)</f>
        <v>0</v>
      </c>
      <c r="BL164" s="16" t="s">
        <v>217</v>
      </c>
      <c r="BM164" s="224" t="s">
        <v>688</v>
      </c>
    </row>
    <row r="165" spans="1:65" s="13" customFormat="1">
      <c r="B165" s="226"/>
      <c r="C165" s="227"/>
      <c r="D165" s="228" t="s">
        <v>219</v>
      </c>
      <c r="E165" s="229" t="s">
        <v>1</v>
      </c>
      <c r="F165" s="230" t="s">
        <v>861</v>
      </c>
      <c r="G165" s="227"/>
      <c r="H165" s="231">
        <v>4.29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219</v>
      </c>
      <c r="AU165" s="237" t="s">
        <v>95</v>
      </c>
      <c r="AV165" s="13" t="s">
        <v>95</v>
      </c>
      <c r="AW165" s="13" t="s">
        <v>32</v>
      </c>
      <c r="AX165" s="13" t="s">
        <v>84</v>
      </c>
      <c r="AY165" s="237" t="s">
        <v>211</v>
      </c>
    </row>
    <row r="166" spans="1:65" s="2" customFormat="1" ht="22.15" customHeight="1">
      <c r="A166" s="33"/>
      <c r="B166" s="34"/>
      <c r="C166" s="213" t="s">
        <v>282</v>
      </c>
      <c r="D166" s="213" t="s">
        <v>213</v>
      </c>
      <c r="E166" s="214" t="s">
        <v>591</v>
      </c>
      <c r="F166" s="215" t="s">
        <v>305</v>
      </c>
      <c r="G166" s="216" t="s">
        <v>306</v>
      </c>
      <c r="H166" s="217">
        <v>1.83</v>
      </c>
      <c r="I166" s="218"/>
      <c r="J166" s="217">
        <f>ROUND(I166*H166,2)</f>
        <v>0</v>
      </c>
      <c r="K166" s="219"/>
      <c r="L166" s="38"/>
      <c r="M166" s="220" t="s">
        <v>1</v>
      </c>
      <c r="N166" s="221" t="s">
        <v>42</v>
      </c>
      <c r="O166" s="74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24" t="s">
        <v>217</v>
      </c>
      <c r="AT166" s="224" t="s">
        <v>213</v>
      </c>
      <c r="AU166" s="224" t="s">
        <v>95</v>
      </c>
      <c r="AY166" s="16" t="s">
        <v>211</v>
      </c>
      <c r="BE166" s="225">
        <f>IF(N166="základná",J166,0)</f>
        <v>0</v>
      </c>
      <c r="BF166" s="225">
        <f>IF(N166="znížená",J166,0)</f>
        <v>0</v>
      </c>
      <c r="BG166" s="225">
        <f>IF(N166="zákl. prenesená",J166,0)</f>
        <v>0</v>
      </c>
      <c r="BH166" s="225">
        <f>IF(N166="zníž. prenesená",J166,0)</f>
        <v>0</v>
      </c>
      <c r="BI166" s="225">
        <f>IF(N166="nulová",J166,0)</f>
        <v>0</v>
      </c>
      <c r="BJ166" s="16" t="s">
        <v>95</v>
      </c>
      <c r="BK166" s="225">
        <f>ROUND(I166*H166,2)</f>
        <v>0</v>
      </c>
      <c r="BL166" s="16" t="s">
        <v>217</v>
      </c>
      <c r="BM166" s="224" t="s">
        <v>690</v>
      </c>
    </row>
    <row r="167" spans="1:65" s="13" customFormat="1">
      <c r="B167" s="226"/>
      <c r="C167" s="227"/>
      <c r="D167" s="228" t="s">
        <v>219</v>
      </c>
      <c r="E167" s="229" t="s">
        <v>1</v>
      </c>
      <c r="F167" s="230" t="s">
        <v>862</v>
      </c>
      <c r="G167" s="227"/>
      <c r="H167" s="231">
        <v>1.83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219</v>
      </c>
      <c r="AU167" s="237" t="s">
        <v>95</v>
      </c>
      <c r="AV167" s="13" t="s">
        <v>95</v>
      </c>
      <c r="AW167" s="13" t="s">
        <v>32</v>
      </c>
      <c r="AX167" s="13" t="s">
        <v>84</v>
      </c>
      <c r="AY167" s="237" t="s">
        <v>211</v>
      </c>
    </row>
    <row r="168" spans="1:65" s="2" customFormat="1" ht="22.15" customHeight="1">
      <c r="A168" s="33"/>
      <c r="B168" s="34"/>
      <c r="C168" s="213" t="s">
        <v>288</v>
      </c>
      <c r="D168" s="213" t="s">
        <v>213</v>
      </c>
      <c r="E168" s="214" t="s">
        <v>333</v>
      </c>
      <c r="F168" s="215" t="s">
        <v>334</v>
      </c>
      <c r="G168" s="216" t="s">
        <v>216</v>
      </c>
      <c r="H168" s="217">
        <v>15.88</v>
      </c>
      <c r="I168" s="218"/>
      <c r="J168" s="217">
        <f>ROUND(I168*H168,2)</f>
        <v>0</v>
      </c>
      <c r="K168" s="219"/>
      <c r="L168" s="38"/>
      <c r="M168" s="220" t="s">
        <v>1</v>
      </c>
      <c r="N168" s="221" t="s">
        <v>42</v>
      </c>
      <c r="O168" s="74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24" t="s">
        <v>217</v>
      </c>
      <c r="AT168" s="224" t="s">
        <v>213</v>
      </c>
      <c r="AU168" s="224" t="s">
        <v>95</v>
      </c>
      <c r="AY168" s="16" t="s">
        <v>211</v>
      </c>
      <c r="BE168" s="225">
        <f>IF(N168="základná",J168,0)</f>
        <v>0</v>
      </c>
      <c r="BF168" s="225">
        <f>IF(N168="znížená",J168,0)</f>
        <v>0</v>
      </c>
      <c r="BG168" s="225">
        <f>IF(N168="zákl. prenesená",J168,0)</f>
        <v>0</v>
      </c>
      <c r="BH168" s="225">
        <f>IF(N168="zníž. prenesená",J168,0)</f>
        <v>0</v>
      </c>
      <c r="BI168" s="225">
        <f>IF(N168="nulová",J168,0)</f>
        <v>0</v>
      </c>
      <c r="BJ168" s="16" t="s">
        <v>95</v>
      </c>
      <c r="BK168" s="225">
        <f>ROUND(I168*H168,2)</f>
        <v>0</v>
      </c>
      <c r="BL168" s="16" t="s">
        <v>217</v>
      </c>
      <c r="BM168" s="224" t="s">
        <v>692</v>
      </c>
    </row>
    <row r="169" spans="1:65" s="13" customFormat="1">
      <c r="B169" s="226"/>
      <c r="C169" s="227"/>
      <c r="D169" s="228" t="s">
        <v>219</v>
      </c>
      <c r="E169" s="229" t="s">
        <v>1</v>
      </c>
      <c r="F169" s="230" t="s">
        <v>863</v>
      </c>
      <c r="G169" s="227"/>
      <c r="H169" s="231">
        <v>15.88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219</v>
      </c>
      <c r="AU169" s="237" t="s">
        <v>95</v>
      </c>
      <c r="AV169" s="13" t="s">
        <v>95</v>
      </c>
      <c r="AW169" s="13" t="s">
        <v>32</v>
      </c>
      <c r="AX169" s="13" t="s">
        <v>84</v>
      </c>
      <c r="AY169" s="237" t="s">
        <v>211</v>
      </c>
    </row>
    <row r="170" spans="1:65" s="12" customFormat="1" ht="22.9" customHeight="1">
      <c r="B170" s="197"/>
      <c r="C170" s="198"/>
      <c r="D170" s="199" t="s">
        <v>75</v>
      </c>
      <c r="E170" s="211" t="s">
        <v>217</v>
      </c>
      <c r="F170" s="211" t="s">
        <v>366</v>
      </c>
      <c r="G170" s="198"/>
      <c r="H170" s="198"/>
      <c r="I170" s="201"/>
      <c r="J170" s="212">
        <f>BK170</f>
        <v>0</v>
      </c>
      <c r="K170" s="198"/>
      <c r="L170" s="203"/>
      <c r="M170" s="204"/>
      <c r="N170" s="205"/>
      <c r="O170" s="205"/>
      <c r="P170" s="206">
        <f>SUM(P171:P177)</f>
        <v>0</v>
      </c>
      <c r="Q170" s="205"/>
      <c r="R170" s="206">
        <f>SUM(R171:R177)</f>
        <v>0.4922475</v>
      </c>
      <c r="S170" s="205"/>
      <c r="T170" s="207">
        <f>SUM(T171:T177)</f>
        <v>0</v>
      </c>
      <c r="AR170" s="208" t="s">
        <v>84</v>
      </c>
      <c r="AT170" s="209" t="s">
        <v>75</v>
      </c>
      <c r="AU170" s="209" t="s">
        <v>84</v>
      </c>
      <c r="AY170" s="208" t="s">
        <v>211</v>
      </c>
      <c r="BK170" s="210">
        <f>SUM(BK171:BK177)</f>
        <v>0</v>
      </c>
    </row>
    <row r="171" spans="1:65" s="2" customFormat="1" ht="22.15" customHeight="1">
      <c r="A171" s="33"/>
      <c r="B171" s="34"/>
      <c r="C171" s="213" t="s">
        <v>293</v>
      </c>
      <c r="D171" s="213" t="s">
        <v>213</v>
      </c>
      <c r="E171" s="214" t="s">
        <v>372</v>
      </c>
      <c r="F171" s="215" t="s">
        <v>695</v>
      </c>
      <c r="G171" s="216" t="s">
        <v>216</v>
      </c>
      <c r="H171" s="217">
        <v>200.59</v>
      </c>
      <c r="I171" s="218"/>
      <c r="J171" s="217">
        <f>ROUND(I171*H171,2)</f>
        <v>0</v>
      </c>
      <c r="K171" s="219"/>
      <c r="L171" s="38"/>
      <c r="M171" s="220" t="s">
        <v>1</v>
      </c>
      <c r="N171" s="221" t="s">
        <v>42</v>
      </c>
      <c r="O171" s="74"/>
      <c r="P171" s="222">
        <f>O171*H171</f>
        <v>0</v>
      </c>
      <c r="Q171" s="222">
        <v>2.2499999999999998E-3</v>
      </c>
      <c r="R171" s="222">
        <f>Q171*H171</f>
        <v>0.45132749999999999</v>
      </c>
      <c r="S171" s="222">
        <v>0</v>
      </c>
      <c r="T171" s="223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24" t="s">
        <v>217</v>
      </c>
      <c r="AT171" s="224" t="s">
        <v>213</v>
      </c>
      <c r="AU171" s="224" t="s">
        <v>95</v>
      </c>
      <c r="AY171" s="16" t="s">
        <v>211</v>
      </c>
      <c r="BE171" s="225">
        <f>IF(N171="základná",J171,0)</f>
        <v>0</v>
      </c>
      <c r="BF171" s="225">
        <f>IF(N171="znížená",J171,0)</f>
        <v>0</v>
      </c>
      <c r="BG171" s="225">
        <f>IF(N171="zákl. prenesená",J171,0)</f>
        <v>0</v>
      </c>
      <c r="BH171" s="225">
        <f>IF(N171="zníž. prenesená",J171,0)</f>
        <v>0</v>
      </c>
      <c r="BI171" s="225">
        <f>IF(N171="nulová",J171,0)</f>
        <v>0</v>
      </c>
      <c r="BJ171" s="16" t="s">
        <v>95</v>
      </c>
      <c r="BK171" s="225">
        <f>ROUND(I171*H171,2)</f>
        <v>0</v>
      </c>
      <c r="BL171" s="16" t="s">
        <v>217</v>
      </c>
      <c r="BM171" s="224" t="s">
        <v>696</v>
      </c>
    </row>
    <row r="172" spans="1:65" s="13" customFormat="1">
      <c r="B172" s="226"/>
      <c r="C172" s="227"/>
      <c r="D172" s="228" t="s">
        <v>219</v>
      </c>
      <c r="E172" s="229" t="s">
        <v>1</v>
      </c>
      <c r="F172" s="230" t="s">
        <v>864</v>
      </c>
      <c r="G172" s="227"/>
      <c r="H172" s="231">
        <v>136.69</v>
      </c>
      <c r="I172" s="232"/>
      <c r="J172" s="227"/>
      <c r="K172" s="227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219</v>
      </c>
      <c r="AU172" s="237" t="s">
        <v>95</v>
      </c>
      <c r="AV172" s="13" t="s">
        <v>95</v>
      </c>
      <c r="AW172" s="13" t="s">
        <v>32</v>
      </c>
      <c r="AX172" s="13" t="s">
        <v>76</v>
      </c>
      <c r="AY172" s="237" t="s">
        <v>211</v>
      </c>
    </row>
    <row r="173" spans="1:65" s="13" customFormat="1">
      <c r="B173" s="226"/>
      <c r="C173" s="227"/>
      <c r="D173" s="228" t="s">
        <v>219</v>
      </c>
      <c r="E173" s="229" t="s">
        <v>1</v>
      </c>
      <c r="F173" s="230" t="s">
        <v>865</v>
      </c>
      <c r="G173" s="227"/>
      <c r="H173" s="231">
        <v>43.75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219</v>
      </c>
      <c r="AU173" s="237" t="s">
        <v>95</v>
      </c>
      <c r="AV173" s="13" t="s">
        <v>95</v>
      </c>
      <c r="AW173" s="13" t="s">
        <v>32</v>
      </c>
      <c r="AX173" s="13" t="s">
        <v>76</v>
      </c>
      <c r="AY173" s="237" t="s">
        <v>211</v>
      </c>
    </row>
    <row r="174" spans="1:65" s="13" customFormat="1">
      <c r="B174" s="226"/>
      <c r="C174" s="227"/>
      <c r="D174" s="228" t="s">
        <v>219</v>
      </c>
      <c r="E174" s="229" t="s">
        <v>1</v>
      </c>
      <c r="F174" s="230" t="s">
        <v>866</v>
      </c>
      <c r="G174" s="227"/>
      <c r="H174" s="231">
        <v>20.149999999999999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AT174" s="237" t="s">
        <v>219</v>
      </c>
      <c r="AU174" s="237" t="s">
        <v>95</v>
      </c>
      <c r="AV174" s="13" t="s">
        <v>95</v>
      </c>
      <c r="AW174" s="13" t="s">
        <v>32</v>
      </c>
      <c r="AX174" s="13" t="s">
        <v>76</v>
      </c>
      <c r="AY174" s="237" t="s">
        <v>211</v>
      </c>
    </row>
    <row r="175" spans="1:65" s="14" customFormat="1">
      <c r="B175" s="238"/>
      <c r="C175" s="239"/>
      <c r="D175" s="228" t="s">
        <v>219</v>
      </c>
      <c r="E175" s="240" t="s">
        <v>1</v>
      </c>
      <c r="F175" s="241" t="s">
        <v>231</v>
      </c>
      <c r="G175" s="239"/>
      <c r="H175" s="242">
        <v>200.59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AT175" s="248" t="s">
        <v>219</v>
      </c>
      <c r="AU175" s="248" t="s">
        <v>95</v>
      </c>
      <c r="AV175" s="14" t="s">
        <v>217</v>
      </c>
      <c r="AW175" s="14" t="s">
        <v>32</v>
      </c>
      <c r="AX175" s="14" t="s">
        <v>84</v>
      </c>
      <c r="AY175" s="248" t="s">
        <v>211</v>
      </c>
    </row>
    <row r="176" spans="1:65" s="2" customFormat="1" ht="14.45" customHeight="1">
      <c r="A176" s="33"/>
      <c r="B176" s="34"/>
      <c r="C176" s="249" t="s">
        <v>298</v>
      </c>
      <c r="D176" s="249" t="s">
        <v>314</v>
      </c>
      <c r="E176" s="250" t="s">
        <v>377</v>
      </c>
      <c r="F176" s="251" t="s">
        <v>378</v>
      </c>
      <c r="G176" s="252" t="s">
        <v>216</v>
      </c>
      <c r="H176" s="253">
        <v>204.6</v>
      </c>
      <c r="I176" s="254"/>
      <c r="J176" s="253">
        <f>ROUND(I176*H176,2)</f>
        <v>0</v>
      </c>
      <c r="K176" s="255"/>
      <c r="L176" s="256"/>
      <c r="M176" s="257" t="s">
        <v>1</v>
      </c>
      <c r="N176" s="258" t="s">
        <v>42</v>
      </c>
      <c r="O176" s="74"/>
      <c r="P176" s="222">
        <f>O176*H176</f>
        <v>0</v>
      </c>
      <c r="Q176" s="222">
        <v>2.0000000000000001E-4</v>
      </c>
      <c r="R176" s="222">
        <f>Q176*H176</f>
        <v>4.0919999999999998E-2</v>
      </c>
      <c r="S176" s="222">
        <v>0</v>
      </c>
      <c r="T176" s="223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24" t="s">
        <v>252</v>
      </c>
      <c r="AT176" s="224" t="s">
        <v>314</v>
      </c>
      <c r="AU176" s="224" t="s">
        <v>95</v>
      </c>
      <c r="AY176" s="16" t="s">
        <v>211</v>
      </c>
      <c r="BE176" s="225">
        <f>IF(N176="základná",J176,0)</f>
        <v>0</v>
      </c>
      <c r="BF176" s="225">
        <f>IF(N176="znížená",J176,0)</f>
        <v>0</v>
      </c>
      <c r="BG176" s="225">
        <f>IF(N176="zákl. prenesená",J176,0)</f>
        <v>0</v>
      </c>
      <c r="BH176" s="225">
        <f>IF(N176="zníž. prenesená",J176,0)</f>
        <v>0</v>
      </c>
      <c r="BI176" s="225">
        <f>IF(N176="nulová",J176,0)</f>
        <v>0</v>
      </c>
      <c r="BJ176" s="16" t="s">
        <v>95</v>
      </c>
      <c r="BK176" s="225">
        <f>ROUND(I176*H176,2)</f>
        <v>0</v>
      </c>
      <c r="BL176" s="16" t="s">
        <v>217</v>
      </c>
      <c r="BM176" s="224" t="s">
        <v>700</v>
      </c>
    </row>
    <row r="177" spans="1:65" s="13" customFormat="1">
      <c r="B177" s="226"/>
      <c r="C177" s="227"/>
      <c r="D177" s="228" t="s">
        <v>219</v>
      </c>
      <c r="E177" s="227"/>
      <c r="F177" s="230" t="s">
        <v>867</v>
      </c>
      <c r="G177" s="227"/>
      <c r="H177" s="231">
        <v>204.6</v>
      </c>
      <c r="I177" s="232"/>
      <c r="J177" s="227"/>
      <c r="K177" s="227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219</v>
      </c>
      <c r="AU177" s="237" t="s">
        <v>95</v>
      </c>
      <c r="AV177" s="13" t="s">
        <v>95</v>
      </c>
      <c r="AW177" s="13" t="s">
        <v>4</v>
      </c>
      <c r="AX177" s="13" t="s">
        <v>84</v>
      </c>
      <c r="AY177" s="237" t="s">
        <v>211</v>
      </c>
    </row>
    <row r="178" spans="1:65" s="12" customFormat="1" ht="22.9" customHeight="1">
      <c r="B178" s="197"/>
      <c r="C178" s="198"/>
      <c r="D178" s="199" t="s">
        <v>75</v>
      </c>
      <c r="E178" s="211" t="s">
        <v>236</v>
      </c>
      <c r="F178" s="211" t="s">
        <v>390</v>
      </c>
      <c r="G178" s="198"/>
      <c r="H178" s="198"/>
      <c r="I178" s="201"/>
      <c r="J178" s="212">
        <f>BK178</f>
        <v>0</v>
      </c>
      <c r="K178" s="198"/>
      <c r="L178" s="203"/>
      <c r="M178" s="204"/>
      <c r="N178" s="205"/>
      <c r="O178" s="205"/>
      <c r="P178" s="206">
        <f>SUM(P179:P204)</f>
        <v>0</v>
      </c>
      <c r="Q178" s="205"/>
      <c r="R178" s="206">
        <f>SUM(R179:R204)</f>
        <v>182.89234949999999</v>
      </c>
      <c r="S178" s="205"/>
      <c r="T178" s="207">
        <f>SUM(T179:T204)</f>
        <v>0</v>
      </c>
      <c r="AR178" s="208" t="s">
        <v>84</v>
      </c>
      <c r="AT178" s="209" t="s">
        <v>75</v>
      </c>
      <c r="AU178" s="209" t="s">
        <v>84</v>
      </c>
      <c r="AY178" s="208" t="s">
        <v>211</v>
      </c>
      <c r="BK178" s="210">
        <f>SUM(BK179:BK204)</f>
        <v>0</v>
      </c>
    </row>
    <row r="179" spans="1:65" s="2" customFormat="1" ht="30" customHeight="1">
      <c r="A179" s="33"/>
      <c r="B179" s="34"/>
      <c r="C179" s="213" t="s">
        <v>303</v>
      </c>
      <c r="D179" s="213" t="s">
        <v>213</v>
      </c>
      <c r="E179" s="214" t="s">
        <v>392</v>
      </c>
      <c r="F179" s="215" t="s">
        <v>702</v>
      </c>
      <c r="G179" s="216" t="s">
        <v>216</v>
      </c>
      <c r="H179" s="217">
        <v>200.59</v>
      </c>
      <c r="I179" s="218"/>
      <c r="J179" s="217">
        <f>ROUND(I179*H179,2)</f>
        <v>0</v>
      </c>
      <c r="K179" s="219"/>
      <c r="L179" s="38"/>
      <c r="M179" s="220" t="s">
        <v>1</v>
      </c>
      <c r="N179" s="221" t="s">
        <v>42</v>
      </c>
      <c r="O179" s="74"/>
      <c r="P179" s="222">
        <f>O179*H179</f>
        <v>0</v>
      </c>
      <c r="Q179" s="222">
        <v>0.27994000000000002</v>
      </c>
      <c r="R179" s="222">
        <f>Q179*H179</f>
        <v>56.153164600000004</v>
      </c>
      <c r="S179" s="222">
        <v>0</v>
      </c>
      <c r="T179" s="223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24" t="s">
        <v>217</v>
      </c>
      <c r="AT179" s="224" t="s">
        <v>213</v>
      </c>
      <c r="AU179" s="224" t="s">
        <v>95</v>
      </c>
      <c r="AY179" s="16" t="s">
        <v>211</v>
      </c>
      <c r="BE179" s="225">
        <f>IF(N179="základná",J179,0)</f>
        <v>0</v>
      </c>
      <c r="BF179" s="225">
        <f>IF(N179="znížená",J179,0)</f>
        <v>0</v>
      </c>
      <c r="BG179" s="225">
        <f>IF(N179="zákl. prenesená",J179,0)</f>
        <v>0</v>
      </c>
      <c r="BH179" s="225">
        <f>IF(N179="zníž. prenesená",J179,0)</f>
        <v>0</v>
      </c>
      <c r="BI179" s="225">
        <f>IF(N179="nulová",J179,0)</f>
        <v>0</v>
      </c>
      <c r="BJ179" s="16" t="s">
        <v>95</v>
      </c>
      <c r="BK179" s="225">
        <f>ROUND(I179*H179,2)</f>
        <v>0</v>
      </c>
      <c r="BL179" s="16" t="s">
        <v>217</v>
      </c>
      <c r="BM179" s="224" t="s">
        <v>703</v>
      </c>
    </row>
    <row r="180" spans="1:65" s="13" customFormat="1">
      <c r="B180" s="226"/>
      <c r="C180" s="227"/>
      <c r="D180" s="228" t="s">
        <v>219</v>
      </c>
      <c r="E180" s="229" t="s">
        <v>1</v>
      </c>
      <c r="F180" s="230" t="s">
        <v>864</v>
      </c>
      <c r="G180" s="227"/>
      <c r="H180" s="231">
        <v>136.69</v>
      </c>
      <c r="I180" s="232"/>
      <c r="J180" s="227"/>
      <c r="K180" s="227"/>
      <c r="L180" s="233"/>
      <c r="M180" s="234"/>
      <c r="N180" s="235"/>
      <c r="O180" s="235"/>
      <c r="P180" s="235"/>
      <c r="Q180" s="235"/>
      <c r="R180" s="235"/>
      <c r="S180" s="235"/>
      <c r="T180" s="236"/>
      <c r="AT180" s="237" t="s">
        <v>219</v>
      </c>
      <c r="AU180" s="237" t="s">
        <v>95</v>
      </c>
      <c r="AV180" s="13" t="s">
        <v>95</v>
      </c>
      <c r="AW180" s="13" t="s">
        <v>32</v>
      </c>
      <c r="AX180" s="13" t="s">
        <v>76</v>
      </c>
      <c r="AY180" s="237" t="s">
        <v>211</v>
      </c>
    </row>
    <row r="181" spans="1:65" s="13" customFormat="1">
      <c r="B181" s="226"/>
      <c r="C181" s="227"/>
      <c r="D181" s="228" t="s">
        <v>219</v>
      </c>
      <c r="E181" s="229" t="s">
        <v>1</v>
      </c>
      <c r="F181" s="230" t="s">
        <v>866</v>
      </c>
      <c r="G181" s="227"/>
      <c r="H181" s="231">
        <v>20.149999999999999</v>
      </c>
      <c r="I181" s="232"/>
      <c r="J181" s="227"/>
      <c r="K181" s="227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219</v>
      </c>
      <c r="AU181" s="237" t="s">
        <v>95</v>
      </c>
      <c r="AV181" s="13" t="s">
        <v>95</v>
      </c>
      <c r="AW181" s="13" t="s">
        <v>32</v>
      </c>
      <c r="AX181" s="13" t="s">
        <v>76</v>
      </c>
      <c r="AY181" s="237" t="s">
        <v>211</v>
      </c>
    </row>
    <row r="182" spans="1:65" s="13" customFormat="1">
      <c r="B182" s="226"/>
      <c r="C182" s="227"/>
      <c r="D182" s="228" t="s">
        <v>219</v>
      </c>
      <c r="E182" s="229" t="s">
        <v>1</v>
      </c>
      <c r="F182" s="230" t="s">
        <v>865</v>
      </c>
      <c r="G182" s="227"/>
      <c r="H182" s="231">
        <v>43.75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219</v>
      </c>
      <c r="AU182" s="237" t="s">
        <v>95</v>
      </c>
      <c r="AV182" s="13" t="s">
        <v>95</v>
      </c>
      <c r="AW182" s="13" t="s">
        <v>32</v>
      </c>
      <c r="AX182" s="13" t="s">
        <v>76</v>
      </c>
      <c r="AY182" s="237" t="s">
        <v>211</v>
      </c>
    </row>
    <row r="183" spans="1:65" s="14" customFormat="1">
      <c r="B183" s="238"/>
      <c r="C183" s="239"/>
      <c r="D183" s="228" t="s">
        <v>219</v>
      </c>
      <c r="E183" s="240" t="s">
        <v>1</v>
      </c>
      <c r="F183" s="241" t="s">
        <v>231</v>
      </c>
      <c r="G183" s="239"/>
      <c r="H183" s="242">
        <v>200.59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219</v>
      </c>
      <c r="AU183" s="248" t="s">
        <v>95</v>
      </c>
      <c r="AV183" s="14" t="s">
        <v>217</v>
      </c>
      <c r="AW183" s="14" t="s">
        <v>32</v>
      </c>
      <c r="AX183" s="14" t="s">
        <v>84</v>
      </c>
      <c r="AY183" s="248" t="s">
        <v>211</v>
      </c>
    </row>
    <row r="184" spans="1:65" s="2" customFormat="1" ht="22.15" customHeight="1">
      <c r="A184" s="33"/>
      <c r="B184" s="34"/>
      <c r="C184" s="213" t="s">
        <v>309</v>
      </c>
      <c r="D184" s="213" t="s">
        <v>213</v>
      </c>
      <c r="E184" s="214" t="s">
        <v>704</v>
      </c>
      <c r="F184" s="215" t="s">
        <v>705</v>
      </c>
      <c r="G184" s="216" t="s">
        <v>216</v>
      </c>
      <c r="H184" s="217">
        <v>43.75</v>
      </c>
      <c r="I184" s="218"/>
      <c r="J184" s="217">
        <f>ROUND(I184*H184,2)</f>
        <v>0</v>
      </c>
      <c r="K184" s="219"/>
      <c r="L184" s="38"/>
      <c r="M184" s="220" t="s">
        <v>1</v>
      </c>
      <c r="N184" s="221" t="s">
        <v>42</v>
      </c>
      <c r="O184" s="74"/>
      <c r="P184" s="222">
        <f>O184*H184</f>
        <v>0</v>
      </c>
      <c r="Q184" s="222">
        <v>0.37080000000000002</v>
      </c>
      <c r="R184" s="222">
        <f>Q184*H184</f>
        <v>16.2225</v>
      </c>
      <c r="S184" s="222">
        <v>0</v>
      </c>
      <c r="T184" s="223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24" t="s">
        <v>217</v>
      </c>
      <c r="AT184" s="224" t="s">
        <v>213</v>
      </c>
      <c r="AU184" s="224" t="s">
        <v>95</v>
      </c>
      <c r="AY184" s="16" t="s">
        <v>211</v>
      </c>
      <c r="BE184" s="225">
        <f>IF(N184="základná",J184,0)</f>
        <v>0</v>
      </c>
      <c r="BF184" s="225">
        <f>IF(N184="znížená",J184,0)</f>
        <v>0</v>
      </c>
      <c r="BG184" s="225">
        <f>IF(N184="zákl. prenesená",J184,0)</f>
        <v>0</v>
      </c>
      <c r="BH184" s="225">
        <f>IF(N184="zníž. prenesená",J184,0)</f>
        <v>0</v>
      </c>
      <c r="BI184" s="225">
        <f>IF(N184="nulová",J184,0)</f>
        <v>0</v>
      </c>
      <c r="BJ184" s="16" t="s">
        <v>95</v>
      </c>
      <c r="BK184" s="225">
        <f>ROUND(I184*H184,2)</f>
        <v>0</v>
      </c>
      <c r="BL184" s="16" t="s">
        <v>217</v>
      </c>
      <c r="BM184" s="224" t="s">
        <v>706</v>
      </c>
    </row>
    <row r="185" spans="1:65" s="13" customFormat="1">
      <c r="B185" s="226"/>
      <c r="C185" s="227"/>
      <c r="D185" s="228" t="s">
        <v>219</v>
      </c>
      <c r="E185" s="229" t="s">
        <v>1</v>
      </c>
      <c r="F185" s="230" t="s">
        <v>865</v>
      </c>
      <c r="G185" s="227"/>
      <c r="H185" s="231">
        <v>43.75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219</v>
      </c>
      <c r="AU185" s="237" t="s">
        <v>95</v>
      </c>
      <c r="AV185" s="13" t="s">
        <v>95</v>
      </c>
      <c r="AW185" s="13" t="s">
        <v>32</v>
      </c>
      <c r="AX185" s="13" t="s">
        <v>84</v>
      </c>
      <c r="AY185" s="237" t="s">
        <v>211</v>
      </c>
    </row>
    <row r="186" spans="1:65" s="2" customFormat="1" ht="34.9" customHeight="1">
      <c r="A186" s="33"/>
      <c r="B186" s="34"/>
      <c r="C186" s="213" t="s">
        <v>7</v>
      </c>
      <c r="D186" s="213" t="s">
        <v>213</v>
      </c>
      <c r="E186" s="214" t="s">
        <v>707</v>
      </c>
      <c r="F186" s="215" t="s">
        <v>708</v>
      </c>
      <c r="G186" s="216" t="s">
        <v>216</v>
      </c>
      <c r="H186" s="217">
        <v>156.84</v>
      </c>
      <c r="I186" s="218"/>
      <c r="J186" s="217">
        <f>ROUND(I186*H186,2)</f>
        <v>0</v>
      </c>
      <c r="K186" s="219"/>
      <c r="L186" s="38"/>
      <c r="M186" s="220" t="s">
        <v>1</v>
      </c>
      <c r="N186" s="221" t="s">
        <v>42</v>
      </c>
      <c r="O186" s="74"/>
      <c r="P186" s="222">
        <f>O186*H186</f>
        <v>0</v>
      </c>
      <c r="Q186" s="222">
        <v>0.30834</v>
      </c>
      <c r="R186" s="222">
        <f>Q186*H186</f>
        <v>48.360045599999999</v>
      </c>
      <c r="S186" s="222">
        <v>0</v>
      </c>
      <c r="T186" s="223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24" t="s">
        <v>217</v>
      </c>
      <c r="AT186" s="224" t="s">
        <v>213</v>
      </c>
      <c r="AU186" s="224" t="s">
        <v>95</v>
      </c>
      <c r="AY186" s="16" t="s">
        <v>211</v>
      </c>
      <c r="BE186" s="225">
        <f>IF(N186="základná",J186,0)</f>
        <v>0</v>
      </c>
      <c r="BF186" s="225">
        <f>IF(N186="znížená",J186,0)</f>
        <v>0</v>
      </c>
      <c r="BG186" s="225">
        <f>IF(N186="zákl. prenesená",J186,0)</f>
        <v>0</v>
      </c>
      <c r="BH186" s="225">
        <f>IF(N186="zníž. prenesená",J186,0)</f>
        <v>0</v>
      </c>
      <c r="BI186" s="225">
        <f>IF(N186="nulová",J186,0)</f>
        <v>0</v>
      </c>
      <c r="BJ186" s="16" t="s">
        <v>95</v>
      </c>
      <c r="BK186" s="225">
        <f>ROUND(I186*H186,2)</f>
        <v>0</v>
      </c>
      <c r="BL186" s="16" t="s">
        <v>217</v>
      </c>
      <c r="BM186" s="224" t="s">
        <v>709</v>
      </c>
    </row>
    <row r="187" spans="1:65" s="13" customFormat="1">
      <c r="B187" s="226"/>
      <c r="C187" s="227"/>
      <c r="D187" s="228" t="s">
        <v>219</v>
      </c>
      <c r="E187" s="229" t="s">
        <v>1</v>
      </c>
      <c r="F187" s="230" t="s">
        <v>868</v>
      </c>
      <c r="G187" s="227"/>
      <c r="H187" s="231">
        <v>136.69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219</v>
      </c>
      <c r="AU187" s="237" t="s">
        <v>95</v>
      </c>
      <c r="AV187" s="13" t="s">
        <v>95</v>
      </c>
      <c r="AW187" s="13" t="s">
        <v>32</v>
      </c>
      <c r="AX187" s="13" t="s">
        <v>76</v>
      </c>
      <c r="AY187" s="237" t="s">
        <v>211</v>
      </c>
    </row>
    <row r="188" spans="1:65" s="13" customFormat="1">
      <c r="B188" s="226"/>
      <c r="C188" s="227"/>
      <c r="D188" s="228" t="s">
        <v>219</v>
      </c>
      <c r="E188" s="229" t="s">
        <v>1</v>
      </c>
      <c r="F188" s="230" t="s">
        <v>866</v>
      </c>
      <c r="G188" s="227"/>
      <c r="H188" s="231">
        <v>20.149999999999999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219</v>
      </c>
      <c r="AU188" s="237" t="s">
        <v>95</v>
      </c>
      <c r="AV188" s="13" t="s">
        <v>95</v>
      </c>
      <c r="AW188" s="13" t="s">
        <v>32</v>
      </c>
      <c r="AX188" s="13" t="s">
        <v>76</v>
      </c>
      <c r="AY188" s="237" t="s">
        <v>211</v>
      </c>
    </row>
    <row r="189" spans="1:65" s="14" customFormat="1">
      <c r="B189" s="238"/>
      <c r="C189" s="239"/>
      <c r="D189" s="228" t="s">
        <v>219</v>
      </c>
      <c r="E189" s="240" t="s">
        <v>1</v>
      </c>
      <c r="F189" s="241" t="s">
        <v>231</v>
      </c>
      <c r="G189" s="239"/>
      <c r="H189" s="242">
        <v>156.84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AT189" s="248" t="s">
        <v>219</v>
      </c>
      <c r="AU189" s="248" t="s">
        <v>95</v>
      </c>
      <c r="AV189" s="14" t="s">
        <v>217</v>
      </c>
      <c r="AW189" s="14" t="s">
        <v>32</v>
      </c>
      <c r="AX189" s="14" t="s">
        <v>84</v>
      </c>
      <c r="AY189" s="248" t="s">
        <v>211</v>
      </c>
    </row>
    <row r="190" spans="1:65" s="2" customFormat="1" ht="34.9" customHeight="1">
      <c r="A190" s="33"/>
      <c r="B190" s="34"/>
      <c r="C190" s="213" t="s">
        <v>318</v>
      </c>
      <c r="D190" s="213" t="s">
        <v>213</v>
      </c>
      <c r="E190" s="214" t="s">
        <v>404</v>
      </c>
      <c r="F190" s="215" t="s">
        <v>711</v>
      </c>
      <c r="G190" s="216" t="s">
        <v>216</v>
      </c>
      <c r="H190" s="217">
        <v>32.89</v>
      </c>
      <c r="I190" s="218"/>
      <c r="J190" s="217">
        <f>ROUND(I190*H190,2)</f>
        <v>0</v>
      </c>
      <c r="K190" s="219"/>
      <c r="L190" s="38"/>
      <c r="M190" s="220" t="s">
        <v>1</v>
      </c>
      <c r="N190" s="221" t="s">
        <v>42</v>
      </c>
      <c r="O190" s="74"/>
      <c r="P190" s="222">
        <f>O190*H190</f>
        <v>0</v>
      </c>
      <c r="Q190" s="222">
        <v>7.1000000000000002E-4</v>
      </c>
      <c r="R190" s="222">
        <f>Q190*H190</f>
        <v>2.3351900000000002E-2</v>
      </c>
      <c r="S190" s="222">
        <v>0</v>
      </c>
      <c r="T190" s="223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24" t="s">
        <v>217</v>
      </c>
      <c r="AT190" s="224" t="s">
        <v>213</v>
      </c>
      <c r="AU190" s="224" t="s">
        <v>95</v>
      </c>
      <c r="AY190" s="16" t="s">
        <v>211</v>
      </c>
      <c r="BE190" s="225">
        <f>IF(N190="základná",J190,0)</f>
        <v>0</v>
      </c>
      <c r="BF190" s="225">
        <f>IF(N190="znížená",J190,0)</f>
        <v>0</v>
      </c>
      <c r="BG190" s="225">
        <f>IF(N190="zákl. prenesená",J190,0)</f>
        <v>0</v>
      </c>
      <c r="BH190" s="225">
        <f>IF(N190="zníž. prenesená",J190,0)</f>
        <v>0</v>
      </c>
      <c r="BI190" s="225">
        <f>IF(N190="nulová",J190,0)</f>
        <v>0</v>
      </c>
      <c r="BJ190" s="16" t="s">
        <v>95</v>
      </c>
      <c r="BK190" s="225">
        <f>ROUND(I190*H190,2)</f>
        <v>0</v>
      </c>
      <c r="BL190" s="16" t="s">
        <v>217</v>
      </c>
      <c r="BM190" s="224" t="s">
        <v>712</v>
      </c>
    </row>
    <row r="191" spans="1:65" s="13" customFormat="1">
      <c r="B191" s="226"/>
      <c r="C191" s="227"/>
      <c r="D191" s="228" t="s">
        <v>219</v>
      </c>
      <c r="E191" s="229" t="s">
        <v>1</v>
      </c>
      <c r="F191" s="230" t="s">
        <v>869</v>
      </c>
      <c r="G191" s="227"/>
      <c r="H191" s="231">
        <v>32.89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AT191" s="237" t="s">
        <v>219</v>
      </c>
      <c r="AU191" s="237" t="s">
        <v>95</v>
      </c>
      <c r="AV191" s="13" t="s">
        <v>95</v>
      </c>
      <c r="AW191" s="13" t="s">
        <v>32</v>
      </c>
      <c r="AX191" s="13" t="s">
        <v>84</v>
      </c>
      <c r="AY191" s="237" t="s">
        <v>211</v>
      </c>
    </row>
    <row r="192" spans="1:65" s="2" customFormat="1" ht="34.9" customHeight="1">
      <c r="A192" s="33"/>
      <c r="B192" s="34"/>
      <c r="C192" s="213" t="s">
        <v>323</v>
      </c>
      <c r="D192" s="213" t="s">
        <v>213</v>
      </c>
      <c r="E192" s="214" t="s">
        <v>414</v>
      </c>
      <c r="F192" s="215" t="s">
        <v>415</v>
      </c>
      <c r="G192" s="216" t="s">
        <v>216</v>
      </c>
      <c r="H192" s="217">
        <v>32.89</v>
      </c>
      <c r="I192" s="218"/>
      <c r="J192" s="217">
        <f>ROUND(I192*H192,2)</f>
        <v>0</v>
      </c>
      <c r="K192" s="219"/>
      <c r="L192" s="38"/>
      <c r="M192" s="220" t="s">
        <v>1</v>
      </c>
      <c r="N192" s="221" t="s">
        <v>42</v>
      </c>
      <c r="O192" s="74"/>
      <c r="P192" s="222">
        <f>O192*H192</f>
        <v>0</v>
      </c>
      <c r="Q192" s="222">
        <v>0.12966</v>
      </c>
      <c r="R192" s="222">
        <f>Q192*H192</f>
        <v>4.2645173999999999</v>
      </c>
      <c r="S192" s="222">
        <v>0</v>
      </c>
      <c r="T192" s="223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24" t="s">
        <v>217</v>
      </c>
      <c r="AT192" s="224" t="s">
        <v>213</v>
      </c>
      <c r="AU192" s="224" t="s">
        <v>95</v>
      </c>
      <c r="AY192" s="16" t="s">
        <v>211</v>
      </c>
      <c r="BE192" s="225">
        <f>IF(N192="základná",J192,0)</f>
        <v>0</v>
      </c>
      <c r="BF192" s="225">
        <f>IF(N192="znížená",J192,0)</f>
        <v>0</v>
      </c>
      <c r="BG192" s="225">
        <f>IF(N192="zákl. prenesená",J192,0)</f>
        <v>0</v>
      </c>
      <c r="BH192" s="225">
        <f>IF(N192="zníž. prenesená",J192,0)</f>
        <v>0</v>
      </c>
      <c r="BI192" s="225">
        <f>IF(N192="nulová",J192,0)</f>
        <v>0</v>
      </c>
      <c r="BJ192" s="16" t="s">
        <v>95</v>
      </c>
      <c r="BK192" s="225">
        <f>ROUND(I192*H192,2)</f>
        <v>0</v>
      </c>
      <c r="BL192" s="16" t="s">
        <v>217</v>
      </c>
      <c r="BM192" s="224" t="s">
        <v>714</v>
      </c>
    </row>
    <row r="193" spans="1:65" s="2" customFormat="1" ht="30" customHeight="1">
      <c r="A193" s="33"/>
      <c r="B193" s="34"/>
      <c r="C193" s="213" t="s">
        <v>327</v>
      </c>
      <c r="D193" s="213" t="s">
        <v>213</v>
      </c>
      <c r="E193" s="214" t="s">
        <v>715</v>
      </c>
      <c r="F193" s="215" t="s">
        <v>716</v>
      </c>
      <c r="G193" s="216" t="s">
        <v>216</v>
      </c>
      <c r="H193" s="217">
        <v>181.96</v>
      </c>
      <c r="I193" s="218"/>
      <c r="J193" s="217">
        <f>ROUND(I193*H193,2)</f>
        <v>0</v>
      </c>
      <c r="K193" s="219"/>
      <c r="L193" s="38"/>
      <c r="M193" s="220" t="s">
        <v>1</v>
      </c>
      <c r="N193" s="221" t="s">
        <v>42</v>
      </c>
      <c r="O193" s="74"/>
      <c r="P193" s="222">
        <f>O193*H193</f>
        <v>0</v>
      </c>
      <c r="Q193" s="222">
        <v>0.112</v>
      </c>
      <c r="R193" s="222">
        <f>Q193*H193</f>
        <v>20.379520000000003</v>
      </c>
      <c r="S193" s="222">
        <v>0</v>
      </c>
      <c r="T193" s="223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24" t="s">
        <v>217</v>
      </c>
      <c r="AT193" s="224" t="s">
        <v>213</v>
      </c>
      <c r="AU193" s="224" t="s">
        <v>95</v>
      </c>
      <c r="AY193" s="16" t="s">
        <v>211</v>
      </c>
      <c r="BE193" s="225">
        <f>IF(N193="základná",J193,0)</f>
        <v>0</v>
      </c>
      <c r="BF193" s="225">
        <f>IF(N193="znížená",J193,0)</f>
        <v>0</v>
      </c>
      <c r="BG193" s="225">
        <f>IF(N193="zákl. prenesená",J193,0)</f>
        <v>0</v>
      </c>
      <c r="BH193" s="225">
        <f>IF(N193="zníž. prenesená",J193,0)</f>
        <v>0</v>
      </c>
      <c r="BI193" s="225">
        <f>IF(N193="nulová",J193,0)</f>
        <v>0</v>
      </c>
      <c r="BJ193" s="16" t="s">
        <v>95</v>
      </c>
      <c r="BK193" s="225">
        <f>ROUND(I193*H193,2)</f>
        <v>0</v>
      </c>
      <c r="BL193" s="16" t="s">
        <v>217</v>
      </c>
      <c r="BM193" s="224" t="s">
        <v>717</v>
      </c>
    </row>
    <row r="194" spans="1:65" s="13" customFormat="1">
      <c r="B194" s="226"/>
      <c r="C194" s="227"/>
      <c r="D194" s="228" t="s">
        <v>219</v>
      </c>
      <c r="E194" s="229" t="s">
        <v>1</v>
      </c>
      <c r="F194" s="230" t="s">
        <v>868</v>
      </c>
      <c r="G194" s="227"/>
      <c r="H194" s="231">
        <v>136.69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219</v>
      </c>
      <c r="AU194" s="237" t="s">
        <v>95</v>
      </c>
      <c r="AV194" s="13" t="s">
        <v>95</v>
      </c>
      <c r="AW194" s="13" t="s">
        <v>32</v>
      </c>
      <c r="AX194" s="13" t="s">
        <v>76</v>
      </c>
      <c r="AY194" s="237" t="s">
        <v>211</v>
      </c>
    </row>
    <row r="195" spans="1:65" s="13" customFormat="1">
      <c r="B195" s="226"/>
      <c r="C195" s="227"/>
      <c r="D195" s="228" t="s">
        <v>219</v>
      </c>
      <c r="E195" s="229" t="s">
        <v>1</v>
      </c>
      <c r="F195" s="230" t="s">
        <v>870</v>
      </c>
      <c r="G195" s="227"/>
      <c r="H195" s="231">
        <v>45.27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AT195" s="237" t="s">
        <v>219</v>
      </c>
      <c r="AU195" s="237" t="s">
        <v>95</v>
      </c>
      <c r="AV195" s="13" t="s">
        <v>95</v>
      </c>
      <c r="AW195" s="13" t="s">
        <v>32</v>
      </c>
      <c r="AX195" s="13" t="s">
        <v>76</v>
      </c>
      <c r="AY195" s="237" t="s">
        <v>211</v>
      </c>
    </row>
    <row r="196" spans="1:65" s="14" customFormat="1">
      <c r="B196" s="238"/>
      <c r="C196" s="239"/>
      <c r="D196" s="228" t="s">
        <v>219</v>
      </c>
      <c r="E196" s="240" t="s">
        <v>1</v>
      </c>
      <c r="F196" s="241" t="s">
        <v>231</v>
      </c>
      <c r="G196" s="239"/>
      <c r="H196" s="242">
        <v>181.96</v>
      </c>
      <c r="I196" s="243"/>
      <c r="J196" s="239"/>
      <c r="K196" s="239"/>
      <c r="L196" s="244"/>
      <c r="M196" s="245"/>
      <c r="N196" s="246"/>
      <c r="O196" s="246"/>
      <c r="P196" s="246"/>
      <c r="Q196" s="246"/>
      <c r="R196" s="246"/>
      <c r="S196" s="246"/>
      <c r="T196" s="247"/>
      <c r="AT196" s="248" t="s">
        <v>219</v>
      </c>
      <c r="AU196" s="248" t="s">
        <v>95</v>
      </c>
      <c r="AV196" s="14" t="s">
        <v>217</v>
      </c>
      <c r="AW196" s="14" t="s">
        <v>32</v>
      </c>
      <c r="AX196" s="14" t="s">
        <v>84</v>
      </c>
      <c r="AY196" s="248" t="s">
        <v>211</v>
      </c>
    </row>
    <row r="197" spans="1:65" s="2" customFormat="1" ht="22.15" customHeight="1">
      <c r="A197" s="33"/>
      <c r="B197" s="34"/>
      <c r="C197" s="249" t="s">
        <v>332</v>
      </c>
      <c r="D197" s="249" t="s">
        <v>314</v>
      </c>
      <c r="E197" s="250" t="s">
        <v>719</v>
      </c>
      <c r="F197" s="251" t="s">
        <v>720</v>
      </c>
      <c r="G197" s="252" t="s">
        <v>216</v>
      </c>
      <c r="H197" s="253">
        <v>138.06</v>
      </c>
      <c r="I197" s="254"/>
      <c r="J197" s="253">
        <f>ROUND(I197*H197,2)</f>
        <v>0</v>
      </c>
      <c r="K197" s="255"/>
      <c r="L197" s="256"/>
      <c r="M197" s="257" t="s">
        <v>1</v>
      </c>
      <c r="N197" s="258" t="s">
        <v>42</v>
      </c>
      <c r="O197" s="74"/>
      <c r="P197" s="222">
        <f>O197*H197</f>
        <v>0</v>
      </c>
      <c r="Q197" s="222">
        <v>0.18</v>
      </c>
      <c r="R197" s="222">
        <f>Q197*H197</f>
        <v>24.8508</v>
      </c>
      <c r="S197" s="222">
        <v>0</v>
      </c>
      <c r="T197" s="223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24" t="s">
        <v>252</v>
      </c>
      <c r="AT197" s="224" t="s">
        <v>314</v>
      </c>
      <c r="AU197" s="224" t="s">
        <v>95</v>
      </c>
      <c r="AY197" s="16" t="s">
        <v>211</v>
      </c>
      <c r="BE197" s="225">
        <f>IF(N197="základná",J197,0)</f>
        <v>0</v>
      </c>
      <c r="BF197" s="225">
        <f>IF(N197="znížená",J197,0)</f>
        <v>0</v>
      </c>
      <c r="BG197" s="225">
        <f>IF(N197="zákl. prenesená",J197,0)</f>
        <v>0</v>
      </c>
      <c r="BH197" s="225">
        <f>IF(N197="zníž. prenesená",J197,0)</f>
        <v>0</v>
      </c>
      <c r="BI197" s="225">
        <f>IF(N197="nulová",J197,0)</f>
        <v>0</v>
      </c>
      <c r="BJ197" s="16" t="s">
        <v>95</v>
      </c>
      <c r="BK197" s="225">
        <f>ROUND(I197*H197,2)</f>
        <v>0</v>
      </c>
      <c r="BL197" s="16" t="s">
        <v>217</v>
      </c>
      <c r="BM197" s="224" t="s">
        <v>721</v>
      </c>
    </row>
    <row r="198" spans="1:65" s="13" customFormat="1">
      <c r="B198" s="226"/>
      <c r="C198" s="227"/>
      <c r="D198" s="228" t="s">
        <v>219</v>
      </c>
      <c r="E198" s="229" t="s">
        <v>1</v>
      </c>
      <c r="F198" s="230" t="s">
        <v>871</v>
      </c>
      <c r="G198" s="227"/>
      <c r="H198" s="231">
        <v>136.69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AT198" s="237" t="s">
        <v>219</v>
      </c>
      <c r="AU198" s="237" t="s">
        <v>95</v>
      </c>
      <c r="AV198" s="13" t="s">
        <v>95</v>
      </c>
      <c r="AW198" s="13" t="s">
        <v>32</v>
      </c>
      <c r="AX198" s="13" t="s">
        <v>84</v>
      </c>
      <c r="AY198" s="237" t="s">
        <v>211</v>
      </c>
    </row>
    <row r="199" spans="1:65" s="13" customFormat="1">
      <c r="B199" s="226"/>
      <c r="C199" s="227"/>
      <c r="D199" s="228" t="s">
        <v>219</v>
      </c>
      <c r="E199" s="227"/>
      <c r="F199" s="230" t="s">
        <v>872</v>
      </c>
      <c r="G199" s="227"/>
      <c r="H199" s="231">
        <v>138.06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AT199" s="237" t="s">
        <v>219</v>
      </c>
      <c r="AU199" s="237" t="s">
        <v>95</v>
      </c>
      <c r="AV199" s="13" t="s">
        <v>95</v>
      </c>
      <c r="AW199" s="13" t="s">
        <v>4</v>
      </c>
      <c r="AX199" s="13" t="s">
        <v>84</v>
      </c>
      <c r="AY199" s="237" t="s">
        <v>211</v>
      </c>
    </row>
    <row r="200" spans="1:65" s="2" customFormat="1" ht="19.899999999999999" customHeight="1">
      <c r="A200" s="33"/>
      <c r="B200" s="34"/>
      <c r="C200" s="249" t="s">
        <v>337</v>
      </c>
      <c r="D200" s="249" t="s">
        <v>314</v>
      </c>
      <c r="E200" s="250" t="s">
        <v>723</v>
      </c>
      <c r="F200" s="251" t="s">
        <v>724</v>
      </c>
      <c r="G200" s="252" t="s">
        <v>216</v>
      </c>
      <c r="H200" s="253">
        <v>45.72</v>
      </c>
      <c r="I200" s="254"/>
      <c r="J200" s="253">
        <f>ROUND(I200*H200,2)</f>
        <v>0</v>
      </c>
      <c r="K200" s="255"/>
      <c r="L200" s="256"/>
      <c r="M200" s="257" t="s">
        <v>1</v>
      </c>
      <c r="N200" s="258" t="s">
        <v>42</v>
      </c>
      <c r="O200" s="74"/>
      <c r="P200" s="222">
        <f>O200*H200</f>
        <v>0</v>
      </c>
      <c r="Q200" s="222">
        <v>0.16625000000000001</v>
      </c>
      <c r="R200" s="222">
        <f>Q200*H200</f>
        <v>7.6009500000000001</v>
      </c>
      <c r="S200" s="222">
        <v>0</v>
      </c>
      <c r="T200" s="223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224" t="s">
        <v>252</v>
      </c>
      <c r="AT200" s="224" t="s">
        <v>314</v>
      </c>
      <c r="AU200" s="224" t="s">
        <v>95</v>
      </c>
      <c r="AY200" s="16" t="s">
        <v>211</v>
      </c>
      <c r="BE200" s="225">
        <f>IF(N200="základná",J200,0)</f>
        <v>0</v>
      </c>
      <c r="BF200" s="225">
        <f>IF(N200="znížená",J200,0)</f>
        <v>0</v>
      </c>
      <c r="BG200" s="225">
        <f>IF(N200="zákl. prenesená",J200,0)</f>
        <v>0</v>
      </c>
      <c r="BH200" s="225">
        <f>IF(N200="zníž. prenesená",J200,0)</f>
        <v>0</v>
      </c>
      <c r="BI200" s="225">
        <f>IF(N200="nulová",J200,0)</f>
        <v>0</v>
      </c>
      <c r="BJ200" s="16" t="s">
        <v>95</v>
      </c>
      <c r="BK200" s="225">
        <f>ROUND(I200*H200,2)</f>
        <v>0</v>
      </c>
      <c r="BL200" s="16" t="s">
        <v>217</v>
      </c>
      <c r="BM200" s="224" t="s">
        <v>725</v>
      </c>
    </row>
    <row r="201" spans="1:65" s="13" customFormat="1">
      <c r="B201" s="226"/>
      <c r="C201" s="227"/>
      <c r="D201" s="228" t="s">
        <v>219</v>
      </c>
      <c r="E201" s="229" t="s">
        <v>1</v>
      </c>
      <c r="F201" s="230" t="s">
        <v>873</v>
      </c>
      <c r="G201" s="227"/>
      <c r="H201" s="231">
        <v>45.27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AT201" s="237" t="s">
        <v>219</v>
      </c>
      <c r="AU201" s="237" t="s">
        <v>95</v>
      </c>
      <c r="AV201" s="13" t="s">
        <v>95</v>
      </c>
      <c r="AW201" s="13" t="s">
        <v>32</v>
      </c>
      <c r="AX201" s="13" t="s">
        <v>84</v>
      </c>
      <c r="AY201" s="237" t="s">
        <v>211</v>
      </c>
    </row>
    <row r="202" spans="1:65" s="13" customFormat="1">
      <c r="B202" s="226"/>
      <c r="C202" s="227"/>
      <c r="D202" s="228" t="s">
        <v>219</v>
      </c>
      <c r="E202" s="227"/>
      <c r="F202" s="230" t="s">
        <v>874</v>
      </c>
      <c r="G202" s="227"/>
      <c r="H202" s="231">
        <v>45.72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AT202" s="237" t="s">
        <v>219</v>
      </c>
      <c r="AU202" s="237" t="s">
        <v>95</v>
      </c>
      <c r="AV202" s="13" t="s">
        <v>95</v>
      </c>
      <c r="AW202" s="13" t="s">
        <v>4</v>
      </c>
      <c r="AX202" s="13" t="s">
        <v>84</v>
      </c>
      <c r="AY202" s="237" t="s">
        <v>211</v>
      </c>
    </row>
    <row r="203" spans="1:65" s="2" customFormat="1" ht="22.15" customHeight="1">
      <c r="A203" s="33"/>
      <c r="B203" s="34"/>
      <c r="C203" s="213" t="s">
        <v>342</v>
      </c>
      <c r="D203" s="213" t="s">
        <v>213</v>
      </c>
      <c r="E203" s="214" t="s">
        <v>726</v>
      </c>
      <c r="F203" s="215" t="s">
        <v>727</v>
      </c>
      <c r="G203" s="216" t="s">
        <v>216</v>
      </c>
      <c r="H203" s="217">
        <v>20.149999999999999</v>
      </c>
      <c r="I203" s="218"/>
      <c r="J203" s="217">
        <f>ROUND(I203*H203,2)</f>
        <v>0</v>
      </c>
      <c r="K203" s="219"/>
      <c r="L203" s="38"/>
      <c r="M203" s="220" t="s">
        <v>1</v>
      </c>
      <c r="N203" s="221" t="s">
        <v>42</v>
      </c>
      <c r="O203" s="74"/>
      <c r="P203" s="222">
        <f>O203*H203</f>
        <v>0</v>
      </c>
      <c r="Q203" s="222">
        <v>0.112</v>
      </c>
      <c r="R203" s="222">
        <f>Q203*H203</f>
        <v>2.2567999999999997</v>
      </c>
      <c r="S203" s="222">
        <v>0</v>
      </c>
      <c r="T203" s="223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224" t="s">
        <v>217</v>
      </c>
      <c r="AT203" s="224" t="s">
        <v>213</v>
      </c>
      <c r="AU203" s="224" t="s">
        <v>95</v>
      </c>
      <c r="AY203" s="16" t="s">
        <v>211</v>
      </c>
      <c r="BE203" s="225">
        <f>IF(N203="základná",J203,0)</f>
        <v>0</v>
      </c>
      <c r="BF203" s="225">
        <f>IF(N203="znížená",J203,0)</f>
        <v>0</v>
      </c>
      <c r="BG203" s="225">
        <f>IF(N203="zákl. prenesená",J203,0)</f>
        <v>0</v>
      </c>
      <c r="BH203" s="225">
        <f>IF(N203="zníž. prenesená",J203,0)</f>
        <v>0</v>
      </c>
      <c r="BI203" s="225">
        <f>IF(N203="nulová",J203,0)</f>
        <v>0</v>
      </c>
      <c r="BJ203" s="16" t="s">
        <v>95</v>
      </c>
      <c r="BK203" s="225">
        <f>ROUND(I203*H203,2)</f>
        <v>0</v>
      </c>
      <c r="BL203" s="16" t="s">
        <v>217</v>
      </c>
      <c r="BM203" s="224" t="s">
        <v>728</v>
      </c>
    </row>
    <row r="204" spans="1:65" s="2" customFormat="1" ht="14.45" customHeight="1">
      <c r="A204" s="33"/>
      <c r="B204" s="34"/>
      <c r="C204" s="249" t="s">
        <v>347</v>
      </c>
      <c r="D204" s="249" t="s">
        <v>314</v>
      </c>
      <c r="E204" s="250" t="s">
        <v>729</v>
      </c>
      <c r="F204" s="251" t="s">
        <v>730</v>
      </c>
      <c r="G204" s="252" t="s">
        <v>216</v>
      </c>
      <c r="H204" s="253">
        <v>20.149999999999999</v>
      </c>
      <c r="I204" s="254"/>
      <c r="J204" s="253">
        <f>ROUND(I204*H204,2)</f>
        <v>0</v>
      </c>
      <c r="K204" s="255"/>
      <c r="L204" s="256"/>
      <c r="M204" s="257" t="s">
        <v>1</v>
      </c>
      <c r="N204" s="258" t="s">
        <v>42</v>
      </c>
      <c r="O204" s="74"/>
      <c r="P204" s="222">
        <f>O204*H204</f>
        <v>0</v>
      </c>
      <c r="Q204" s="222">
        <v>0.13800000000000001</v>
      </c>
      <c r="R204" s="222">
        <f>Q204*H204</f>
        <v>2.7806999999999999</v>
      </c>
      <c r="S204" s="222">
        <v>0</v>
      </c>
      <c r="T204" s="223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24" t="s">
        <v>252</v>
      </c>
      <c r="AT204" s="224" t="s">
        <v>314</v>
      </c>
      <c r="AU204" s="224" t="s">
        <v>95</v>
      </c>
      <c r="AY204" s="16" t="s">
        <v>211</v>
      </c>
      <c r="BE204" s="225">
        <f>IF(N204="základná",J204,0)</f>
        <v>0</v>
      </c>
      <c r="BF204" s="225">
        <f>IF(N204="znížená",J204,0)</f>
        <v>0</v>
      </c>
      <c r="BG204" s="225">
        <f>IF(N204="zákl. prenesená",J204,0)</f>
        <v>0</v>
      </c>
      <c r="BH204" s="225">
        <f>IF(N204="zníž. prenesená",J204,0)</f>
        <v>0</v>
      </c>
      <c r="BI204" s="225">
        <f>IF(N204="nulová",J204,0)</f>
        <v>0</v>
      </c>
      <c r="BJ204" s="16" t="s">
        <v>95</v>
      </c>
      <c r="BK204" s="225">
        <f>ROUND(I204*H204,2)</f>
        <v>0</v>
      </c>
      <c r="BL204" s="16" t="s">
        <v>217</v>
      </c>
      <c r="BM204" s="224" t="s">
        <v>731</v>
      </c>
    </row>
    <row r="205" spans="1:65" s="12" customFormat="1" ht="22.9" customHeight="1">
      <c r="B205" s="197"/>
      <c r="C205" s="198"/>
      <c r="D205" s="199" t="s">
        <v>75</v>
      </c>
      <c r="E205" s="211" t="s">
        <v>256</v>
      </c>
      <c r="F205" s="211" t="s">
        <v>457</v>
      </c>
      <c r="G205" s="198"/>
      <c r="H205" s="198"/>
      <c r="I205" s="201"/>
      <c r="J205" s="212">
        <f>BK205</f>
        <v>0</v>
      </c>
      <c r="K205" s="198"/>
      <c r="L205" s="203"/>
      <c r="M205" s="204"/>
      <c r="N205" s="205"/>
      <c r="O205" s="205"/>
      <c r="P205" s="206">
        <f>SUM(P206:P239)</f>
        <v>0</v>
      </c>
      <c r="Q205" s="205"/>
      <c r="R205" s="206">
        <f>SUM(R206:R239)</f>
        <v>21.390257899999998</v>
      </c>
      <c r="S205" s="205"/>
      <c r="T205" s="207">
        <f>SUM(T206:T239)</f>
        <v>8.6000000000000007E-2</v>
      </c>
      <c r="AR205" s="208" t="s">
        <v>84</v>
      </c>
      <c r="AT205" s="209" t="s">
        <v>75</v>
      </c>
      <c r="AU205" s="209" t="s">
        <v>84</v>
      </c>
      <c r="AY205" s="208" t="s">
        <v>211</v>
      </c>
      <c r="BK205" s="210">
        <f>SUM(BK206:BK239)</f>
        <v>0</v>
      </c>
    </row>
    <row r="206" spans="1:65" s="2" customFormat="1" ht="22.15" customHeight="1">
      <c r="A206" s="33"/>
      <c r="B206" s="34"/>
      <c r="C206" s="213" t="s">
        <v>352</v>
      </c>
      <c r="D206" s="213" t="s">
        <v>213</v>
      </c>
      <c r="E206" s="214" t="s">
        <v>463</v>
      </c>
      <c r="F206" s="215" t="s">
        <v>875</v>
      </c>
      <c r="G206" s="216" t="s">
        <v>384</v>
      </c>
      <c r="H206" s="217">
        <v>2</v>
      </c>
      <c r="I206" s="218"/>
      <c r="J206" s="217">
        <f>ROUND(I206*H206,2)</f>
        <v>0</v>
      </c>
      <c r="K206" s="219"/>
      <c r="L206" s="38"/>
      <c r="M206" s="220" t="s">
        <v>1</v>
      </c>
      <c r="N206" s="221" t="s">
        <v>42</v>
      </c>
      <c r="O206" s="74"/>
      <c r="P206" s="222">
        <f>O206*H206</f>
        <v>0</v>
      </c>
      <c r="Q206" s="222">
        <v>0.22133</v>
      </c>
      <c r="R206" s="222">
        <f>Q206*H206</f>
        <v>0.44266</v>
      </c>
      <c r="S206" s="222">
        <v>0</v>
      </c>
      <c r="T206" s="223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224" t="s">
        <v>217</v>
      </c>
      <c r="AT206" s="224" t="s">
        <v>213</v>
      </c>
      <c r="AU206" s="224" t="s">
        <v>95</v>
      </c>
      <c r="AY206" s="16" t="s">
        <v>211</v>
      </c>
      <c r="BE206" s="225">
        <f>IF(N206="základná",J206,0)</f>
        <v>0</v>
      </c>
      <c r="BF206" s="225">
        <f>IF(N206="znížená",J206,0)</f>
        <v>0</v>
      </c>
      <c r="BG206" s="225">
        <f>IF(N206="zákl. prenesená",J206,0)</f>
        <v>0</v>
      </c>
      <c r="BH206" s="225">
        <f>IF(N206="zníž. prenesená",J206,0)</f>
        <v>0</v>
      </c>
      <c r="BI206" s="225">
        <f>IF(N206="nulová",J206,0)</f>
        <v>0</v>
      </c>
      <c r="BJ206" s="16" t="s">
        <v>95</v>
      </c>
      <c r="BK206" s="225">
        <f>ROUND(I206*H206,2)</f>
        <v>0</v>
      </c>
      <c r="BL206" s="16" t="s">
        <v>217</v>
      </c>
      <c r="BM206" s="224" t="s">
        <v>736</v>
      </c>
    </row>
    <row r="207" spans="1:65" s="13" customFormat="1">
      <c r="B207" s="226"/>
      <c r="C207" s="227"/>
      <c r="D207" s="228" t="s">
        <v>219</v>
      </c>
      <c r="E207" s="229" t="s">
        <v>1</v>
      </c>
      <c r="F207" s="230" t="s">
        <v>466</v>
      </c>
      <c r="G207" s="227"/>
      <c r="H207" s="231">
        <v>1</v>
      </c>
      <c r="I207" s="232"/>
      <c r="J207" s="227"/>
      <c r="K207" s="227"/>
      <c r="L207" s="233"/>
      <c r="M207" s="234"/>
      <c r="N207" s="235"/>
      <c r="O207" s="235"/>
      <c r="P207" s="235"/>
      <c r="Q207" s="235"/>
      <c r="R207" s="235"/>
      <c r="S207" s="235"/>
      <c r="T207" s="236"/>
      <c r="AT207" s="237" t="s">
        <v>219</v>
      </c>
      <c r="AU207" s="237" t="s">
        <v>95</v>
      </c>
      <c r="AV207" s="13" t="s">
        <v>95</v>
      </c>
      <c r="AW207" s="13" t="s">
        <v>32</v>
      </c>
      <c r="AX207" s="13" t="s">
        <v>76</v>
      </c>
      <c r="AY207" s="237" t="s">
        <v>211</v>
      </c>
    </row>
    <row r="208" spans="1:65" s="13" customFormat="1">
      <c r="B208" s="226"/>
      <c r="C208" s="227"/>
      <c r="D208" s="228" t="s">
        <v>219</v>
      </c>
      <c r="E208" s="229" t="s">
        <v>1</v>
      </c>
      <c r="F208" s="230" t="s">
        <v>876</v>
      </c>
      <c r="G208" s="227"/>
      <c r="H208" s="231">
        <v>1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AT208" s="237" t="s">
        <v>219</v>
      </c>
      <c r="AU208" s="237" t="s">
        <v>95</v>
      </c>
      <c r="AV208" s="13" t="s">
        <v>95</v>
      </c>
      <c r="AW208" s="13" t="s">
        <v>32</v>
      </c>
      <c r="AX208" s="13" t="s">
        <v>76</v>
      </c>
      <c r="AY208" s="237" t="s">
        <v>211</v>
      </c>
    </row>
    <row r="209" spans="1:65" s="14" customFormat="1">
      <c r="B209" s="238"/>
      <c r="C209" s="239"/>
      <c r="D209" s="228" t="s">
        <v>219</v>
      </c>
      <c r="E209" s="240" t="s">
        <v>1</v>
      </c>
      <c r="F209" s="241" t="s">
        <v>231</v>
      </c>
      <c r="G209" s="239"/>
      <c r="H209" s="242">
        <v>2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AT209" s="248" t="s">
        <v>219</v>
      </c>
      <c r="AU209" s="248" t="s">
        <v>95</v>
      </c>
      <c r="AV209" s="14" t="s">
        <v>217</v>
      </c>
      <c r="AW209" s="14" t="s">
        <v>32</v>
      </c>
      <c r="AX209" s="14" t="s">
        <v>84</v>
      </c>
      <c r="AY209" s="248" t="s">
        <v>211</v>
      </c>
    </row>
    <row r="210" spans="1:65" s="2" customFormat="1" ht="14.45" customHeight="1">
      <c r="A210" s="33"/>
      <c r="B210" s="34"/>
      <c r="C210" s="249" t="s">
        <v>357</v>
      </c>
      <c r="D210" s="249" t="s">
        <v>314</v>
      </c>
      <c r="E210" s="250" t="s">
        <v>469</v>
      </c>
      <c r="F210" s="251" t="s">
        <v>470</v>
      </c>
      <c r="G210" s="252" t="s">
        <v>384</v>
      </c>
      <c r="H210" s="253">
        <v>1</v>
      </c>
      <c r="I210" s="254"/>
      <c r="J210" s="253">
        <f>ROUND(I210*H210,2)</f>
        <v>0</v>
      </c>
      <c r="K210" s="255"/>
      <c r="L210" s="256"/>
      <c r="M210" s="257" t="s">
        <v>1</v>
      </c>
      <c r="N210" s="258" t="s">
        <v>42</v>
      </c>
      <c r="O210" s="74"/>
      <c r="P210" s="222">
        <f>O210*H210</f>
        <v>0</v>
      </c>
      <c r="Q210" s="222">
        <v>2E-3</v>
      </c>
      <c r="R210" s="222">
        <f>Q210*H210</f>
        <v>2E-3</v>
      </c>
      <c r="S210" s="222">
        <v>0</v>
      </c>
      <c r="T210" s="223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24" t="s">
        <v>252</v>
      </c>
      <c r="AT210" s="224" t="s">
        <v>314</v>
      </c>
      <c r="AU210" s="224" t="s">
        <v>95</v>
      </c>
      <c r="AY210" s="16" t="s">
        <v>211</v>
      </c>
      <c r="BE210" s="225">
        <f>IF(N210="základná",J210,0)</f>
        <v>0</v>
      </c>
      <c r="BF210" s="225">
        <f>IF(N210="znížená",J210,0)</f>
        <v>0</v>
      </c>
      <c r="BG210" s="225">
        <f>IF(N210="zákl. prenesená",J210,0)</f>
        <v>0</v>
      </c>
      <c r="BH210" s="225">
        <f>IF(N210="zníž. prenesená",J210,0)</f>
        <v>0</v>
      </c>
      <c r="BI210" s="225">
        <f>IF(N210="nulová",J210,0)</f>
        <v>0</v>
      </c>
      <c r="BJ210" s="16" t="s">
        <v>95</v>
      </c>
      <c r="BK210" s="225">
        <f>ROUND(I210*H210,2)</f>
        <v>0</v>
      </c>
      <c r="BL210" s="16" t="s">
        <v>217</v>
      </c>
      <c r="BM210" s="224" t="s">
        <v>877</v>
      </c>
    </row>
    <row r="211" spans="1:65" s="2" customFormat="1" ht="22.15" customHeight="1">
      <c r="A211" s="33"/>
      <c r="B211" s="34"/>
      <c r="C211" s="213" t="s">
        <v>362</v>
      </c>
      <c r="D211" s="213" t="s">
        <v>213</v>
      </c>
      <c r="E211" s="214" t="s">
        <v>603</v>
      </c>
      <c r="F211" s="215" t="s">
        <v>604</v>
      </c>
      <c r="G211" s="216" t="s">
        <v>234</v>
      </c>
      <c r="H211" s="217">
        <v>3.05</v>
      </c>
      <c r="I211" s="218"/>
      <c r="J211" s="217">
        <f>ROUND(I211*H211,2)</f>
        <v>0</v>
      </c>
      <c r="K211" s="219"/>
      <c r="L211" s="38"/>
      <c r="M211" s="220" t="s">
        <v>1</v>
      </c>
      <c r="N211" s="221" t="s">
        <v>42</v>
      </c>
      <c r="O211" s="74"/>
      <c r="P211" s="222">
        <f>O211*H211</f>
        <v>0</v>
      </c>
      <c r="Q211" s="222">
        <v>2.5500000000000002E-3</v>
      </c>
      <c r="R211" s="222">
        <f>Q211*H211</f>
        <v>7.7774999999999997E-3</v>
      </c>
      <c r="S211" s="222">
        <v>0</v>
      </c>
      <c r="T211" s="223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224" t="s">
        <v>217</v>
      </c>
      <c r="AT211" s="224" t="s">
        <v>213</v>
      </c>
      <c r="AU211" s="224" t="s">
        <v>95</v>
      </c>
      <c r="AY211" s="16" t="s">
        <v>211</v>
      </c>
      <c r="BE211" s="225">
        <f>IF(N211="základná",J211,0)</f>
        <v>0</v>
      </c>
      <c r="BF211" s="225">
        <f>IF(N211="znížená",J211,0)</f>
        <v>0</v>
      </c>
      <c r="BG211" s="225">
        <f>IF(N211="zákl. prenesená",J211,0)</f>
        <v>0</v>
      </c>
      <c r="BH211" s="225">
        <f>IF(N211="zníž. prenesená",J211,0)</f>
        <v>0</v>
      </c>
      <c r="BI211" s="225">
        <f>IF(N211="nulová",J211,0)</f>
        <v>0</v>
      </c>
      <c r="BJ211" s="16" t="s">
        <v>95</v>
      </c>
      <c r="BK211" s="225">
        <f>ROUND(I211*H211,2)</f>
        <v>0</v>
      </c>
      <c r="BL211" s="16" t="s">
        <v>217</v>
      </c>
      <c r="BM211" s="224" t="s">
        <v>878</v>
      </c>
    </row>
    <row r="212" spans="1:65" s="2" customFormat="1" ht="22.15" customHeight="1">
      <c r="A212" s="33"/>
      <c r="B212" s="34"/>
      <c r="C212" s="213" t="s">
        <v>367</v>
      </c>
      <c r="D212" s="213" t="s">
        <v>213</v>
      </c>
      <c r="E212" s="214" t="s">
        <v>494</v>
      </c>
      <c r="F212" s="215" t="s">
        <v>495</v>
      </c>
      <c r="G212" s="216" t="s">
        <v>234</v>
      </c>
      <c r="H212" s="217">
        <v>3.05</v>
      </c>
      <c r="I212" s="218"/>
      <c r="J212" s="217">
        <f>ROUND(I212*H212,2)</f>
        <v>0</v>
      </c>
      <c r="K212" s="219"/>
      <c r="L212" s="38"/>
      <c r="M212" s="220" t="s">
        <v>1</v>
      </c>
      <c r="N212" s="221" t="s">
        <v>42</v>
      </c>
      <c r="O212" s="74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24" t="s">
        <v>217</v>
      </c>
      <c r="AT212" s="224" t="s">
        <v>213</v>
      </c>
      <c r="AU212" s="224" t="s">
        <v>95</v>
      </c>
      <c r="AY212" s="16" t="s">
        <v>211</v>
      </c>
      <c r="BE212" s="225">
        <f>IF(N212="základná",J212,0)</f>
        <v>0</v>
      </c>
      <c r="BF212" s="225">
        <f>IF(N212="znížená",J212,0)</f>
        <v>0</v>
      </c>
      <c r="BG212" s="225">
        <f>IF(N212="zákl. prenesená",J212,0)</f>
        <v>0</v>
      </c>
      <c r="BH212" s="225">
        <f>IF(N212="zníž. prenesená",J212,0)</f>
        <v>0</v>
      </c>
      <c r="BI212" s="225">
        <f>IF(N212="nulová",J212,0)</f>
        <v>0</v>
      </c>
      <c r="BJ212" s="16" t="s">
        <v>95</v>
      </c>
      <c r="BK212" s="225">
        <f>ROUND(I212*H212,2)</f>
        <v>0</v>
      </c>
      <c r="BL212" s="16" t="s">
        <v>217</v>
      </c>
      <c r="BM212" s="224" t="s">
        <v>879</v>
      </c>
    </row>
    <row r="213" spans="1:65" s="13" customFormat="1">
      <c r="B213" s="226"/>
      <c r="C213" s="227"/>
      <c r="D213" s="228" t="s">
        <v>219</v>
      </c>
      <c r="E213" s="229" t="s">
        <v>1</v>
      </c>
      <c r="F213" s="230" t="s">
        <v>880</v>
      </c>
      <c r="G213" s="227"/>
      <c r="H213" s="231">
        <v>3.05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AT213" s="237" t="s">
        <v>219</v>
      </c>
      <c r="AU213" s="237" t="s">
        <v>95</v>
      </c>
      <c r="AV213" s="13" t="s">
        <v>95</v>
      </c>
      <c r="AW213" s="13" t="s">
        <v>32</v>
      </c>
      <c r="AX213" s="13" t="s">
        <v>84</v>
      </c>
      <c r="AY213" s="237" t="s">
        <v>211</v>
      </c>
    </row>
    <row r="214" spans="1:65" s="2" customFormat="1" ht="30" customHeight="1">
      <c r="A214" s="33"/>
      <c r="B214" s="34"/>
      <c r="C214" s="213" t="s">
        <v>371</v>
      </c>
      <c r="D214" s="213" t="s">
        <v>213</v>
      </c>
      <c r="E214" s="214" t="s">
        <v>498</v>
      </c>
      <c r="F214" s="215" t="s">
        <v>499</v>
      </c>
      <c r="G214" s="216" t="s">
        <v>234</v>
      </c>
      <c r="H214" s="217">
        <v>39.56</v>
      </c>
      <c r="I214" s="218"/>
      <c r="J214" s="217">
        <f>ROUND(I214*H214,2)</f>
        <v>0</v>
      </c>
      <c r="K214" s="219"/>
      <c r="L214" s="38"/>
      <c r="M214" s="220" t="s">
        <v>1</v>
      </c>
      <c r="N214" s="221" t="s">
        <v>42</v>
      </c>
      <c r="O214" s="74"/>
      <c r="P214" s="222">
        <f>O214*H214</f>
        <v>0</v>
      </c>
      <c r="Q214" s="222">
        <v>0.15112999999999999</v>
      </c>
      <c r="R214" s="222">
        <f>Q214*H214</f>
        <v>5.9787027999999998</v>
      </c>
      <c r="S214" s="222">
        <v>0</v>
      </c>
      <c r="T214" s="223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224" t="s">
        <v>217</v>
      </c>
      <c r="AT214" s="224" t="s">
        <v>213</v>
      </c>
      <c r="AU214" s="224" t="s">
        <v>95</v>
      </c>
      <c r="AY214" s="16" t="s">
        <v>211</v>
      </c>
      <c r="BE214" s="225">
        <f>IF(N214="základná",J214,0)</f>
        <v>0</v>
      </c>
      <c r="BF214" s="225">
        <f>IF(N214="znížená",J214,0)</f>
        <v>0</v>
      </c>
      <c r="BG214" s="225">
        <f>IF(N214="zákl. prenesená",J214,0)</f>
        <v>0</v>
      </c>
      <c r="BH214" s="225">
        <f>IF(N214="zníž. prenesená",J214,0)</f>
        <v>0</v>
      </c>
      <c r="BI214" s="225">
        <f>IF(N214="nulová",J214,0)</f>
        <v>0</v>
      </c>
      <c r="BJ214" s="16" t="s">
        <v>95</v>
      </c>
      <c r="BK214" s="225">
        <f>ROUND(I214*H214,2)</f>
        <v>0</v>
      </c>
      <c r="BL214" s="16" t="s">
        <v>217</v>
      </c>
      <c r="BM214" s="224" t="s">
        <v>749</v>
      </c>
    </row>
    <row r="215" spans="1:65" s="13" customFormat="1">
      <c r="B215" s="226"/>
      <c r="C215" s="227"/>
      <c r="D215" s="228" t="s">
        <v>219</v>
      </c>
      <c r="E215" s="229" t="s">
        <v>1</v>
      </c>
      <c r="F215" s="230" t="s">
        <v>881</v>
      </c>
      <c r="G215" s="227"/>
      <c r="H215" s="231">
        <v>38.56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AT215" s="237" t="s">
        <v>219</v>
      </c>
      <c r="AU215" s="237" t="s">
        <v>95</v>
      </c>
      <c r="AV215" s="13" t="s">
        <v>95</v>
      </c>
      <c r="AW215" s="13" t="s">
        <v>32</v>
      </c>
      <c r="AX215" s="13" t="s">
        <v>76</v>
      </c>
      <c r="AY215" s="237" t="s">
        <v>211</v>
      </c>
    </row>
    <row r="216" spans="1:65" s="13" customFormat="1">
      <c r="B216" s="226"/>
      <c r="C216" s="227"/>
      <c r="D216" s="228" t="s">
        <v>219</v>
      </c>
      <c r="E216" s="229" t="s">
        <v>1</v>
      </c>
      <c r="F216" s="230" t="s">
        <v>751</v>
      </c>
      <c r="G216" s="227"/>
      <c r="H216" s="231">
        <v>1</v>
      </c>
      <c r="I216" s="232"/>
      <c r="J216" s="227"/>
      <c r="K216" s="227"/>
      <c r="L216" s="233"/>
      <c r="M216" s="234"/>
      <c r="N216" s="235"/>
      <c r="O216" s="235"/>
      <c r="P216" s="235"/>
      <c r="Q216" s="235"/>
      <c r="R216" s="235"/>
      <c r="S216" s="235"/>
      <c r="T216" s="236"/>
      <c r="AT216" s="237" t="s">
        <v>219</v>
      </c>
      <c r="AU216" s="237" t="s">
        <v>95</v>
      </c>
      <c r="AV216" s="13" t="s">
        <v>95</v>
      </c>
      <c r="AW216" s="13" t="s">
        <v>32</v>
      </c>
      <c r="AX216" s="13" t="s">
        <v>76</v>
      </c>
      <c r="AY216" s="237" t="s">
        <v>211</v>
      </c>
    </row>
    <row r="217" spans="1:65" s="14" customFormat="1">
      <c r="B217" s="238"/>
      <c r="C217" s="239"/>
      <c r="D217" s="228" t="s">
        <v>219</v>
      </c>
      <c r="E217" s="240" t="s">
        <v>1</v>
      </c>
      <c r="F217" s="241" t="s">
        <v>231</v>
      </c>
      <c r="G217" s="239"/>
      <c r="H217" s="242">
        <v>39.56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AT217" s="248" t="s">
        <v>219</v>
      </c>
      <c r="AU217" s="248" t="s">
        <v>95</v>
      </c>
      <c r="AV217" s="14" t="s">
        <v>217</v>
      </c>
      <c r="AW217" s="14" t="s">
        <v>32</v>
      </c>
      <c r="AX217" s="14" t="s">
        <v>84</v>
      </c>
      <c r="AY217" s="248" t="s">
        <v>211</v>
      </c>
    </row>
    <row r="218" spans="1:65" s="2" customFormat="1" ht="22.15" customHeight="1">
      <c r="A218" s="33"/>
      <c r="B218" s="34"/>
      <c r="C218" s="249" t="s">
        <v>376</v>
      </c>
      <c r="D218" s="249" t="s">
        <v>314</v>
      </c>
      <c r="E218" s="250" t="s">
        <v>503</v>
      </c>
      <c r="F218" s="251" t="s">
        <v>504</v>
      </c>
      <c r="G218" s="252" t="s">
        <v>384</v>
      </c>
      <c r="H218" s="253">
        <v>38.86</v>
      </c>
      <c r="I218" s="254"/>
      <c r="J218" s="253">
        <f>ROUND(I218*H218,2)</f>
        <v>0</v>
      </c>
      <c r="K218" s="255"/>
      <c r="L218" s="256"/>
      <c r="M218" s="257" t="s">
        <v>1</v>
      </c>
      <c r="N218" s="258" t="s">
        <v>42</v>
      </c>
      <c r="O218" s="74"/>
      <c r="P218" s="222">
        <f>O218*H218</f>
        <v>0</v>
      </c>
      <c r="Q218" s="222">
        <v>0.09</v>
      </c>
      <c r="R218" s="222">
        <f>Q218*H218</f>
        <v>3.4973999999999998</v>
      </c>
      <c r="S218" s="222">
        <v>0</v>
      </c>
      <c r="T218" s="223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224" t="s">
        <v>252</v>
      </c>
      <c r="AT218" s="224" t="s">
        <v>314</v>
      </c>
      <c r="AU218" s="224" t="s">
        <v>95</v>
      </c>
      <c r="AY218" s="16" t="s">
        <v>211</v>
      </c>
      <c r="BE218" s="225">
        <f>IF(N218="základná",J218,0)</f>
        <v>0</v>
      </c>
      <c r="BF218" s="225">
        <f>IF(N218="znížená",J218,0)</f>
        <v>0</v>
      </c>
      <c r="BG218" s="225">
        <f>IF(N218="zákl. prenesená",J218,0)</f>
        <v>0</v>
      </c>
      <c r="BH218" s="225">
        <f>IF(N218="zníž. prenesená",J218,0)</f>
        <v>0</v>
      </c>
      <c r="BI218" s="225">
        <f>IF(N218="nulová",J218,0)</f>
        <v>0</v>
      </c>
      <c r="BJ218" s="16" t="s">
        <v>95</v>
      </c>
      <c r="BK218" s="225">
        <f>ROUND(I218*H218,2)</f>
        <v>0</v>
      </c>
      <c r="BL218" s="16" t="s">
        <v>217</v>
      </c>
      <c r="BM218" s="224" t="s">
        <v>752</v>
      </c>
    </row>
    <row r="219" spans="1:65" s="13" customFormat="1">
      <c r="B219" s="226"/>
      <c r="C219" s="227"/>
      <c r="D219" s="228" t="s">
        <v>219</v>
      </c>
      <c r="E219" s="227"/>
      <c r="F219" s="230" t="s">
        <v>882</v>
      </c>
      <c r="G219" s="227"/>
      <c r="H219" s="231">
        <v>38.86</v>
      </c>
      <c r="I219" s="232"/>
      <c r="J219" s="227"/>
      <c r="K219" s="227"/>
      <c r="L219" s="233"/>
      <c r="M219" s="234"/>
      <c r="N219" s="235"/>
      <c r="O219" s="235"/>
      <c r="P219" s="235"/>
      <c r="Q219" s="235"/>
      <c r="R219" s="235"/>
      <c r="S219" s="235"/>
      <c r="T219" s="236"/>
      <c r="AT219" s="237" t="s">
        <v>219</v>
      </c>
      <c r="AU219" s="237" t="s">
        <v>95</v>
      </c>
      <c r="AV219" s="13" t="s">
        <v>95</v>
      </c>
      <c r="AW219" s="13" t="s">
        <v>4</v>
      </c>
      <c r="AX219" s="13" t="s">
        <v>84</v>
      </c>
      <c r="AY219" s="237" t="s">
        <v>211</v>
      </c>
    </row>
    <row r="220" spans="1:65" s="2" customFormat="1" ht="14.45" customHeight="1">
      <c r="A220" s="33"/>
      <c r="B220" s="34"/>
      <c r="C220" s="249" t="s">
        <v>381</v>
      </c>
      <c r="D220" s="249" t="s">
        <v>314</v>
      </c>
      <c r="E220" s="250" t="s">
        <v>756</v>
      </c>
      <c r="F220" s="251" t="s">
        <v>757</v>
      </c>
      <c r="G220" s="252" t="s">
        <v>384</v>
      </c>
      <c r="H220" s="253">
        <v>1.1000000000000001</v>
      </c>
      <c r="I220" s="254"/>
      <c r="J220" s="253">
        <f>ROUND(I220*H220,2)</f>
        <v>0</v>
      </c>
      <c r="K220" s="255"/>
      <c r="L220" s="256"/>
      <c r="M220" s="257" t="s">
        <v>1</v>
      </c>
      <c r="N220" s="258" t="s">
        <v>42</v>
      </c>
      <c r="O220" s="74"/>
      <c r="P220" s="222">
        <f>O220*H220</f>
        <v>0</v>
      </c>
      <c r="Q220" s="222">
        <v>8.48E-2</v>
      </c>
      <c r="R220" s="222">
        <f>Q220*H220</f>
        <v>9.3280000000000002E-2</v>
      </c>
      <c r="S220" s="222">
        <v>0</v>
      </c>
      <c r="T220" s="223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224" t="s">
        <v>252</v>
      </c>
      <c r="AT220" s="224" t="s">
        <v>314</v>
      </c>
      <c r="AU220" s="224" t="s">
        <v>95</v>
      </c>
      <c r="AY220" s="16" t="s">
        <v>211</v>
      </c>
      <c r="BE220" s="225">
        <f>IF(N220="základná",J220,0)</f>
        <v>0</v>
      </c>
      <c r="BF220" s="225">
        <f>IF(N220="znížená",J220,0)</f>
        <v>0</v>
      </c>
      <c r="BG220" s="225">
        <f>IF(N220="zákl. prenesená",J220,0)</f>
        <v>0</v>
      </c>
      <c r="BH220" s="225">
        <f>IF(N220="zníž. prenesená",J220,0)</f>
        <v>0</v>
      </c>
      <c r="BI220" s="225">
        <f>IF(N220="nulová",J220,0)</f>
        <v>0</v>
      </c>
      <c r="BJ220" s="16" t="s">
        <v>95</v>
      </c>
      <c r="BK220" s="225">
        <f>ROUND(I220*H220,2)</f>
        <v>0</v>
      </c>
      <c r="BL220" s="16" t="s">
        <v>217</v>
      </c>
      <c r="BM220" s="224" t="s">
        <v>758</v>
      </c>
    </row>
    <row r="221" spans="1:65" s="13" customFormat="1">
      <c r="B221" s="226"/>
      <c r="C221" s="227"/>
      <c r="D221" s="228" t="s">
        <v>219</v>
      </c>
      <c r="E221" s="227"/>
      <c r="F221" s="230" t="s">
        <v>883</v>
      </c>
      <c r="G221" s="227"/>
      <c r="H221" s="231">
        <v>1.1000000000000001</v>
      </c>
      <c r="I221" s="232"/>
      <c r="J221" s="227"/>
      <c r="K221" s="227"/>
      <c r="L221" s="233"/>
      <c r="M221" s="234"/>
      <c r="N221" s="235"/>
      <c r="O221" s="235"/>
      <c r="P221" s="235"/>
      <c r="Q221" s="235"/>
      <c r="R221" s="235"/>
      <c r="S221" s="235"/>
      <c r="T221" s="236"/>
      <c r="AT221" s="237" t="s">
        <v>219</v>
      </c>
      <c r="AU221" s="237" t="s">
        <v>95</v>
      </c>
      <c r="AV221" s="13" t="s">
        <v>95</v>
      </c>
      <c r="AW221" s="13" t="s">
        <v>4</v>
      </c>
      <c r="AX221" s="13" t="s">
        <v>84</v>
      </c>
      <c r="AY221" s="237" t="s">
        <v>211</v>
      </c>
    </row>
    <row r="222" spans="1:65" s="2" customFormat="1" ht="30" customHeight="1">
      <c r="A222" s="33"/>
      <c r="B222" s="34"/>
      <c r="C222" s="213" t="s">
        <v>386</v>
      </c>
      <c r="D222" s="213" t="s">
        <v>213</v>
      </c>
      <c r="E222" s="214" t="s">
        <v>508</v>
      </c>
      <c r="F222" s="215" t="s">
        <v>509</v>
      </c>
      <c r="G222" s="216" t="s">
        <v>234</v>
      </c>
      <c r="H222" s="217">
        <v>32.83</v>
      </c>
      <c r="I222" s="218"/>
      <c r="J222" s="217">
        <f>ROUND(I222*H222,2)</f>
        <v>0</v>
      </c>
      <c r="K222" s="219"/>
      <c r="L222" s="38"/>
      <c r="M222" s="220" t="s">
        <v>1</v>
      </c>
      <c r="N222" s="221" t="s">
        <v>42</v>
      </c>
      <c r="O222" s="74"/>
      <c r="P222" s="222">
        <f>O222*H222</f>
        <v>0</v>
      </c>
      <c r="Q222" s="222">
        <v>9.8530000000000006E-2</v>
      </c>
      <c r="R222" s="222">
        <f>Q222*H222</f>
        <v>3.2347399000000001</v>
      </c>
      <c r="S222" s="222">
        <v>0</v>
      </c>
      <c r="T222" s="223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224" t="s">
        <v>217</v>
      </c>
      <c r="AT222" s="224" t="s">
        <v>213</v>
      </c>
      <c r="AU222" s="224" t="s">
        <v>95</v>
      </c>
      <c r="AY222" s="16" t="s">
        <v>211</v>
      </c>
      <c r="BE222" s="225">
        <f>IF(N222="základná",J222,0)</f>
        <v>0</v>
      </c>
      <c r="BF222" s="225">
        <f>IF(N222="znížená",J222,0)</f>
        <v>0</v>
      </c>
      <c r="BG222" s="225">
        <f>IF(N222="zákl. prenesená",J222,0)</f>
        <v>0</v>
      </c>
      <c r="BH222" s="225">
        <f>IF(N222="zníž. prenesená",J222,0)</f>
        <v>0</v>
      </c>
      <c r="BI222" s="225">
        <f>IF(N222="nulová",J222,0)</f>
        <v>0</v>
      </c>
      <c r="BJ222" s="16" t="s">
        <v>95</v>
      </c>
      <c r="BK222" s="225">
        <f>ROUND(I222*H222,2)</f>
        <v>0</v>
      </c>
      <c r="BL222" s="16" t="s">
        <v>217</v>
      </c>
      <c r="BM222" s="224" t="s">
        <v>760</v>
      </c>
    </row>
    <row r="223" spans="1:65" s="13" customFormat="1">
      <c r="B223" s="226"/>
      <c r="C223" s="227"/>
      <c r="D223" s="228" t="s">
        <v>219</v>
      </c>
      <c r="E223" s="229" t="s">
        <v>1</v>
      </c>
      <c r="F223" s="230" t="s">
        <v>884</v>
      </c>
      <c r="G223" s="227"/>
      <c r="H223" s="231">
        <v>32.83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AT223" s="237" t="s">
        <v>219</v>
      </c>
      <c r="AU223" s="237" t="s">
        <v>95</v>
      </c>
      <c r="AV223" s="13" t="s">
        <v>95</v>
      </c>
      <c r="AW223" s="13" t="s">
        <v>32</v>
      </c>
      <c r="AX223" s="13" t="s">
        <v>84</v>
      </c>
      <c r="AY223" s="237" t="s">
        <v>211</v>
      </c>
    </row>
    <row r="224" spans="1:65" s="2" customFormat="1" ht="14.45" customHeight="1">
      <c r="A224" s="33"/>
      <c r="B224" s="34"/>
      <c r="C224" s="249" t="s">
        <v>391</v>
      </c>
      <c r="D224" s="249" t="s">
        <v>314</v>
      </c>
      <c r="E224" s="250" t="s">
        <v>513</v>
      </c>
      <c r="F224" s="251" t="s">
        <v>514</v>
      </c>
      <c r="G224" s="252" t="s">
        <v>384</v>
      </c>
      <c r="H224" s="253">
        <v>33.159999999999997</v>
      </c>
      <c r="I224" s="254"/>
      <c r="J224" s="253">
        <f>ROUND(I224*H224,2)</f>
        <v>0</v>
      </c>
      <c r="K224" s="255"/>
      <c r="L224" s="256"/>
      <c r="M224" s="257" t="s">
        <v>1</v>
      </c>
      <c r="N224" s="258" t="s">
        <v>42</v>
      </c>
      <c r="O224" s="74"/>
      <c r="P224" s="222">
        <f>O224*H224</f>
        <v>0</v>
      </c>
      <c r="Q224" s="222">
        <v>2.3E-2</v>
      </c>
      <c r="R224" s="222">
        <f>Q224*H224</f>
        <v>0.76267999999999991</v>
      </c>
      <c r="S224" s="222">
        <v>0</v>
      </c>
      <c r="T224" s="223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224" t="s">
        <v>252</v>
      </c>
      <c r="AT224" s="224" t="s">
        <v>314</v>
      </c>
      <c r="AU224" s="224" t="s">
        <v>95</v>
      </c>
      <c r="AY224" s="16" t="s">
        <v>211</v>
      </c>
      <c r="BE224" s="225">
        <f>IF(N224="základná",J224,0)</f>
        <v>0</v>
      </c>
      <c r="BF224" s="225">
        <f>IF(N224="znížená",J224,0)</f>
        <v>0</v>
      </c>
      <c r="BG224" s="225">
        <f>IF(N224="zákl. prenesená",J224,0)</f>
        <v>0</v>
      </c>
      <c r="BH224" s="225">
        <f>IF(N224="zníž. prenesená",J224,0)</f>
        <v>0</v>
      </c>
      <c r="BI224" s="225">
        <f>IF(N224="nulová",J224,0)</f>
        <v>0</v>
      </c>
      <c r="BJ224" s="16" t="s">
        <v>95</v>
      </c>
      <c r="BK224" s="225">
        <f>ROUND(I224*H224,2)</f>
        <v>0</v>
      </c>
      <c r="BL224" s="16" t="s">
        <v>217</v>
      </c>
      <c r="BM224" s="224" t="s">
        <v>762</v>
      </c>
    </row>
    <row r="225" spans="1:65" s="13" customFormat="1">
      <c r="B225" s="226"/>
      <c r="C225" s="227"/>
      <c r="D225" s="228" t="s">
        <v>219</v>
      </c>
      <c r="E225" s="227"/>
      <c r="F225" s="230" t="s">
        <v>885</v>
      </c>
      <c r="G225" s="227"/>
      <c r="H225" s="231">
        <v>33.159999999999997</v>
      </c>
      <c r="I225" s="232"/>
      <c r="J225" s="227"/>
      <c r="K225" s="227"/>
      <c r="L225" s="233"/>
      <c r="M225" s="234"/>
      <c r="N225" s="235"/>
      <c r="O225" s="235"/>
      <c r="P225" s="235"/>
      <c r="Q225" s="235"/>
      <c r="R225" s="235"/>
      <c r="S225" s="235"/>
      <c r="T225" s="236"/>
      <c r="AT225" s="237" t="s">
        <v>219</v>
      </c>
      <c r="AU225" s="237" t="s">
        <v>95</v>
      </c>
      <c r="AV225" s="13" t="s">
        <v>95</v>
      </c>
      <c r="AW225" s="13" t="s">
        <v>4</v>
      </c>
      <c r="AX225" s="13" t="s">
        <v>84</v>
      </c>
      <c r="AY225" s="237" t="s">
        <v>211</v>
      </c>
    </row>
    <row r="226" spans="1:65" s="2" customFormat="1" ht="22.15" customHeight="1">
      <c r="A226" s="33"/>
      <c r="B226" s="34"/>
      <c r="C226" s="213" t="s">
        <v>395</v>
      </c>
      <c r="D226" s="213" t="s">
        <v>213</v>
      </c>
      <c r="E226" s="214" t="s">
        <v>518</v>
      </c>
      <c r="F226" s="215" t="s">
        <v>519</v>
      </c>
      <c r="G226" s="216" t="s">
        <v>239</v>
      </c>
      <c r="H226" s="217">
        <v>3.29</v>
      </c>
      <c r="I226" s="218"/>
      <c r="J226" s="217">
        <f>ROUND(I226*H226,2)</f>
        <v>0</v>
      </c>
      <c r="K226" s="219"/>
      <c r="L226" s="38"/>
      <c r="M226" s="220" t="s">
        <v>1</v>
      </c>
      <c r="N226" s="221" t="s">
        <v>42</v>
      </c>
      <c r="O226" s="74"/>
      <c r="P226" s="222">
        <f>O226*H226</f>
        <v>0</v>
      </c>
      <c r="Q226" s="222">
        <v>2.2151299999999998</v>
      </c>
      <c r="R226" s="222">
        <f>Q226*H226</f>
        <v>7.2877776999999995</v>
      </c>
      <c r="S226" s="222">
        <v>0</v>
      </c>
      <c r="T226" s="223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224" t="s">
        <v>217</v>
      </c>
      <c r="AT226" s="224" t="s">
        <v>213</v>
      </c>
      <c r="AU226" s="224" t="s">
        <v>95</v>
      </c>
      <c r="AY226" s="16" t="s">
        <v>211</v>
      </c>
      <c r="BE226" s="225">
        <f>IF(N226="základná",J226,0)</f>
        <v>0</v>
      </c>
      <c r="BF226" s="225">
        <f>IF(N226="znížená",J226,0)</f>
        <v>0</v>
      </c>
      <c r="BG226" s="225">
        <f>IF(N226="zákl. prenesená",J226,0)</f>
        <v>0</v>
      </c>
      <c r="BH226" s="225">
        <f>IF(N226="zníž. prenesená",J226,0)</f>
        <v>0</v>
      </c>
      <c r="BI226" s="225">
        <f>IF(N226="nulová",J226,0)</f>
        <v>0</v>
      </c>
      <c r="BJ226" s="16" t="s">
        <v>95</v>
      </c>
      <c r="BK226" s="225">
        <f>ROUND(I226*H226,2)</f>
        <v>0</v>
      </c>
      <c r="BL226" s="16" t="s">
        <v>217</v>
      </c>
      <c r="BM226" s="224" t="s">
        <v>764</v>
      </c>
    </row>
    <row r="227" spans="1:65" s="13" customFormat="1">
      <c r="B227" s="226"/>
      <c r="C227" s="227"/>
      <c r="D227" s="228" t="s">
        <v>219</v>
      </c>
      <c r="E227" s="229" t="s">
        <v>1</v>
      </c>
      <c r="F227" s="230" t="s">
        <v>886</v>
      </c>
      <c r="G227" s="227"/>
      <c r="H227" s="231">
        <v>3.29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AT227" s="237" t="s">
        <v>219</v>
      </c>
      <c r="AU227" s="237" t="s">
        <v>95</v>
      </c>
      <c r="AV227" s="13" t="s">
        <v>95</v>
      </c>
      <c r="AW227" s="13" t="s">
        <v>32</v>
      </c>
      <c r="AX227" s="13" t="s">
        <v>84</v>
      </c>
      <c r="AY227" s="237" t="s">
        <v>211</v>
      </c>
    </row>
    <row r="228" spans="1:65" s="2" customFormat="1" ht="22.15" customHeight="1">
      <c r="A228" s="33"/>
      <c r="B228" s="34"/>
      <c r="C228" s="213" t="s">
        <v>399</v>
      </c>
      <c r="D228" s="213" t="s">
        <v>213</v>
      </c>
      <c r="E228" s="214" t="s">
        <v>523</v>
      </c>
      <c r="F228" s="215" t="s">
        <v>524</v>
      </c>
      <c r="G228" s="216" t="s">
        <v>234</v>
      </c>
      <c r="H228" s="217">
        <v>32.89</v>
      </c>
      <c r="I228" s="218"/>
      <c r="J228" s="217">
        <f t="shared" ref="J228:J238" si="5">ROUND(I228*H228,2)</f>
        <v>0</v>
      </c>
      <c r="K228" s="219"/>
      <c r="L228" s="38"/>
      <c r="M228" s="220" t="s">
        <v>1</v>
      </c>
      <c r="N228" s="221" t="s">
        <v>42</v>
      </c>
      <c r="O228" s="74"/>
      <c r="P228" s="222">
        <f t="shared" ref="P228:P238" si="6">O228*H228</f>
        <v>0</v>
      </c>
      <c r="Q228" s="222">
        <v>0</v>
      </c>
      <c r="R228" s="222">
        <f t="shared" ref="R228:R238" si="7">Q228*H228</f>
        <v>0</v>
      </c>
      <c r="S228" s="222">
        <v>0</v>
      </c>
      <c r="T228" s="223">
        <f t="shared" ref="T228:T238" si="8"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224" t="s">
        <v>217</v>
      </c>
      <c r="AT228" s="224" t="s">
        <v>213</v>
      </c>
      <c r="AU228" s="224" t="s">
        <v>95</v>
      </c>
      <c r="AY228" s="16" t="s">
        <v>211</v>
      </c>
      <c r="BE228" s="225">
        <f t="shared" ref="BE228:BE238" si="9">IF(N228="základná",J228,0)</f>
        <v>0</v>
      </c>
      <c r="BF228" s="225">
        <f t="shared" ref="BF228:BF238" si="10">IF(N228="znížená",J228,0)</f>
        <v>0</v>
      </c>
      <c r="BG228" s="225">
        <f t="shared" ref="BG228:BG238" si="11">IF(N228="zákl. prenesená",J228,0)</f>
        <v>0</v>
      </c>
      <c r="BH228" s="225">
        <f t="shared" ref="BH228:BH238" si="12">IF(N228="zníž. prenesená",J228,0)</f>
        <v>0</v>
      </c>
      <c r="BI228" s="225">
        <f t="shared" ref="BI228:BI238" si="13">IF(N228="nulová",J228,0)</f>
        <v>0</v>
      </c>
      <c r="BJ228" s="16" t="s">
        <v>95</v>
      </c>
      <c r="BK228" s="225">
        <f t="shared" ref="BK228:BK238" si="14">ROUND(I228*H228,2)</f>
        <v>0</v>
      </c>
      <c r="BL228" s="16" t="s">
        <v>217</v>
      </c>
      <c r="BM228" s="224" t="s">
        <v>766</v>
      </c>
    </row>
    <row r="229" spans="1:65" s="2" customFormat="1" ht="34.9" customHeight="1">
      <c r="A229" s="33"/>
      <c r="B229" s="34"/>
      <c r="C229" s="213" t="s">
        <v>403</v>
      </c>
      <c r="D229" s="213" t="s">
        <v>213</v>
      </c>
      <c r="E229" s="214" t="s">
        <v>527</v>
      </c>
      <c r="F229" s="215" t="s">
        <v>528</v>
      </c>
      <c r="G229" s="216" t="s">
        <v>216</v>
      </c>
      <c r="H229" s="217">
        <v>32.89</v>
      </c>
      <c r="I229" s="218"/>
      <c r="J229" s="217">
        <f t="shared" si="5"/>
        <v>0</v>
      </c>
      <c r="K229" s="219"/>
      <c r="L229" s="38"/>
      <c r="M229" s="220" t="s">
        <v>1</v>
      </c>
      <c r="N229" s="221" t="s">
        <v>42</v>
      </c>
      <c r="O229" s="74"/>
      <c r="P229" s="222">
        <f t="shared" si="6"/>
        <v>0</v>
      </c>
      <c r="Q229" s="222">
        <v>0</v>
      </c>
      <c r="R229" s="222">
        <f t="shared" si="7"/>
        <v>0</v>
      </c>
      <c r="S229" s="222">
        <v>0</v>
      </c>
      <c r="T229" s="223">
        <f t="shared" si="8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224" t="s">
        <v>217</v>
      </c>
      <c r="AT229" s="224" t="s">
        <v>213</v>
      </c>
      <c r="AU229" s="224" t="s">
        <v>95</v>
      </c>
      <c r="AY229" s="16" t="s">
        <v>211</v>
      </c>
      <c r="BE229" s="225">
        <f t="shared" si="9"/>
        <v>0</v>
      </c>
      <c r="BF229" s="225">
        <f t="shared" si="10"/>
        <v>0</v>
      </c>
      <c r="BG229" s="225">
        <f t="shared" si="11"/>
        <v>0</v>
      </c>
      <c r="BH229" s="225">
        <f t="shared" si="12"/>
        <v>0</v>
      </c>
      <c r="BI229" s="225">
        <f t="shared" si="13"/>
        <v>0</v>
      </c>
      <c r="BJ229" s="16" t="s">
        <v>95</v>
      </c>
      <c r="BK229" s="225">
        <f t="shared" si="14"/>
        <v>0</v>
      </c>
      <c r="BL229" s="16" t="s">
        <v>217</v>
      </c>
      <c r="BM229" s="224" t="s">
        <v>767</v>
      </c>
    </row>
    <row r="230" spans="1:65" s="2" customFormat="1" ht="19.899999999999999" customHeight="1">
      <c r="A230" s="33"/>
      <c r="B230" s="34"/>
      <c r="C230" s="213" t="s">
        <v>409</v>
      </c>
      <c r="D230" s="213" t="s">
        <v>213</v>
      </c>
      <c r="E230" s="214" t="s">
        <v>531</v>
      </c>
      <c r="F230" s="215" t="s">
        <v>532</v>
      </c>
      <c r="G230" s="216" t="s">
        <v>384</v>
      </c>
      <c r="H230" s="217">
        <v>2</v>
      </c>
      <c r="I230" s="218"/>
      <c r="J230" s="217">
        <f t="shared" si="5"/>
        <v>0</v>
      </c>
      <c r="K230" s="219"/>
      <c r="L230" s="38"/>
      <c r="M230" s="220" t="s">
        <v>1</v>
      </c>
      <c r="N230" s="221" t="s">
        <v>42</v>
      </c>
      <c r="O230" s="74"/>
      <c r="P230" s="222">
        <f t="shared" si="6"/>
        <v>0</v>
      </c>
      <c r="Q230" s="222">
        <v>4.1619999999999997E-2</v>
      </c>
      <c r="R230" s="222">
        <f t="shared" si="7"/>
        <v>8.3239999999999995E-2</v>
      </c>
      <c r="S230" s="222">
        <v>0</v>
      </c>
      <c r="T230" s="223">
        <f t="shared" si="8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224" t="s">
        <v>217</v>
      </c>
      <c r="AT230" s="224" t="s">
        <v>213</v>
      </c>
      <c r="AU230" s="224" t="s">
        <v>95</v>
      </c>
      <c r="AY230" s="16" t="s">
        <v>211</v>
      </c>
      <c r="BE230" s="225">
        <f t="shared" si="9"/>
        <v>0</v>
      </c>
      <c r="BF230" s="225">
        <f t="shared" si="10"/>
        <v>0</v>
      </c>
      <c r="BG230" s="225">
        <f t="shared" si="11"/>
        <v>0</v>
      </c>
      <c r="BH230" s="225">
        <f t="shared" si="12"/>
        <v>0</v>
      </c>
      <c r="BI230" s="225">
        <f t="shared" si="13"/>
        <v>0</v>
      </c>
      <c r="BJ230" s="16" t="s">
        <v>95</v>
      </c>
      <c r="BK230" s="225">
        <f t="shared" si="14"/>
        <v>0</v>
      </c>
      <c r="BL230" s="16" t="s">
        <v>217</v>
      </c>
      <c r="BM230" s="224" t="s">
        <v>887</v>
      </c>
    </row>
    <row r="231" spans="1:65" s="2" customFormat="1" ht="22.15" customHeight="1">
      <c r="A231" s="33"/>
      <c r="B231" s="34"/>
      <c r="C231" s="213" t="s">
        <v>413</v>
      </c>
      <c r="D231" s="213" t="s">
        <v>213</v>
      </c>
      <c r="E231" s="214" t="s">
        <v>535</v>
      </c>
      <c r="F231" s="215" t="s">
        <v>536</v>
      </c>
      <c r="G231" s="216" t="s">
        <v>384</v>
      </c>
      <c r="H231" s="217">
        <v>1</v>
      </c>
      <c r="I231" s="218"/>
      <c r="J231" s="217">
        <f t="shared" si="5"/>
        <v>0</v>
      </c>
      <c r="K231" s="219"/>
      <c r="L231" s="38"/>
      <c r="M231" s="220" t="s">
        <v>1</v>
      </c>
      <c r="N231" s="221" t="s">
        <v>42</v>
      </c>
      <c r="O231" s="74"/>
      <c r="P231" s="222">
        <f t="shared" si="6"/>
        <v>0</v>
      </c>
      <c r="Q231" s="222">
        <v>0</v>
      </c>
      <c r="R231" s="222">
        <f t="shared" si="7"/>
        <v>0</v>
      </c>
      <c r="S231" s="222">
        <v>8.2000000000000003E-2</v>
      </c>
      <c r="T231" s="223">
        <f t="shared" si="8"/>
        <v>8.2000000000000003E-2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224" t="s">
        <v>217</v>
      </c>
      <c r="AT231" s="224" t="s">
        <v>213</v>
      </c>
      <c r="AU231" s="224" t="s">
        <v>95</v>
      </c>
      <c r="AY231" s="16" t="s">
        <v>211</v>
      </c>
      <c r="BE231" s="225">
        <f t="shared" si="9"/>
        <v>0</v>
      </c>
      <c r="BF231" s="225">
        <f t="shared" si="10"/>
        <v>0</v>
      </c>
      <c r="BG231" s="225">
        <f t="shared" si="11"/>
        <v>0</v>
      </c>
      <c r="BH231" s="225">
        <f t="shared" si="12"/>
        <v>0</v>
      </c>
      <c r="BI231" s="225">
        <f t="shared" si="13"/>
        <v>0</v>
      </c>
      <c r="BJ231" s="16" t="s">
        <v>95</v>
      </c>
      <c r="BK231" s="225">
        <f t="shared" si="14"/>
        <v>0</v>
      </c>
      <c r="BL231" s="16" t="s">
        <v>217</v>
      </c>
      <c r="BM231" s="224" t="s">
        <v>888</v>
      </c>
    </row>
    <row r="232" spans="1:65" s="2" customFormat="1" ht="22.15" customHeight="1">
      <c r="A232" s="33"/>
      <c r="B232" s="34"/>
      <c r="C232" s="213" t="s">
        <v>417</v>
      </c>
      <c r="D232" s="213" t="s">
        <v>213</v>
      </c>
      <c r="E232" s="214" t="s">
        <v>539</v>
      </c>
      <c r="F232" s="215" t="s">
        <v>540</v>
      </c>
      <c r="G232" s="216" t="s">
        <v>384</v>
      </c>
      <c r="H232" s="217">
        <v>1</v>
      </c>
      <c r="I232" s="218"/>
      <c r="J232" s="217">
        <f t="shared" si="5"/>
        <v>0</v>
      </c>
      <c r="K232" s="219"/>
      <c r="L232" s="38"/>
      <c r="M232" s="220" t="s">
        <v>1</v>
      </c>
      <c r="N232" s="221" t="s">
        <v>42</v>
      </c>
      <c r="O232" s="74"/>
      <c r="P232" s="222">
        <f t="shared" si="6"/>
        <v>0</v>
      </c>
      <c r="Q232" s="222">
        <v>0</v>
      </c>
      <c r="R232" s="222">
        <f t="shared" si="7"/>
        <v>0</v>
      </c>
      <c r="S232" s="222">
        <v>4.0000000000000001E-3</v>
      </c>
      <c r="T232" s="223">
        <f t="shared" si="8"/>
        <v>4.0000000000000001E-3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224" t="s">
        <v>217</v>
      </c>
      <c r="AT232" s="224" t="s">
        <v>213</v>
      </c>
      <c r="AU232" s="224" t="s">
        <v>95</v>
      </c>
      <c r="AY232" s="16" t="s">
        <v>211</v>
      </c>
      <c r="BE232" s="225">
        <f t="shared" si="9"/>
        <v>0</v>
      </c>
      <c r="BF232" s="225">
        <f t="shared" si="10"/>
        <v>0</v>
      </c>
      <c r="BG232" s="225">
        <f t="shared" si="11"/>
        <v>0</v>
      </c>
      <c r="BH232" s="225">
        <f t="shared" si="12"/>
        <v>0</v>
      </c>
      <c r="BI232" s="225">
        <f t="shared" si="13"/>
        <v>0</v>
      </c>
      <c r="BJ232" s="16" t="s">
        <v>95</v>
      </c>
      <c r="BK232" s="225">
        <f t="shared" si="14"/>
        <v>0</v>
      </c>
      <c r="BL232" s="16" t="s">
        <v>217</v>
      </c>
      <c r="BM232" s="224" t="s">
        <v>768</v>
      </c>
    </row>
    <row r="233" spans="1:65" s="2" customFormat="1" ht="19.899999999999999" customHeight="1">
      <c r="A233" s="33"/>
      <c r="B233" s="34"/>
      <c r="C233" s="213" t="s">
        <v>422</v>
      </c>
      <c r="D233" s="213" t="s">
        <v>213</v>
      </c>
      <c r="E233" s="214" t="s">
        <v>889</v>
      </c>
      <c r="F233" s="215" t="s">
        <v>890</v>
      </c>
      <c r="G233" s="216" t="s">
        <v>234</v>
      </c>
      <c r="H233" s="217">
        <v>11.3</v>
      </c>
      <c r="I233" s="218"/>
      <c r="J233" s="217">
        <f t="shared" si="5"/>
        <v>0</v>
      </c>
      <c r="K233" s="219"/>
      <c r="L233" s="38"/>
      <c r="M233" s="220" t="s">
        <v>1</v>
      </c>
      <c r="N233" s="221" t="s">
        <v>42</v>
      </c>
      <c r="O233" s="74"/>
      <c r="P233" s="222">
        <f t="shared" si="6"/>
        <v>0</v>
      </c>
      <c r="Q233" s="222">
        <v>0</v>
      </c>
      <c r="R233" s="222">
        <f t="shared" si="7"/>
        <v>0</v>
      </c>
      <c r="S233" s="222">
        <v>0</v>
      </c>
      <c r="T233" s="223">
        <f t="shared" si="8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224" t="s">
        <v>217</v>
      </c>
      <c r="AT233" s="224" t="s">
        <v>213</v>
      </c>
      <c r="AU233" s="224" t="s">
        <v>95</v>
      </c>
      <c r="AY233" s="16" t="s">
        <v>211</v>
      </c>
      <c r="BE233" s="225">
        <f t="shared" si="9"/>
        <v>0</v>
      </c>
      <c r="BF233" s="225">
        <f t="shared" si="10"/>
        <v>0</v>
      </c>
      <c r="BG233" s="225">
        <f t="shared" si="11"/>
        <v>0</v>
      </c>
      <c r="BH233" s="225">
        <f t="shared" si="12"/>
        <v>0</v>
      </c>
      <c r="BI233" s="225">
        <f t="shared" si="13"/>
        <v>0</v>
      </c>
      <c r="BJ233" s="16" t="s">
        <v>95</v>
      </c>
      <c r="BK233" s="225">
        <f t="shared" si="14"/>
        <v>0</v>
      </c>
      <c r="BL233" s="16" t="s">
        <v>217</v>
      </c>
      <c r="BM233" s="224" t="s">
        <v>891</v>
      </c>
    </row>
    <row r="234" spans="1:65" s="2" customFormat="1" ht="30" customHeight="1">
      <c r="A234" s="33"/>
      <c r="B234" s="34"/>
      <c r="C234" s="213" t="s">
        <v>426</v>
      </c>
      <c r="D234" s="213" t="s">
        <v>213</v>
      </c>
      <c r="E234" s="214" t="s">
        <v>543</v>
      </c>
      <c r="F234" s="215" t="s">
        <v>544</v>
      </c>
      <c r="G234" s="216" t="s">
        <v>306</v>
      </c>
      <c r="H234" s="217">
        <v>106.2</v>
      </c>
      <c r="I234" s="218"/>
      <c r="J234" s="217">
        <f t="shared" si="5"/>
        <v>0</v>
      </c>
      <c r="K234" s="219"/>
      <c r="L234" s="38"/>
      <c r="M234" s="220" t="s">
        <v>1</v>
      </c>
      <c r="N234" s="221" t="s">
        <v>42</v>
      </c>
      <c r="O234" s="74"/>
      <c r="P234" s="222">
        <f t="shared" si="6"/>
        <v>0</v>
      </c>
      <c r="Q234" s="222">
        <v>0</v>
      </c>
      <c r="R234" s="222">
        <f t="shared" si="7"/>
        <v>0</v>
      </c>
      <c r="S234" s="222">
        <v>0</v>
      </c>
      <c r="T234" s="223">
        <f t="shared" si="8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224" t="s">
        <v>217</v>
      </c>
      <c r="AT234" s="224" t="s">
        <v>213</v>
      </c>
      <c r="AU234" s="224" t="s">
        <v>95</v>
      </c>
      <c r="AY234" s="16" t="s">
        <v>211</v>
      </c>
      <c r="BE234" s="225">
        <f t="shared" si="9"/>
        <v>0</v>
      </c>
      <c r="BF234" s="225">
        <f t="shared" si="10"/>
        <v>0</v>
      </c>
      <c r="BG234" s="225">
        <f t="shared" si="11"/>
        <v>0</v>
      </c>
      <c r="BH234" s="225">
        <f t="shared" si="12"/>
        <v>0</v>
      </c>
      <c r="BI234" s="225">
        <f t="shared" si="13"/>
        <v>0</v>
      </c>
      <c r="BJ234" s="16" t="s">
        <v>95</v>
      </c>
      <c r="BK234" s="225">
        <f t="shared" si="14"/>
        <v>0</v>
      </c>
      <c r="BL234" s="16" t="s">
        <v>217</v>
      </c>
      <c r="BM234" s="224" t="s">
        <v>892</v>
      </c>
    </row>
    <row r="235" spans="1:65" s="2" customFormat="1" ht="22.15" customHeight="1">
      <c r="A235" s="33"/>
      <c r="B235" s="34"/>
      <c r="C235" s="213" t="s">
        <v>431</v>
      </c>
      <c r="D235" s="213" t="s">
        <v>213</v>
      </c>
      <c r="E235" s="214" t="s">
        <v>547</v>
      </c>
      <c r="F235" s="215" t="s">
        <v>548</v>
      </c>
      <c r="G235" s="216" t="s">
        <v>306</v>
      </c>
      <c r="H235" s="217">
        <v>106.2</v>
      </c>
      <c r="I235" s="218"/>
      <c r="J235" s="217">
        <f t="shared" si="5"/>
        <v>0</v>
      </c>
      <c r="K235" s="219"/>
      <c r="L235" s="38"/>
      <c r="M235" s="220" t="s">
        <v>1</v>
      </c>
      <c r="N235" s="221" t="s">
        <v>42</v>
      </c>
      <c r="O235" s="74"/>
      <c r="P235" s="222">
        <f t="shared" si="6"/>
        <v>0</v>
      </c>
      <c r="Q235" s="222">
        <v>0</v>
      </c>
      <c r="R235" s="222">
        <f t="shared" si="7"/>
        <v>0</v>
      </c>
      <c r="S235" s="222">
        <v>0</v>
      </c>
      <c r="T235" s="223">
        <f t="shared" si="8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224" t="s">
        <v>217</v>
      </c>
      <c r="AT235" s="224" t="s">
        <v>213</v>
      </c>
      <c r="AU235" s="224" t="s">
        <v>95</v>
      </c>
      <c r="AY235" s="16" t="s">
        <v>211</v>
      </c>
      <c r="BE235" s="225">
        <f t="shared" si="9"/>
        <v>0</v>
      </c>
      <c r="BF235" s="225">
        <f t="shared" si="10"/>
        <v>0</v>
      </c>
      <c r="BG235" s="225">
        <f t="shared" si="11"/>
        <v>0</v>
      </c>
      <c r="BH235" s="225">
        <f t="shared" si="12"/>
        <v>0</v>
      </c>
      <c r="BI235" s="225">
        <f t="shared" si="13"/>
        <v>0</v>
      </c>
      <c r="BJ235" s="16" t="s">
        <v>95</v>
      </c>
      <c r="BK235" s="225">
        <f t="shared" si="14"/>
        <v>0</v>
      </c>
      <c r="BL235" s="16" t="s">
        <v>217</v>
      </c>
      <c r="BM235" s="224" t="s">
        <v>893</v>
      </c>
    </row>
    <row r="236" spans="1:65" s="2" customFormat="1" ht="22.15" customHeight="1">
      <c r="A236" s="33"/>
      <c r="B236" s="34"/>
      <c r="C236" s="213" t="s">
        <v>436</v>
      </c>
      <c r="D236" s="213" t="s">
        <v>213</v>
      </c>
      <c r="E236" s="214" t="s">
        <v>551</v>
      </c>
      <c r="F236" s="215" t="s">
        <v>552</v>
      </c>
      <c r="G236" s="216" t="s">
        <v>306</v>
      </c>
      <c r="H236" s="217">
        <v>106.2</v>
      </c>
      <c r="I236" s="218"/>
      <c r="J236" s="217">
        <f t="shared" si="5"/>
        <v>0</v>
      </c>
      <c r="K236" s="219"/>
      <c r="L236" s="38"/>
      <c r="M236" s="220" t="s">
        <v>1</v>
      </c>
      <c r="N236" s="221" t="s">
        <v>42</v>
      </c>
      <c r="O236" s="74"/>
      <c r="P236" s="222">
        <f t="shared" si="6"/>
        <v>0</v>
      </c>
      <c r="Q236" s="222">
        <v>0</v>
      </c>
      <c r="R236" s="222">
        <f t="shared" si="7"/>
        <v>0</v>
      </c>
      <c r="S236" s="222">
        <v>0</v>
      </c>
      <c r="T236" s="223">
        <f t="shared" si="8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224" t="s">
        <v>217</v>
      </c>
      <c r="AT236" s="224" t="s">
        <v>213</v>
      </c>
      <c r="AU236" s="224" t="s">
        <v>95</v>
      </c>
      <c r="AY236" s="16" t="s">
        <v>211</v>
      </c>
      <c r="BE236" s="225">
        <f t="shared" si="9"/>
        <v>0</v>
      </c>
      <c r="BF236" s="225">
        <f t="shared" si="10"/>
        <v>0</v>
      </c>
      <c r="BG236" s="225">
        <f t="shared" si="11"/>
        <v>0</v>
      </c>
      <c r="BH236" s="225">
        <f t="shared" si="12"/>
        <v>0</v>
      </c>
      <c r="BI236" s="225">
        <f t="shared" si="13"/>
        <v>0</v>
      </c>
      <c r="BJ236" s="16" t="s">
        <v>95</v>
      </c>
      <c r="BK236" s="225">
        <f t="shared" si="14"/>
        <v>0</v>
      </c>
      <c r="BL236" s="16" t="s">
        <v>217</v>
      </c>
      <c r="BM236" s="224" t="s">
        <v>894</v>
      </c>
    </row>
    <row r="237" spans="1:65" s="2" customFormat="1" ht="22.15" customHeight="1">
      <c r="A237" s="33"/>
      <c r="B237" s="34"/>
      <c r="C237" s="213" t="s">
        <v>440</v>
      </c>
      <c r="D237" s="213" t="s">
        <v>213</v>
      </c>
      <c r="E237" s="214" t="s">
        <v>555</v>
      </c>
      <c r="F237" s="215" t="s">
        <v>556</v>
      </c>
      <c r="G237" s="216" t="s">
        <v>306</v>
      </c>
      <c r="H237" s="217">
        <v>56.48</v>
      </c>
      <c r="I237" s="218"/>
      <c r="J237" s="217">
        <f t="shared" si="5"/>
        <v>0</v>
      </c>
      <c r="K237" s="219"/>
      <c r="L237" s="38"/>
      <c r="M237" s="220" t="s">
        <v>1</v>
      </c>
      <c r="N237" s="221" t="s">
        <v>42</v>
      </c>
      <c r="O237" s="74"/>
      <c r="P237" s="222">
        <f t="shared" si="6"/>
        <v>0</v>
      </c>
      <c r="Q237" s="222">
        <v>0</v>
      </c>
      <c r="R237" s="222">
        <f t="shared" si="7"/>
        <v>0</v>
      </c>
      <c r="S237" s="222">
        <v>0</v>
      </c>
      <c r="T237" s="223">
        <f t="shared" si="8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224" t="s">
        <v>217</v>
      </c>
      <c r="AT237" s="224" t="s">
        <v>213</v>
      </c>
      <c r="AU237" s="224" t="s">
        <v>95</v>
      </c>
      <c r="AY237" s="16" t="s">
        <v>211</v>
      </c>
      <c r="BE237" s="225">
        <f t="shared" si="9"/>
        <v>0</v>
      </c>
      <c r="BF237" s="225">
        <f t="shared" si="10"/>
        <v>0</v>
      </c>
      <c r="BG237" s="225">
        <f t="shared" si="11"/>
        <v>0</v>
      </c>
      <c r="BH237" s="225">
        <f t="shared" si="12"/>
        <v>0</v>
      </c>
      <c r="BI237" s="225">
        <f t="shared" si="13"/>
        <v>0</v>
      </c>
      <c r="BJ237" s="16" t="s">
        <v>95</v>
      </c>
      <c r="BK237" s="225">
        <f t="shared" si="14"/>
        <v>0</v>
      </c>
      <c r="BL237" s="16" t="s">
        <v>217</v>
      </c>
      <c r="BM237" s="224" t="s">
        <v>775</v>
      </c>
    </row>
    <row r="238" spans="1:65" s="2" customFormat="1" ht="22.15" customHeight="1">
      <c r="A238" s="33"/>
      <c r="B238" s="34"/>
      <c r="C238" s="213" t="s">
        <v>444</v>
      </c>
      <c r="D238" s="213" t="s">
        <v>213</v>
      </c>
      <c r="E238" s="214" t="s">
        <v>559</v>
      </c>
      <c r="F238" s="215" t="s">
        <v>560</v>
      </c>
      <c r="G238" s="216" t="s">
        <v>306</v>
      </c>
      <c r="H238" s="217">
        <v>49.71</v>
      </c>
      <c r="I238" s="218"/>
      <c r="J238" s="217">
        <f t="shared" si="5"/>
        <v>0</v>
      </c>
      <c r="K238" s="219"/>
      <c r="L238" s="38"/>
      <c r="M238" s="220" t="s">
        <v>1</v>
      </c>
      <c r="N238" s="221" t="s">
        <v>42</v>
      </c>
      <c r="O238" s="74"/>
      <c r="P238" s="222">
        <f t="shared" si="6"/>
        <v>0</v>
      </c>
      <c r="Q238" s="222">
        <v>0</v>
      </c>
      <c r="R238" s="222">
        <f t="shared" si="7"/>
        <v>0</v>
      </c>
      <c r="S238" s="222">
        <v>0</v>
      </c>
      <c r="T238" s="223">
        <f t="shared" si="8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224" t="s">
        <v>217</v>
      </c>
      <c r="AT238" s="224" t="s">
        <v>213</v>
      </c>
      <c r="AU238" s="224" t="s">
        <v>95</v>
      </c>
      <c r="AY238" s="16" t="s">
        <v>211</v>
      </c>
      <c r="BE238" s="225">
        <f t="shared" si="9"/>
        <v>0</v>
      </c>
      <c r="BF238" s="225">
        <f t="shared" si="10"/>
        <v>0</v>
      </c>
      <c r="BG238" s="225">
        <f t="shared" si="11"/>
        <v>0</v>
      </c>
      <c r="BH238" s="225">
        <f t="shared" si="12"/>
        <v>0</v>
      </c>
      <c r="BI238" s="225">
        <f t="shared" si="13"/>
        <v>0</v>
      </c>
      <c r="BJ238" s="16" t="s">
        <v>95</v>
      </c>
      <c r="BK238" s="225">
        <f t="shared" si="14"/>
        <v>0</v>
      </c>
      <c r="BL238" s="16" t="s">
        <v>217</v>
      </c>
      <c r="BM238" s="224" t="s">
        <v>776</v>
      </c>
    </row>
    <row r="239" spans="1:65" s="13" customFormat="1">
      <c r="B239" s="226"/>
      <c r="C239" s="227"/>
      <c r="D239" s="228" t="s">
        <v>219</v>
      </c>
      <c r="E239" s="229" t="s">
        <v>1</v>
      </c>
      <c r="F239" s="230" t="s">
        <v>895</v>
      </c>
      <c r="G239" s="227"/>
      <c r="H239" s="231">
        <v>49.71</v>
      </c>
      <c r="I239" s="232"/>
      <c r="J239" s="227"/>
      <c r="K239" s="227"/>
      <c r="L239" s="233"/>
      <c r="M239" s="234"/>
      <c r="N239" s="235"/>
      <c r="O239" s="235"/>
      <c r="P239" s="235"/>
      <c r="Q239" s="235"/>
      <c r="R239" s="235"/>
      <c r="S239" s="235"/>
      <c r="T239" s="236"/>
      <c r="AT239" s="237" t="s">
        <v>219</v>
      </c>
      <c r="AU239" s="237" t="s">
        <v>95</v>
      </c>
      <c r="AV239" s="13" t="s">
        <v>95</v>
      </c>
      <c r="AW239" s="13" t="s">
        <v>32</v>
      </c>
      <c r="AX239" s="13" t="s">
        <v>84</v>
      </c>
      <c r="AY239" s="237" t="s">
        <v>211</v>
      </c>
    </row>
    <row r="240" spans="1:65" s="12" customFormat="1" ht="22.9" customHeight="1">
      <c r="B240" s="197"/>
      <c r="C240" s="198"/>
      <c r="D240" s="199" t="s">
        <v>75</v>
      </c>
      <c r="E240" s="211" t="s">
        <v>562</v>
      </c>
      <c r="F240" s="211" t="s">
        <v>563</v>
      </c>
      <c r="G240" s="198"/>
      <c r="H240" s="198"/>
      <c r="I240" s="201"/>
      <c r="J240" s="212">
        <f>BK240</f>
        <v>0</v>
      </c>
      <c r="K240" s="198"/>
      <c r="L240" s="203"/>
      <c r="M240" s="204"/>
      <c r="N240" s="205"/>
      <c r="O240" s="205"/>
      <c r="P240" s="206">
        <f>P241</f>
        <v>0</v>
      </c>
      <c r="Q240" s="205"/>
      <c r="R240" s="206">
        <f>R241</f>
        <v>0</v>
      </c>
      <c r="S240" s="205"/>
      <c r="T240" s="207">
        <f>T241</f>
        <v>0</v>
      </c>
      <c r="AR240" s="208" t="s">
        <v>84</v>
      </c>
      <c r="AT240" s="209" t="s">
        <v>75</v>
      </c>
      <c r="AU240" s="209" t="s">
        <v>84</v>
      </c>
      <c r="AY240" s="208" t="s">
        <v>211</v>
      </c>
      <c r="BK240" s="210">
        <f>BK241</f>
        <v>0</v>
      </c>
    </row>
    <row r="241" spans="1:65" s="2" customFormat="1" ht="30" customHeight="1">
      <c r="A241" s="33"/>
      <c r="B241" s="34"/>
      <c r="C241" s="213" t="s">
        <v>449</v>
      </c>
      <c r="D241" s="213" t="s">
        <v>213</v>
      </c>
      <c r="E241" s="214" t="s">
        <v>778</v>
      </c>
      <c r="F241" s="215" t="s">
        <v>779</v>
      </c>
      <c r="G241" s="216" t="s">
        <v>306</v>
      </c>
      <c r="H241" s="217">
        <v>204.78</v>
      </c>
      <c r="I241" s="218"/>
      <c r="J241" s="217">
        <f>ROUND(I241*H241,2)</f>
        <v>0</v>
      </c>
      <c r="K241" s="219"/>
      <c r="L241" s="38"/>
      <c r="M241" s="259" t="s">
        <v>1</v>
      </c>
      <c r="N241" s="260" t="s">
        <v>42</v>
      </c>
      <c r="O241" s="261"/>
      <c r="P241" s="262">
        <f>O241*H241</f>
        <v>0</v>
      </c>
      <c r="Q241" s="262">
        <v>0</v>
      </c>
      <c r="R241" s="262">
        <f>Q241*H241</f>
        <v>0</v>
      </c>
      <c r="S241" s="262">
        <v>0</v>
      </c>
      <c r="T241" s="263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224" t="s">
        <v>217</v>
      </c>
      <c r="AT241" s="224" t="s">
        <v>213</v>
      </c>
      <c r="AU241" s="224" t="s">
        <v>95</v>
      </c>
      <c r="AY241" s="16" t="s">
        <v>211</v>
      </c>
      <c r="BE241" s="225">
        <f>IF(N241="základná",J241,0)</f>
        <v>0</v>
      </c>
      <c r="BF241" s="225">
        <f>IF(N241="znížená",J241,0)</f>
        <v>0</v>
      </c>
      <c r="BG241" s="225">
        <f>IF(N241="zákl. prenesená",J241,0)</f>
        <v>0</v>
      </c>
      <c r="BH241" s="225">
        <f>IF(N241="zníž. prenesená",J241,0)</f>
        <v>0</v>
      </c>
      <c r="BI241" s="225">
        <f>IF(N241="nulová",J241,0)</f>
        <v>0</v>
      </c>
      <c r="BJ241" s="16" t="s">
        <v>95</v>
      </c>
      <c r="BK241" s="225">
        <f>ROUND(I241*H241,2)</f>
        <v>0</v>
      </c>
      <c r="BL241" s="16" t="s">
        <v>217</v>
      </c>
      <c r="BM241" s="224" t="s">
        <v>896</v>
      </c>
    </row>
    <row r="242" spans="1:65" s="2" customFormat="1" ht="6.95" customHeight="1">
      <c r="A242" s="33"/>
      <c r="B242" s="57"/>
      <c r="C242" s="58"/>
      <c r="D242" s="58"/>
      <c r="E242" s="58"/>
      <c r="F242" s="58"/>
      <c r="G242" s="58"/>
      <c r="H242" s="58"/>
      <c r="I242" s="58"/>
      <c r="J242" s="58"/>
      <c r="K242" s="58"/>
      <c r="L242" s="38"/>
      <c r="M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</row>
  </sheetData>
  <sheetProtection password="CC35" sheet="1" objects="1" scenarios="1" formatColumns="0" formatRows="0" autoFilter="0"/>
  <autoFilter ref="C135:K241" xr:uid="{00000000-0009-0000-0000-000010000000}"/>
  <mergeCells count="17">
    <mergeCell ref="E20:H20"/>
    <mergeCell ref="E29:H29"/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BM221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126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1" customFormat="1" ht="12" customHeight="1">
      <c r="B8" s="19"/>
      <c r="D8" s="122" t="s">
        <v>170</v>
      </c>
      <c r="L8" s="19"/>
    </row>
    <row r="9" spans="1:46" s="2" customFormat="1" ht="14.45" customHeight="1">
      <c r="A9" s="33"/>
      <c r="B9" s="38"/>
      <c r="C9" s="33"/>
      <c r="D9" s="33"/>
      <c r="E9" s="403" t="s">
        <v>655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22" t="s">
        <v>633</v>
      </c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5.6" customHeight="1">
      <c r="A11" s="33"/>
      <c r="B11" s="38"/>
      <c r="C11" s="33"/>
      <c r="D11" s="33"/>
      <c r="E11" s="405" t="s">
        <v>897</v>
      </c>
      <c r="F11" s="406"/>
      <c r="G11" s="406"/>
      <c r="H11" s="406"/>
      <c r="I11" s="33"/>
      <c r="J11" s="33"/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22" t="s">
        <v>16</v>
      </c>
      <c r="E13" s="33"/>
      <c r="F13" s="113" t="s">
        <v>1</v>
      </c>
      <c r="G13" s="33"/>
      <c r="H13" s="33"/>
      <c r="I13" s="122" t="s">
        <v>17</v>
      </c>
      <c r="J13" s="113" t="s">
        <v>1</v>
      </c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18</v>
      </c>
      <c r="E14" s="33"/>
      <c r="F14" s="113" t="s">
        <v>19</v>
      </c>
      <c r="G14" s="33"/>
      <c r="H14" s="33"/>
      <c r="I14" s="122" t="s">
        <v>20</v>
      </c>
      <c r="J14" s="123">
        <f>'Rekapitulácia stavby'!AN8</f>
        <v>44957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22" t="s">
        <v>21</v>
      </c>
      <c r="E16" s="33"/>
      <c r="F16" s="33"/>
      <c r="G16" s="33"/>
      <c r="H16" s="33"/>
      <c r="I16" s="122" t="s">
        <v>22</v>
      </c>
      <c r="J16" s="113" t="s">
        <v>23</v>
      </c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3" t="s">
        <v>24</v>
      </c>
      <c r="F17" s="33"/>
      <c r="G17" s="33"/>
      <c r="H17" s="33"/>
      <c r="I17" s="122" t="s">
        <v>25</v>
      </c>
      <c r="J17" s="113" t="s">
        <v>1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2" t="s">
        <v>26</v>
      </c>
      <c r="E19" s="33"/>
      <c r="F19" s="33"/>
      <c r="G19" s="33"/>
      <c r="H19" s="33"/>
      <c r="I19" s="122" t="s">
        <v>22</v>
      </c>
      <c r="J19" s="29" t="str">
        <f>'Rekapitulácia stavby'!AN13</f>
        <v>Vyplň údaj</v>
      </c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407" t="str">
        <f>'Rekapitulácia stavby'!E14</f>
        <v>Vyplň údaj</v>
      </c>
      <c r="F20" s="408"/>
      <c r="G20" s="408"/>
      <c r="H20" s="408"/>
      <c r="I20" s="122" t="s">
        <v>25</v>
      </c>
      <c r="J20" s="29" t="str">
        <f>'Rekapitulácia stavby'!AN14</f>
        <v>Vyplň údaj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2" t="s">
        <v>28</v>
      </c>
      <c r="E22" s="33"/>
      <c r="F22" s="33"/>
      <c r="G22" s="33"/>
      <c r="H22" s="33"/>
      <c r="I22" s="122" t="s">
        <v>22</v>
      </c>
      <c r="J22" s="113" t="s">
        <v>29</v>
      </c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3" t="s">
        <v>30</v>
      </c>
      <c r="F23" s="33"/>
      <c r="G23" s="33"/>
      <c r="H23" s="33"/>
      <c r="I23" s="122" t="s">
        <v>25</v>
      </c>
      <c r="J23" s="113" t="s">
        <v>31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2" t="s">
        <v>33</v>
      </c>
      <c r="E25" s="33"/>
      <c r="F25" s="33"/>
      <c r="G25" s="33"/>
      <c r="H25" s="33"/>
      <c r="I25" s="122" t="s">
        <v>22</v>
      </c>
      <c r="J25" s="113" t="str">
        <f>IF('Rekapitulácia stavby'!AN19="","",'Rekapitulácia stavby'!AN19)</f>
        <v/>
      </c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3" t="str">
        <f>IF('Rekapitulácia stavby'!E20="","",'Rekapitulácia stavby'!E20)</f>
        <v xml:space="preserve"> </v>
      </c>
      <c r="F26" s="33"/>
      <c r="G26" s="33"/>
      <c r="H26" s="33"/>
      <c r="I26" s="122" t="s">
        <v>25</v>
      </c>
      <c r="J26" s="113" t="str">
        <f>IF('Rekapitulácia stavby'!AN20="","",'Rekapitulácia stavby'!AN20)</f>
        <v/>
      </c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2" t="s">
        <v>35</v>
      </c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5" customHeight="1">
      <c r="A29" s="124"/>
      <c r="B29" s="125"/>
      <c r="C29" s="124"/>
      <c r="D29" s="124"/>
      <c r="E29" s="409" t="s">
        <v>1</v>
      </c>
      <c r="F29" s="409"/>
      <c r="G29" s="409"/>
      <c r="H29" s="409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7"/>
      <c r="E31" s="127"/>
      <c r="F31" s="127"/>
      <c r="G31" s="127"/>
      <c r="H31" s="127"/>
      <c r="I31" s="127"/>
      <c r="J31" s="127"/>
      <c r="K31" s="12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13" t="s">
        <v>172</v>
      </c>
      <c r="E32" s="33"/>
      <c r="F32" s="33"/>
      <c r="G32" s="33"/>
      <c r="H32" s="33"/>
      <c r="I32" s="33"/>
      <c r="J32" s="128">
        <f>J98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9" t="s">
        <v>173</v>
      </c>
      <c r="E33" s="33"/>
      <c r="F33" s="33"/>
      <c r="G33" s="33"/>
      <c r="H33" s="33"/>
      <c r="I33" s="33"/>
      <c r="J33" s="128">
        <f>J107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7"/>
      <c r="E35" s="127"/>
      <c r="F35" s="127"/>
      <c r="G35" s="127"/>
      <c r="H35" s="127"/>
      <c r="I35" s="127"/>
      <c r="J35" s="127"/>
      <c r="K35" s="127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40</v>
      </c>
      <c r="E37" s="134" t="s">
        <v>41</v>
      </c>
      <c r="F37" s="135">
        <f>ROUND((SUM(BE107:BE114) + SUM(BE136:BE220)),  2)</f>
        <v>0</v>
      </c>
      <c r="G37" s="136"/>
      <c r="H37" s="136"/>
      <c r="I37" s="137">
        <v>0.2</v>
      </c>
      <c r="J37" s="135">
        <f>ROUND(((SUM(BE107:BE114) + SUM(BE136:BE220))*I37),  2)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34" t="s">
        <v>42</v>
      </c>
      <c r="F38" s="135">
        <f>ROUND((SUM(BF107:BF114) + SUM(BF136:BF220)),  2)</f>
        <v>0</v>
      </c>
      <c r="G38" s="136"/>
      <c r="H38" s="136"/>
      <c r="I38" s="137">
        <v>0.2</v>
      </c>
      <c r="J38" s="135">
        <f>ROUND(((SUM(BF107:BF114) + SUM(BF136:BF220))*I38),  2)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22" t="s">
        <v>43</v>
      </c>
      <c r="F39" s="138">
        <f>ROUND((SUM(BG107:BG114) + SUM(BG136:BG220)),  2)</f>
        <v>0</v>
      </c>
      <c r="G39" s="33"/>
      <c r="H39" s="33"/>
      <c r="I39" s="139">
        <v>0.2</v>
      </c>
      <c r="J39" s="138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22" t="s">
        <v>44</v>
      </c>
      <c r="F40" s="138">
        <f>ROUND((SUM(BH107:BH114) + SUM(BH136:BH220)),  2)</f>
        <v>0</v>
      </c>
      <c r="G40" s="33"/>
      <c r="H40" s="33"/>
      <c r="I40" s="139">
        <v>0.2</v>
      </c>
      <c r="J40" s="138">
        <f>0</f>
        <v>0</v>
      </c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34" t="s">
        <v>45</v>
      </c>
      <c r="F41" s="135">
        <f>ROUND((SUM(BI107:BI114) + SUM(BI136:BI220)),  2)</f>
        <v>0</v>
      </c>
      <c r="G41" s="136"/>
      <c r="H41" s="136"/>
      <c r="I41" s="137">
        <v>0</v>
      </c>
      <c r="J41" s="135">
        <f>0</f>
        <v>0</v>
      </c>
      <c r="K41" s="33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40"/>
      <c r="D43" s="141" t="s">
        <v>46</v>
      </c>
      <c r="E43" s="142"/>
      <c r="F43" s="142"/>
      <c r="G43" s="143" t="s">
        <v>47</v>
      </c>
      <c r="H43" s="144" t="s">
        <v>48</v>
      </c>
      <c r="I43" s="142"/>
      <c r="J43" s="145">
        <f>SUM(J34:J41)</f>
        <v>0</v>
      </c>
      <c r="K43" s="146"/>
      <c r="L43" s="5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170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4.45" customHeight="1">
      <c r="A87" s="33"/>
      <c r="B87" s="34"/>
      <c r="C87" s="35"/>
      <c r="D87" s="35"/>
      <c r="E87" s="400" t="s">
        <v>655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633</v>
      </c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35"/>
      <c r="D89" s="35"/>
      <c r="E89" s="356" t="str">
        <f>E11</f>
        <v>999-9-9-45 - SO 14.6</v>
      </c>
      <c r="F89" s="402"/>
      <c r="G89" s="402"/>
      <c r="H89" s="402"/>
      <c r="I89" s="35"/>
      <c r="J89" s="35"/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Malacky</v>
      </c>
      <c r="G91" s="35"/>
      <c r="H91" s="35"/>
      <c r="I91" s="28" t="s">
        <v>20</v>
      </c>
      <c r="J91" s="69">
        <f>IF(J14="","",J14)</f>
        <v>44957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9" customHeight="1">
      <c r="A93" s="33"/>
      <c r="B93" s="34"/>
      <c r="C93" s="28" t="s">
        <v>21</v>
      </c>
      <c r="D93" s="35"/>
      <c r="E93" s="35"/>
      <c r="F93" s="26" t="str">
        <f>E17</f>
        <v>Mesto Malacky, Bernolákova 5188/1A, 901 01 Malacky</v>
      </c>
      <c r="G93" s="35"/>
      <c r="H93" s="35"/>
      <c r="I93" s="28" t="s">
        <v>28</v>
      </c>
      <c r="J93" s="31" t="str">
        <f>E23</f>
        <v>Cykloprojekt s.r.o., Laurinská 18, 81101 Bratislav</v>
      </c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6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 xml:space="preserve"> </v>
      </c>
      <c r="K94" s="35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8" t="s">
        <v>175</v>
      </c>
      <c r="D96" s="159"/>
      <c r="E96" s="159"/>
      <c r="F96" s="159"/>
      <c r="G96" s="159"/>
      <c r="H96" s="159"/>
      <c r="I96" s="159"/>
      <c r="J96" s="160" t="s">
        <v>176</v>
      </c>
      <c r="K96" s="159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4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22.9" customHeight="1">
      <c r="A98" s="33"/>
      <c r="B98" s="34"/>
      <c r="C98" s="161" t="s">
        <v>177</v>
      </c>
      <c r="D98" s="35"/>
      <c r="E98" s="35"/>
      <c r="F98" s="35"/>
      <c r="G98" s="35"/>
      <c r="H98" s="35"/>
      <c r="I98" s="35"/>
      <c r="J98" s="87">
        <f>J136</f>
        <v>0</v>
      </c>
      <c r="K98" s="35"/>
      <c r="L98" s="54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178</v>
      </c>
    </row>
    <row r="99" spans="1:65" s="9" customFormat="1" ht="24.95" customHeight="1">
      <c r="B99" s="162"/>
      <c r="C99" s="163"/>
      <c r="D99" s="164" t="s">
        <v>179</v>
      </c>
      <c r="E99" s="165"/>
      <c r="F99" s="165"/>
      <c r="G99" s="165"/>
      <c r="H99" s="165"/>
      <c r="I99" s="165"/>
      <c r="J99" s="166">
        <f>J137</f>
        <v>0</v>
      </c>
      <c r="K99" s="163"/>
      <c r="L99" s="167"/>
    </row>
    <row r="100" spans="1:65" s="10" customFormat="1" ht="19.899999999999999" customHeight="1">
      <c r="B100" s="168"/>
      <c r="C100" s="107"/>
      <c r="D100" s="169" t="s">
        <v>180</v>
      </c>
      <c r="E100" s="170"/>
      <c r="F100" s="170"/>
      <c r="G100" s="170"/>
      <c r="H100" s="170"/>
      <c r="I100" s="170"/>
      <c r="J100" s="171">
        <f>J138</f>
        <v>0</v>
      </c>
      <c r="K100" s="107"/>
      <c r="L100" s="172"/>
    </row>
    <row r="101" spans="1:65" s="10" customFormat="1" ht="19.899999999999999" customHeight="1">
      <c r="B101" s="168"/>
      <c r="C101" s="107"/>
      <c r="D101" s="169" t="s">
        <v>182</v>
      </c>
      <c r="E101" s="170"/>
      <c r="F101" s="170"/>
      <c r="G101" s="170"/>
      <c r="H101" s="170"/>
      <c r="I101" s="170"/>
      <c r="J101" s="171">
        <f>J173</f>
        <v>0</v>
      </c>
      <c r="K101" s="107"/>
      <c r="L101" s="172"/>
    </row>
    <row r="102" spans="1:65" s="10" customFormat="1" ht="19.899999999999999" customHeight="1">
      <c r="B102" s="168"/>
      <c r="C102" s="107"/>
      <c r="D102" s="169" t="s">
        <v>183</v>
      </c>
      <c r="E102" s="170"/>
      <c r="F102" s="170"/>
      <c r="G102" s="170"/>
      <c r="H102" s="170"/>
      <c r="I102" s="170"/>
      <c r="J102" s="171">
        <f>J180</f>
        <v>0</v>
      </c>
      <c r="K102" s="107"/>
      <c r="L102" s="172"/>
    </row>
    <row r="103" spans="1:65" s="10" customFormat="1" ht="19.899999999999999" customHeight="1">
      <c r="B103" s="168"/>
      <c r="C103" s="107"/>
      <c r="D103" s="169" t="s">
        <v>185</v>
      </c>
      <c r="E103" s="170"/>
      <c r="F103" s="170"/>
      <c r="G103" s="170"/>
      <c r="H103" s="170"/>
      <c r="I103" s="170"/>
      <c r="J103" s="171">
        <f>J198</f>
        <v>0</v>
      </c>
      <c r="K103" s="107"/>
      <c r="L103" s="172"/>
    </row>
    <row r="104" spans="1:65" s="10" customFormat="1" ht="19.899999999999999" customHeight="1">
      <c r="B104" s="168"/>
      <c r="C104" s="107"/>
      <c r="D104" s="169" t="s">
        <v>186</v>
      </c>
      <c r="E104" s="170"/>
      <c r="F104" s="170"/>
      <c r="G104" s="170"/>
      <c r="H104" s="170"/>
      <c r="I104" s="170"/>
      <c r="J104" s="171">
        <f>J219</f>
        <v>0</v>
      </c>
      <c r="K104" s="107"/>
      <c r="L104" s="172"/>
    </row>
    <row r="105" spans="1:65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4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65" s="2" customFormat="1" ht="6.9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4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65" s="2" customFormat="1" ht="29.25" customHeight="1">
      <c r="A107" s="33"/>
      <c r="B107" s="34"/>
      <c r="C107" s="161" t="s">
        <v>187</v>
      </c>
      <c r="D107" s="35"/>
      <c r="E107" s="35"/>
      <c r="F107" s="35"/>
      <c r="G107" s="35"/>
      <c r="H107" s="35"/>
      <c r="I107" s="35"/>
      <c r="J107" s="173">
        <f>ROUND(J108 + J109 + J110 + J111 + J112 + J113,2)</f>
        <v>0</v>
      </c>
      <c r="K107" s="35"/>
      <c r="L107" s="54"/>
      <c r="N107" s="174" t="s">
        <v>40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34"/>
      <c r="C108" s="35"/>
      <c r="D108" s="398" t="s">
        <v>188</v>
      </c>
      <c r="E108" s="399"/>
      <c r="F108" s="399"/>
      <c r="G108" s="35"/>
      <c r="H108" s="35"/>
      <c r="I108" s="35"/>
      <c r="J108" s="176">
        <v>0</v>
      </c>
      <c r="K108" s="35"/>
      <c r="L108" s="177"/>
      <c r="M108" s="178"/>
      <c r="N108" s="179" t="s">
        <v>42</v>
      </c>
      <c r="O108" s="178"/>
      <c r="P108" s="178"/>
      <c r="Q108" s="178"/>
      <c r="R108" s="178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81" t="s">
        <v>189</v>
      </c>
      <c r="AZ108" s="178"/>
      <c r="BA108" s="178"/>
      <c r="BB108" s="178"/>
      <c r="BC108" s="178"/>
      <c r="BD108" s="178"/>
      <c r="BE108" s="182">
        <f t="shared" ref="BE108:BE113" si="0">IF(N108="základná",J108,0)</f>
        <v>0</v>
      </c>
      <c r="BF108" s="182">
        <f t="shared" ref="BF108:BF113" si="1">IF(N108="znížená",J108,0)</f>
        <v>0</v>
      </c>
      <c r="BG108" s="182">
        <f t="shared" ref="BG108:BG113" si="2">IF(N108="zákl. prenesená",J108,0)</f>
        <v>0</v>
      </c>
      <c r="BH108" s="182">
        <f t="shared" ref="BH108:BH113" si="3">IF(N108="zníž. prenesená",J108,0)</f>
        <v>0</v>
      </c>
      <c r="BI108" s="182">
        <f t="shared" ref="BI108:BI113" si="4">IF(N108="nulová",J108,0)</f>
        <v>0</v>
      </c>
      <c r="BJ108" s="181" t="s">
        <v>95</v>
      </c>
      <c r="BK108" s="178"/>
      <c r="BL108" s="178"/>
      <c r="BM108" s="178"/>
    </row>
    <row r="109" spans="1:65" s="2" customFormat="1" ht="18" customHeight="1">
      <c r="A109" s="33"/>
      <c r="B109" s="34"/>
      <c r="C109" s="35"/>
      <c r="D109" s="398" t="s">
        <v>190</v>
      </c>
      <c r="E109" s="399"/>
      <c r="F109" s="399"/>
      <c r="G109" s="35"/>
      <c r="H109" s="35"/>
      <c r="I109" s="35"/>
      <c r="J109" s="176"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189</v>
      </c>
      <c r="AZ109" s="178"/>
      <c r="BA109" s="178"/>
      <c r="BB109" s="178"/>
      <c r="BC109" s="178"/>
      <c r="BD109" s="178"/>
      <c r="BE109" s="182">
        <f t="shared" si="0"/>
        <v>0</v>
      </c>
      <c r="BF109" s="182">
        <f t="shared" si="1"/>
        <v>0</v>
      </c>
      <c r="BG109" s="182">
        <f t="shared" si="2"/>
        <v>0</v>
      </c>
      <c r="BH109" s="182">
        <f t="shared" si="3"/>
        <v>0</v>
      </c>
      <c r="BI109" s="182">
        <f t="shared" si="4"/>
        <v>0</v>
      </c>
      <c r="BJ109" s="181" t="s">
        <v>95</v>
      </c>
      <c r="BK109" s="178"/>
      <c r="BL109" s="178"/>
      <c r="BM109" s="178"/>
    </row>
    <row r="110" spans="1:65" s="2" customFormat="1" ht="18" customHeight="1">
      <c r="A110" s="33"/>
      <c r="B110" s="34"/>
      <c r="C110" s="35"/>
      <c r="D110" s="398" t="s">
        <v>191</v>
      </c>
      <c r="E110" s="399"/>
      <c r="F110" s="399"/>
      <c r="G110" s="35"/>
      <c r="H110" s="35"/>
      <c r="I110" s="35"/>
      <c r="J110" s="176">
        <v>0</v>
      </c>
      <c r="K110" s="35"/>
      <c r="L110" s="177"/>
      <c r="M110" s="178"/>
      <c r="N110" s="179" t="s">
        <v>42</v>
      </c>
      <c r="O110" s="178"/>
      <c r="P110" s="178"/>
      <c r="Q110" s="178"/>
      <c r="R110" s="178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81" t="s">
        <v>189</v>
      </c>
      <c r="AZ110" s="178"/>
      <c r="BA110" s="178"/>
      <c r="BB110" s="178"/>
      <c r="BC110" s="178"/>
      <c r="BD110" s="178"/>
      <c r="BE110" s="182">
        <f t="shared" si="0"/>
        <v>0</v>
      </c>
      <c r="BF110" s="182">
        <f t="shared" si="1"/>
        <v>0</v>
      </c>
      <c r="BG110" s="182">
        <f t="shared" si="2"/>
        <v>0</v>
      </c>
      <c r="BH110" s="182">
        <f t="shared" si="3"/>
        <v>0</v>
      </c>
      <c r="BI110" s="182">
        <f t="shared" si="4"/>
        <v>0</v>
      </c>
      <c r="BJ110" s="181" t="s">
        <v>95</v>
      </c>
      <c r="BK110" s="178"/>
      <c r="BL110" s="178"/>
      <c r="BM110" s="178"/>
    </row>
    <row r="111" spans="1:65" s="2" customFormat="1" ht="18" customHeight="1">
      <c r="A111" s="33"/>
      <c r="B111" s="34"/>
      <c r="C111" s="35"/>
      <c r="D111" s="398" t="s">
        <v>192</v>
      </c>
      <c r="E111" s="399"/>
      <c r="F111" s="399"/>
      <c r="G111" s="35"/>
      <c r="H111" s="35"/>
      <c r="I111" s="35"/>
      <c r="J111" s="176">
        <v>0</v>
      </c>
      <c r="K111" s="35"/>
      <c r="L111" s="177"/>
      <c r="M111" s="178"/>
      <c r="N111" s="179" t="s">
        <v>42</v>
      </c>
      <c r="O111" s="178"/>
      <c r="P111" s="178"/>
      <c r="Q111" s="178"/>
      <c r="R111" s="178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81" t="s">
        <v>189</v>
      </c>
      <c r="AZ111" s="178"/>
      <c r="BA111" s="178"/>
      <c r="BB111" s="178"/>
      <c r="BC111" s="178"/>
      <c r="BD111" s="178"/>
      <c r="BE111" s="182">
        <f t="shared" si="0"/>
        <v>0</v>
      </c>
      <c r="BF111" s="182">
        <f t="shared" si="1"/>
        <v>0</v>
      </c>
      <c r="BG111" s="182">
        <f t="shared" si="2"/>
        <v>0</v>
      </c>
      <c r="BH111" s="182">
        <f t="shared" si="3"/>
        <v>0</v>
      </c>
      <c r="BI111" s="182">
        <f t="shared" si="4"/>
        <v>0</v>
      </c>
      <c r="BJ111" s="181" t="s">
        <v>95</v>
      </c>
      <c r="BK111" s="178"/>
      <c r="BL111" s="178"/>
      <c r="BM111" s="178"/>
    </row>
    <row r="112" spans="1:65" s="2" customFormat="1" ht="18" customHeight="1">
      <c r="A112" s="33"/>
      <c r="B112" s="34"/>
      <c r="C112" s="35"/>
      <c r="D112" s="398" t="s">
        <v>193</v>
      </c>
      <c r="E112" s="399"/>
      <c r="F112" s="399"/>
      <c r="G112" s="35"/>
      <c r="H112" s="35"/>
      <c r="I112" s="35"/>
      <c r="J112" s="176">
        <v>0</v>
      </c>
      <c r="K112" s="35"/>
      <c r="L112" s="177"/>
      <c r="M112" s="178"/>
      <c r="N112" s="179" t="s">
        <v>42</v>
      </c>
      <c r="O112" s="178"/>
      <c r="P112" s="178"/>
      <c r="Q112" s="178"/>
      <c r="R112" s="178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81" t="s">
        <v>189</v>
      </c>
      <c r="AZ112" s="178"/>
      <c r="BA112" s="178"/>
      <c r="BB112" s="178"/>
      <c r="BC112" s="178"/>
      <c r="BD112" s="178"/>
      <c r="BE112" s="182">
        <f t="shared" si="0"/>
        <v>0</v>
      </c>
      <c r="BF112" s="182">
        <f t="shared" si="1"/>
        <v>0</v>
      </c>
      <c r="BG112" s="182">
        <f t="shared" si="2"/>
        <v>0</v>
      </c>
      <c r="BH112" s="182">
        <f t="shared" si="3"/>
        <v>0</v>
      </c>
      <c r="BI112" s="182">
        <f t="shared" si="4"/>
        <v>0</v>
      </c>
      <c r="BJ112" s="181" t="s">
        <v>95</v>
      </c>
      <c r="BK112" s="178"/>
      <c r="BL112" s="178"/>
      <c r="BM112" s="178"/>
    </row>
    <row r="113" spans="1:65" s="2" customFormat="1" ht="18" customHeight="1">
      <c r="A113" s="33"/>
      <c r="B113" s="34"/>
      <c r="C113" s="35"/>
      <c r="D113" s="175" t="s">
        <v>194</v>
      </c>
      <c r="E113" s="35"/>
      <c r="F113" s="35"/>
      <c r="G113" s="35"/>
      <c r="H113" s="35"/>
      <c r="I113" s="35"/>
      <c r="J113" s="176">
        <f>ROUND(J32*T113,2)</f>
        <v>0</v>
      </c>
      <c r="K113" s="35"/>
      <c r="L113" s="177"/>
      <c r="M113" s="178"/>
      <c r="N113" s="179" t="s">
        <v>42</v>
      </c>
      <c r="O113" s="178"/>
      <c r="P113" s="178"/>
      <c r="Q113" s="178"/>
      <c r="R113" s="178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81" t="s">
        <v>195</v>
      </c>
      <c r="AZ113" s="178"/>
      <c r="BA113" s="178"/>
      <c r="BB113" s="178"/>
      <c r="BC113" s="178"/>
      <c r="BD113" s="178"/>
      <c r="BE113" s="182">
        <f t="shared" si="0"/>
        <v>0</v>
      </c>
      <c r="BF113" s="182">
        <f t="shared" si="1"/>
        <v>0</v>
      </c>
      <c r="BG113" s="182">
        <f t="shared" si="2"/>
        <v>0</v>
      </c>
      <c r="BH113" s="182">
        <f t="shared" si="3"/>
        <v>0</v>
      </c>
      <c r="BI113" s="182">
        <f t="shared" si="4"/>
        <v>0</v>
      </c>
      <c r="BJ113" s="181" t="s">
        <v>95</v>
      </c>
      <c r="BK113" s="178"/>
      <c r="BL113" s="178"/>
      <c r="BM113" s="178"/>
    </row>
    <row r="114" spans="1:65" s="2" customForma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4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29.25" customHeight="1">
      <c r="A115" s="33"/>
      <c r="B115" s="34"/>
      <c r="C115" s="183" t="s">
        <v>196</v>
      </c>
      <c r="D115" s="159"/>
      <c r="E115" s="159"/>
      <c r="F115" s="159"/>
      <c r="G115" s="159"/>
      <c r="H115" s="159"/>
      <c r="I115" s="159"/>
      <c r="J115" s="184">
        <f>ROUND(J98+J107,2)</f>
        <v>0</v>
      </c>
      <c r="K115" s="159"/>
      <c r="L115" s="54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65" s="2" customFormat="1" ht="6.95" customHeight="1">
      <c r="A120" s="33"/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5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4.95" customHeight="1">
      <c r="A121" s="33"/>
      <c r="B121" s="34"/>
      <c r="C121" s="22" t="s">
        <v>197</v>
      </c>
      <c r="D121" s="35"/>
      <c r="E121" s="35"/>
      <c r="F121" s="35"/>
      <c r="G121" s="35"/>
      <c r="H121" s="35"/>
      <c r="I121" s="35"/>
      <c r="J121" s="35"/>
      <c r="K121" s="35"/>
      <c r="L121" s="54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2" customHeight="1">
      <c r="A123" s="33"/>
      <c r="B123" s="34"/>
      <c r="C123" s="28" t="s">
        <v>14</v>
      </c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27" customHeight="1">
      <c r="A124" s="33"/>
      <c r="B124" s="34"/>
      <c r="C124" s="35"/>
      <c r="D124" s="35"/>
      <c r="E124" s="400" t="str">
        <f>E7</f>
        <v>Cyklotrasa Partizánska - Cesta mládeže, Malacky - časť 2 - neoprávnené náklady</v>
      </c>
      <c r="F124" s="401"/>
      <c r="G124" s="401"/>
      <c r="H124" s="401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1" customFormat="1" ht="12" customHeight="1">
      <c r="B125" s="20"/>
      <c r="C125" s="28" t="s">
        <v>170</v>
      </c>
      <c r="D125" s="21"/>
      <c r="E125" s="21"/>
      <c r="F125" s="21"/>
      <c r="G125" s="21"/>
      <c r="H125" s="21"/>
      <c r="I125" s="21"/>
      <c r="J125" s="21"/>
      <c r="K125" s="21"/>
      <c r="L125" s="19"/>
    </row>
    <row r="126" spans="1:65" s="2" customFormat="1" ht="14.45" customHeight="1">
      <c r="A126" s="33"/>
      <c r="B126" s="34"/>
      <c r="C126" s="35"/>
      <c r="D126" s="35"/>
      <c r="E126" s="400" t="s">
        <v>655</v>
      </c>
      <c r="F126" s="402"/>
      <c r="G126" s="402"/>
      <c r="H126" s="402"/>
      <c r="I126" s="35"/>
      <c r="J126" s="35"/>
      <c r="K126" s="35"/>
      <c r="L126" s="5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5" s="2" customFormat="1" ht="12" customHeight="1">
      <c r="A127" s="33"/>
      <c r="B127" s="34"/>
      <c r="C127" s="28" t="s">
        <v>633</v>
      </c>
      <c r="D127" s="35"/>
      <c r="E127" s="35"/>
      <c r="F127" s="35"/>
      <c r="G127" s="35"/>
      <c r="H127" s="35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5.6" customHeight="1">
      <c r="A128" s="33"/>
      <c r="B128" s="34"/>
      <c r="C128" s="35"/>
      <c r="D128" s="35"/>
      <c r="E128" s="356" t="str">
        <f>E11</f>
        <v>999-9-9-45 - SO 14.6</v>
      </c>
      <c r="F128" s="402"/>
      <c r="G128" s="402"/>
      <c r="H128" s="402"/>
      <c r="I128" s="35"/>
      <c r="J128" s="35"/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18</v>
      </c>
      <c r="D130" s="35"/>
      <c r="E130" s="35"/>
      <c r="F130" s="26" t="str">
        <f>F14</f>
        <v>Malacky</v>
      </c>
      <c r="G130" s="35"/>
      <c r="H130" s="35"/>
      <c r="I130" s="28" t="s">
        <v>20</v>
      </c>
      <c r="J130" s="69">
        <f>IF(J14="","",J14)</f>
        <v>44957</v>
      </c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54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40.9" customHeight="1">
      <c r="A132" s="33"/>
      <c r="B132" s="34"/>
      <c r="C132" s="28" t="s">
        <v>21</v>
      </c>
      <c r="D132" s="35"/>
      <c r="E132" s="35"/>
      <c r="F132" s="26" t="str">
        <f>E17</f>
        <v>Mesto Malacky, Bernolákova 5188/1A, 901 01 Malacky</v>
      </c>
      <c r="G132" s="35"/>
      <c r="H132" s="35"/>
      <c r="I132" s="28" t="s">
        <v>28</v>
      </c>
      <c r="J132" s="31" t="str">
        <f>E23</f>
        <v>Cykloprojekt s.r.o., Laurinská 18, 81101 Bratislav</v>
      </c>
      <c r="K132" s="35"/>
      <c r="L132" s="54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6" customHeight="1">
      <c r="A133" s="33"/>
      <c r="B133" s="34"/>
      <c r="C133" s="28" t="s">
        <v>26</v>
      </c>
      <c r="D133" s="35"/>
      <c r="E133" s="35"/>
      <c r="F133" s="26" t="str">
        <f>IF(E20="","",E20)</f>
        <v>Vyplň údaj</v>
      </c>
      <c r="G133" s="35"/>
      <c r="H133" s="35"/>
      <c r="I133" s="28" t="s">
        <v>33</v>
      </c>
      <c r="J133" s="31" t="str">
        <f>E26</f>
        <v xml:space="preserve"> </v>
      </c>
      <c r="K133" s="35"/>
      <c r="L133" s="54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0.35" customHeight="1">
      <c r="A134" s="33"/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54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11" customFormat="1" ht="29.25" customHeight="1">
      <c r="A135" s="185"/>
      <c r="B135" s="186"/>
      <c r="C135" s="187" t="s">
        <v>198</v>
      </c>
      <c r="D135" s="188" t="s">
        <v>61</v>
      </c>
      <c r="E135" s="188" t="s">
        <v>57</v>
      </c>
      <c r="F135" s="188" t="s">
        <v>58</v>
      </c>
      <c r="G135" s="188" t="s">
        <v>199</v>
      </c>
      <c r="H135" s="188" t="s">
        <v>200</v>
      </c>
      <c r="I135" s="188" t="s">
        <v>201</v>
      </c>
      <c r="J135" s="189" t="s">
        <v>176</v>
      </c>
      <c r="K135" s="190" t="s">
        <v>202</v>
      </c>
      <c r="L135" s="191"/>
      <c r="M135" s="78" t="s">
        <v>1</v>
      </c>
      <c r="N135" s="79" t="s">
        <v>40</v>
      </c>
      <c r="O135" s="79" t="s">
        <v>203</v>
      </c>
      <c r="P135" s="79" t="s">
        <v>204</v>
      </c>
      <c r="Q135" s="79" t="s">
        <v>205</v>
      </c>
      <c r="R135" s="79" t="s">
        <v>206</v>
      </c>
      <c r="S135" s="79" t="s">
        <v>207</v>
      </c>
      <c r="T135" s="80" t="s">
        <v>208</v>
      </c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</row>
    <row r="136" spans="1:65" s="2" customFormat="1" ht="22.9" customHeight="1">
      <c r="A136" s="33"/>
      <c r="B136" s="34"/>
      <c r="C136" s="85" t="s">
        <v>172</v>
      </c>
      <c r="D136" s="35"/>
      <c r="E136" s="35"/>
      <c r="F136" s="35"/>
      <c r="G136" s="35"/>
      <c r="H136" s="35"/>
      <c r="I136" s="35"/>
      <c r="J136" s="192">
        <f>BK136</f>
        <v>0</v>
      </c>
      <c r="K136" s="35"/>
      <c r="L136" s="38"/>
      <c r="M136" s="81"/>
      <c r="N136" s="193"/>
      <c r="O136" s="82"/>
      <c r="P136" s="194">
        <f>P137</f>
        <v>0</v>
      </c>
      <c r="Q136" s="82"/>
      <c r="R136" s="194">
        <f>R137</f>
        <v>451.19980599999997</v>
      </c>
      <c r="S136" s="82"/>
      <c r="T136" s="195">
        <f>T137</f>
        <v>267.40258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75</v>
      </c>
      <c r="AU136" s="16" t="s">
        <v>178</v>
      </c>
      <c r="BK136" s="196">
        <f>BK137</f>
        <v>0</v>
      </c>
    </row>
    <row r="137" spans="1:65" s="12" customFormat="1" ht="25.9" customHeight="1">
      <c r="B137" s="197"/>
      <c r="C137" s="198"/>
      <c r="D137" s="199" t="s">
        <v>75</v>
      </c>
      <c r="E137" s="200" t="s">
        <v>209</v>
      </c>
      <c r="F137" s="200" t="s">
        <v>210</v>
      </c>
      <c r="G137" s="198"/>
      <c r="H137" s="198"/>
      <c r="I137" s="201"/>
      <c r="J137" s="202">
        <f>BK137</f>
        <v>0</v>
      </c>
      <c r="K137" s="198"/>
      <c r="L137" s="203"/>
      <c r="M137" s="204"/>
      <c r="N137" s="205"/>
      <c r="O137" s="205"/>
      <c r="P137" s="206">
        <f>P138+P173+P180+P198+P219</f>
        <v>0</v>
      </c>
      <c r="Q137" s="205"/>
      <c r="R137" s="206">
        <f>R138+R173+R180+R198+R219</f>
        <v>451.19980599999997</v>
      </c>
      <c r="S137" s="205"/>
      <c r="T137" s="207">
        <f>T138+T173+T180+T198+T219</f>
        <v>267.40258</v>
      </c>
      <c r="AR137" s="208" t="s">
        <v>84</v>
      </c>
      <c r="AT137" s="209" t="s">
        <v>75</v>
      </c>
      <c r="AU137" s="209" t="s">
        <v>76</v>
      </c>
      <c r="AY137" s="208" t="s">
        <v>211</v>
      </c>
      <c r="BK137" s="210">
        <f>BK138+BK173+BK180+BK198+BK219</f>
        <v>0</v>
      </c>
    </row>
    <row r="138" spans="1:65" s="12" customFormat="1" ht="22.9" customHeight="1">
      <c r="B138" s="197"/>
      <c r="C138" s="198"/>
      <c r="D138" s="199" t="s">
        <v>75</v>
      </c>
      <c r="E138" s="211" t="s">
        <v>84</v>
      </c>
      <c r="F138" s="211" t="s">
        <v>212</v>
      </c>
      <c r="G138" s="198"/>
      <c r="H138" s="198"/>
      <c r="I138" s="201"/>
      <c r="J138" s="212">
        <f>BK138</f>
        <v>0</v>
      </c>
      <c r="K138" s="198"/>
      <c r="L138" s="203"/>
      <c r="M138" s="204"/>
      <c r="N138" s="205"/>
      <c r="O138" s="205"/>
      <c r="P138" s="206">
        <f>SUM(P139:P172)</f>
        <v>0</v>
      </c>
      <c r="Q138" s="205"/>
      <c r="R138" s="206">
        <f>SUM(R139:R172)</f>
        <v>2.853E-4</v>
      </c>
      <c r="S138" s="205"/>
      <c r="T138" s="207">
        <f>SUM(T139:T172)</f>
        <v>267.40258</v>
      </c>
      <c r="AR138" s="208" t="s">
        <v>84</v>
      </c>
      <c r="AT138" s="209" t="s">
        <v>75</v>
      </c>
      <c r="AU138" s="209" t="s">
        <v>84</v>
      </c>
      <c r="AY138" s="208" t="s">
        <v>211</v>
      </c>
      <c r="BK138" s="210">
        <f>SUM(BK139:BK172)</f>
        <v>0</v>
      </c>
    </row>
    <row r="139" spans="1:65" s="2" customFormat="1" ht="22.15" customHeight="1">
      <c r="A139" s="33"/>
      <c r="B139" s="34"/>
      <c r="C139" s="213" t="s">
        <v>84</v>
      </c>
      <c r="D139" s="213" t="s">
        <v>213</v>
      </c>
      <c r="E139" s="214" t="s">
        <v>657</v>
      </c>
      <c r="F139" s="215" t="s">
        <v>658</v>
      </c>
      <c r="G139" s="216" t="s">
        <v>216</v>
      </c>
      <c r="H139" s="217">
        <v>16.88</v>
      </c>
      <c r="I139" s="218"/>
      <c r="J139" s="217">
        <f>ROUND(I139*H139,2)</f>
        <v>0</v>
      </c>
      <c r="K139" s="219"/>
      <c r="L139" s="38"/>
      <c r="M139" s="220" t="s">
        <v>1</v>
      </c>
      <c r="N139" s="221" t="s">
        <v>42</v>
      </c>
      <c r="O139" s="74"/>
      <c r="P139" s="222">
        <f>O139*H139</f>
        <v>0</v>
      </c>
      <c r="Q139" s="222">
        <v>0</v>
      </c>
      <c r="R139" s="222">
        <f>Q139*H139</f>
        <v>0</v>
      </c>
      <c r="S139" s="222">
        <v>0.13800000000000001</v>
      </c>
      <c r="T139" s="223">
        <f>S139*H139</f>
        <v>2.32944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4" t="s">
        <v>217</v>
      </c>
      <c r="AT139" s="224" t="s">
        <v>213</v>
      </c>
      <c r="AU139" s="224" t="s">
        <v>95</v>
      </c>
      <c r="AY139" s="16" t="s">
        <v>211</v>
      </c>
      <c r="BE139" s="225">
        <f>IF(N139="základná",J139,0)</f>
        <v>0</v>
      </c>
      <c r="BF139" s="225">
        <f>IF(N139="znížená",J139,0)</f>
        <v>0</v>
      </c>
      <c r="BG139" s="225">
        <f>IF(N139="zákl. prenesená",J139,0)</f>
        <v>0</v>
      </c>
      <c r="BH139" s="225">
        <f>IF(N139="zníž. prenesená",J139,0)</f>
        <v>0</v>
      </c>
      <c r="BI139" s="225">
        <f>IF(N139="nulová",J139,0)</f>
        <v>0</v>
      </c>
      <c r="BJ139" s="16" t="s">
        <v>95</v>
      </c>
      <c r="BK139" s="225">
        <f>ROUND(I139*H139,2)</f>
        <v>0</v>
      </c>
      <c r="BL139" s="16" t="s">
        <v>217</v>
      </c>
      <c r="BM139" s="224" t="s">
        <v>659</v>
      </c>
    </row>
    <row r="140" spans="1:65" s="2" customFormat="1" ht="22.15" customHeight="1">
      <c r="A140" s="33"/>
      <c r="B140" s="34"/>
      <c r="C140" s="213" t="s">
        <v>95</v>
      </c>
      <c r="D140" s="213" t="s">
        <v>213</v>
      </c>
      <c r="E140" s="214" t="s">
        <v>569</v>
      </c>
      <c r="F140" s="215" t="s">
        <v>570</v>
      </c>
      <c r="G140" s="216" t="s">
        <v>216</v>
      </c>
      <c r="H140" s="217">
        <v>322.8</v>
      </c>
      <c r="I140" s="218"/>
      <c r="J140" s="217">
        <f>ROUND(I140*H140,2)</f>
        <v>0</v>
      </c>
      <c r="K140" s="219"/>
      <c r="L140" s="38"/>
      <c r="M140" s="220" t="s">
        <v>1</v>
      </c>
      <c r="N140" s="221" t="s">
        <v>42</v>
      </c>
      <c r="O140" s="74"/>
      <c r="P140" s="222">
        <f>O140*H140</f>
        <v>0</v>
      </c>
      <c r="Q140" s="222">
        <v>0</v>
      </c>
      <c r="R140" s="222">
        <f>Q140*H140</f>
        <v>0</v>
      </c>
      <c r="S140" s="222">
        <v>0.316</v>
      </c>
      <c r="T140" s="223">
        <f>S140*H140</f>
        <v>102.0048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4" t="s">
        <v>217</v>
      </c>
      <c r="AT140" s="224" t="s">
        <v>213</v>
      </c>
      <c r="AU140" s="224" t="s">
        <v>95</v>
      </c>
      <c r="AY140" s="16" t="s">
        <v>211</v>
      </c>
      <c r="BE140" s="225">
        <f>IF(N140="základná",J140,0)</f>
        <v>0</v>
      </c>
      <c r="BF140" s="225">
        <f>IF(N140="znížená",J140,0)</f>
        <v>0</v>
      </c>
      <c r="BG140" s="225">
        <f>IF(N140="zákl. prenesená",J140,0)</f>
        <v>0</v>
      </c>
      <c r="BH140" s="225">
        <f>IF(N140="zníž. prenesená",J140,0)</f>
        <v>0</v>
      </c>
      <c r="BI140" s="225">
        <f>IF(N140="nulová",J140,0)</f>
        <v>0</v>
      </c>
      <c r="BJ140" s="16" t="s">
        <v>95</v>
      </c>
      <c r="BK140" s="225">
        <f>ROUND(I140*H140,2)</f>
        <v>0</v>
      </c>
      <c r="BL140" s="16" t="s">
        <v>217</v>
      </c>
      <c r="BM140" s="224" t="s">
        <v>898</v>
      </c>
    </row>
    <row r="141" spans="1:65" s="2" customFormat="1" ht="30" customHeight="1">
      <c r="A141" s="33"/>
      <c r="B141" s="34"/>
      <c r="C141" s="213" t="s">
        <v>225</v>
      </c>
      <c r="D141" s="213" t="s">
        <v>213</v>
      </c>
      <c r="E141" s="214" t="s">
        <v>226</v>
      </c>
      <c r="F141" s="215" t="s">
        <v>227</v>
      </c>
      <c r="G141" s="216" t="s">
        <v>216</v>
      </c>
      <c r="H141" s="217">
        <v>3.17</v>
      </c>
      <c r="I141" s="218"/>
      <c r="J141" s="217">
        <f>ROUND(I141*H141,2)</f>
        <v>0</v>
      </c>
      <c r="K141" s="219"/>
      <c r="L141" s="38"/>
      <c r="M141" s="220" t="s">
        <v>1</v>
      </c>
      <c r="N141" s="221" t="s">
        <v>42</v>
      </c>
      <c r="O141" s="74"/>
      <c r="P141" s="222">
        <f>O141*H141</f>
        <v>0</v>
      </c>
      <c r="Q141" s="222">
        <v>9.0000000000000006E-5</v>
      </c>
      <c r="R141" s="222">
        <f>Q141*H141</f>
        <v>2.853E-4</v>
      </c>
      <c r="S141" s="222">
        <v>0.127</v>
      </c>
      <c r="T141" s="223">
        <f>S141*H141</f>
        <v>0.40259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4" t="s">
        <v>217</v>
      </c>
      <c r="AT141" s="224" t="s">
        <v>213</v>
      </c>
      <c r="AU141" s="224" t="s">
        <v>95</v>
      </c>
      <c r="AY141" s="16" t="s">
        <v>211</v>
      </c>
      <c r="BE141" s="225">
        <f>IF(N141="základná",J141,0)</f>
        <v>0</v>
      </c>
      <c r="BF141" s="225">
        <f>IF(N141="znížená",J141,0)</f>
        <v>0</v>
      </c>
      <c r="BG141" s="225">
        <f>IF(N141="zákl. prenesená",J141,0)</f>
        <v>0</v>
      </c>
      <c r="BH141" s="225">
        <f>IF(N141="zníž. prenesená",J141,0)</f>
        <v>0</v>
      </c>
      <c r="BI141" s="225">
        <f>IF(N141="nulová",J141,0)</f>
        <v>0</v>
      </c>
      <c r="BJ141" s="16" t="s">
        <v>95</v>
      </c>
      <c r="BK141" s="225">
        <f>ROUND(I141*H141,2)</f>
        <v>0</v>
      </c>
      <c r="BL141" s="16" t="s">
        <v>217</v>
      </c>
      <c r="BM141" s="224" t="s">
        <v>664</v>
      </c>
    </row>
    <row r="142" spans="1:65" s="13" customFormat="1">
      <c r="B142" s="226"/>
      <c r="C142" s="227"/>
      <c r="D142" s="228" t="s">
        <v>219</v>
      </c>
      <c r="E142" s="229" t="s">
        <v>1</v>
      </c>
      <c r="F142" s="230" t="s">
        <v>229</v>
      </c>
      <c r="G142" s="227"/>
      <c r="H142" s="231">
        <v>0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219</v>
      </c>
      <c r="AU142" s="237" t="s">
        <v>95</v>
      </c>
      <c r="AV142" s="13" t="s">
        <v>95</v>
      </c>
      <c r="AW142" s="13" t="s">
        <v>32</v>
      </c>
      <c r="AX142" s="13" t="s">
        <v>76</v>
      </c>
      <c r="AY142" s="237" t="s">
        <v>211</v>
      </c>
    </row>
    <row r="143" spans="1:65" s="13" customFormat="1">
      <c r="B143" s="226"/>
      <c r="C143" s="227"/>
      <c r="D143" s="228" t="s">
        <v>219</v>
      </c>
      <c r="E143" s="229" t="s">
        <v>1</v>
      </c>
      <c r="F143" s="230" t="s">
        <v>899</v>
      </c>
      <c r="G143" s="227"/>
      <c r="H143" s="231">
        <v>3.17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219</v>
      </c>
      <c r="AU143" s="237" t="s">
        <v>95</v>
      </c>
      <c r="AV143" s="13" t="s">
        <v>95</v>
      </c>
      <c r="AW143" s="13" t="s">
        <v>32</v>
      </c>
      <c r="AX143" s="13" t="s">
        <v>76</v>
      </c>
      <c r="AY143" s="237" t="s">
        <v>211</v>
      </c>
    </row>
    <row r="144" spans="1:65" s="14" customFormat="1">
      <c r="B144" s="238"/>
      <c r="C144" s="239"/>
      <c r="D144" s="228" t="s">
        <v>219</v>
      </c>
      <c r="E144" s="240" t="s">
        <v>1</v>
      </c>
      <c r="F144" s="241" t="s">
        <v>231</v>
      </c>
      <c r="G144" s="239"/>
      <c r="H144" s="242">
        <v>3.17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219</v>
      </c>
      <c r="AU144" s="248" t="s">
        <v>95</v>
      </c>
      <c r="AV144" s="14" t="s">
        <v>217</v>
      </c>
      <c r="AW144" s="14" t="s">
        <v>32</v>
      </c>
      <c r="AX144" s="14" t="s">
        <v>84</v>
      </c>
      <c r="AY144" s="248" t="s">
        <v>211</v>
      </c>
    </row>
    <row r="145" spans="1:65" s="2" customFormat="1" ht="22.15" customHeight="1">
      <c r="A145" s="33"/>
      <c r="B145" s="34"/>
      <c r="C145" s="213" t="s">
        <v>217</v>
      </c>
      <c r="D145" s="213" t="s">
        <v>213</v>
      </c>
      <c r="E145" s="214" t="s">
        <v>232</v>
      </c>
      <c r="F145" s="215" t="s">
        <v>233</v>
      </c>
      <c r="G145" s="216" t="s">
        <v>234</v>
      </c>
      <c r="H145" s="217">
        <v>231.35</v>
      </c>
      <c r="I145" s="218"/>
      <c r="J145" s="217">
        <f>ROUND(I145*H145,2)</f>
        <v>0</v>
      </c>
      <c r="K145" s="219"/>
      <c r="L145" s="38"/>
      <c r="M145" s="220" t="s">
        <v>1</v>
      </c>
      <c r="N145" s="221" t="s">
        <v>42</v>
      </c>
      <c r="O145" s="74"/>
      <c r="P145" s="222">
        <f>O145*H145</f>
        <v>0</v>
      </c>
      <c r="Q145" s="222">
        <v>0</v>
      </c>
      <c r="R145" s="222">
        <f>Q145*H145</f>
        <v>0</v>
      </c>
      <c r="S145" s="222">
        <v>0.14499999999999999</v>
      </c>
      <c r="T145" s="223">
        <f>S145*H145</f>
        <v>33.545749999999998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24" t="s">
        <v>217</v>
      </c>
      <c r="AT145" s="224" t="s">
        <v>213</v>
      </c>
      <c r="AU145" s="224" t="s">
        <v>95</v>
      </c>
      <c r="AY145" s="16" t="s">
        <v>211</v>
      </c>
      <c r="BE145" s="225">
        <f>IF(N145="základná",J145,0)</f>
        <v>0</v>
      </c>
      <c r="BF145" s="225">
        <f>IF(N145="znížená",J145,0)</f>
        <v>0</v>
      </c>
      <c r="BG145" s="225">
        <f>IF(N145="zákl. prenesená",J145,0)</f>
        <v>0</v>
      </c>
      <c r="BH145" s="225">
        <f>IF(N145="zníž. prenesená",J145,0)</f>
        <v>0</v>
      </c>
      <c r="BI145" s="225">
        <f>IF(N145="nulová",J145,0)</f>
        <v>0</v>
      </c>
      <c r="BJ145" s="16" t="s">
        <v>95</v>
      </c>
      <c r="BK145" s="225">
        <f>ROUND(I145*H145,2)</f>
        <v>0</v>
      </c>
      <c r="BL145" s="16" t="s">
        <v>217</v>
      </c>
      <c r="BM145" s="224" t="s">
        <v>667</v>
      </c>
    </row>
    <row r="146" spans="1:65" s="2" customFormat="1" ht="30" customHeight="1">
      <c r="A146" s="33"/>
      <c r="B146" s="34"/>
      <c r="C146" s="213" t="s">
        <v>236</v>
      </c>
      <c r="D146" s="213" t="s">
        <v>213</v>
      </c>
      <c r="E146" s="214" t="s">
        <v>573</v>
      </c>
      <c r="F146" s="215" t="s">
        <v>574</v>
      </c>
      <c r="G146" s="216" t="s">
        <v>216</v>
      </c>
      <c r="H146" s="217">
        <v>322.8</v>
      </c>
      <c r="I146" s="218"/>
      <c r="J146" s="217">
        <f>ROUND(I146*H146,2)</f>
        <v>0</v>
      </c>
      <c r="K146" s="219"/>
      <c r="L146" s="38"/>
      <c r="M146" s="220" t="s">
        <v>1</v>
      </c>
      <c r="N146" s="221" t="s">
        <v>42</v>
      </c>
      <c r="O146" s="74"/>
      <c r="P146" s="222">
        <f>O146*H146</f>
        <v>0</v>
      </c>
      <c r="Q146" s="222">
        <v>0</v>
      </c>
      <c r="R146" s="222">
        <f>Q146*H146</f>
        <v>0</v>
      </c>
      <c r="S146" s="222">
        <v>0.4</v>
      </c>
      <c r="T146" s="223">
        <f>S146*H146</f>
        <v>129.12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24" t="s">
        <v>217</v>
      </c>
      <c r="AT146" s="224" t="s">
        <v>213</v>
      </c>
      <c r="AU146" s="224" t="s">
        <v>95</v>
      </c>
      <c r="AY146" s="16" t="s">
        <v>211</v>
      </c>
      <c r="BE146" s="225">
        <f>IF(N146="základná",J146,0)</f>
        <v>0</v>
      </c>
      <c r="BF146" s="225">
        <f>IF(N146="znížená",J146,0)</f>
        <v>0</v>
      </c>
      <c r="BG146" s="225">
        <f>IF(N146="zákl. prenesená",J146,0)</f>
        <v>0</v>
      </c>
      <c r="BH146" s="225">
        <f>IF(N146="zníž. prenesená",J146,0)</f>
        <v>0</v>
      </c>
      <c r="BI146" s="225">
        <f>IF(N146="nulová",J146,0)</f>
        <v>0</v>
      </c>
      <c r="BJ146" s="16" t="s">
        <v>95</v>
      </c>
      <c r="BK146" s="225">
        <f>ROUND(I146*H146,2)</f>
        <v>0</v>
      </c>
      <c r="BL146" s="16" t="s">
        <v>217</v>
      </c>
      <c r="BM146" s="224" t="s">
        <v>900</v>
      </c>
    </row>
    <row r="147" spans="1:65" s="2" customFormat="1" ht="30" customHeight="1">
      <c r="A147" s="33"/>
      <c r="B147" s="34"/>
      <c r="C147" s="213" t="s">
        <v>242</v>
      </c>
      <c r="D147" s="213" t="s">
        <v>213</v>
      </c>
      <c r="E147" s="214" t="s">
        <v>237</v>
      </c>
      <c r="F147" s="215" t="s">
        <v>238</v>
      </c>
      <c r="G147" s="216" t="s">
        <v>239</v>
      </c>
      <c r="H147" s="217">
        <v>28.04</v>
      </c>
      <c r="I147" s="218"/>
      <c r="J147" s="217">
        <f>ROUND(I147*H147,2)</f>
        <v>0</v>
      </c>
      <c r="K147" s="219"/>
      <c r="L147" s="38"/>
      <c r="M147" s="220" t="s">
        <v>1</v>
      </c>
      <c r="N147" s="221" t="s">
        <v>42</v>
      </c>
      <c r="O147" s="74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4" t="s">
        <v>217</v>
      </c>
      <c r="AT147" s="224" t="s">
        <v>213</v>
      </c>
      <c r="AU147" s="224" t="s">
        <v>95</v>
      </c>
      <c r="AY147" s="16" t="s">
        <v>211</v>
      </c>
      <c r="BE147" s="225">
        <f>IF(N147="základná",J147,0)</f>
        <v>0</v>
      </c>
      <c r="BF147" s="225">
        <f>IF(N147="znížená",J147,0)</f>
        <v>0</v>
      </c>
      <c r="BG147" s="225">
        <f>IF(N147="zákl. prenesená",J147,0)</f>
        <v>0</v>
      </c>
      <c r="BH147" s="225">
        <f>IF(N147="zníž. prenesená",J147,0)</f>
        <v>0</v>
      </c>
      <c r="BI147" s="225">
        <f>IF(N147="nulová",J147,0)</f>
        <v>0</v>
      </c>
      <c r="BJ147" s="16" t="s">
        <v>95</v>
      </c>
      <c r="BK147" s="225">
        <f>ROUND(I147*H147,2)</f>
        <v>0</v>
      </c>
      <c r="BL147" s="16" t="s">
        <v>217</v>
      </c>
      <c r="BM147" s="224" t="s">
        <v>669</v>
      </c>
    </row>
    <row r="148" spans="1:65" s="13" customFormat="1">
      <c r="B148" s="226"/>
      <c r="C148" s="227"/>
      <c r="D148" s="228" t="s">
        <v>219</v>
      </c>
      <c r="E148" s="229" t="s">
        <v>1</v>
      </c>
      <c r="F148" s="230" t="s">
        <v>901</v>
      </c>
      <c r="G148" s="227"/>
      <c r="H148" s="231">
        <v>28.04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219</v>
      </c>
      <c r="AU148" s="237" t="s">
        <v>95</v>
      </c>
      <c r="AV148" s="13" t="s">
        <v>95</v>
      </c>
      <c r="AW148" s="13" t="s">
        <v>32</v>
      </c>
      <c r="AX148" s="13" t="s">
        <v>84</v>
      </c>
      <c r="AY148" s="237" t="s">
        <v>211</v>
      </c>
    </row>
    <row r="149" spans="1:65" s="2" customFormat="1" ht="22.15" customHeight="1">
      <c r="A149" s="33"/>
      <c r="B149" s="34"/>
      <c r="C149" s="213" t="s">
        <v>247</v>
      </c>
      <c r="D149" s="213" t="s">
        <v>213</v>
      </c>
      <c r="E149" s="214" t="s">
        <v>243</v>
      </c>
      <c r="F149" s="215" t="s">
        <v>244</v>
      </c>
      <c r="G149" s="216" t="s">
        <v>239</v>
      </c>
      <c r="H149" s="217">
        <v>28.04</v>
      </c>
      <c r="I149" s="218"/>
      <c r="J149" s="217">
        <f>ROUND(I149*H149,2)</f>
        <v>0</v>
      </c>
      <c r="K149" s="219"/>
      <c r="L149" s="38"/>
      <c r="M149" s="220" t="s">
        <v>1</v>
      </c>
      <c r="N149" s="221" t="s">
        <v>42</v>
      </c>
      <c r="O149" s="74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4" t="s">
        <v>217</v>
      </c>
      <c r="AT149" s="224" t="s">
        <v>213</v>
      </c>
      <c r="AU149" s="224" t="s">
        <v>95</v>
      </c>
      <c r="AY149" s="16" t="s">
        <v>211</v>
      </c>
      <c r="BE149" s="225">
        <f>IF(N149="základná",J149,0)</f>
        <v>0</v>
      </c>
      <c r="BF149" s="225">
        <f>IF(N149="znížená",J149,0)</f>
        <v>0</v>
      </c>
      <c r="BG149" s="225">
        <f>IF(N149="zákl. prenesená",J149,0)</f>
        <v>0</v>
      </c>
      <c r="BH149" s="225">
        <f>IF(N149="zníž. prenesená",J149,0)</f>
        <v>0</v>
      </c>
      <c r="BI149" s="225">
        <f>IF(N149="nulová",J149,0)</f>
        <v>0</v>
      </c>
      <c r="BJ149" s="16" t="s">
        <v>95</v>
      </c>
      <c r="BK149" s="225">
        <f>ROUND(I149*H149,2)</f>
        <v>0</v>
      </c>
      <c r="BL149" s="16" t="s">
        <v>217</v>
      </c>
      <c r="BM149" s="224" t="s">
        <v>672</v>
      </c>
    </row>
    <row r="150" spans="1:65" s="13" customFormat="1">
      <c r="B150" s="226"/>
      <c r="C150" s="227"/>
      <c r="D150" s="228" t="s">
        <v>219</v>
      </c>
      <c r="E150" s="229" t="s">
        <v>1</v>
      </c>
      <c r="F150" s="230" t="s">
        <v>902</v>
      </c>
      <c r="G150" s="227"/>
      <c r="H150" s="231">
        <v>28.04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219</v>
      </c>
      <c r="AU150" s="237" t="s">
        <v>95</v>
      </c>
      <c r="AV150" s="13" t="s">
        <v>95</v>
      </c>
      <c r="AW150" s="13" t="s">
        <v>32</v>
      </c>
      <c r="AX150" s="13" t="s">
        <v>84</v>
      </c>
      <c r="AY150" s="237" t="s">
        <v>211</v>
      </c>
    </row>
    <row r="151" spans="1:65" s="2" customFormat="1" ht="40.15" customHeight="1">
      <c r="A151" s="33"/>
      <c r="B151" s="34"/>
      <c r="C151" s="213" t="s">
        <v>252</v>
      </c>
      <c r="D151" s="213" t="s">
        <v>213</v>
      </c>
      <c r="E151" s="214" t="s">
        <v>579</v>
      </c>
      <c r="F151" s="215" t="s">
        <v>580</v>
      </c>
      <c r="G151" s="216" t="s">
        <v>239</v>
      </c>
      <c r="H151" s="217">
        <v>42.85</v>
      </c>
      <c r="I151" s="218"/>
      <c r="J151" s="217">
        <f>ROUND(I151*H151,2)</f>
        <v>0</v>
      </c>
      <c r="K151" s="219"/>
      <c r="L151" s="38"/>
      <c r="M151" s="220" t="s">
        <v>1</v>
      </c>
      <c r="N151" s="221" t="s">
        <v>42</v>
      </c>
      <c r="O151" s="74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24" t="s">
        <v>217</v>
      </c>
      <c r="AT151" s="224" t="s">
        <v>213</v>
      </c>
      <c r="AU151" s="224" t="s">
        <v>95</v>
      </c>
      <c r="AY151" s="16" t="s">
        <v>211</v>
      </c>
      <c r="BE151" s="225">
        <f>IF(N151="základná",J151,0)</f>
        <v>0</v>
      </c>
      <c r="BF151" s="225">
        <f>IF(N151="znížená",J151,0)</f>
        <v>0</v>
      </c>
      <c r="BG151" s="225">
        <f>IF(N151="zákl. prenesená",J151,0)</f>
        <v>0</v>
      </c>
      <c r="BH151" s="225">
        <f>IF(N151="zníž. prenesená",J151,0)</f>
        <v>0</v>
      </c>
      <c r="BI151" s="225">
        <f>IF(N151="nulová",J151,0)</f>
        <v>0</v>
      </c>
      <c r="BJ151" s="16" t="s">
        <v>95</v>
      </c>
      <c r="BK151" s="225">
        <f>ROUND(I151*H151,2)</f>
        <v>0</v>
      </c>
      <c r="BL151" s="16" t="s">
        <v>217</v>
      </c>
      <c r="BM151" s="224" t="s">
        <v>675</v>
      </c>
    </row>
    <row r="152" spans="1:65" s="13" customFormat="1">
      <c r="B152" s="226"/>
      <c r="C152" s="227"/>
      <c r="D152" s="228" t="s">
        <v>219</v>
      </c>
      <c r="E152" s="229" t="s">
        <v>1</v>
      </c>
      <c r="F152" s="230" t="s">
        <v>903</v>
      </c>
      <c r="G152" s="227"/>
      <c r="H152" s="231">
        <v>28.04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219</v>
      </c>
      <c r="AU152" s="237" t="s">
        <v>95</v>
      </c>
      <c r="AV152" s="13" t="s">
        <v>95</v>
      </c>
      <c r="AW152" s="13" t="s">
        <v>32</v>
      </c>
      <c r="AX152" s="13" t="s">
        <v>76</v>
      </c>
      <c r="AY152" s="237" t="s">
        <v>211</v>
      </c>
    </row>
    <row r="153" spans="1:65" s="13" customFormat="1">
      <c r="B153" s="226"/>
      <c r="C153" s="227"/>
      <c r="D153" s="228" t="s">
        <v>219</v>
      </c>
      <c r="E153" s="229" t="s">
        <v>1</v>
      </c>
      <c r="F153" s="230" t="s">
        <v>904</v>
      </c>
      <c r="G153" s="227"/>
      <c r="H153" s="231">
        <v>13.5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219</v>
      </c>
      <c r="AU153" s="237" t="s">
        <v>95</v>
      </c>
      <c r="AV153" s="13" t="s">
        <v>95</v>
      </c>
      <c r="AW153" s="13" t="s">
        <v>32</v>
      </c>
      <c r="AX153" s="13" t="s">
        <v>76</v>
      </c>
      <c r="AY153" s="237" t="s">
        <v>211</v>
      </c>
    </row>
    <row r="154" spans="1:65" s="13" customFormat="1">
      <c r="B154" s="226"/>
      <c r="C154" s="227"/>
      <c r="D154" s="228" t="s">
        <v>219</v>
      </c>
      <c r="E154" s="229" t="s">
        <v>1</v>
      </c>
      <c r="F154" s="230" t="s">
        <v>905</v>
      </c>
      <c r="G154" s="227"/>
      <c r="H154" s="231">
        <v>1.31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219</v>
      </c>
      <c r="AU154" s="237" t="s">
        <v>95</v>
      </c>
      <c r="AV154" s="13" t="s">
        <v>95</v>
      </c>
      <c r="AW154" s="13" t="s">
        <v>32</v>
      </c>
      <c r="AX154" s="13" t="s">
        <v>76</v>
      </c>
      <c r="AY154" s="237" t="s">
        <v>211</v>
      </c>
    </row>
    <row r="155" spans="1:65" s="14" customFormat="1">
      <c r="B155" s="238"/>
      <c r="C155" s="239"/>
      <c r="D155" s="228" t="s">
        <v>219</v>
      </c>
      <c r="E155" s="240" t="s">
        <v>1</v>
      </c>
      <c r="F155" s="241" t="s">
        <v>231</v>
      </c>
      <c r="G155" s="239"/>
      <c r="H155" s="242">
        <v>42.85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AT155" s="248" t="s">
        <v>219</v>
      </c>
      <c r="AU155" s="248" t="s">
        <v>95</v>
      </c>
      <c r="AV155" s="14" t="s">
        <v>217</v>
      </c>
      <c r="AW155" s="14" t="s">
        <v>32</v>
      </c>
      <c r="AX155" s="14" t="s">
        <v>84</v>
      </c>
      <c r="AY155" s="248" t="s">
        <v>211</v>
      </c>
    </row>
    <row r="156" spans="1:65" s="2" customFormat="1" ht="40.15" customHeight="1">
      <c r="A156" s="33"/>
      <c r="B156" s="34"/>
      <c r="C156" s="213" t="s">
        <v>256</v>
      </c>
      <c r="D156" s="213" t="s">
        <v>213</v>
      </c>
      <c r="E156" s="214" t="s">
        <v>270</v>
      </c>
      <c r="F156" s="215" t="s">
        <v>271</v>
      </c>
      <c r="G156" s="216" t="s">
        <v>239</v>
      </c>
      <c r="H156" s="217">
        <v>4.7300000000000004</v>
      </c>
      <c r="I156" s="218"/>
      <c r="J156" s="217">
        <f>ROUND(I156*H156,2)</f>
        <v>0</v>
      </c>
      <c r="K156" s="219"/>
      <c r="L156" s="38"/>
      <c r="M156" s="220" t="s">
        <v>1</v>
      </c>
      <c r="N156" s="221" t="s">
        <v>42</v>
      </c>
      <c r="O156" s="74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24" t="s">
        <v>217</v>
      </c>
      <c r="AT156" s="224" t="s">
        <v>213</v>
      </c>
      <c r="AU156" s="224" t="s">
        <v>95</v>
      </c>
      <c r="AY156" s="16" t="s">
        <v>211</v>
      </c>
      <c r="BE156" s="225">
        <f>IF(N156="základná",J156,0)</f>
        <v>0</v>
      </c>
      <c r="BF156" s="225">
        <f>IF(N156="znížená",J156,0)</f>
        <v>0</v>
      </c>
      <c r="BG156" s="225">
        <f>IF(N156="zákl. prenesená",J156,0)</f>
        <v>0</v>
      </c>
      <c r="BH156" s="225">
        <f>IF(N156="zníž. prenesená",J156,0)</f>
        <v>0</v>
      </c>
      <c r="BI156" s="225">
        <f>IF(N156="nulová",J156,0)</f>
        <v>0</v>
      </c>
      <c r="BJ156" s="16" t="s">
        <v>95</v>
      </c>
      <c r="BK156" s="225">
        <f>ROUND(I156*H156,2)</f>
        <v>0</v>
      </c>
      <c r="BL156" s="16" t="s">
        <v>217</v>
      </c>
      <c r="BM156" s="224" t="s">
        <v>679</v>
      </c>
    </row>
    <row r="157" spans="1:65" s="13" customFormat="1">
      <c r="B157" s="226"/>
      <c r="C157" s="227"/>
      <c r="D157" s="228" t="s">
        <v>219</v>
      </c>
      <c r="E157" s="229" t="s">
        <v>1</v>
      </c>
      <c r="F157" s="230" t="s">
        <v>906</v>
      </c>
      <c r="G157" s="227"/>
      <c r="H157" s="231">
        <v>4.7300000000000004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219</v>
      </c>
      <c r="AU157" s="237" t="s">
        <v>95</v>
      </c>
      <c r="AV157" s="13" t="s">
        <v>95</v>
      </c>
      <c r="AW157" s="13" t="s">
        <v>32</v>
      </c>
      <c r="AX157" s="13" t="s">
        <v>84</v>
      </c>
      <c r="AY157" s="237" t="s">
        <v>211</v>
      </c>
    </row>
    <row r="158" spans="1:65" s="2" customFormat="1" ht="34.9" customHeight="1">
      <c r="A158" s="33"/>
      <c r="B158" s="34"/>
      <c r="C158" s="213" t="s">
        <v>261</v>
      </c>
      <c r="D158" s="213" t="s">
        <v>213</v>
      </c>
      <c r="E158" s="214" t="s">
        <v>277</v>
      </c>
      <c r="F158" s="215" t="s">
        <v>278</v>
      </c>
      <c r="G158" s="216" t="s">
        <v>239</v>
      </c>
      <c r="H158" s="217">
        <v>25.68</v>
      </c>
      <c r="I158" s="218"/>
      <c r="J158" s="217">
        <f>ROUND(I158*H158,2)</f>
        <v>0</v>
      </c>
      <c r="K158" s="219"/>
      <c r="L158" s="38"/>
      <c r="M158" s="220" t="s">
        <v>1</v>
      </c>
      <c r="N158" s="221" t="s">
        <v>42</v>
      </c>
      <c r="O158" s="74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24" t="s">
        <v>217</v>
      </c>
      <c r="AT158" s="224" t="s">
        <v>213</v>
      </c>
      <c r="AU158" s="224" t="s">
        <v>95</v>
      </c>
      <c r="AY158" s="16" t="s">
        <v>211</v>
      </c>
      <c r="BE158" s="225">
        <f>IF(N158="základná",J158,0)</f>
        <v>0</v>
      </c>
      <c r="BF158" s="225">
        <f>IF(N158="znížená",J158,0)</f>
        <v>0</v>
      </c>
      <c r="BG158" s="225">
        <f>IF(N158="zákl. prenesená",J158,0)</f>
        <v>0</v>
      </c>
      <c r="BH158" s="225">
        <f>IF(N158="zníž. prenesená",J158,0)</f>
        <v>0</v>
      </c>
      <c r="BI158" s="225">
        <f>IF(N158="nulová",J158,0)</f>
        <v>0</v>
      </c>
      <c r="BJ158" s="16" t="s">
        <v>95</v>
      </c>
      <c r="BK158" s="225">
        <f>ROUND(I158*H158,2)</f>
        <v>0</v>
      </c>
      <c r="BL158" s="16" t="s">
        <v>217</v>
      </c>
      <c r="BM158" s="224" t="s">
        <v>681</v>
      </c>
    </row>
    <row r="159" spans="1:65" s="13" customFormat="1">
      <c r="B159" s="226"/>
      <c r="C159" s="227"/>
      <c r="D159" s="228" t="s">
        <v>219</v>
      </c>
      <c r="E159" s="229" t="s">
        <v>1</v>
      </c>
      <c r="F159" s="230" t="s">
        <v>907</v>
      </c>
      <c r="G159" s="227"/>
      <c r="H159" s="231">
        <v>25.68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219</v>
      </c>
      <c r="AU159" s="237" t="s">
        <v>95</v>
      </c>
      <c r="AV159" s="13" t="s">
        <v>95</v>
      </c>
      <c r="AW159" s="13" t="s">
        <v>32</v>
      </c>
      <c r="AX159" s="13" t="s">
        <v>84</v>
      </c>
      <c r="AY159" s="237" t="s">
        <v>211</v>
      </c>
    </row>
    <row r="160" spans="1:65" s="2" customFormat="1" ht="40.15" customHeight="1">
      <c r="A160" s="33"/>
      <c r="B160" s="34"/>
      <c r="C160" s="213" t="s">
        <v>265</v>
      </c>
      <c r="D160" s="213" t="s">
        <v>213</v>
      </c>
      <c r="E160" s="214" t="s">
        <v>283</v>
      </c>
      <c r="F160" s="215" t="s">
        <v>284</v>
      </c>
      <c r="G160" s="216" t="s">
        <v>239</v>
      </c>
      <c r="H160" s="217">
        <v>385.2</v>
      </c>
      <c r="I160" s="218"/>
      <c r="J160" s="217">
        <f>ROUND(I160*H160,2)</f>
        <v>0</v>
      </c>
      <c r="K160" s="219"/>
      <c r="L160" s="38"/>
      <c r="M160" s="220" t="s">
        <v>1</v>
      </c>
      <c r="N160" s="221" t="s">
        <v>42</v>
      </c>
      <c r="O160" s="74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24" t="s">
        <v>217</v>
      </c>
      <c r="AT160" s="224" t="s">
        <v>213</v>
      </c>
      <c r="AU160" s="224" t="s">
        <v>95</v>
      </c>
      <c r="AY160" s="16" t="s">
        <v>211</v>
      </c>
      <c r="BE160" s="225">
        <f>IF(N160="základná",J160,0)</f>
        <v>0</v>
      </c>
      <c r="BF160" s="225">
        <f>IF(N160="znížená",J160,0)</f>
        <v>0</v>
      </c>
      <c r="BG160" s="225">
        <f>IF(N160="zákl. prenesená",J160,0)</f>
        <v>0</v>
      </c>
      <c r="BH160" s="225">
        <f>IF(N160="zníž. prenesená",J160,0)</f>
        <v>0</v>
      </c>
      <c r="BI160" s="225">
        <f>IF(N160="nulová",J160,0)</f>
        <v>0</v>
      </c>
      <c r="BJ160" s="16" t="s">
        <v>95</v>
      </c>
      <c r="BK160" s="225">
        <f>ROUND(I160*H160,2)</f>
        <v>0</v>
      </c>
      <c r="BL160" s="16" t="s">
        <v>217</v>
      </c>
      <c r="BM160" s="224" t="s">
        <v>683</v>
      </c>
    </row>
    <row r="161" spans="1:65" s="13" customFormat="1">
      <c r="B161" s="226"/>
      <c r="C161" s="227"/>
      <c r="D161" s="228" t="s">
        <v>219</v>
      </c>
      <c r="E161" s="229" t="s">
        <v>1</v>
      </c>
      <c r="F161" s="230" t="s">
        <v>908</v>
      </c>
      <c r="G161" s="227"/>
      <c r="H161" s="231">
        <v>25.68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219</v>
      </c>
      <c r="AU161" s="237" t="s">
        <v>95</v>
      </c>
      <c r="AV161" s="13" t="s">
        <v>95</v>
      </c>
      <c r="AW161" s="13" t="s">
        <v>32</v>
      </c>
      <c r="AX161" s="13" t="s">
        <v>84</v>
      </c>
      <c r="AY161" s="237" t="s">
        <v>211</v>
      </c>
    </row>
    <row r="162" spans="1:65" s="13" customFormat="1">
      <c r="B162" s="226"/>
      <c r="C162" s="227"/>
      <c r="D162" s="228" t="s">
        <v>219</v>
      </c>
      <c r="E162" s="227"/>
      <c r="F162" s="230" t="s">
        <v>909</v>
      </c>
      <c r="G162" s="227"/>
      <c r="H162" s="231">
        <v>385.2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219</v>
      </c>
      <c r="AU162" s="237" t="s">
        <v>95</v>
      </c>
      <c r="AV162" s="13" t="s">
        <v>95</v>
      </c>
      <c r="AW162" s="13" t="s">
        <v>4</v>
      </c>
      <c r="AX162" s="13" t="s">
        <v>84</v>
      </c>
      <c r="AY162" s="237" t="s">
        <v>211</v>
      </c>
    </row>
    <row r="163" spans="1:65" s="2" customFormat="1" ht="22.15" customHeight="1">
      <c r="A163" s="33"/>
      <c r="B163" s="34"/>
      <c r="C163" s="213" t="s">
        <v>269</v>
      </c>
      <c r="D163" s="213" t="s">
        <v>213</v>
      </c>
      <c r="E163" s="214" t="s">
        <v>289</v>
      </c>
      <c r="F163" s="215" t="s">
        <v>290</v>
      </c>
      <c r="G163" s="216" t="s">
        <v>239</v>
      </c>
      <c r="H163" s="217">
        <v>73.27</v>
      </c>
      <c r="I163" s="218"/>
      <c r="J163" s="217">
        <f>ROUND(I163*H163,2)</f>
        <v>0</v>
      </c>
      <c r="K163" s="219"/>
      <c r="L163" s="38"/>
      <c r="M163" s="220" t="s">
        <v>1</v>
      </c>
      <c r="N163" s="221" t="s">
        <v>42</v>
      </c>
      <c r="O163" s="74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24" t="s">
        <v>217</v>
      </c>
      <c r="AT163" s="224" t="s">
        <v>213</v>
      </c>
      <c r="AU163" s="224" t="s">
        <v>95</v>
      </c>
      <c r="AY163" s="16" t="s">
        <v>211</v>
      </c>
      <c r="BE163" s="225">
        <f>IF(N163="základná",J163,0)</f>
        <v>0</v>
      </c>
      <c r="BF163" s="225">
        <f>IF(N163="znížená",J163,0)</f>
        <v>0</v>
      </c>
      <c r="BG163" s="225">
        <f>IF(N163="zákl. prenesená",J163,0)</f>
        <v>0</v>
      </c>
      <c r="BH163" s="225">
        <f>IF(N163="zníž. prenesená",J163,0)</f>
        <v>0</v>
      </c>
      <c r="BI163" s="225">
        <f>IF(N163="nulová",J163,0)</f>
        <v>0</v>
      </c>
      <c r="BJ163" s="16" t="s">
        <v>95</v>
      </c>
      <c r="BK163" s="225">
        <f>ROUND(I163*H163,2)</f>
        <v>0</v>
      </c>
      <c r="BL163" s="16" t="s">
        <v>217</v>
      </c>
      <c r="BM163" s="224" t="s">
        <v>686</v>
      </c>
    </row>
    <row r="164" spans="1:65" s="13" customFormat="1">
      <c r="B164" s="226"/>
      <c r="C164" s="227"/>
      <c r="D164" s="228" t="s">
        <v>219</v>
      </c>
      <c r="E164" s="229" t="s">
        <v>1</v>
      </c>
      <c r="F164" s="230" t="s">
        <v>910</v>
      </c>
      <c r="G164" s="227"/>
      <c r="H164" s="231">
        <v>73.27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219</v>
      </c>
      <c r="AU164" s="237" t="s">
        <v>95</v>
      </c>
      <c r="AV164" s="13" t="s">
        <v>95</v>
      </c>
      <c r="AW164" s="13" t="s">
        <v>32</v>
      </c>
      <c r="AX164" s="13" t="s">
        <v>84</v>
      </c>
      <c r="AY164" s="237" t="s">
        <v>211</v>
      </c>
    </row>
    <row r="165" spans="1:65" s="2" customFormat="1" ht="22.15" customHeight="1">
      <c r="A165" s="33"/>
      <c r="B165" s="34"/>
      <c r="C165" s="213" t="s">
        <v>276</v>
      </c>
      <c r="D165" s="213" t="s">
        <v>213</v>
      </c>
      <c r="E165" s="214" t="s">
        <v>294</v>
      </c>
      <c r="F165" s="215" t="s">
        <v>295</v>
      </c>
      <c r="G165" s="216" t="s">
        <v>239</v>
      </c>
      <c r="H165" s="217">
        <v>2.37</v>
      </c>
      <c r="I165" s="218"/>
      <c r="J165" s="217">
        <f>ROUND(I165*H165,2)</f>
        <v>0</v>
      </c>
      <c r="K165" s="219"/>
      <c r="L165" s="38"/>
      <c r="M165" s="220" t="s">
        <v>1</v>
      </c>
      <c r="N165" s="221" t="s">
        <v>42</v>
      </c>
      <c r="O165" s="74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24" t="s">
        <v>217</v>
      </c>
      <c r="AT165" s="224" t="s">
        <v>213</v>
      </c>
      <c r="AU165" s="224" t="s">
        <v>95</v>
      </c>
      <c r="AY165" s="16" t="s">
        <v>211</v>
      </c>
      <c r="BE165" s="225">
        <f>IF(N165="základná",J165,0)</f>
        <v>0</v>
      </c>
      <c r="BF165" s="225">
        <f>IF(N165="znížená",J165,0)</f>
        <v>0</v>
      </c>
      <c r="BG165" s="225">
        <f>IF(N165="zákl. prenesená",J165,0)</f>
        <v>0</v>
      </c>
      <c r="BH165" s="225">
        <f>IF(N165="zníž. prenesená",J165,0)</f>
        <v>0</v>
      </c>
      <c r="BI165" s="225">
        <f>IF(N165="nulová",J165,0)</f>
        <v>0</v>
      </c>
      <c r="BJ165" s="16" t="s">
        <v>95</v>
      </c>
      <c r="BK165" s="225">
        <f>ROUND(I165*H165,2)</f>
        <v>0</v>
      </c>
      <c r="BL165" s="16" t="s">
        <v>217</v>
      </c>
      <c r="BM165" s="224" t="s">
        <v>688</v>
      </c>
    </row>
    <row r="166" spans="1:65" s="13" customFormat="1">
      <c r="B166" s="226"/>
      <c r="C166" s="227"/>
      <c r="D166" s="228" t="s">
        <v>219</v>
      </c>
      <c r="E166" s="229" t="s">
        <v>1</v>
      </c>
      <c r="F166" s="230" t="s">
        <v>911</v>
      </c>
      <c r="G166" s="227"/>
      <c r="H166" s="231">
        <v>2.37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219</v>
      </c>
      <c r="AU166" s="237" t="s">
        <v>95</v>
      </c>
      <c r="AV166" s="13" t="s">
        <v>95</v>
      </c>
      <c r="AW166" s="13" t="s">
        <v>32</v>
      </c>
      <c r="AX166" s="13" t="s">
        <v>84</v>
      </c>
      <c r="AY166" s="237" t="s">
        <v>211</v>
      </c>
    </row>
    <row r="167" spans="1:65" s="2" customFormat="1" ht="22.15" customHeight="1">
      <c r="A167" s="33"/>
      <c r="B167" s="34"/>
      <c r="C167" s="213" t="s">
        <v>282</v>
      </c>
      <c r="D167" s="213" t="s">
        <v>213</v>
      </c>
      <c r="E167" s="214" t="s">
        <v>591</v>
      </c>
      <c r="F167" s="215" t="s">
        <v>305</v>
      </c>
      <c r="G167" s="216" t="s">
        <v>306</v>
      </c>
      <c r="H167" s="217">
        <v>38.520000000000003</v>
      </c>
      <c r="I167" s="218"/>
      <c r="J167" s="217">
        <f>ROUND(I167*H167,2)</f>
        <v>0</v>
      </c>
      <c r="K167" s="219"/>
      <c r="L167" s="38"/>
      <c r="M167" s="220" t="s">
        <v>1</v>
      </c>
      <c r="N167" s="221" t="s">
        <v>42</v>
      </c>
      <c r="O167" s="74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4" t="s">
        <v>217</v>
      </c>
      <c r="AT167" s="224" t="s">
        <v>213</v>
      </c>
      <c r="AU167" s="224" t="s">
        <v>95</v>
      </c>
      <c r="AY167" s="16" t="s">
        <v>211</v>
      </c>
      <c r="BE167" s="225">
        <f>IF(N167="základná",J167,0)</f>
        <v>0</v>
      </c>
      <c r="BF167" s="225">
        <f>IF(N167="znížená",J167,0)</f>
        <v>0</v>
      </c>
      <c r="BG167" s="225">
        <f>IF(N167="zákl. prenesená",J167,0)</f>
        <v>0</v>
      </c>
      <c r="BH167" s="225">
        <f>IF(N167="zníž. prenesená",J167,0)</f>
        <v>0</v>
      </c>
      <c r="BI167" s="225">
        <f>IF(N167="nulová",J167,0)</f>
        <v>0</v>
      </c>
      <c r="BJ167" s="16" t="s">
        <v>95</v>
      </c>
      <c r="BK167" s="225">
        <f>ROUND(I167*H167,2)</f>
        <v>0</v>
      </c>
      <c r="BL167" s="16" t="s">
        <v>217</v>
      </c>
      <c r="BM167" s="224" t="s">
        <v>690</v>
      </c>
    </row>
    <row r="168" spans="1:65" s="13" customFormat="1">
      <c r="B168" s="226"/>
      <c r="C168" s="227"/>
      <c r="D168" s="228" t="s">
        <v>219</v>
      </c>
      <c r="E168" s="229" t="s">
        <v>1</v>
      </c>
      <c r="F168" s="230" t="s">
        <v>912</v>
      </c>
      <c r="G168" s="227"/>
      <c r="H168" s="231">
        <v>38.520000000000003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AT168" s="237" t="s">
        <v>219</v>
      </c>
      <c r="AU168" s="237" t="s">
        <v>95</v>
      </c>
      <c r="AV168" s="13" t="s">
        <v>95</v>
      </c>
      <c r="AW168" s="13" t="s">
        <v>32</v>
      </c>
      <c r="AX168" s="13" t="s">
        <v>84</v>
      </c>
      <c r="AY168" s="237" t="s">
        <v>211</v>
      </c>
    </row>
    <row r="169" spans="1:65" s="2" customFormat="1" ht="22.15" customHeight="1">
      <c r="A169" s="33"/>
      <c r="B169" s="34"/>
      <c r="C169" s="213" t="s">
        <v>288</v>
      </c>
      <c r="D169" s="213" t="s">
        <v>213</v>
      </c>
      <c r="E169" s="214" t="s">
        <v>333</v>
      </c>
      <c r="F169" s="215" t="s">
        <v>334</v>
      </c>
      <c r="G169" s="216" t="s">
        <v>216</v>
      </c>
      <c r="H169" s="217">
        <v>98.76</v>
      </c>
      <c r="I169" s="218"/>
      <c r="J169" s="217">
        <f>ROUND(I169*H169,2)</f>
        <v>0</v>
      </c>
      <c r="K169" s="219"/>
      <c r="L169" s="38"/>
      <c r="M169" s="220" t="s">
        <v>1</v>
      </c>
      <c r="N169" s="221" t="s">
        <v>42</v>
      </c>
      <c r="O169" s="74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24" t="s">
        <v>217</v>
      </c>
      <c r="AT169" s="224" t="s">
        <v>213</v>
      </c>
      <c r="AU169" s="224" t="s">
        <v>95</v>
      </c>
      <c r="AY169" s="16" t="s">
        <v>211</v>
      </c>
      <c r="BE169" s="225">
        <f>IF(N169="základná",J169,0)</f>
        <v>0</v>
      </c>
      <c r="BF169" s="225">
        <f>IF(N169="znížená",J169,0)</f>
        <v>0</v>
      </c>
      <c r="BG169" s="225">
        <f>IF(N169="zákl. prenesená",J169,0)</f>
        <v>0</v>
      </c>
      <c r="BH169" s="225">
        <f>IF(N169="zníž. prenesená",J169,0)</f>
        <v>0</v>
      </c>
      <c r="BI169" s="225">
        <f>IF(N169="nulová",J169,0)</f>
        <v>0</v>
      </c>
      <c r="BJ169" s="16" t="s">
        <v>95</v>
      </c>
      <c r="BK169" s="225">
        <f>ROUND(I169*H169,2)</f>
        <v>0</v>
      </c>
      <c r="BL169" s="16" t="s">
        <v>217</v>
      </c>
      <c r="BM169" s="224" t="s">
        <v>692</v>
      </c>
    </row>
    <row r="170" spans="1:65" s="13" customFormat="1">
      <c r="B170" s="226"/>
      <c r="C170" s="227"/>
      <c r="D170" s="228" t="s">
        <v>219</v>
      </c>
      <c r="E170" s="229" t="s">
        <v>1</v>
      </c>
      <c r="F170" s="230" t="s">
        <v>913</v>
      </c>
      <c r="G170" s="227"/>
      <c r="H170" s="231">
        <v>90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219</v>
      </c>
      <c r="AU170" s="237" t="s">
        <v>95</v>
      </c>
      <c r="AV170" s="13" t="s">
        <v>95</v>
      </c>
      <c r="AW170" s="13" t="s">
        <v>32</v>
      </c>
      <c r="AX170" s="13" t="s">
        <v>76</v>
      </c>
      <c r="AY170" s="237" t="s">
        <v>211</v>
      </c>
    </row>
    <row r="171" spans="1:65" s="13" customFormat="1">
      <c r="B171" s="226"/>
      <c r="C171" s="227"/>
      <c r="D171" s="228" t="s">
        <v>219</v>
      </c>
      <c r="E171" s="229" t="s">
        <v>1</v>
      </c>
      <c r="F171" s="230" t="s">
        <v>914</v>
      </c>
      <c r="G171" s="227"/>
      <c r="H171" s="231">
        <v>8.76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219</v>
      </c>
      <c r="AU171" s="237" t="s">
        <v>95</v>
      </c>
      <c r="AV171" s="13" t="s">
        <v>95</v>
      </c>
      <c r="AW171" s="13" t="s">
        <v>32</v>
      </c>
      <c r="AX171" s="13" t="s">
        <v>76</v>
      </c>
      <c r="AY171" s="237" t="s">
        <v>211</v>
      </c>
    </row>
    <row r="172" spans="1:65" s="14" customFormat="1">
      <c r="B172" s="238"/>
      <c r="C172" s="239"/>
      <c r="D172" s="228" t="s">
        <v>219</v>
      </c>
      <c r="E172" s="240" t="s">
        <v>1</v>
      </c>
      <c r="F172" s="241" t="s">
        <v>231</v>
      </c>
      <c r="G172" s="239"/>
      <c r="H172" s="242">
        <v>98.76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219</v>
      </c>
      <c r="AU172" s="248" t="s">
        <v>95</v>
      </c>
      <c r="AV172" s="14" t="s">
        <v>217</v>
      </c>
      <c r="AW172" s="14" t="s">
        <v>32</v>
      </c>
      <c r="AX172" s="14" t="s">
        <v>84</v>
      </c>
      <c r="AY172" s="248" t="s">
        <v>211</v>
      </c>
    </row>
    <row r="173" spans="1:65" s="12" customFormat="1" ht="22.9" customHeight="1">
      <c r="B173" s="197"/>
      <c r="C173" s="198"/>
      <c r="D173" s="199" t="s">
        <v>75</v>
      </c>
      <c r="E173" s="211" t="s">
        <v>217</v>
      </c>
      <c r="F173" s="211" t="s">
        <v>366</v>
      </c>
      <c r="G173" s="198"/>
      <c r="H173" s="198"/>
      <c r="I173" s="201"/>
      <c r="J173" s="212">
        <f>BK173</f>
        <v>0</v>
      </c>
      <c r="K173" s="198"/>
      <c r="L173" s="203"/>
      <c r="M173" s="204"/>
      <c r="N173" s="205"/>
      <c r="O173" s="205"/>
      <c r="P173" s="206">
        <f>SUM(P174:P179)</f>
        <v>0</v>
      </c>
      <c r="Q173" s="205"/>
      <c r="R173" s="206">
        <f>SUM(R174:R179)</f>
        <v>1.064397</v>
      </c>
      <c r="S173" s="205"/>
      <c r="T173" s="207">
        <f>SUM(T174:T179)</f>
        <v>0</v>
      </c>
      <c r="AR173" s="208" t="s">
        <v>84</v>
      </c>
      <c r="AT173" s="209" t="s">
        <v>75</v>
      </c>
      <c r="AU173" s="209" t="s">
        <v>84</v>
      </c>
      <c r="AY173" s="208" t="s">
        <v>211</v>
      </c>
      <c r="BK173" s="210">
        <f>SUM(BK174:BK179)</f>
        <v>0</v>
      </c>
    </row>
    <row r="174" spans="1:65" s="2" customFormat="1" ht="22.15" customHeight="1">
      <c r="A174" s="33"/>
      <c r="B174" s="34"/>
      <c r="C174" s="213" t="s">
        <v>293</v>
      </c>
      <c r="D174" s="213" t="s">
        <v>213</v>
      </c>
      <c r="E174" s="214" t="s">
        <v>372</v>
      </c>
      <c r="F174" s="215" t="s">
        <v>915</v>
      </c>
      <c r="G174" s="216" t="s">
        <v>216</v>
      </c>
      <c r="H174" s="217">
        <v>433.74</v>
      </c>
      <c r="I174" s="218"/>
      <c r="J174" s="217">
        <f>ROUND(I174*H174,2)</f>
        <v>0</v>
      </c>
      <c r="K174" s="219"/>
      <c r="L174" s="38"/>
      <c r="M174" s="220" t="s">
        <v>1</v>
      </c>
      <c r="N174" s="221" t="s">
        <v>42</v>
      </c>
      <c r="O174" s="74"/>
      <c r="P174" s="222">
        <f>O174*H174</f>
        <v>0</v>
      </c>
      <c r="Q174" s="222">
        <v>2.2499999999999998E-3</v>
      </c>
      <c r="R174" s="222">
        <f>Q174*H174</f>
        <v>0.97591499999999998</v>
      </c>
      <c r="S174" s="222">
        <v>0</v>
      </c>
      <c r="T174" s="223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24" t="s">
        <v>217</v>
      </c>
      <c r="AT174" s="224" t="s">
        <v>213</v>
      </c>
      <c r="AU174" s="224" t="s">
        <v>95</v>
      </c>
      <c r="AY174" s="16" t="s">
        <v>211</v>
      </c>
      <c r="BE174" s="225">
        <f>IF(N174="základná",J174,0)</f>
        <v>0</v>
      </c>
      <c r="BF174" s="225">
        <f>IF(N174="znížená",J174,0)</f>
        <v>0</v>
      </c>
      <c r="BG174" s="225">
        <f>IF(N174="zákl. prenesená",J174,0)</f>
        <v>0</v>
      </c>
      <c r="BH174" s="225">
        <f>IF(N174="zníž. prenesená",J174,0)</f>
        <v>0</v>
      </c>
      <c r="BI174" s="225">
        <f>IF(N174="nulová",J174,0)</f>
        <v>0</v>
      </c>
      <c r="BJ174" s="16" t="s">
        <v>95</v>
      </c>
      <c r="BK174" s="225">
        <f>ROUND(I174*H174,2)</f>
        <v>0</v>
      </c>
      <c r="BL174" s="16" t="s">
        <v>217</v>
      </c>
      <c r="BM174" s="224" t="s">
        <v>696</v>
      </c>
    </row>
    <row r="175" spans="1:65" s="13" customFormat="1">
      <c r="B175" s="226"/>
      <c r="C175" s="227"/>
      <c r="D175" s="228" t="s">
        <v>219</v>
      </c>
      <c r="E175" s="229" t="s">
        <v>1</v>
      </c>
      <c r="F175" s="230" t="s">
        <v>916</v>
      </c>
      <c r="G175" s="227"/>
      <c r="H175" s="231">
        <v>419.39</v>
      </c>
      <c r="I175" s="232"/>
      <c r="J175" s="227"/>
      <c r="K175" s="227"/>
      <c r="L175" s="233"/>
      <c r="M175" s="234"/>
      <c r="N175" s="235"/>
      <c r="O175" s="235"/>
      <c r="P175" s="235"/>
      <c r="Q175" s="235"/>
      <c r="R175" s="235"/>
      <c r="S175" s="235"/>
      <c r="T175" s="236"/>
      <c r="AT175" s="237" t="s">
        <v>219</v>
      </c>
      <c r="AU175" s="237" t="s">
        <v>95</v>
      </c>
      <c r="AV175" s="13" t="s">
        <v>95</v>
      </c>
      <c r="AW175" s="13" t="s">
        <v>32</v>
      </c>
      <c r="AX175" s="13" t="s">
        <v>76</v>
      </c>
      <c r="AY175" s="237" t="s">
        <v>211</v>
      </c>
    </row>
    <row r="176" spans="1:65" s="13" customFormat="1">
      <c r="B176" s="226"/>
      <c r="C176" s="227"/>
      <c r="D176" s="228" t="s">
        <v>219</v>
      </c>
      <c r="E176" s="229" t="s">
        <v>1</v>
      </c>
      <c r="F176" s="230" t="s">
        <v>917</v>
      </c>
      <c r="G176" s="227"/>
      <c r="H176" s="231">
        <v>14.35</v>
      </c>
      <c r="I176" s="232"/>
      <c r="J176" s="227"/>
      <c r="K176" s="227"/>
      <c r="L176" s="233"/>
      <c r="M176" s="234"/>
      <c r="N176" s="235"/>
      <c r="O176" s="235"/>
      <c r="P176" s="235"/>
      <c r="Q176" s="235"/>
      <c r="R176" s="235"/>
      <c r="S176" s="235"/>
      <c r="T176" s="236"/>
      <c r="AT176" s="237" t="s">
        <v>219</v>
      </c>
      <c r="AU176" s="237" t="s">
        <v>95</v>
      </c>
      <c r="AV176" s="13" t="s">
        <v>95</v>
      </c>
      <c r="AW176" s="13" t="s">
        <v>32</v>
      </c>
      <c r="AX176" s="13" t="s">
        <v>76</v>
      </c>
      <c r="AY176" s="237" t="s">
        <v>211</v>
      </c>
    </row>
    <row r="177" spans="1:65" s="14" customFormat="1">
      <c r="B177" s="238"/>
      <c r="C177" s="239"/>
      <c r="D177" s="228" t="s">
        <v>219</v>
      </c>
      <c r="E177" s="240" t="s">
        <v>1</v>
      </c>
      <c r="F177" s="241" t="s">
        <v>231</v>
      </c>
      <c r="G177" s="239"/>
      <c r="H177" s="242">
        <v>433.74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AT177" s="248" t="s">
        <v>219</v>
      </c>
      <c r="AU177" s="248" t="s">
        <v>95</v>
      </c>
      <c r="AV177" s="14" t="s">
        <v>217</v>
      </c>
      <c r="AW177" s="14" t="s">
        <v>32</v>
      </c>
      <c r="AX177" s="14" t="s">
        <v>84</v>
      </c>
      <c r="AY177" s="248" t="s">
        <v>211</v>
      </c>
    </row>
    <row r="178" spans="1:65" s="2" customFormat="1" ht="14.45" customHeight="1">
      <c r="A178" s="33"/>
      <c r="B178" s="34"/>
      <c r="C178" s="249" t="s">
        <v>298</v>
      </c>
      <c r="D178" s="249" t="s">
        <v>314</v>
      </c>
      <c r="E178" s="250" t="s">
        <v>377</v>
      </c>
      <c r="F178" s="251" t="s">
        <v>378</v>
      </c>
      <c r="G178" s="252" t="s">
        <v>216</v>
      </c>
      <c r="H178" s="253">
        <v>442.41</v>
      </c>
      <c r="I178" s="254"/>
      <c r="J178" s="253">
        <f>ROUND(I178*H178,2)</f>
        <v>0</v>
      </c>
      <c r="K178" s="255"/>
      <c r="L178" s="256"/>
      <c r="M178" s="257" t="s">
        <v>1</v>
      </c>
      <c r="N178" s="258" t="s">
        <v>42</v>
      </c>
      <c r="O178" s="74"/>
      <c r="P178" s="222">
        <f>O178*H178</f>
        <v>0</v>
      </c>
      <c r="Q178" s="222">
        <v>2.0000000000000001E-4</v>
      </c>
      <c r="R178" s="222">
        <f>Q178*H178</f>
        <v>8.8482000000000005E-2</v>
      </c>
      <c r="S178" s="222">
        <v>0</v>
      </c>
      <c r="T178" s="223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24" t="s">
        <v>252</v>
      </c>
      <c r="AT178" s="224" t="s">
        <v>314</v>
      </c>
      <c r="AU178" s="224" t="s">
        <v>95</v>
      </c>
      <c r="AY178" s="16" t="s">
        <v>211</v>
      </c>
      <c r="BE178" s="225">
        <f>IF(N178="základná",J178,0)</f>
        <v>0</v>
      </c>
      <c r="BF178" s="225">
        <f>IF(N178="znížená",J178,0)</f>
        <v>0</v>
      </c>
      <c r="BG178" s="225">
        <f>IF(N178="zákl. prenesená",J178,0)</f>
        <v>0</v>
      </c>
      <c r="BH178" s="225">
        <f>IF(N178="zníž. prenesená",J178,0)</f>
        <v>0</v>
      </c>
      <c r="BI178" s="225">
        <f>IF(N178="nulová",J178,0)</f>
        <v>0</v>
      </c>
      <c r="BJ178" s="16" t="s">
        <v>95</v>
      </c>
      <c r="BK178" s="225">
        <f>ROUND(I178*H178,2)</f>
        <v>0</v>
      </c>
      <c r="BL178" s="16" t="s">
        <v>217</v>
      </c>
      <c r="BM178" s="224" t="s">
        <v>700</v>
      </c>
    </row>
    <row r="179" spans="1:65" s="13" customFormat="1">
      <c r="B179" s="226"/>
      <c r="C179" s="227"/>
      <c r="D179" s="228" t="s">
        <v>219</v>
      </c>
      <c r="E179" s="227"/>
      <c r="F179" s="230" t="s">
        <v>918</v>
      </c>
      <c r="G179" s="227"/>
      <c r="H179" s="231">
        <v>442.41</v>
      </c>
      <c r="I179" s="232"/>
      <c r="J179" s="227"/>
      <c r="K179" s="227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219</v>
      </c>
      <c r="AU179" s="237" t="s">
        <v>95</v>
      </c>
      <c r="AV179" s="13" t="s">
        <v>95</v>
      </c>
      <c r="AW179" s="13" t="s">
        <v>4</v>
      </c>
      <c r="AX179" s="13" t="s">
        <v>84</v>
      </c>
      <c r="AY179" s="237" t="s">
        <v>211</v>
      </c>
    </row>
    <row r="180" spans="1:65" s="12" customFormat="1" ht="22.9" customHeight="1">
      <c r="B180" s="197"/>
      <c r="C180" s="198"/>
      <c r="D180" s="199" t="s">
        <v>75</v>
      </c>
      <c r="E180" s="211" t="s">
        <v>236</v>
      </c>
      <c r="F180" s="211" t="s">
        <v>390</v>
      </c>
      <c r="G180" s="198"/>
      <c r="H180" s="198"/>
      <c r="I180" s="201"/>
      <c r="J180" s="212">
        <f>BK180</f>
        <v>0</v>
      </c>
      <c r="K180" s="198"/>
      <c r="L180" s="203"/>
      <c r="M180" s="204"/>
      <c r="N180" s="205"/>
      <c r="O180" s="205"/>
      <c r="P180" s="206">
        <f>SUM(P181:P197)</f>
        <v>0</v>
      </c>
      <c r="Q180" s="205"/>
      <c r="R180" s="206">
        <f>SUM(R181:R197)</f>
        <v>382.37742009999994</v>
      </c>
      <c r="S180" s="205"/>
      <c r="T180" s="207">
        <f>SUM(T181:T197)</f>
        <v>0</v>
      </c>
      <c r="AR180" s="208" t="s">
        <v>84</v>
      </c>
      <c r="AT180" s="209" t="s">
        <v>75</v>
      </c>
      <c r="AU180" s="209" t="s">
        <v>84</v>
      </c>
      <c r="AY180" s="208" t="s">
        <v>211</v>
      </c>
      <c r="BK180" s="210">
        <f>SUM(BK181:BK197)</f>
        <v>0</v>
      </c>
    </row>
    <row r="181" spans="1:65" s="2" customFormat="1" ht="30" customHeight="1">
      <c r="A181" s="33"/>
      <c r="B181" s="34"/>
      <c r="C181" s="213" t="s">
        <v>303</v>
      </c>
      <c r="D181" s="213" t="s">
        <v>213</v>
      </c>
      <c r="E181" s="214" t="s">
        <v>392</v>
      </c>
      <c r="F181" s="215" t="s">
        <v>702</v>
      </c>
      <c r="G181" s="216" t="s">
        <v>216</v>
      </c>
      <c r="H181" s="217">
        <v>433.74</v>
      </c>
      <c r="I181" s="218"/>
      <c r="J181" s="217">
        <f>ROUND(I181*H181,2)</f>
        <v>0</v>
      </c>
      <c r="K181" s="219"/>
      <c r="L181" s="38"/>
      <c r="M181" s="220" t="s">
        <v>1</v>
      </c>
      <c r="N181" s="221" t="s">
        <v>42</v>
      </c>
      <c r="O181" s="74"/>
      <c r="P181" s="222">
        <f>O181*H181</f>
        <v>0</v>
      </c>
      <c r="Q181" s="222">
        <v>0.27994000000000002</v>
      </c>
      <c r="R181" s="222">
        <f>Q181*H181</f>
        <v>121.42117560000001</v>
      </c>
      <c r="S181" s="222">
        <v>0</v>
      </c>
      <c r="T181" s="22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24" t="s">
        <v>217</v>
      </c>
      <c r="AT181" s="224" t="s">
        <v>213</v>
      </c>
      <c r="AU181" s="224" t="s">
        <v>95</v>
      </c>
      <c r="AY181" s="16" t="s">
        <v>211</v>
      </c>
      <c r="BE181" s="225">
        <f>IF(N181="základná",J181,0)</f>
        <v>0</v>
      </c>
      <c r="BF181" s="225">
        <f>IF(N181="znížená",J181,0)</f>
        <v>0</v>
      </c>
      <c r="BG181" s="225">
        <f>IF(N181="zákl. prenesená",J181,0)</f>
        <v>0</v>
      </c>
      <c r="BH181" s="225">
        <f>IF(N181="zníž. prenesená",J181,0)</f>
        <v>0</v>
      </c>
      <c r="BI181" s="225">
        <f>IF(N181="nulová",J181,0)</f>
        <v>0</v>
      </c>
      <c r="BJ181" s="16" t="s">
        <v>95</v>
      </c>
      <c r="BK181" s="225">
        <f>ROUND(I181*H181,2)</f>
        <v>0</v>
      </c>
      <c r="BL181" s="16" t="s">
        <v>217</v>
      </c>
      <c r="BM181" s="224" t="s">
        <v>703</v>
      </c>
    </row>
    <row r="182" spans="1:65" s="13" customFormat="1">
      <c r="B182" s="226"/>
      <c r="C182" s="227"/>
      <c r="D182" s="228" t="s">
        <v>219</v>
      </c>
      <c r="E182" s="229" t="s">
        <v>1</v>
      </c>
      <c r="F182" s="230" t="s">
        <v>919</v>
      </c>
      <c r="G182" s="227"/>
      <c r="H182" s="231">
        <v>419.39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219</v>
      </c>
      <c r="AU182" s="237" t="s">
        <v>95</v>
      </c>
      <c r="AV182" s="13" t="s">
        <v>95</v>
      </c>
      <c r="AW182" s="13" t="s">
        <v>32</v>
      </c>
      <c r="AX182" s="13" t="s">
        <v>76</v>
      </c>
      <c r="AY182" s="237" t="s">
        <v>211</v>
      </c>
    </row>
    <row r="183" spans="1:65" s="13" customFormat="1">
      <c r="B183" s="226"/>
      <c r="C183" s="227"/>
      <c r="D183" s="228" t="s">
        <v>219</v>
      </c>
      <c r="E183" s="229" t="s">
        <v>1</v>
      </c>
      <c r="F183" s="230" t="s">
        <v>917</v>
      </c>
      <c r="G183" s="227"/>
      <c r="H183" s="231">
        <v>14.35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219</v>
      </c>
      <c r="AU183" s="237" t="s">
        <v>95</v>
      </c>
      <c r="AV183" s="13" t="s">
        <v>95</v>
      </c>
      <c r="AW183" s="13" t="s">
        <v>32</v>
      </c>
      <c r="AX183" s="13" t="s">
        <v>76</v>
      </c>
      <c r="AY183" s="237" t="s">
        <v>211</v>
      </c>
    </row>
    <row r="184" spans="1:65" s="14" customFormat="1">
      <c r="B184" s="238"/>
      <c r="C184" s="239"/>
      <c r="D184" s="228" t="s">
        <v>219</v>
      </c>
      <c r="E184" s="240" t="s">
        <v>1</v>
      </c>
      <c r="F184" s="241" t="s">
        <v>231</v>
      </c>
      <c r="G184" s="239"/>
      <c r="H184" s="242">
        <v>433.74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AT184" s="248" t="s">
        <v>219</v>
      </c>
      <c r="AU184" s="248" t="s">
        <v>95</v>
      </c>
      <c r="AV184" s="14" t="s">
        <v>217</v>
      </c>
      <c r="AW184" s="14" t="s">
        <v>32</v>
      </c>
      <c r="AX184" s="14" t="s">
        <v>84</v>
      </c>
      <c r="AY184" s="248" t="s">
        <v>211</v>
      </c>
    </row>
    <row r="185" spans="1:65" s="2" customFormat="1" ht="34.9" customHeight="1">
      <c r="A185" s="33"/>
      <c r="B185" s="34"/>
      <c r="C185" s="213" t="s">
        <v>309</v>
      </c>
      <c r="D185" s="213" t="s">
        <v>213</v>
      </c>
      <c r="E185" s="214" t="s">
        <v>707</v>
      </c>
      <c r="F185" s="215" t="s">
        <v>708</v>
      </c>
      <c r="G185" s="216" t="s">
        <v>216</v>
      </c>
      <c r="H185" s="217">
        <v>433.74</v>
      </c>
      <c r="I185" s="218"/>
      <c r="J185" s="217">
        <f>ROUND(I185*H185,2)</f>
        <v>0</v>
      </c>
      <c r="K185" s="219"/>
      <c r="L185" s="38"/>
      <c r="M185" s="220" t="s">
        <v>1</v>
      </c>
      <c r="N185" s="221" t="s">
        <v>42</v>
      </c>
      <c r="O185" s="74"/>
      <c r="P185" s="222">
        <f>O185*H185</f>
        <v>0</v>
      </c>
      <c r="Q185" s="222">
        <v>0.30834</v>
      </c>
      <c r="R185" s="222">
        <f>Q185*H185</f>
        <v>133.7393916</v>
      </c>
      <c r="S185" s="222">
        <v>0</v>
      </c>
      <c r="T185" s="223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24" t="s">
        <v>217</v>
      </c>
      <c r="AT185" s="224" t="s">
        <v>213</v>
      </c>
      <c r="AU185" s="224" t="s">
        <v>95</v>
      </c>
      <c r="AY185" s="16" t="s">
        <v>211</v>
      </c>
      <c r="BE185" s="225">
        <f>IF(N185="základná",J185,0)</f>
        <v>0</v>
      </c>
      <c r="BF185" s="225">
        <f>IF(N185="znížená",J185,0)</f>
        <v>0</v>
      </c>
      <c r="BG185" s="225">
        <f>IF(N185="zákl. prenesená",J185,0)</f>
        <v>0</v>
      </c>
      <c r="BH185" s="225">
        <f>IF(N185="zníž. prenesená",J185,0)</f>
        <v>0</v>
      </c>
      <c r="BI185" s="225">
        <f>IF(N185="nulová",J185,0)</f>
        <v>0</v>
      </c>
      <c r="BJ185" s="16" t="s">
        <v>95</v>
      </c>
      <c r="BK185" s="225">
        <f>ROUND(I185*H185,2)</f>
        <v>0</v>
      </c>
      <c r="BL185" s="16" t="s">
        <v>217</v>
      </c>
      <c r="BM185" s="224" t="s">
        <v>709</v>
      </c>
    </row>
    <row r="186" spans="1:65" s="13" customFormat="1">
      <c r="B186" s="226"/>
      <c r="C186" s="227"/>
      <c r="D186" s="228" t="s">
        <v>219</v>
      </c>
      <c r="E186" s="229" t="s">
        <v>1</v>
      </c>
      <c r="F186" s="230" t="s">
        <v>916</v>
      </c>
      <c r="G186" s="227"/>
      <c r="H186" s="231">
        <v>419.39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219</v>
      </c>
      <c r="AU186" s="237" t="s">
        <v>95</v>
      </c>
      <c r="AV186" s="13" t="s">
        <v>95</v>
      </c>
      <c r="AW186" s="13" t="s">
        <v>32</v>
      </c>
      <c r="AX186" s="13" t="s">
        <v>76</v>
      </c>
      <c r="AY186" s="237" t="s">
        <v>211</v>
      </c>
    </row>
    <row r="187" spans="1:65" s="13" customFormat="1">
      <c r="B187" s="226"/>
      <c r="C187" s="227"/>
      <c r="D187" s="228" t="s">
        <v>219</v>
      </c>
      <c r="E187" s="229" t="s">
        <v>1</v>
      </c>
      <c r="F187" s="230" t="s">
        <v>917</v>
      </c>
      <c r="G187" s="227"/>
      <c r="H187" s="231">
        <v>14.35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219</v>
      </c>
      <c r="AU187" s="237" t="s">
        <v>95</v>
      </c>
      <c r="AV187" s="13" t="s">
        <v>95</v>
      </c>
      <c r="AW187" s="13" t="s">
        <v>32</v>
      </c>
      <c r="AX187" s="13" t="s">
        <v>76</v>
      </c>
      <c r="AY187" s="237" t="s">
        <v>211</v>
      </c>
    </row>
    <row r="188" spans="1:65" s="14" customFormat="1">
      <c r="B188" s="238"/>
      <c r="C188" s="239"/>
      <c r="D188" s="228" t="s">
        <v>219</v>
      </c>
      <c r="E188" s="240" t="s">
        <v>1</v>
      </c>
      <c r="F188" s="241" t="s">
        <v>231</v>
      </c>
      <c r="G188" s="239"/>
      <c r="H188" s="242">
        <v>433.74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AT188" s="248" t="s">
        <v>219</v>
      </c>
      <c r="AU188" s="248" t="s">
        <v>95</v>
      </c>
      <c r="AV188" s="14" t="s">
        <v>217</v>
      </c>
      <c r="AW188" s="14" t="s">
        <v>32</v>
      </c>
      <c r="AX188" s="14" t="s">
        <v>84</v>
      </c>
      <c r="AY188" s="248" t="s">
        <v>211</v>
      </c>
    </row>
    <row r="189" spans="1:65" s="2" customFormat="1" ht="34.9" customHeight="1">
      <c r="A189" s="33"/>
      <c r="B189" s="34"/>
      <c r="C189" s="213" t="s">
        <v>7</v>
      </c>
      <c r="D189" s="213" t="s">
        <v>213</v>
      </c>
      <c r="E189" s="214" t="s">
        <v>404</v>
      </c>
      <c r="F189" s="215" t="s">
        <v>711</v>
      </c>
      <c r="G189" s="216" t="s">
        <v>216</v>
      </c>
      <c r="H189" s="217">
        <v>3.17</v>
      </c>
      <c r="I189" s="218"/>
      <c r="J189" s="217">
        <f>ROUND(I189*H189,2)</f>
        <v>0</v>
      </c>
      <c r="K189" s="219"/>
      <c r="L189" s="38"/>
      <c r="M189" s="220" t="s">
        <v>1</v>
      </c>
      <c r="N189" s="221" t="s">
        <v>42</v>
      </c>
      <c r="O189" s="74"/>
      <c r="P189" s="222">
        <f>O189*H189</f>
        <v>0</v>
      </c>
      <c r="Q189" s="222">
        <v>7.1000000000000002E-4</v>
      </c>
      <c r="R189" s="222">
        <f>Q189*H189</f>
        <v>2.2507E-3</v>
      </c>
      <c r="S189" s="222">
        <v>0</v>
      </c>
      <c r="T189" s="223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24" t="s">
        <v>217</v>
      </c>
      <c r="AT189" s="224" t="s">
        <v>213</v>
      </c>
      <c r="AU189" s="224" t="s">
        <v>95</v>
      </c>
      <c r="AY189" s="16" t="s">
        <v>211</v>
      </c>
      <c r="BE189" s="225">
        <f>IF(N189="základná",J189,0)</f>
        <v>0</v>
      </c>
      <c r="BF189" s="225">
        <f>IF(N189="znížená",J189,0)</f>
        <v>0</v>
      </c>
      <c r="BG189" s="225">
        <f>IF(N189="zákl. prenesená",J189,0)</f>
        <v>0</v>
      </c>
      <c r="BH189" s="225">
        <f>IF(N189="zníž. prenesená",J189,0)</f>
        <v>0</v>
      </c>
      <c r="BI189" s="225">
        <f>IF(N189="nulová",J189,0)</f>
        <v>0</v>
      </c>
      <c r="BJ189" s="16" t="s">
        <v>95</v>
      </c>
      <c r="BK189" s="225">
        <f>ROUND(I189*H189,2)</f>
        <v>0</v>
      </c>
      <c r="BL189" s="16" t="s">
        <v>217</v>
      </c>
      <c r="BM189" s="224" t="s">
        <v>712</v>
      </c>
    </row>
    <row r="190" spans="1:65" s="13" customFormat="1">
      <c r="B190" s="226"/>
      <c r="C190" s="227"/>
      <c r="D190" s="228" t="s">
        <v>219</v>
      </c>
      <c r="E190" s="229" t="s">
        <v>1</v>
      </c>
      <c r="F190" s="230" t="s">
        <v>920</v>
      </c>
      <c r="G190" s="227"/>
      <c r="H190" s="231">
        <v>3.17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219</v>
      </c>
      <c r="AU190" s="237" t="s">
        <v>95</v>
      </c>
      <c r="AV190" s="13" t="s">
        <v>95</v>
      </c>
      <c r="AW190" s="13" t="s">
        <v>32</v>
      </c>
      <c r="AX190" s="13" t="s">
        <v>84</v>
      </c>
      <c r="AY190" s="237" t="s">
        <v>211</v>
      </c>
    </row>
    <row r="191" spans="1:65" s="2" customFormat="1" ht="34.9" customHeight="1">
      <c r="A191" s="33"/>
      <c r="B191" s="34"/>
      <c r="C191" s="213" t="s">
        <v>318</v>
      </c>
      <c r="D191" s="213" t="s">
        <v>213</v>
      </c>
      <c r="E191" s="214" t="s">
        <v>414</v>
      </c>
      <c r="F191" s="215" t="s">
        <v>415</v>
      </c>
      <c r="G191" s="216" t="s">
        <v>216</v>
      </c>
      <c r="H191" s="217">
        <v>3.17</v>
      </c>
      <c r="I191" s="218"/>
      <c r="J191" s="217">
        <f>ROUND(I191*H191,2)</f>
        <v>0</v>
      </c>
      <c r="K191" s="219"/>
      <c r="L191" s="38"/>
      <c r="M191" s="220" t="s">
        <v>1</v>
      </c>
      <c r="N191" s="221" t="s">
        <v>42</v>
      </c>
      <c r="O191" s="74"/>
      <c r="P191" s="222">
        <f>O191*H191</f>
        <v>0</v>
      </c>
      <c r="Q191" s="222">
        <v>0.12966</v>
      </c>
      <c r="R191" s="222">
        <f>Q191*H191</f>
        <v>0.4110222</v>
      </c>
      <c r="S191" s="222">
        <v>0</v>
      </c>
      <c r="T191" s="223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24" t="s">
        <v>217</v>
      </c>
      <c r="AT191" s="224" t="s">
        <v>213</v>
      </c>
      <c r="AU191" s="224" t="s">
        <v>95</v>
      </c>
      <c r="AY191" s="16" t="s">
        <v>211</v>
      </c>
      <c r="BE191" s="225">
        <f>IF(N191="základná",J191,0)</f>
        <v>0</v>
      </c>
      <c r="BF191" s="225">
        <f>IF(N191="znížená",J191,0)</f>
        <v>0</v>
      </c>
      <c r="BG191" s="225">
        <f>IF(N191="zákl. prenesená",J191,0)</f>
        <v>0</v>
      </c>
      <c r="BH191" s="225">
        <f>IF(N191="zníž. prenesená",J191,0)</f>
        <v>0</v>
      </c>
      <c r="BI191" s="225">
        <f>IF(N191="nulová",J191,0)</f>
        <v>0</v>
      </c>
      <c r="BJ191" s="16" t="s">
        <v>95</v>
      </c>
      <c r="BK191" s="225">
        <f>ROUND(I191*H191,2)</f>
        <v>0</v>
      </c>
      <c r="BL191" s="16" t="s">
        <v>217</v>
      </c>
      <c r="BM191" s="224" t="s">
        <v>714</v>
      </c>
    </row>
    <row r="192" spans="1:65" s="2" customFormat="1" ht="30" customHeight="1">
      <c r="A192" s="33"/>
      <c r="B192" s="34"/>
      <c r="C192" s="213" t="s">
        <v>323</v>
      </c>
      <c r="D192" s="213" t="s">
        <v>213</v>
      </c>
      <c r="E192" s="214" t="s">
        <v>715</v>
      </c>
      <c r="F192" s="215" t="s">
        <v>716</v>
      </c>
      <c r="G192" s="216" t="s">
        <v>216</v>
      </c>
      <c r="H192" s="217">
        <v>419.39</v>
      </c>
      <c r="I192" s="218"/>
      <c r="J192" s="217">
        <f>ROUND(I192*H192,2)</f>
        <v>0</v>
      </c>
      <c r="K192" s="219"/>
      <c r="L192" s="38"/>
      <c r="M192" s="220" t="s">
        <v>1</v>
      </c>
      <c r="N192" s="221" t="s">
        <v>42</v>
      </c>
      <c r="O192" s="74"/>
      <c r="P192" s="222">
        <f>O192*H192</f>
        <v>0</v>
      </c>
      <c r="Q192" s="222">
        <v>0.112</v>
      </c>
      <c r="R192" s="222">
        <f>Q192*H192</f>
        <v>46.971679999999999</v>
      </c>
      <c r="S192" s="222">
        <v>0</v>
      </c>
      <c r="T192" s="223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24" t="s">
        <v>217</v>
      </c>
      <c r="AT192" s="224" t="s">
        <v>213</v>
      </c>
      <c r="AU192" s="224" t="s">
        <v>95</v>
      </c>
      <c r="AY192" s="16" t="s">
        <v>211</v>
      </c>
      <c r="BE192" s="225">
        <f>IF(N192="základná",J192,0)</f>
        <v>0</v>
      </c>
      <c r="BF192" s="225">
        <f>IF(N192="znížená",J192,0)</f>
        <v>0</v>
      </c>
      <c r="BG192" s="225">
        <f>IF(N192="zákl. prenesená",J192,0)</f>
        <v>0</v>
      </c>
      <c r="BH192" s="225">
        <f>IF(N192="zníž. prenesená",J192,0)</f>
        <v>0</v>
      </c>
      <c r="BI192" s="225">
        <f>IF(N192="nulová",J192,0)</f>
        <v>0</v>
      </c>
      <c r="BJ192" s="16" t="s">
        <v>95</v>
      </c>
      <c r="BK192" s="225">
        <f>ROUND(I192*H192,2)</f>
        <v>0</v>
      </c>
      <c r="BL192" s="16" t="s">
        <v>217</v>
      </c>
      <c r="BM192" s="224" t="s">
        <v>717</v>
      </c>
    </row>
    <row r="193" spans="1:65" s="13" customFormat="1">
      <c r="B193" s="226"/>
      <c r="C193" s="227"/>
      <c r="D193" s="228" t="s">
        <v>219</v>
      </c>
      <c r="E193" s="229" t="s">
        <v>1</v>
      </c>
      <c r="F193" s="230" t="s">
        <v>916</v>
      </c>
      <c r="G193" s="227"/>
      <c r="H193" s="231">
        <v>419.39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219</v>
      </c>
      <c r="AU193" s="237" t="s">
        <v>95</v>
      </c>
      <c r="AV193" s="13" t="s">
        <v>95</v>
      </c>
      <c r="AW193" s="13" t="s">
        <v>32</v>
      </c>
      <c r="AX193" s="13" t="s">
        <v>84</v>
      </c>
      <c r="AY193" s="237" t="s">
        <v>211</v>
      </c>
    </row>
    <row r="194" spans="1:65" s="2" customFormat="1" ht="22.15" customHeight="1">
      <c r="A194" s="33"/>
      <c r="B194" s="34"/>
      <c r="C194" s="249" t="s">
        <v>327</v>
      </c>
      <c r="D194" s="249" t="s">
        <v>314</v>
      </c>
      <c r="E194" s="250" t="s">
        <v>719</v>
      </c>
      <c r="F194" s="251" t="s">
        <v>720</v>
      </c>
      <c r="G194" s="252" t="s">
        <v>216</v>
      </c>
      <c r="H194" s="253">
        <v>423.58</v>
      </c>
      <c r="I194" s="254"/>
      <c r="J194" s="253">
        <f>ROUND(I194*H194,2)</f>
        <v>0</v>
      </c>
      <c r="K194" s="255"/>
      <c r="L194" s="256"/>
      <c r="M194" s="257" t="s">
        <v>1</v>
      </c>
      <c r="N194" s="258" t="s">
        <v>42</v>
      </c>
      <c r="O194" s="74"/>
      <c r="P194" s="222">
        <f>O194*H194</f>
        <v>0</v>
      </c>
      <c r="Q194" s="222">
        <v>0.18</v>
      </c>
      <c r="R194" s="222">
        <f>Q194*H194</f>
        <v>76.244399999999999</v>
      </c>
      <c r="S194" s="222">
        <v>0</v>
      </c>
      <c r="T194" s="223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24" t="s">
        <v>252</v>
      </c>
      <c r="AT194" s="224" t="s">
        <v>314</v>
      </c>
      <c r="AU194" s="224" t="s">
        <v>95</v>
      </c>
      <c r="AY194" s="16" t="s">
        <v>211</v>
      </c>
      <c r="BE194" s="225">
        <f>IF(N194="základná",J194,0)</f>
        <v>0</v>
      </c>
      <c r="BF194" s="225">
        <f>IF(N194="znížená",J194,0)</f>
        <v>0</v>
      </c>
      <c r="BG194" s="225">
        <f>IF(N194="zákl. prenesená",J194,0)</f>
        <v>0</v>
      </c>
      <c r="BH194" s="225">
        <f>IF(N194="zníž. prenesená",J194,0)</f>
        <v>0</v>
      </c>
      <c r="BI194" s="225">
        <f>IF(N194="nulová",J194,0)</f>
        <v>0</v>
      </c>
      <c r="BJ194" s="16" t="s">
        <v>95</v>
      </c>
      <c r="BK194" s="225">
        <f>ROUND(I194*H194,2)</f>
        <v>0</v>
      </c>
      <c r="BL194" s="16" t="s">
        <v>217</v>
      </c>
      <c r="BM194" s="224" t="s">
        <v>721</v>
      </c>
    </row>
    <row r="195" spans="1:65" s="13" customFormat="1">
      <c r="B195" s="226"/>
      <c r="C195" s="227"/>
      <c r="D195" s="228" t="s">
        <v>219</v>
      </c>
      <c r="E195" s="227"/>
      <c r="F195" s="230" t="s">
        <v>921</v>
      </c>
      <c r="G195" s="227"/>
      <c r="H195" s="231">
        <v>423.58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AT195" s="237" t="s">
        <v>219</v>
      </c>
      <c r="AU195" s="237" t="s">
        <v>95</v>
      </c>
      <c r="AV195" s="13" t="s">
        <v>95</v>
      </c>
      <c r="AW195" s="13" t="s">
        <v>4</v>
      </c>
      <c r="AX195" s="13" t="s">
        <v>84</v>
      </c>
      <c r="AY195" s="237" t="s">
        <v>211</v>
      </c>
    </row>
    <row r="196" spans="1:65" s="2" customFormat="1" ht="22.15" customHeight="1">
      <c r="A196" s="33"/>
      <c r="B196" s="34"/>
      <c r="C196" s="213" t="s">
        <v>332</v>
      </c>
      <c r="D196" s="213" t="s">
        <v>213</v>
      </c>
      <c r="E196" s="214" t="s">
        <v>726</v>
      </c>
      <c r="F196" s="215" t="s">
        <v>727</v>
      </c>
      <c r="G196" s="216" t="s">
        <v>216</v>
      </c>
      <c r="H196" s="217">
        <v>14.35</v>
      </c>
      <c r="I196" s="218"/>
      <c r="J196" s="217">
        <f>ROUND(I196*H196,2)</f>
        <v>0</v>
      </c>
      <c r="K196" s="219"/>
      <c r="L196" s="38"/>
      <c r="M196" s="220" t="s">
        <v>1</v>
      </c>
      <c r="N196" s="221" t="s">
        <v>42</v>
      </c>
      <c r="O196" s="74"/>
      <c r="P196" s="222">
        <f>O196*H196</f>
        <v>0</v>
      </c>
      <c r="Q196" s="222">
        <v>0.112</v>
      </c>
      <c r="R196" s="222">
        <f>Q196*H196</f>
        <v>1.6072</v>
      </c>
      <c r="S196" s="222">
        <v>0</v>
      </c>
      <c r="T196" s="223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24" t="s">
        <v>217</v>
      </c>
      <c r="AT196" s="224" t="s">
        <v>213</v>
      </c>
      <c r="AU196" s="224" t="s">
        <v>95</v>
      </c>
      <c r="AY196" s="16" t="s">
        <v>211</v>
      </c>
      <c r="BE196" s="225">
        <f>IF(N196="základná",J196,0)</f>
        <v>0</v>
      </c>
      <c r="BF196" s="225">
        <f>IF(N196="znížená",J196,0)</f>
        <v>0</v>
      </c>
      <c r="BG196" s="225">
        <f>IF(N196="zákl. prenesená",J196,0)</f>
        <v>0</v>
      </c>
      <c r="BH196" s="225">
        <f>IF(N196="zníž. prenesená",J196,0)</f>
        <v>0</v>
      </c>
      <c r="BI196" s="225">
        <f>IF(N196="nulová",J196,0)</f>
        <v>0</v>
      </c>
      <c r="BJ196" s="16" t="s">
        <v>95</v>
      </c>
      <c r="BK196" s="225">
        <f>ROUND(I196*H196,2)</f>
        <v>0</v>
      </c>
      <c r="BL196" s="16" t="s">
        <v>217</v>
      </c>
      <c r="BM196" s="224" t="s">
        <v>728</v>
      </c>
    </row>
    <row r="197" spans="1:65" s="2" customFormat="1" ht="14.45" customHeight="1">
      <c r="A197" s="33"/>
      <c r="B197" s="34"/>
      <c r="C197" s="249" t="s">
        <v>337</v>
      </c>
      <c r="D197" s="249" t="s">
        <v>314</v>
      </c>
      <c r="E197" s="250" t="s">
        <v>729</v>
      </c>
      <c r="F197" s="251" t="s">
        <v>730</v>
      </c>
      <c r="G197" s="252" t="s">
        <v>216</v>
      </c>
      <c r="H197" s="253">
        <v>14.35</v>
      </c>
      <c r="I197" s="254"/>
      <c r="J197" s="253">
        <f>ROUND(I197*H197,2)</f>
        <v>0</v>
      </c>
      <c r="K197" s="255"/>
      <c r="L197" s="256"/>
      <c r="M197" s="257" t="s">
        <v>1</v>
      </c>
      <c r="N197" s="258" t="s">
        <v>42</v>
      </c>
      <c r="O197" s="74"/>
      <c r="P197" s="222">
        <f>O197*H197</f>
        <v>0</v>
      </c>
      <c r="Q197" s="222">
        <v>0.13800000000000001</v>
      </c>
      <c r="R197" s="222">
        <f>Q197*H197</f>
        <v>1.9803000000000002</v>
      </c>
      <c r="S197" s="222">
        <v>0</v>
      </c>
      <c r="T197" s="223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24" t="s">
        <v>252</v>
      </c>
      <c r="AT197" s="224" t="s">
        <v>314</v>
      </c>
      <c r="AU197" s="224" t="s">
        <v>95</v>
      </c>
      <c r="AY197" s="16" t="s">
        <v>211</v>
      </c>
      <c r="BE197" s="225">
        <f>IF(N197="základná",J197,0)</f>
        <v>0</v>
      </c>
      <c r="BF197" s="225">
        <f>IF(N197="znížená",J197,0)</f>
        <v>0</v>
      </c>
      <c r="BG197" s="225">
        <f>IF(N197="zákl. prenesená",J197,0)</f>
        <v>0</v>
      </c>
      <c r="BH197" s="225">
        <f>IF(N197="zníž. prenesená",J197,0)</f>
        <v>0</v>
      </c>
      <c r="BI197" s="225">
        <f>IF(N197="nulová",J197,0)</f>
        <v>0</v>
      </c>
      <c r="BJ197" s="16" t="s">
        <v>95</v>
      </c>
      <c r="BK197" s="225">
        <f>ROUND(I197*H197,2)</f>
        <v>0</v>
      </c>
      <c r="BL197" s="16" t="s">
        <v>217</v>
      </c>
      <c r="BM197" s="224" t="s">
        <v>731</v>
      </c>
    </row>
    <row r="198" spans="1:65" s="12" customFormat="1" ht="22.9" customHeight="1">
      <c r="B198" s="197"/>
      <c r="C198" s="198"/>
      <c r="D198" s="199" t="s">
        <v>75</v>
      </c>
      <c r="E198" s="211" t="s">
        <v>256</v>
      </c>
      <c r="F198" s="211" t="s">
        <v>457</v>
      </c>
      <c r="G198" s="198"/>
      <c r="H198" s="198"/>
      <c r="I198" s="201"/>
      <c r="J198" s="212">
        <f>BK198</f>
        <v>0</v>
      </c>
      <c r="K198" s="198"/>
      <c r="L198" s="203"/>
      <c r="M198" s="204"/>
      <c r="N198" s="205"/>
      <c r="O198" s="205"/>
      <c r="P198" s="206">
        <f>SUM(P199:P218)</f>
        <v>0</v>
      </c>
      <c r="Q198" s="205"/>
      <c r="R198" s="206">
        <f>SUM(R199:R218)</f>
        <v>67.757703599999999</v>
      </c>
      <c r="S198" s="205"/>
      <c r="T198" s="207">
        <f>SUM(T199:T218)</f>
        <v>0</v>
      </c>
      <c r="AR198" s="208" t="s">
        <v>84</v>
      </c>
      <c r="AT198" s="209" t="s">
        <v>75</v>
      </c>
      <c r="AU198" s="209" t="s">
        <v>84</v>
      </c>
      <c r="AY198" s="208" t="s">
        <v>211</v>
      </c>
      <c r="BK198" s="210">
        <f>SUM(BK199:BK218)</f>
        <v>0</v>
      </c>
    </row>
    <row r="199" spans="1:65" s="2" customFormat="1" ht="30" customHeight="1">
      <c r="A199" s="33"/>
      <c r="B199" s="34"/>
      <c r="C199" s="213" t="s">
        <v>342</v>
      </c>
      <c r="D199" s="213" t="s">
        <v>213</v>
      </c>
      <c r="E199" s="214" t="s">
        <v>498</v>
      </c>
      <c r="F199" s="215" t="s">
        <v>499</v>
      </c>
      <c r="G199" s="216" t="s">
        <v>234</v>
      </c>
      <c r="H199" s="217">
        <v>12.04</v>
      </c>
      <c r="I199" s="218"/>
      <c r="J199" s="217">
        <f>ROUND(I199*H199,2)</f>
        <v>0</v>
      </c>
      <c r="K199" s="219"/>
      <c r="L199" s="38"/>
      <c r="M199" s="220" t="s">
        <v>1</v>
      </c>
      <c r="N199" s="221" t="s">
        <v>42</v>
      </c>
      <c r="O199" s="74"/>
      <c r="P199" s="222">
        <f>O199*H199</f>
        <v>0</v>
      </c>
      <c r="Q199" s="222">
        <v>0.15112999999999999</v>
      </c>
      <c r="R199" s="222">
        <f>Q199*H199</f>
        <v>1.8196051999999998</v>
      </c>
      <c r="S199" s="222">
        <v>0</v>
      </c>
      <c r="T199" s="223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24" t="s">
        <v>217</v>
      </c>
      <c r="AT199" s="224" t="s">
        <v>213</v>
      </c>
      <c r="AU199" s="224" t="s">
        <v>95</v>
      </c>
      <c r="AY199" s="16" t="s">
        <v>211</v>
      </c>
      <c r="BE199" s="225">
        <f>IF(N199="základná",J199,0)</f>
        <v>0</v>
      </c>
      <c r="BF199" s="225">
        <f>IF(N199="znížená",J199,0)</f>
        <v>0</v>
      </c>
      <c r="BG199" s="225">
        <f>IF(N199="zákl. prenesená",J199,0)</f>
        <v>0</v>
      </c>
      <c r="BH199" s="225">
        <f>IF(N199="zníž. prenesená",J199,0)</f>
        <v>0</v>
      </c>
      <c r="BI199" s="225">
        <f>IF(N199="nulová",J199,0)</f>
        <v>0</v>
      </c>
      <c r="BJ199" s="16" t="s">
        <v>95</v>
      </c>
      <c r="BK199" s="225">
        <f>ROUND(I199*H199,2)</f>
        <v>0</v>
      </c>
      <c r="BL199" s="16" t="s">
        <v>217</v>
      </c>
      <c r="BM199" s="224" t="s">
        <v>749</v>
      </c>
    </row>
    <row r="200" spans="1:65" s="13" customFormat="1">
      <c r="B200" s="226"/>
      <c r="C200" s="227"/>
      <c r="D200" s="228" t="s">
        <v>219</v>
      </c>
      <c r="E200" s="229" t="s">
        <v>1</v>
      </c>
      <c r="F200" s="230" t="s">
        <v>922</v>
      </c>
      <c r="G200" s="227"/>
      <c r="H200" s="231">
        <v>12.04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AT200" s="237" t="s">
        <v>219</v>
      </c>
      <c r="AU200" s="237" t="s">
        <v>95</v>
      </c>
      <c r="AV200" s="13" t="s">
        <v>95</v>
      </c>
      <c r="AW200" s="13" t="s">
        <v>32</v>
      </c>
      <c r="AX200" s="13" t="s">
        <v>84</v>
      </c>
      <c r="AY200" s="237" t="s">
        <v>211</v>
      </c>
    </row>
    <row r="201" spans="1:65" s="2" customFormat="1" ht="22.15" customHeight="1">
      <c r="A201" s="33"/>
      <c r="B201" s="34"/>
      <c r="C201" s="249" t="s">
        <v>347</v>
      </c>
      <c r="D201" s="249" t="s">
        <v>314</v>
      </c>
      <c r="E201" s="250" t="s">
        <v>503</v>
      </c>
      <c r="F201" s="251" t="s">
        <v>504</v>
      </c>
      <c r="G201" s="252" t="s">
        <v>384</v>
      </c>
      <c r="H201" s="253">
        <v>12.16</v>
      </c>
      <c r="I201" s="254"/>
      <c r="J201" s="253">
        <f>ROUND(I201*H201,2)</f>
        <v>0</v>
      </c>
      <c r="K201" s="255"/>
      <c r="L201" s="256"/>
      <c r="M201" s="257" t="s">
        <v>1</v>
      </c>
      <c r="N201" s="258" t="s">
        <v>42</v>
      </c>
      <c r="O201" s="74"/>
      <c r="P201" s="222">
        <f>O201*H201</f>
        <v>0</v>
      </c>
      <c r="Q201" s="222">
        <v>0.09</v>
      </c>
      <c r="R201" s="222">
        <f>Q201*H201</f>
        <v>1.0944</v>
      </c>
      <c r="S201" s="222">
        <v>0</v>
      </c>
      <c r="T201" s="223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224" t="s">
        <v>252</v>
      </c>
      <c r="AT201" s="224" t="s">
        <v>314</v>
      </c>
      <c r="AU201" s="224" t="s">
        <v>95</v>
      </c>
      <c r="AY201" s="16" t="s">
        <v>211</v>
      </c>
      <c r="BE201" s="225">
        <f>IF(N201="základná",J201,0)</f>
        <v>0</v>
      </c>
      <c r="BF201" s="225">
        <f>IF(N201="znížená",J201,0)</f>
        <v>0</v>
      </c>
      <c r="BG201" s="225">
        <f>IF(N201="zákl. prenesená",J201,0)</f>
        <v>0</v>
      </c>
      <c r="BH201" s="225">
        <f>IF(N201="zníž. prenesená",J201,0)</f>
        <v>0</v>
      </c>
      <c r="BI201" s="225">
        <f>IF(N201="nulová",J201,0)</f>
        <v>0</v>
      </c>
      <c r="BJ201" s="16" t="s">
        <v>95</v>
      </c>
      <c r="BK201" s="225">
        <f>ROUND(I201*H201,2)</f>
        <v>0</v>
      </c>
      <c r="BL201" s="16" t="s">
        <v>217</v>
      </c>
      <c r="BM201" s="224" t="s">
        <v>752</v>
      </c>
    </row>
    <row r="202" spans="1:65" s="13" customFormat="1">
      <c r="B202" s="226"/>
      <c r="C202" s="227"/>
      <c r="D202" s="228" t="s">
        <v>219</v>
      </c>
      <c r="E202" s="227"/>
      <c r="F202" s="230" t="s">
        <v>923</v>
      </c>
      <c r="G202" s="227"/>
      <c r="H202" s="231">
        <v>12.16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AT202" s="237" t="s">
        <v>219</v>
      </c>
      <c r="AU202" s="237" t="s">
        <v>95</v>
      </c>
      <c r="AV202" s="13" t="s">
        <v>95</v>
      </c>
      <c r="AW202" s="13" t="s">
        <v>4</v>
      </c>
      <c r="AX202" s="13" t="s">
        <v>84</v>
      </c>
      <c r="AY202" s="237" t="s">
        <v>211</v>
      </c>
    </row>
    <row r="203" spans="1:65" s="2" customFormat="1" ht="30" customHeight="1">
      <c r="A203" s="33"/>
      <c r="B203" s="34"/>
      <c r="C203" s="213" t="s">
        <v>352</v>
      </c>
      <c r="D203" s="213" t="s">
        <v>213</v>
      </c>
      <c r="E203" s="214" t="s">
        <v>508</v>
      </c>
      <c r="F203" s="215" t="s">
        <v>509</v>
      </c>
      <c r="G203" s="216" t="s">
        <v>234</v>
      </c>
      <c r="H203" s="217">
        <v>301.70999999999998</v>
      </c>
      <c r="I203" s="218"/>
      <c r="J203" s="217">
        <f>ROUND(I203*H203,2)</f>
        <v>0</v>
      </c>
      <c r="K203" s="219"/>
      <c r="L203" s="38"/>
      <c r="M203" s="220" t="s">
        <v>1</v>
      </c>
      <c r="N203" s="221" t="s">
        <v>42</v>
      </c>
      <c r="O203" s="74"/>
      <c r="P203" s="222">
        <f>O203*H203</f>
        <v>0</v>
      </c>
      <c r="Q203" s="222">
        <v>9.8530000000000006E-2</v>
      </c>
      <c r="R203" s="222">
        <f>Q203*H203</f>
        <v>29.727486299999999</v>
      </c>
      <c r="S203" s="222">
        <v>0</v>
      </c>
      <c r="T203" s="223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224" t="s">
        <v>217</v>
      </c>
      <c r="AT203" s="224" t="s">
        <v>213</v>
      </c>
      <c r="AU203" s="224" t="s">
        <v>95</v>
      </c>
      <c r="AY203" s="16" t="s">
        <v>211</v>
      </c>
      <c r="BE203" s="225">
        <f>IF(N203="základná",J203,0)</f>
        <v>0</v>
      </c>
      <c r="BF203" s="225">
        <f>IF(N203="znížená",J203,0)</f>
        <v>0</v>
      </c>
      <c r="BG203" s="225">
        <f>IF(N203="zákl. prenesená",J203,0)</f>
        <v>0</v>
      </c>
      <c r="BH203" s="225">
        <f>IF(N203="zníž. prenesená",J203,0)</f>
        <v>0</v>
      </c>
      <c r="BI203" s="225">
        <f>IF(N203="nulová",J203,0)</f>
        <v>0</v>
      </c>
      <c r="BJ203" s="16" t="s">
        <v>95</v>
      </c>
      <c r="BK203" s="225">
        <f>ROUND(I203*H203,2)</f>
        <v>0</v>
      </c>
      <c r="BL203" s="16" t="s">
        <v>217</v>
      </c>
      <c r="BM203" s="224" t="s">
        <v>760</v>
      </c>
    </row>
    <row r="204" spans="1:65" s="13" customFormat="1">
      <c r="B204" s="226"/>
      <c r="C204" s="227"/>
      <c r="D204" s="228" t="s">
        <v>219</v>
      </c>
      <c r="E204" s="229" t="s">
        <v>1</v>
      </c>
      <c r="F204" s="230" t="s">
        <v>924</v>
      </c>
      <c r="G204" s="227"/>
      <c r="H204" s="231">
        <v>301.70999999999998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AT204" s="237" t="s">
        <v>219</v>
      </c>
      <c r="AU204" s="237" t="s">
        <v>95</v>
      </c>
      <c r="AV204" s="13" t="s">
        <v>95</v>
      </c>
      <c r="AW204" s="13" t="s">
        <v>32</v>
      </c>
      <c r="AX204" s="13" t="s">
        <v>84</v>
      </c>
      <c r="AY204" s="237" t="s">
        <v>211</v>
      </c>
    </row>
    <row r="205" spans="1:65" s="2" customFormat="1" ht="14.45" customHeight="1">
      <c r="A205" s="33"/>
      <c r="B205" s="34"/>
      <c r="C205" s="249" t="s">
        <v>357</v>
      </c>
      <c r="D205" s="249" t="s">
        <v>314</v>
      </c>
      <c r="E205" s="250" t="s">
        <v>513</v>
      </c>
      <c r="F205" s="251" t="s">
        <v>514</v>
      </c>
      <c r="G205" s="252" t="s">
        <v>384</v>
      </c>
      <c r="H205" s="253">
        <v>304.73</v>
      </c>
      <c r="I205" s="254"/>
      <c r="J205" s="253">
        <f>ROUND(I205*H205,2)</f>
        <v>0</v>
      </c>
      <c r="K205" s="255"/>
      <c r="L205" s="256"/>
      <c r="M205" s="257" t="s">
        <v>1</v>
      </c>
      <c r="N205" s="258" t="s">
        <v>42</v>
      </c>
      <c r="O205" s="74"/>
      <c r="P205" s="222">
        <f>O205*H205</f>
        <v>0</v>
      </c>
      <c r="Q205" s="222">
        <v>2.3E-2</v>
      </c>
      <c r="R205" s="222">
        <f>Q205*H205</f>
        <v>7.0087900000000003</v>
      </c>
      <c r="S205" s="222">
        <v>0</v>
      </c>
      <c r="T205" s="223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224" t="s">
        <v>252</v>
      </c>
      <c r="AT205" s="224" t="s">
        <v>314</v>
      </c>
      <c r="AU205" s="224" t="s">
        <v>95</v>
      </c>
      <c r="AY205" s="16" t="s">
        <v>211</v>
      </c>
      <c r="BE205" s="225">
        <f>IF(N205="základná",J205,0)</f>
        <v>0</v>
      </c>
      <c r="BF205" s="225">
        <f>IF(N205="znížená",J205,0)</f>
        <v>0</v>
      </c>
      <c r="BG205" s="225">
        <f>IF(N205="zákl. prenesená",J205,0)</f>
        <v>0</v>
      </c>
      <c r="BH205" s="225">
        <f>IF(N205="zníž. prenesená",J205,0)</f>
        <v>0</v>
      </c>
      <c r="BI205" s="225">
        <f>IF(N205="nulová",J205,0)</f>
        <v>0</v>
      </c>
      <c r="BJ205" s="16" t="s">
        <v>95</v>
      </c>
      <c r="BK205" s="225">
        <f>ROUND(I205*H205,2)</f>
        <v>0</v>
      </c>
      <c r="BL205" s="16" t="s">
        <v>217</v>
      </c>
      <c r="BM205" s="224" t="s">
        <v>762</v>
      </c>
    </row>
    <row r="206" spans="1:65" s="13" customFormat="1">
      <c r="B206" s="226"/>
      <c r="C206" s="227"/>
      <c r="D206" s="228" t="s">
        <v>219</v>
      </c>
      <c r="E206" s="227"/>
      <c r="F206" s="230" t="s">
        <v>925</v>
      </c>
      <c r="G206" s="227"/>
      <c r="H206" s="231">
        <v>304.73</v>
      </c>
      <c r="I206" s="232"/>
      <c r="J206" s="227"/>
      <c r="K206" s="227"/>
      <c r="L206" s="233"/>
      <c r="M206" s="234"/>
      <c r="N206" s="235"/>
      <c r="O206" s="235"/>
      <c r="P206" s="235"/>
      <c r="Q206" s="235"/>
      <c r="R206" s="235"/>
      <c r="S206" s="235"/>
      <c r="T206" s="236"/>
      <c r="AT206" s="237" t="s">
        <v>219</v>
      </c>
      <c r="AU206" s="237" t="s">
        <v>95</v>
      </c>
      <c r="AV206" s="13" t="s">
        <v>95</v>
      </c>
      <c r="AW206" s="13" t="s">
        <v>4</v>
      </c>
      <c r="AX206" s="13" t="s">
        <v>84</v>
      </c>
      <c r="AY206" s="237" t="s">
        <v>211</v>
      </c>
    </row>
    <row r="207" spans="1:65" s="2" customFormat="1" ht="22.15" customHeight="1">
      <c r="A207" s="33"/>
      <c r="B207" s="34"/>
      <c r="C207" s="213" t="s">
        <v>362</v>
      </c>
      <c r="D207" s="213" t="s">
        <v>213</v>
      </c>
      <c r="E207" s="214" t="s">
        <v>518</v>
      </c>
      <c r="F207" s="215" t="s">
        <v>519</v>
      </c>
      <c r="G207" s="216" t="s">
        <v>239</v>
      </c>
      <c r="H207" s="217">
        <v>12.67</v>
      </c>
      <c r="I207" s="218"/>
      <c r="J207" s="217">
        <f>ROUND(I207*H207,2)</f>
        <v>0</v>
      </c>
      <c r="K207" s="219"/>
      <c r="L207" s="38"/>
      <c r="M207" s="220" t="s">
        <v>1</v>
      </c>
      <c r="N207" s="221" t="s">
        <v>42</v>
      </c>
      <c r="O207" s="74"/>
      <c r="P207" s="222">
        <f>O207*H207</f>
        <v>0</v>
      </c>
      <c r="Q207" s="222">
        <v>2.2151299999999998</v>
      </c>
      <c r="R207" s="222">
        <f>Q207*H207</f>
        <v>28.065697099999998</v>
      </c>
      <c r="S207" s="222">
        <v>0</v>
      </c>
      <c r="T207" s="223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24" t="s">
        <v>217</v>
      </c>
      <c r="AT207" s="224" t="s">
        <v>213</v>
      </c>
      <c r="AU207" s="224" t="s">
        <v>95</v>
      </c>
      <c r="AY207" s="16" t="s">
        <v>211</v>
      </c>
      <c r="BE207" s="225">
        <f>IF(N207="základná",J207,0)</f>
        <v>0</v>
      </c>
      <c r="BF207" s="225">
        <f>IF(N207="znížená",J207,0)</f>
        <v>0</v>
      </c>
      <c r="BG207" s="225">
        <f>IF(N207="zákl. prenesená",J207,0)</f>
        <v>0</v>
      </c>
      <c r="BH207" s="225">
        <f>IF(N207="zníž. prenesená",J207,0)</f>
        <v>0</v>
      </c>
      <c r="BI207" s="225">
        <f>IF(N207="nulová",J207,0)</f>
        <v>0</v>
      </c>
      <c r="BJ207" s="16" t="s">
        <v>95</v>
      </c>
      <c r="BK207" s="225">
        <f>ROUND(I207*H207,2)</f>
        <v>0</v>
      </c>
      <c r="BL207" s="16" t="s">
        <v>217</v>
      </c>
      <c r="BM207" s="224" t="s">
        <v>764</v>
      </c>
    </row>
    <row r="208" spans="1:65" s="13" customFormat="1">
      <c r="B208" s="226"/>
      <c r="C208" s="227"/>
      <c r="D208" s="228" t="s">
        <v>219</v>
      </c>
      <c r="E208" s="229" t="s">
        <v>1</v>
      </c>
      <c r="F208" s="230" t="s">
        <v>926</v>
      </c>
      <c r="G208" s="227"/>
      <c r="H208" s="231">
        <v>12.67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AT208" s="237" t="s">
        <v>219</v>
      </c>
      <c r="AU208" s="237" t="s">
        <v>95</v>
      </c>
      <c r="AV208" s="13" t="s">
        <v>95</v>
      </c>
      <c r="AW208" s="13" t="s">
        <v>32</v>
      </c>
      <c r="AX208" s="13" t="s">
        <v>84</v>
      </c>
      <c r="AY208" s="237" t="s">
        <v>211</v>
      </c>
    </row>
    <row r="209" spans="1:65" s="2" customFormat="1" ht="22.15" customHeight="1">
      <c r="A209" s="33"/>
      <c r="B209" s="34"/>
      <c r="C209" s="213" t="s">
        <v>367</v>
      </c>
      <c r="D209" s="213" t="s">
        <v>213</v>
      </c>
      <c r="E209" s="214" t="s">
        <v>523</v>
      </c>
      <c r="F209" s="215" t="s">
        <v>524</v>
      </c>
      <c r="G209" s="216" t="s">
        <v>234</v>
      </c>
      <c r="H209" s="217">
        <v>6.35</v>
      </c>
      <c r="I209" s="218"/>
      <c r="J209" s="217">
        <f t="shared" ref="J209:J217" si="5">ROUND(I209*H209,2)</f>
        <v>0</v>
      </c>
      <c r="K209" s="219"/>
      <c r="L209" s="38"/>
      <c r="M209" s="220" t="s">
        <v>1</v>
      </c>
      <c r="N209" s="221" t="s">
        <v>42</v>
      </c>
      <c r="O209" s="74"/>
      <c r="P209" s="222">
        <f t="shared" ref="P209:P217" si="6">O209*H209</f>
        <v>0</v>
      </c>
      <c r="Q209" s="222">
        <v>0</v>
      </c>
      <c r="R209" s="222">
        <f t="shared" ref="R209:R217" si="7">Q209*H209</f>
        <v>0</v>
      </c>
      <c r="S209" s="222">
        <v>0</v>
      </c>
      <c r="T209" s="223">
        <f t="shared" ref="T209:T217" si="8"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224" t="s">
        <v>217</v>
      </c>
      <c r="AT209" s="224" t="s">
        <v>213</v>
      </c>
      <c r="AU209" s="224" t="s">
        <v>95</v>
      </c>
      <c r="AY209" s="16" t="s">
        <v>211</v>
      </c>
      <c r="BE209" s="225">
        <f t="shared" ref="BE209:BE217" si="9">IF(N209="základná",J209,0)</f>
        <v>0</v>
      </c>
      <c r="BF209" s="225">
        <f t="shared" ref="BF209:BF217" si="10">IF(N209="znížená",J209,0)</f>
        <v>0</v>
      </c>
      <c r="BG209" s="225">
        <f t="shared" ref="BG209:BG217" si="11">IF(N209="zákl. prenesená",J209,0)</f>
        <v>0</v>
      </c>
      <c r="BH209" s="225">
        <f t="shared" ref="BH209:BH217" si="12">IF(N209="zníž. prenesená",J209,0)</f>
        <v>0</v>
      </c>
      <c r="BI209" s="225">
        <f t="shared" ref="BI209:BI217" si="13">IF(N209="nulová",J209,0)</f>
        <v>0</v>
      </c>
      <c r="BJ209" s="16" t="s">
        <v>95</v>
      </c>
      <c r="BK209" s="225">
        <f t="shared" ref="BK209:BK217" si="14">ROUND(I209*H209,2)</f>
        <v>0</v>
      </c>
      <c r="BL209" s="16" t="s">
        <v>217</v>
      </c>
      <c r="BM209" s="224" t="s">
        <v>766</v>
      </c>
    </row>
    <row r="210" spans="1:65" s="2" customFormat="1" ht="34.9" customHeight="1">
      <c r="A210" s="33"/>
      <c r="B210" s="34"/>
      <c r="C210" s="213" t="s">
        <v>371</v>
      </c>
      <c r="D210" s="213" t="s">
        <v>213</v>
      </c>
      <c r="E210" s="214" t="s">
        <v>527</v>
      </c>
      <c r="F210" s="215" t="s">
        <v>528</v>
      </c>
      <c r="G210" s="216" t="s">
        <v>216</v>
      </c>
      <c r="H210" s="217">
        <v>3.17</v>
      </c>
      <c r="I210" s="218"/>
      <c r="J210" s="217">
        <f t="shared" si="5"/>
        <v>0</v>
      </c>
      <c r="K210" s="219"/>
      <c r="L210" s="38"/>
      <c r="M210" s="220" t="s">
        <v>1</v>
      </c>
      <c r="N210" s="221" t="s">
        <v>42</v>
      </c>
      <c r="O210" s="74"/>
      <c r="P210" s="222">
        <f t="shared" si="6"/>
        <v>0</v>
      </c>
      <c r="Q210" s="222">
        <v>0</v>
      </c>
      <c r="R210" s="222">
        <f t="shared" si="7"/>
        <v>0</v>
      </c>
      <c r="S210" s="222">
        <v>0</v>
      </c>
      <c r="T210" s="223">
        <f t="shared" si="8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24" t="s">
        <v>217</v>
      </c>
      <c r="AT210" s="224" t="s">
        <v>213</v>
      </c>
      <c r="AU210" s="224" t="s">
        <v>95</v>
      </c>
      <c r="AY210" s="16" t="s">
        <v>211</v>
      </c>
      <c r="BE210" s="225">
        <f t="shared" si="9"/>
        <v>0</v>
      </c>
      <c r="BF210" s="225">
        <f t="shared" si="10"/>
        <v>0</v>
      </c>
      <c r="BG210" s="225">
        <f t="shared" si="11"/>
        <v>0</v>
      </c>
      <c r="BH210" s="225">
        <f t="shared" si="12"/>
        <v>0</v>
      </c>
      <c r="BI210" s="225">
        <f t="shared" si="13"/>
        <v>0</v>
      </c>
      <c r="BJ210" s="16" t="s">
        <v>95</v>
      </c>
      <c r="BK210" s="225">
        <f t="shared" si="14"/>
        <v>0</v>
      </c>
      <c r="BL210" s="16" t="s">
        <v>217</v>
      </c>
      <c r="BM210" s="224" t="s">
        <v>767</v>
      </c>
    </row>
    <row r="211" spans="1:65" s="2" customFormat="1" ht="19.899999999999999" customHeight="1">
      <c r="A211" s="33"/>
      <c r="B211" s="34"/>
      <c r="C211" s="213" t="s">
        <v>376</v>
      </c>
      <c r="D211" s="213" t="s">
        <v>213</v>
      </c>
      <c r="E211" s="214" t="s">
        <v>531</v>
      </c>
      <c r="F211" s="215" t="s">
        <v>532</v>
      </c>
      <c r="G211" s="216" t="s">
        <v>384</v>
      </c>
      <c r="H211" s="217">
        <v>1</v>
      </c>
      <c r="I211" s="218"/>
      <c r="J211" s="217">
        <f t="shared" si="5"/>
        <v>0</v>
      </c>
      <c r="K211" s="219"/>
      <c r="L211" s="38"/>
      <c r="M211" s="220" t="s">
        <v>1</v>
      </c>
      <c r="N211" s="221" t="s">
        <v>42</v>
      </c>
      <c r="O211" s="74"/>
      <c r="P211" s="222">
        <f t="shared" si="6"/>
        <v>0</v>
      </c>
      <c r="Q211" s="222">
        <v>4.1619999999999997E-2</v>
      </c>
      <c r="R211" s="222">
        <f t="shared" si="7"/>
        <v>4.1619999999999997E-2</v>
      </c>
      <c r="S211" s="222">
        <v>0</v>
      </c>
      <c r="T211" s="223">
        <f t="shared" si="8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224" t="s">
        <v>217</v>
      </c>
      <c r="AT211" s="224" t="s">
        <v>213</v>
      </c>
      <c r="AU211" s="224" t="s">
        <v>95</v>
      </c>
      <c r="AY211" s="16" t="s">
        <v>211</v>
      </c>
      <c r="BE211" s="225">
        <f t="shared" si="9"/>
        <v>0</v>
      </c>
      <c r="BF211" s="225">
        <f t="shared" si="10"/>
        <v>0</v>
      </c>
      <c r="BG211" s="225">
        <f t="shared" si="11"/>
        <v>0</v>
      </c>
      <c r="BH211" s="225">
        <f t="shared" si="12"/>
        <v>0</v>
      </c>
      <c r="BI211" s="225">
        <f t="shared" si="13"/>
        <v>0</v>
      </c>
      <c r="BJ211" s="16" t="s">
        <v>95</v>
      </c>
      <c r="BK211" s="225">
        <f t="shared" si="14"/>
        <v>0</v>
      </c>
      <c r="BL211" s="16" t="s">
        <v>217</v>
      </c>
      <c r="BM211" s="224" t="s">
        <v>887</v>
      </c>
    </row>
    <row r="212" spans="1:65" s="2" customFormat="1" ht="22.15" customHeight="1">
      <c r="A212" s="33"/>
      <c r="B212" s="34"/>
      <c r="C212" s="213" t="s">
        <v>381</v>
      </c>
      <c r="D212" s="213" t="s">
        <v>213</v>
      </c>
      <c r="E212" s="214" t="s">
        <v>769</v>
      </c>
      <c r="F212" s="215" t="s">
        <v>770</v>
      </c>
      <c r="G212" s="216" t="s">
        <v>216</v>
      </c>
      <c r="H212" s="217">
        <v>10.5</v>
      </c>
      <c r="I212" s="218"/>
      <c r="J212" s="217">
        <f t="shared" si="5"/>
        <v>0</v>
      </c>
      <c r="K212" s="219"/>
      <c r="L212" s="38"/>
      <c r="M212" s="220" t="s">
        <v>1</v>
      </c>
      <c r="N212" s="221" t="s">
        <v>42</v>
      </c>
      <c r="O212" s="74"/>
      <c r="P212" s="222">
        <f t="shared" si="6"/>
        <v>0</v>
      </c>
      <c r="Q212" s="222">
        <v>1.0000000000000001E-5</v>
      </c>
      <c r="R212" s="222">
        <f t="shared" si="7"/>
        <v>1.05E-4</v>
      </c>
      <c r="S212" s="222">
        <v>0</v>
      </c>
      <c r="T212" s="223">
        <f t="shared" si="8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24" t="s">
        <v>217</v>
      </c>
      <c r="AT212" s="224" t="s">
        <v>213</v>
      </c>
      <c r="AU212" s="224" t="s">
        <v>95</v>
      </c>
      <c r="AY212" s="16" t="s">
        <v>211</v>
      </c>
      <c r="BE212" s="225">
        <f t="shared" si="9"/>
        <v>0</v>
      </c>
      <c r="BF212" s="225">
        <f t="shared" si="10"/>
        <v>0</v>
      </c>
      <c r="BG212" s="225">
        <f t="shared" si="11"/>
        <v>0</v>
      </c>
      <c r="BH212" s="225">
        <f t="shared" si="12"/>
        <v>0</v>
      </c>
      <c r="BI212" s="225">
        <f t="shared" si="13"/>
        <v>0</v>
      </c>
      <c r="BJ212" s="16" t="s">
        <v>95</v>
      </c>
      <c r="BK212" s="225">
        <f t="shared" si="14"/>
        <v>0</v>
      </c>
      <c r="BL212" s="16" t="s">
        <v>217</v>
      </c>
      <c r="BM212" s="224" t="s">
        <v>927</v>
      </c>
    </row>
    <row r="213" spans="1:65" s="2" customFormat="1" ht="30" customHeight="1">
      <c r="A213" s="33"/>
      <c r="B213" s="34"/>
      <c r="C213" s="213" t="s">
        <v>386</v>
      </c>
      <c r="D213" s="213" t="s">
        <v>213</v>
      </c>
      <c r="E213" s="214" t="s">
        <v>543</v>
      </c>
      <c r="F213" s="215" t="s">
        <v>544</v>
      </c>
      <c r="G213" s="216" t="s">
        <v>306</v>
      </c>
      <c r="H213" s="217">
        <v>267.39999999999998</v>
      </c>
      <c r="I213" s="218"/>
      <c r="J213" s="217">
        <f t="shared" si="5"/>
        <v>0</v>
      </c>
      <c r="K213" s="219"/>
      <c r="L213" s="38"/>
      <c r="M213" s="220" t="s">
        <v>1</v>
      </c>
      <c r="N213" s="221" t="s">
        <v>42</v>
      </c>
      <c r="O213" s="74"/>
      <c r="P213" s="222">
        <f t="shared" si="6"/>
        <v>0</v>
      </c>
      <c r="Q213" s="222">
        <v>0</v>
      </c>
      <c r="R213" s="222">
        <f t="shared" si="7"/>
        <v>0</v>
      </c>
      <c r="S213" s="222">
        <v>0</v>
      </c>
      <c r="T213" s="223">
        <f t="shared" si="8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24" t="s">
        <v>217</v>
      </c>
      <c r="AT213" s="224" t="s">
        <v>213</v>
      </c>
      <c r="AU213" s="224" t="s">
        <v>95</v>
      </c>
      <c r="AY213" s="16" t="s">
        <v>211</v>
      </c>
      <c r="BE213" s="225">
        <f t="shared" si="9"/>
        <v>0</v>
      </c>
      <c r="BF213" s="225">
        <f t="shared" si="10"/>
        <v>0</v>
      </c>
      <c r="BG213" s="225">
        <f t="shared" si="11"/>
        <v>0</v>
      </c>
      <c r="BH213" s="225">
        <f t="shared" si="12"/>
        <v>0</v>
      </c>
      <c r="BI213" s="225">
        <f t="shared" si="13"/>
        <v>0</v>
      </c>
      <c r="BJ213" s="16" t="s">
        <v>95</v>
      </c>
      <c r="BK213" s="225">
        <f t="shared" si="14"/>
        <v>0</v>
      </c>
      <c r="BL213" s="16" t="s">
        <v>217</v>
      </c>
      <c r="BM213" s="224" t="s">
        <v>928</v>
      </c>
    </row>
    <row r="214" spans="1:65" s="2" customFormat="1" ht="22.15" customHeight="1">
      <c r="A214" s="33"/>
      <c r="B214" s="34"/>
      <c r="C214" s="213" t="s">
        <v>391</v>
      </c>
      <c r="D214" s="213" t="s">
        <v>213</v>
      </c>
      <c r="E214" s="214" t="s">
        <v>547</v>
      </c>
      <c r="F214" s="215" t="s">
        <v>548</v>
      </c>
      <c r="G214" s="216" t="s">
        <v>306</v>
      </c>
      <c r="H214" s="217">
        <v>267.39999999999998</v>
      </c>
      <c r="I214" s="218"/>
      <c r="J214" s="217">
        <f t="shared" si="5"/>
        <v>0</v>
      </c>
      <c r="K214" s="219"/>
      <c r="L214" s="38"/>
      <c r="M214" s="220" t="s">
        <v>1</v>
      </c>
      <c r="N214" s="221" t="s">
        <v>42</v>
      </c>
      <c r="O214" s="74"/>
      <c r="P214" s="222">
        <f t="shared" si="6"/>
        <v>0</v>
      </c>
      <c r="Q214" s="222">
        <v>0</v>
      </c>
      <c r="R214" s="222">
        <f t="shared" si="7"/>
        <v>0</v>
      </c>
      <c r="S214" s="222">
        <v>0</v>
      </c>
      <c r="T214" s="223">
        <f t="shared" si="8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224" t="s">
        <v>217</v>
      </c>
      <c r="AT214" s="224" t="s">
        <v>213</v>
      </c>
      <c r="AU214" s="224" t="s">
        <v>95</v>
      </c>
      <c r="AY214" s="16" t="s">
        <v>211</v>
      </c>
      <c r="BE214" s="225">
        <f t="shared" si="9"/>
        <v>0</v>
      </c>
      <c r="BF214" s="225">
        <f t="shared" si="10"/>
        <v>0</v>
      </c>
      <c r="BG214" s="225">
        <f t="shared" si="11"/>
        <v>0</v>
      </c>
      <c r="BH214" s="225">
        <f t="shared" si="12"/>
        <v>0</v>
      </c>
      <c r="BI214" s="225">
        <f t="shared" si="13"/>
        <v>0</v>
      </c>
      <c r="BJ214" s="16" t="s">
        <v>95</v>
      </c>
      <c r="BK214" s="225">
        <f t="shared" si="14"/>
        <v>0</v>
      </c>
      <c r="BL214" s="16" t="s">
        <v>217</v>
      </c>
      <c r="BM214" s="224" t="s">
        <v>929</v>
      </c>
    </row>
    <row r="215" spans="1:65" s="2" customFormat="1" ht="22.15" customHeight="1">
      <c r="A215" s="33"/>
      <c r="B215" s="34"/>
      <c r="C215" s="213" t="s">
        <v>395</v>
      </c>
      <c r="D215" s="213" t="s">
        <v>213</v>
      </c>
      <c r="E215" s="214" t="s">
        <v>551</v>
      </c>
      <c r="F215" s="215" t="s">
        <v>552</v>
      </c>
      <c r="G215" s="216" t="s">
        <v>306</v>
      </c>
      <c r="H215" s="217">
        <v>267.39999999999998</v>
      </c>
      <c r="I215" s="218"/>
      <c r="J215" s="217">
        <f t="shared" si="5"/>
        <v>0</v>
      </c>
      <c r="K215" s="219"/>
      <c r="L215" s="38"/>
      <c r="M215" s="220" t="s">
        <v>1</v>
      </c>
      <c r="N215" s="221" t="s">
        <v>42</v>
      </c>
      <c r="O215" s="74"/>
      <c r="P215" s="222">
        <f t="shared" si="6"/>
        <v>0</v>
      </c>
      <c r="Q215" s="222">
        <v>0</v>
      </c>
      <c r="R215" s="222">
        <f t="shared" si="7"/>
        <v>0</v>
      </c>
      <c r="S215" s="222">
        <v>0</v>
      </c>
      <c r="T215" s="223">
        <f t="shared" si="8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224" t="s">
        <v>217</v>
      </c>
      <c r="AT215" s="224" t="s">
        <v>213</v>
      </c>
      <c r="AU215" s="224" t="s">
        <v>95</v>
      </c>
      <c r="AY215" s="16" t="s">
        <v>211</v>
      </c>
      <c r="BE215" s="225">
        <f t="shared" si="9"/>
        <v>0</v>
      </c>
      <c r="BF215" s="225">
        <f t="shared" si="10"/>
        <v>0</v>
      </c>
      <c r="BG215" s="225">
        <f t="shared" si="11"/>
        <v>0</v>
      </c>
      <c r="BH215" s="225">
        <f t="shared" si="12"/>
        <v>0</v>
      </c>
      <c r="BI215" s="225">
        <f t="shared" si="13"/>
        <v>0</v>
      </c>
      <c r="BJ215" s="16" t="s">
        <v>95</v>
      </c>
      <c r="BK215" s="225">
        <f t="shared" si="14"/>
        <v>0</v>
      </c>
      <c r="BL215" s="16" t="s">
        <v>217</v>
      </c>
      <c r="BM215" s="224" t="s">
        <v>930</v>
      </c>
    </row>
    <row r="216" spans="1:65" s="2" customFormat="1" ht="22.15" customHeight="1">
      <c r="A216" s="33"/>
      <c r="B216" s="34"/>
      <c r="C216" s="213" t="s">
        <v>399</v>
      </c>
      <c r="D216" s="213" t="s">
        <v>213</v>
      </c>
      <c r="E216" s="214" t="s">
        <v>555</v>
      </c>
      <c r="F216" s="215" t="s">
        <v>556</v>
      </c>
      <c r="G216" s="216" t="s">
        <v>306</v>
      </c>
      <c r="H216" s="217">
        <v>164.99</v>
      </c>
      <c r="I216" s="218"/>
      <c r="J216" s="217">
        <f t="shared" si="5"/>
        <v>0</v>
      </c>
      <c r="K216" s="219"/>
      <c r="L216" s="38"/>
      <c r="M216" s="220" t="s">
        <v>1</v>
      </c>
      <c r="N216" s="221" t="s">
        <v>42</v>
      </c>
      <c r="O216" s="74"/>
      <c r="P216" s="222">
        <f t="shared" si="6"/>
        <v>0</v>
      </c>
      <c r="Q216" s="222">
        <v>0</v>
      </c>
      <c r="R216" s="222">
        <f t="shared" si="7"/>
        <v>0</v>
      </c>
      <c r="S216" s="222">
        <v>0</v>
      </c>
      <c r="T216" s="223">
        <f t="shared" si="8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224" t="s">
        <v>217</v>
      </c>
      <c r="AT216" s="224" t="s">
        <v>213</v>
      </c>
      <c r="AU216" s="224" t="s">
        <v>95</v>
      </c>
      <c r="AY216" s="16" t="s">
        <v>211</v>
      </c>
      <c r="BE216" s="225">
        <f t="shared" si="9"/>
        <v>0</v>
      </c>
      <c r="BF216" s="225">
        <f t="shared" si="10"/>
        <v>0</v>
      </c>
      <c r="BG216" s="225">
        <f t="shared" si="11"/>
        <v>0</v>
      </c>
      <c r="BH216" s="225">
        <f t="shared" si="12"/>
        <v>0</v>
      </c>
      <c r="BI216" s="225">
        <f t="shared" si="13"/>
        <v>0</v>
      </c>
      <c r="BJ216" s="16" t="s">
        <v>95</v>
      </c>
      <c r="BK216" s="225">
        <f t="shared" si="14"/>
        <v>0</v>
      </c>
      <c r="BL216" s="16" t="s">
        <v>217</v>
      </c>
      <c r="BM216" s="224" t="s">
        <v>775</v>
      </c>
    </row>
    <row r="217" spans="1:65" s="2" customFormat="1" ht="22.15" customHeight="1">
      <c r="A217" s="33"/>
      <c r="B217" s="34"/>
      <c r="C217" s="213" t="s">
        <v>403</v>
      </c>
      <c r="D217" s="213" t="s">
        <v>213</v>
      </c>
      <c r="E217" s="214" t="s">
        <v>559</v>
      </c>
      <c r="F217" s="215" t="s">
        <v>560</v>
      </c>
      <c r="G217" s="216" t="s">
        <v>306</v>
      </c>
      <c r="H217" s="217">
        <v>102.41</v>
      </c>
      <c r="I217" s="218"/>
      <c r="J217" s="217">
        <f t="shared" si="5"/>
        <v>0</v>
      </c>
      <c r="K217" s="219"/>
      <c r="L217" s="38"/>
      <c r="M217" s="220" t="s">
        <v>1</v>
      </c>
      <c r="N217" s="221" t="s">
        <v>42</v>
      </c>
      <c r="O217" s="74"/>
      <c r="P217" s="222">
        <f t="shared" si="6"/>
        <v>0</v>
      </c>
      <c r="Q217" s="222">
        <v>0</v>
      </c>
      <c r="R217" s="222">
        <f t="shared" si="7"/>
        <v>0</v>
      </c>
      <c r="S217" s="222">
        <v>0</v>
      </c>
      <c r="T217" s="223">
        <f t="shared" si="8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224" t="s">
        <v>217</v>
      </c>
      <c r="AT217" s="224" t="s">
        <v>213</v>
      </c>
      <c r="AU217" s="224" t="s">
        <v>95</v>
      </c>
      <c r="AY217" s="16" t="s">
        <v>211</v>
      </c>
      <c r="BE217" s="225">
        <f t="shared" si="9"/>
        <v>0</v>
      </c>
      <c r="BF217" s="225">
        <f t="shared" si="10"/>
        <v>0</v>
      </c>
      <c r="BG217" s="225">
        <f t="shared" si="11"/>
        <v>0</v>
      </c>
      <c r="BH217" s="225">
        <f t="shared" si="12"/>
        <v>0</v>
      </c>
      <c r="BI217" s="225">
        <f t="shared" si="13"/>
        <v>0</v>
      </c>
      <c r="BJ217" s="16" t="s">
        <v>95</v>
      </c>
      <c r="BK217" s="225">
        <f t="shared" si="14"/>
        <v>0</v>
      </c>
      <c r="BL217" s="16" t="s">
        <v>217</v>
      </c>
      <c r="BM217" s="224" t="s">
        <v>776</v>
      </c>
    </row>
    <row r="218" spans="1:65" s="13" customFormat="1">
      <c r="B218" s="226"/>
      <c r="C218" s="227"/>
      <c r="D218" s="228" t="s">
        <v>219</v>
      </c>
      <c r="E218" s="229" t="s">
        <v>1</v>
      </c>
      <c r="F218" s="230" t="s">
        <v>931</v>
      </c>
      <c r="G218" s="227"/>
      <c r="H218" s="231">
        <v>102.41</v>
      </c>
      <c r="I218" s="232"/>
      <c r="J218" s="227"/>
      <c r="K218" s="227"/>
      <c r="L218" s="233"/>
      <c r="M218" s="234"/>
      <c r="N218" s="235"/>
      <c r="O218" s="235"/>
      <c r="P218" s="235"/>
      <c r="Q218" s="235"/>
      <c r="R218" s="235"/>
      <c r="S218" s="235"/>
      <c r="T218" s="236"/>
      <c r="AT218" s="237" t="s">
        <v>219</v>
      </c>
      <c r="AU218" s="237" t="s">
        <v>95</v>
      </c>
      <c r="AV218" s="13" t="s">
        <v>95</v>
      </c>
      <c r="AW218" s="13" t="s">
        <v>32</v>
      </c>
      <c r="AX218" s="13" t="s">
        <v>84</v>
      </c>
      <c r="AY218" s="237" t="s">
        <v>211</v>
      </c>
    </row>
    <row r="219" spans="1:65" s="12" customFormat="1" ht="22.9" customHeight="1">
      <c r="B219" s="197"/>
      <c r="C219" s="198"/>
      <c r="D219" s="199" t="s">
        <v>75</v>
      </c>
      <c r="E219" s="211" t="s">
        <v>562</v>
      </c>
      <c r="F219" s="211" t="s">
        <v>563</v>
      </c>
      <c r="G219" s="198"/>
      <c r="H219" s="198"/>
      <c r="I219" s="201"/>
      <c r="J219" s="212">
        <f>BK219</f>
        <v>0</v>
      </c>
      <c r="K219" s="198"/>
      <c r="L219" s="203"/>
      <c r="M219" s="204"/>
      <c r="N219" s="205"/>
      <c r="O219" s="205"/>
      <c r="P219" s="206">
        <f>P220</f>
        <v>0</v>
      </c>
      <c r="Q219" s="205"/>
      <c r="R219" s="206">
        <f>R220</f>
        <v>0</v>
      </c>
      <c r="S219" s="205"/>
      <c r="T219" s="207">
        <f>T220</f>
        <v>0</v>
      </c>
      <c r="AR219" s="208" t="s">
        <v>84</v>
      </c>
      <c r="AT219" s="209" t="s">
        <v>75</v>
      </c>
      <c r="AU219" s="209" t="s">
        <v>84</v>
      </c>
      <c r="AY219" s="208" t="s">
        <v>211</v>
      </c>
      <c r="BK219" s="210">
        <f>BK220</f>
        <v>0</v>
      </c>
    </row>
    <row r="220" spans="1:65" s="2" customFormat="1" ht="30" customHeight="1">
      <c r="A220" s="33"/>
      <c r="B220" s="34"/>
      <c r="C220" s="213" t="s">
        <v>409</v>
      </c>
      <c r="D220" s="213" t="s">
        <v>213</v>
      </c>
      <c r="E220" s="214" t="s">
        <v>778</v>
      </c>
      <c r="F220" s="215" t="s">
        <v>779</v>
      </c>
      <c r="G220" s="216" t="s">
        <v>306</v>
      </c>
      <c r="H220" s="217">
        <v>451.2</v>
      </c>
      <c r="I220" s="218"/>
      <c r="J220" s="217">
        <f>ROUND(I220*H220,2)</f>
        <v>0</v>
      </c>
      <c r="K220" s="219"/>
      <c r="L220" s="38"/>
      <c r="M220" s="259" t="s">
        <v>1</v>
      </c>
      <c r="N220" s="260" t="s">
        <v>42</v>
      </c>
      <c r="O220" s="261"/>
      <c r="P220" s="262">
        <f>O220*H220</f>
        <v>0</v>
      </c>
      <c r="Q220" s="262">
        <v>0</v>
      </c>
      <c r="R220" s="262">
        <f>Q220*H220</f>
        <v>0</v>
      </c>
      <c r="S220" s="262">
        <v>0</v>
      </c>
      <c r="T220" s="263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224" t="s">
        <v>217</v>
      </c>
      <c r="AT220" s="224" t="s">
        <v>213</v>
      </c>
      <c r="AU220" s="224" t="s">
        <v>95</v>
      </c>
      <c r="AY220" s="16" t="s">
        <v>211</v>
      </c>
      <c r="BE220" s="225">
        <f>IF(N220="základná",J220,0)</f>
        <v>0</v>
      </c>
      <c r="BF220" s="225">
        <f>IF(N220="znížená",J220,0)</f>
        <v>0</v>
      </c>
      <c r="BG220" s="225">
        <f>IF(N220="zákl. prenesená",J220,0)</f>
        <v>0</v>
      </c>
      <c r="BH220" s="225">
        <f>IF(N220="zníž. prenesená",J220,0)</f>
        <v>0</v>
      </c>
      <c r="BI220" s="225">
        <f>IF(N220="nulová",J220,0)</f>
        <v>0</v>
      </c>
      <c r="BJ220" s="16" t="s">
        <v>95</v>
      </c>
      <c r="BK220" s="225">
        <f>ROUND(I220*H220,2)</f>
        <v>0</v>
      </c>
      <c r="BL220" s="16" t="s">
        <v>217</v>
      </c>
      <c r="BM220" s="224" t="s">
        <v>932</v>
      </c>
    </row>
    <row r="221" spans="1:65" s="2" customFormat="1" ht="6.95" customHeight="1">
      <c r="A221" s="33"/>
      <c r="B221" s="57"/>
      <c r="C221" s="58"/>
      <c r="D221" s="58"/>
      <c r="E221" s="58"/>
      <c r="F221" s="58"/>
      <c r="G221" s="58"/>
      <c r="H221" s="58"/>
      <c r="I221" s="58"/>
      <c r="J221" s="58"/>
      <c r="K221" s="58"/>
      <c r="L221" s="38"/>
      <c r="M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</row>
  </sheetData>
  <sheetProtection password="CC35" sheet="1" objects="1" scenarios="1" formatColumns="0" formatRows="0" autoFilter="0"/>
  <autoFilter ref="C135:K220" xr:uid="{00000000-0009-0000-0000-000011000000}"/>
  <mergeCells count="17">
    <mergeCell ref="E20:H20"/>
    <mergeCell ref="E29:H29"/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BM258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129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1" customFormat="1" ht="12" customHeight="1">
      <c r="B8" s="19"/>
      <c r="D8" s="122" t="s">
        <v>170</v>
      </c>
      <c r="L8" s="19"/>
    </row>
    <row r="9" spans="1:46" s="2" customFormat="1" ht="14.45" customHeight="1">
      <c r="A9" s="33"/>
      <c r="B9" s="38"/>
      <c r="C9" s="33"/>
      <c r="D9" s="33"/>
      <c r="E9" s="403" t="s">
        <v>655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22" t="s">
        <v>633</v>
      </c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5.6" customHeight="1">
      <c r="A11" s="33"/>
      <c r="B11" s="38"/>
      <c r="C11" s="33"/>
      <c r="D11" s="33"/>
      <c r="E11" s="405" t="s">
        <v>933</v>
      </c>
      <c r="F11" s="406"/>
      <c r="G11" s="406"/>
      <c r="H11" s="406"/>
      <c r="I11" s="33"/>
      <c r="J11" s="33"/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22" t="s">
        <v>16</v>
      </c>
      <c r="E13" s="33"/>
      <c r="F13" s="113" t="s">
        <v>1</v>
      </c>
      <c r="G13" s="33"/>
      <c r="H13" s="33"/>
      <c r="I13" s="122" t="s">
        <v>17</v>
      </c>
      <c r="J13" s="113" t="s">
        <v>1</v>
      </c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18</v>
      </c>
      <c r="E14" s="33"/>
      <c r="F14" s="113" t="s">
        <v>19</v>
      </c>
      <c r="G14" s="33"/>
      <c r="H14" s="33"/>
      <c r="I14" s="122" t="s">
        <v>20</v>
      </c>
      <c r="J14" s="123">
        <f>'Rekapitulácia stavby'!AN8</f>
        <v>44957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22" t="s">
        <v>21</v>
      </c>
      <c r="E16" s="33"/>
      <c r="F16" s="33"/>
      <c r="G16" s="33"/>
      <c r="H16" s="33"/>
      <c r="I16" s="122" t="s">
        <v>22</v>
      </c>
      <c r="J16" s="113" t="s">
        <v>23</v>
      </c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3" t="s">
        <v>24</v>
      </c>
      <c r="F17" s="33"/>
      <c r="G17" s="33"/>
      <c r="H17" s="33"/>
      <c r="I17" s="122" t="s">
        <v>25</v>
      </c>
      <c r="J17" s="113" t="s">
        <v>1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2" t="s">
        <v>26</v>
      </c>
      <c r="E19" s="33"/>
      <c r="F19" s="33"/>
      <c r="G19" s="33"/>
      <c r="H19" s="33"/>
      <c r="I19" s="122" t="s">
        <v>22</v>
      </c>
      <c r="J19" s="29" t="str">
        <f>'Rekapitulácia stavby'!AN13</f>
        <v>Vyplň údaj</v>
      </c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407" t="str">
        <f>'Rekapitulácia stavby'!E14</f>
        <v>Vyplň údaj</v>
      </c>
      <c r="F20" s="408"/>
      <c r="G20" s="408"/>
      <c r="H20" s="408"/>
      <c r="I20" s="122" t="s">
        <v>25</v>
      </c>
      <c r="J20" s="29" t="str">
        <f>'Rekapitulácia stavby'!AN14</f>
        <v>Vyplň údaj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2" t="s">
        <v>28</v>
      </c>
      <c r="E22" s="33"/>
      <c r="F22" s="33"/>
      <c r="G22" s="33"/>
      <c r="H22" s="33"/>
      <c r="I22" s="122" t="s">
        <v>22</v>
      </c>
      <c r="J22" s="113" t="s">
        <v>29</v>
      </c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3" t="s">
        <v>30</v>
      </c>
      <c r="F23" s="33"/>
      <c r="G23" s="33"/>
      <c r="H23" s="33"/>
      <c r="I23" s="122" t="s">
        <v>25</v>
      </c>
      <c r="J23" s="113" t="s">
        <v>31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2" t="s">
        <v>33</v>
      </c>
      <c r="E25" s="33"/>
      <c r="F25" s="33"/>
      <c r="G25" s="33"/>
      <c r="H25" s="33"/>
      <c r="I25" s="122" t="s">
        <v>22</v>
      </c>
      <c r="J25" s="113" t="str">
        <f>IF('Rekapitulácia stavby'!AN19="","",'Rekapitulácia stavby'!AN19)</f>
        <v/>
      </c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3" t="str">
        <f>IF('Rekapitulácia stavby'!E20="","",'Rekapitulácia stavby'!E20)</f>
        <v xml:space="preserve"> </v>
      </c>
      <c r="F26" s="33"/>
      <c r="G26" s="33"/>
      <c r="H26" s="33"/>
      <c r="I26" s="122" t="s">
        <v>25</v>
      </c>
      <c r="J26" s="113" t="str">
        <f>IF('Rekapitulácia stavby'!AN20="","",'Rekapitulácia stavby'!AN20)</f>
        <v/>
      </c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2" t="s">
        <v>35</v>
      </c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5" customHeight="1">
      <c r="A29" s="124"/>
      <c r="B29" s="125"/>
      <c r="C29" s="124"/>
      <c r="D29" s="124"/>
      <c r="E29" s="409" t="s">
        <v>1</v>
      </c>
      <c r="F29" s="409"/>
      <c r="G29" s="409"/>
      <c r="H29" s="409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7"/>
      <c r="E31" s="127"/>
      <c r="F31" s="127"/>
      <c r="G31" s="127"/>
      <c r="H31" s="127"/>
      <c r="I31" s="127"/>
      <c r="J31" s="127"/>
      <c r="K31" s="12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13" t="s">
        <v>172</v>
      </c>
      <c r="E32" s="33"/>
      <c r="F32" s="33"/>
      <c r="G32" s="33"/>
      <c r="H32" s="33"/>
      <c r="I32" s="33"/>
      <c r="J32" s="128">
        <f>J98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9" t="s">
        <v>173</v>
      </c>
      <c r="E33" s="33"/>
      <c r="F33" s="33"/>
      <c r="G33" s="33"/>
      <c r="H33" s="33"/>
      <c r="I33" s="33"/>
      <c r="J33" s="128">
        <f>J108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7"/>
      <c r="E35" s="127"/>
      <c r="F35" s="127"/>
      <c r="G35" s="127"/>
      <c r="H35" s="127"/>
      <c r="I35" s="127"/>
      <c r="J35" s="127"/>
      <c r="K35" s="127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40</v>
      </c>
      <c r="E37" s="134" t="s">
        <v>41</v>
      </c>
      <c r="F37" s="135">
        <f>ROUND((SUM(BE108:BE115) + SUM(BE137:BE257)),  2)</f>
        <v>0</v>
      </c>
      <c r="G37" s="136"/>
      <c r="H37" s="136"/>
      <c r="I37" s="137">
        <v>0.2</v>
      </c>
      <c r="J37" s="135">
        <f>ROUND(((SUM(BE108:BE115) + SUM(BE137:BE257))*I37),  2)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34" t="s">
        <v>42</v>
      </c>
      <c r="F38" s="135">
        <f>ROUND((SUM(BF108:BF115) + SUM(BF137:BF257)),  2)</f>
        <v>0</v>
      </c>
      <c r="G38" s="136"/>
      <c r="H38" s="136"/>
      <c r="I38" s="137">
        <v>0.2</v>
      </c>
      <c r="J38" s="135">
        <f>ROUND(((SUM(BF108:BF115) + SUM(BF137:BF257))*I38),  2)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22" t="s">
        <v>43</v>
      </c>
      <c r="F39" s="138">
        <f>ROUND((SUM(BG108:BG115) + SUM(BG137:BG257)),  2)</f>
        <v>0</v>
      </c>
      <c r="G39" s="33"/>
      <c r="H39" s="33"/>
      <c r="I39" s="139">
        <v>0.2</v>
      </c>
      <c r="J39" s="138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22" t="s">
        <v>44</v>
      </c>
      <c r="F40" s="138">
        <f>ROUND((SUM(BH108:BH115) + SUM(BH137:BH257)),  2)</f>
        <v>0</v>
      </c>
      <c r="G40" s="33"/>
      <c r="H40" s="33"/>
      <c r="I40" s="139">
        <v>0.2</v>
      </c>
      <c r="J40" s="138">
        <f>0</f>
        <v>0</v>
      </c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34" t="s">
        <v>45</v>
      </c>
      <c r="F41" s="135">
        <f>ROUND((SUM(BI108:BI115) + SUM(BI137:BI257)),  2)</f>
        <v>0</v>
      </c>
      <c r="G41" s="136"/>
      <c r="H41" s="136"/>
      <c r="I41" s="137">
        <v>0</v>
      </c>
      <c r="J41" s="135">
        <f>0</f>
        <v>0</v>
      </c>
      <c r="K41" s="33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40"/>
      <c r="D43" s="141" t="s">
        <v>46</v>
      </c>
      <c r="E43" s="142"/>
      <c r="F43" s="142"/>
      <c r="G43" s="143" t="s">
        <v>47</v>
      </c>
      <c r="H43" s="144" t="s">
        <v>48</v>
      </c>
      <c r="I43" s="142"/>
      <c r="J43" s="145">
        <f>SUM(J34:J41)</f>
        <v>0</v>
      </c>
      <c r="K43" s="146"/>
      <c r="L43" s="5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170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4.45" customHeight="1">
      <c r="A87" s="33"/>
      <c r="B87" s="34"/>
      <c r="C87" s="35"/>
      <c r="D87" s="35"/>
      <c r="E87" s="400" t="s">
        <v>655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633</v>
      </c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35"/>
      <c r="D89" s="35"/>
      <c r="E89" s="356" t="str">
        <f>E11</f>
        <v>999-9-9-46 - SO 14.7</v>
      </c>
      <c r="F89" s="402"/>
      <c r="G89" s="402"/>
      <c r="H89" s="402"/>
      <c r="I89" s="35"/>
      <c r="J89" s="35"/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Malacky</v>
      </c>
      <c r="G91" s="35"/>
      <c r="H91" s="35"/>
      <c r="I91" s="28" t="s">
        <v>20</v>
      </c>
      <c r="J91" s="69">
        <f>IF(J14="","",J14)</f>
        <v>44957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9" customHeight="1">
      <c r="A93" s="33"/>
      <c r="B93" s="34"/>
      <c r="C93" s="28" t="s">
        <v>21</v>
      </c>
      <c r="D93" s="35"/>
      <c r="E93" s="35"/>
      <c r="F93" s="26" t="str">
        <f>E17</f>
        <v>Mesto Malacky, Bernolákova 5188/1A, 901 01 Malacky</v>
      </c>
      <c r="G93" s="35"/>
      <c r="H93" s="35"/>
      <c r="I93" s="28" t="s">
        <v>28</v>
      </c>
      <c r="J93" s="31" t="str">
        <f>E23</f>
        <v>Cykloprojekt s.r.o., Laurinská 18, 81101 Bratislav</v>
      </c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6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 xml:space="preserve"> </v>
      </c>
      <c r="K94" s="35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8" t="s">
        <v>175</v>
      </c>
      <c r="D96" s="159"/>
      <c r="E96" s="159"/>
      <c r="F96" s="159"/>
      <c r="G96" s="159"/>
      <c r="H96" s="159"/>
      <c r="I96" s="159"/>
      <c r="J96" s="160" t="s">
        <v>176</v>
      </c>
      <c r="K96" s="159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4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22.9" customHeight="1">
      <c r="A98" s="33"/>
      <c r="B98" s="34"/>
      <c r="C98" s="161" t="s">
        <v>177</v>
      </c>
      <c r="D98" s="35"/>
      <c r="E98" s="35"/>
      <c r="F98" s="35"/>
      <c r="G98" s="35"/>
      <c r="H98" s="35"/>
      <c r="I98" s="35"/>
      <c r="J98" s="87">
        <f>J137</f>
        <v>0</v>
      </c>
      <c r="K98" s="35"/>
      <c r="L98" s="54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178</v>
      </c>
    </row>
    <row r="99" spans="1:65" s="9" customFormat="1" ht="24.95" customHeight="1">
      <c r="B99" s="162"/>
      <c r="C99" s="163"/>
      <c r="D99" s="164" t="s">
        <v>179</v>
      </c>
      <c r="E99" s="165"/>
      <c r="F99" s="165"/>
      <c r="G99" s="165"/>
      <c r="H99" s="165"/>
      <c r="I99" s="165"/>
      <c r="J99" s="166">
        <f>J138</f>
        <v>0</v>
      </c>
      <c r="K99" s="163"/>
      <c r="L99" s="167"/>
    </row>
    <row r="100" spans="1:65" s="10" customFormat="1" ht="19.899999999999999" customHeight="1">
      <c r="B100" s="168"/>
      <c r="C100" s="107"/>
      <c r="D100" s="169" t="s">
        <v>180</v>
      </c>
      <c r="E100" s="170"/>
      <c r="F100" s="170"/>
      <c r="G100" s="170"/>
      <c r="H100" s="170"/>
      <c r="I100" s="170"/>
      <c r="J100" s="171">
        <f>J139</f>
        <v>0</v>
      </c>
      <c r="K100" s="107"/>
      <c r="L100" s="172"/>
    </row>
    <row r="101" spans="1:65" s="10" customFormat="1" ht="19.899999999999999" customHeight="1">
      <c r="B101" s="168"/>
      <c r="C101" s="107"/>
      <c r="D101" s="169" t="s">
        <v>182</v>
      </c>
      <c r="E101" s="170"/>
      <c r="F101" s="170"/>
      <c r="G101" s="170"/>
      <c r="H101" s="170"/>
      <c r="I101" s="170"/>
      <c r="J101" s="171">
        <f>J170</f>
        <v>0</v>
      </c>
      <c r="K101" s="107"/>
      <c r="L101" s="172"/>
    </row>
    <row r="102" spans="1:65" s="10" customFormat="1" ht="19.899999999999999" customHeight="1">
      <c r="B102" s="168"/>
      <c r="C102" s="107"/>
      <c r="D102" s="169" t="s">
        <v>183</v>
      </c>
      <c r="E102" s="170"/>
      <c r="F102" s="170"/>
      <c r="G102" s="170"/>
      <c r="H102" s="170"/>
      <c r="I102" s="170"/>
      <c r="J102" s="171">
        <f>J180</f>
        <v>0</v>
      </c>
      <c r="K102" s="107"/>
      <c r="L102" s="172"/>
    </row>
    <row r="103" spans="1:65" s="10" customFormat="1" ht="19.899999999999999" customHeight="1">
      <c r="B103" s="168"/>
      <c r="C103" s="107"/>
      <c r="D103" s="169" t="s">
        <v>184</v>
      </c>
      <c r="E103" s="170"/>
      <c r="F103" s="170"/>
      <c r="G103" s="170"/>
      <c r="H103" s="170"/>
      <c r="I103" s="170"/>
      <c r="J103" s="171">
        <f>J212</f>
        <v>0</v>
      </c>
      <c r="K103" s="107"/>
      <c r="L103" s="172"/>
    </row>
    <row r="104" spans="1:65" s="10" customFormat="1" ht="19.899999999999999" customHeight="1">
      <c r="B104" s="168"/>
      <c r="C104" s="107"/>
      <c r="D104" s="169" t="s">
        <v>185</v>
      </c>
      <c r="E104" s="170"/>
      <c r="F104" s="170"/>
      <c r="G104" s="170"/>
      <c r="H104" s="170"/>
      <c r="I104" s="170"/>
      <c r="J104" s="171">
        <f>J214</f>
        <v>0</v>
      </c>
      <c r="K104" s="107"/>
      <c r="L104" s="172"/>
    </row>
    <row r="105" spans="1:65" s="10" customFormat="1" ht="19.899999999999999" customHeight="1">
      <c r="B105" s="168"/>
      <c r="C105" s="107"/>
      <c r="D105" s="169" t="s">
        <v>186</v>
      </c>
      <c r="E105" s="170"/>
      <c r="F105" s="170"/>
      <c r="G105" s="170"/>
      <c r="H105" s="170"/>
      <c r="I105" s="170"/>
      <c r="J105" s="171">
        <f>J255</f>
        <v>0</v>
      </c>
      <c r="K105" s="107"/>
      <c r="L105" s="172"/>
    </row>
    <row r="106" spans="1:65" s="2" customFormat="1" ht="21.7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4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65" s="2" customFormat="1" ht="6.95" customHeight="1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54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29.25" customHeight="1">
      <c r="A108" s="33"/>
      <c r="B108" s="34"/>
      <c r="C108" s="161" t="s">
        <v>187</v>
      </c>
      <c r="D108" s="35"/>
      <c r="E108" s="35"/>
      <c r="F108" s="35"/>
      <c r="G108" s="35"/>
      <c r="H108" s="35"/>
      <c r="I108" s="35"/>
      <c r="J108" s="173">
        <f>ROUND(J109 + J110 + J111 + J112 + J113 + J114,2)</f>
        <v>0</v>
      </c>
      <c r="K108" s="35"/>
      <c r="L108" s="54"/>
      <c r="N108" s="174" t="s">
        <v>40</v>
      </c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65" s="2" customFormat="1" ht="18" customHeight="1">
      <c r="A109" s="33"/>
      <c r="B109" s="34"/>
      <c r="C109" s="35"/>
      <c r="D109" s="398" t="s">
        <v>188</v>
      </c>
      <c r="E109" s="399"/>
      <c r="F109" s="399"/>
      <c r="G109" s="35"/>
      <c r="H109" s="35"/>
      <c r="I109" s="35"/>
      <c r="J109" s="176"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189</v>
      </c>
      <c r="AZ109" s="178"/>
      <c r="BA109" s="178"/>
      <c r="BB109" s="178"/>
      <c r="BC109" s="178"/>
      <c r="BD109" s="178"/>
      <c r="BE109" s="182">
        <f t="shared" ref="BE109:BE114" si="0">IF(N109="základná",J109,0)</f>
        <v>0</v>
      </c>
      <c r="BF109" s="182">
        <f t="shared" ref="BF109:BF114" si="1">IF(N109="znížená",J109,0)</f>
        <v>0</v>
      </c>
      <c r="BG109" s="182">
        <f t="shared" ref="BG109:BG114" si="2">IF(N109="zákl. prenesená",J109,0)</f>
        <v>0</v>
      </c>
      <c r="BH109" s="182">
        <f t="shared" ref="BH109:BH114" si="3">IF(N109="zníž. prenesená",J109,0)</f>
        <v>0</v>
      </c>
      <c r="BI109" s="182">
        <f t="shared" ref="BI109:BI114" si="4">IF(N109="nulová",J109,0)</f>
        <v>0</v>
      </c>
      <c r="BJ109" s="181" t="s">
        <v>95</v>
      </c>
      <c r="BK109" s="178"/>
      <c r="BL109" s="178"/>
      <c r="BM109" s="178"/>
    </row>
    <row r="110" spans="1:65" s="2" customFormat="1" ht="18" customHeight="1">
      <c r="A110" s="33"/>
      <c r="B110" s="34"/>
      <c r="C110" s="35"/>
      <c r="D110" s="398" t="s">
        <v>190</v>
      </c>
      <c r="E110" s="399"/>
      <c r="F110" s="399"/>
      <c r="G110" s="35"/>
      <c r="H110" s="35"/>
      <c r="I110" s="35"/>
      <c r="J110" s="176">
        <v>0</v>
      </c>
      <c r="K110" s="35"/>
      <c r="L110" s="177"/>
      <c r="M110" s="178"/>
      <c r="N110" s="179" t="s">
        <v>42</v>
      </c>
      <c r="O110" s="178"/>
      <c r="P110" s="178"/>
      <c r="Q110" s="178"/>
      <c r="R110" s="178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81" t="s">
        <v>189</v>
      </c>
      <c r="AZ110" s="178"/>
      <c r="BA110" s="178"/>
      <c r="BB110" s="178"/>
      <c r="BC110" s="178"/>
      <c r="BD110" s="178"/>
      <c r="BE110" s="182">
        <f t="shared" si="0"/>
        <v>0</v>
      </c>
      <c r="BF110" s="182">
        <f t="shared" si="1"/>
        <v>0</v>
      </c>
      <c r="BG110" s="182">
        <f t="shared" si="2"/>
        <v>0</v>
      </c>
      <c r="BH110" s="182">
        <f t="shared" si="3"/>
        <v>0</v>
      </c>
      <c r="BI110" s="182">
        <f t="shared" si="4"/>
        <v>0</v>
      </c>
      <c r="BJ110" s="181" t="s">
        <v>95</v>
      </c>
      <c r="BK110" s="178"/>
      <c r="BL110" s="178"/>
      <c r="BM110" s="178"/>
    </row>
    <row r="111" spans="1:65" s="2" customFormat="1" ht="18" customHeight="1">
      <c r="A111" s="33"/>
      <c r="B111" s="34"/>
      <c r="C111" s="35"/>
      <c r="D111" s="398" t="s">
        <v>191</v>
      </c>
      <c r="E111" s="399"/>
      <c r="F111" s="399"/>
      <c r="G111" s="35"/>
      <c r="H111" s="35"/>
      <c r="I111" s="35"/>
      <c r="J111" s="176">
        <v>0</v>
      </c>
      <c r="K111" s="35"/>
      <c r="L111" s="177"/>
      <c r="M111" s="178"/>
      <c r="N111" s="179" t="s">
        <v>42</v>
      </c>
      <c r="O111" s="178"/>
      <c r="P111" s="178"/>
      <c r="Q111" s="178"/>
      <c r="R111" s="178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81" t="s">
        <v>189</v>
      </c>
      <c r="AZ111" s="178"/>
      <c r="BA111" s="178"/>
      <c r="BB111" s="178"/>
      <c r="BC111" s="178"/>
      <c r="BD111" s="178"/>
      <c r="BE111" s="182">
        <f t="shared" si="0"/>
        <v>0</v>
      </c>
      <c r="BF111" s="182">
        <f t="shared" si="1"/>
        <v>0</v>
      </c>
      <c r="BG111" s="182">
        <f t="shared" si="2"/>
        <v>0</v>
      </c>
      <c r="BH111" s="182">
        <f t="shared" si="3"/>
        <v>0</v>
      </c>
      <c r="BI111" s="182">
        <f t="shared" si="4"/>
        <v>0</v>
      </c>
      <c r="BJ111" s="181" t="s">
        <v>95</v>
      </c>
      <c r="BK111" s="178"/>
      <c r="BL111" s="178"/>
      <c r="BM111" s="178"/>
    </row>
    <row r="112" spans="1:65" s="2" customFormat="1" ht="18" customHeight="1">
      <c r="A112" s="33"/>
      <c r="B112" s="34"/>
      <c r="C112" s="35"/>
      <c r="D112" s="398" t="s">
        <v>192</v>
      </c>
      <c r="E112" s="399"/>
      <c r="F112" s="399"/>
      <c r="G112" s="35"/>
      <c r="H112" s="35"/>
      <c r="I112" s="35"/>
      <c r="J112" s="176">
        <v>0</v>
      </c>
      <c r="K112" s="35"/>
      <c r="L112" s="177"/>
      <c r="M112" s="178"/>
      <c r="N112" s="179" t="s">
        <v>42</v>
      </c>
      <c r="O112" s="178"/>
      <c r="P112" s="178"/>
      <c r="Q112" s="178"/>
      <c r="R112" s="178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81" t="s">
        <v>189</v>
      </c>
      <c r="AZ112" s="178"/>
      <c r="BA112" s="178"/>
      <c r="BB112" s="178"/>
      <c r="BC112" s="178"/>
      <c r="BD112" s="178"/>
      <c r="BE112" s="182">
        <f t="shared" si="0"/>
        <v>0</v>
      </c>
      <c r="BF112" s="182">
        <f t="shared" si="1"/>
        <v>0</v>
      </c>
      <c r="BG112" s="182">
        <f t="shared" si="2"/>
        <v>0</v>
      </c>
      <c r="BH112" s="182">
        <f t="shared" si="3"/>
        <v>0</v>
      </c>
      <c r="BI112" s="182">
        <f t="shared" si="4"/>
        <v>0</v>
      </c>
      <c r="BJ112" s="181" t="s">
        <v>95</v>
      </c>
      <c r="BK112" s="178"/>
      <c r="BL112" s="178"/>
      <c r="BM112" s="178"/>
    </row>
    <row r="113" spans="1:65" s="2" customFormat="1" ht="18" customHeight="1">
      <c r="A113" s="33"/>
      <c r="B113" s="34"/>
      <c r="C113" s="35"/>
      <c r="D113" s="398" t="s">
        <v>193</v>
      </c>
      <c r="E113" s="399"/>
      <c r="F113" s="399"/>
      <c r="G113" s="35"/>
      <c r="H113" s="35"/>
      <c r="I113" s="35"/>
      <c r="J113" s="176">
        <v>0</v>
      </c>
      <c r="K113" s="35"/>
      <c r="L113" s="177"/>
      <c r="M113" s="178"/>
      <c r="N113" s="179" t="s">
        <v>42</v>
      </c>
      <c r="O113" s="178"/>
      <c r="P113" s="178"/>
      <c r="Q113" s="178"/>
      <c r="R113" s="178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81" t="s">
        <v>189</v>
      </c>
      <c r="AZ113" s="178"/>
      <c r="BA113" s="178"/>
      <c r="BB113" s="178"/>
      <c r="BC113" s="178"/>
      <c r="BD113" s="178"/>
      <c r="BE113" s="182">
        <f t="shared" si="0"/>
        <v>0</v>
      </c>
      <c r="BF113" s="182">
        <f t="shared" si="1"/>
        <v>0</v>
      </c>
      <c r="BG113" s="182">
        <f t="shared" si="2"/>
        <v>0</v>
      </c>
      <c r="BH113" s="182">
        <f t="shared" si="3"/>
        <v>0</v>
      </c>
      <c r="BI113" s="182">
        <f t="shared" si="4"/>
        <v>0</v>
      </c>
      <c r="BJ113" s="181" t="s">
        <v>95</v>
      </c>
      <c r="BK113" s="178"/>
      <c r="BL113" s="178"/>
      <c r="BM113" s="178"/>
    </row>
    <row r="114" spans="1:65" s="2" customFormat="1" ht="18" customHeight="1">
      <c r="A114" s="33"/>
      <c r="B114" s="34"/>
      <c r="C114" s="35"/>
      <c r="D114" s="175" t="s">
        <v>194</v>
      </c>
      <c r="E114" s="35"/>
      <c r="F114" s="35"/>
      <c r="G114" s="35"/>
      <c r="H114" s="35"/>
      <c r="I114" s="35"/>
      <c r="J114" s="176">
        <f>ROUND(J32*T114,2)</f>
        <v>0</v>
      </c>
      <c r="K114" s="35"/>
      <c r="L114" s="177"/>
      <c r="M114" s="178"/>
      <c r="N114" s="179" t="s">
        <v>42</v>
      </c>
      <c r="O114" s="178"/>
      <c r="P114" s="178"/>
      <c r="Q114" s="178"/>
      <c r="R114" s="178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  <c r="AW114" s="178"/>
      <c r="AX114" s="178"/>
      <c r="AY114" s="181" t="s">
        <v>195</v>
      </c>
      <c r="AZ114" s="178"/>
      <c r="BA114" s="178"/>
      <c r="BB114" s="178"/>
      <c r="BC114" s="178"/>
      <c r="BD114" s="178"/>
      <c r="BE114" s="182">
        <f t="shared" si="0"/>
        <v>0</v>
      </c>
      <c r="BF114" s="182">
        <f t="shared" si="1"/>
        <v>0</v>
      </c>
      <c r="BG114" s="182">
        <f t="shared" si="2"/>
        <v>0</v>
      </c>
      <c r="BH114" s="182">
        <f t="shared" si="3"/>
        <v>0</v>
      </c>
      <c r="BI114" s="182">
        <f t="shared" si="4"/>
        <v>0</v>
      </c>
      <c r="BJ114" s="181" t="s">
        <v>95</v>
      </c>
      <c r="BK114" s="178"/>
      <c r="BL114" s="178"/>
      <c r="BM114" s="178"/>
    </row>
    <row r="115" spans="1:65" s="2" customForma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4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29.25" customHeight="1">
      <c r="A116" s="33"/>
      <c r="B116" s="34"/>
      <c r="C116" s="183" t="s">
        <v>196</v>
      </c>
      <c r="D116" s="159"/>
      <c r="E116" s="159"/>
      <c r="F116" s="159"/>
      <c r="G116" s="159"/>
      <c r="H116" s="159"/>
      <c r="I116" s="159"/>
      <c r="J116" s="184">
        <f>ROUND(J98+J108,2)</f>
        <v>0</v>
      </c>
      <c r="K116" s="159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5" customHeight="1">
      <c r="A117" s="33"/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4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21" spans="1:65" s="2" customFormat="1" ht="6.95" customHeight="1">
      <c r="A121" s="33"/>
      <c r="B121" s="59"/>
      <c r="C121" s="60"/>
      <c r="D121" s="60"/>
      <c r="E121" s="60"/>
      <c r="F121" s="60"/>
      <c r="G121" s="60"/>
      <c r="H121" s="60"/>
      <c r="I121" s="60"/>
      <c r="J121" s="60"/>
      <c r="K121" s="60"/>
      <c r="L121" s="54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24.95" customHeight="1">
      <c r="A122" s="33"/>
      <c r="B122" s="34"/>
      <c r="C122" s="22" t="s">
        <v>197</v>
      </c>
      <c r="D122" s="35"/>
      <c r="E122" s="35"/>
      <c r="F122" s="35"/>
      <c r="G122" s="35"/>
      <c r="H122" s="35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6.9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12" customHeight="1">
      <c r="A124" s="33"/>
      <c r="B124" s="34"/>
      <c r="C124" s="28" t="s">
        <v>14</v>
      </c>
      <c r="D124" s="35"/>
      <c r="E124" s="35"/>
      <c r="F124" s="35"/>
      <c r="G124" s="35"/>
      <c r="H124" s="35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2" customFormat="1" ht="27" customHeight="1">
      <c r="A125" s="33"/>
      <c r="B125" s="34"/>
      <c r="C125" s="35"/>
      <c r="D125" s="35"/>
      <c r="E125" s="400" t="str">
        <f>E7</f>
        <v>Cyklotrasa Partizánska - Cesta mládeže, Malacky - časť 2 - neoprávnené náklady</v>
      </c>
      <c r="F125" s="401"/>
      <c r="G125" s="401"/>
      <c r="H125" s="401"/>
      <c r="I125" s="35"/>
      <c r="J125" s="35"/>
      <c r="K125" s="35"/>
      <c r="L125" s="54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5" s="1" customFormat="1" ht="12" customHeight="1">
      <c r="B126" s="20"/>
      <c r="C126" s="28" t="s">
        <v>170</v>
      </c>
      <c r="D126" s="21"/>
      <c r="E126" s="21"/>
      <c r="F126" s="21"/>
      <c r="G126" s="21"/>
      <c r="H126" s="21"/>
      <c r="I126" s="21"/>
      <c r="J126" s="21"/>
      <c r="K126" s="21"/>
      <c r="L126" s="19"/>
    </row>
    <row r="127" spans="1:65" s="2" customFormat="1" ht="14.45" customHeight="1">
      <c r="A127" s="33"/>
      <c r="B127" s="34"/>
      <c r="C127" s="35"/>
      <c r="D127" s="35"/>
      <c r="E127" s="400" t="s">
        <v>655</v>
      </c>
      <c r="F127" s="402"/>
      <c r="G127" s="402"/>
      <c r="H127" s="402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2" customHeight="1">
      <c r="A128" s="33"/>
      <c r="B128" s="34"/>
      <c r="C128" s="28" t="s">
        <v>633</v>
      </c>
      <c r="D128" s="35"/>
      <c r="E128" s="35"/>
      <c r="F128" s="35"/>
      <c r="G128" s="35"/>
      <c r="H128" s="35"/>
      <c r="I128" s="35"/>
      <c r="J128" s="35"/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6" customHeight="1">
      <c r="A129" s="33"/>
      <c r="B129" s="34"/>
      <c r="C129" s="35"/>
      <c r="D129" s="35"/>
      <c r="E129" s="356" t="str">
        <f>E11</f>
        <v>999-9-9-46 - SO 14.7</v>
      </c>
      <c r="F129" s="402"/>
      <c r="G129" s="402"/>
      <c r="H129" s="402"/>
      <c r="I129" s="35"/>
      <c r="J129" s="35"/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6.95" customHeight="1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2" customHeight="1">
      <c r="A131" s="33"/>
      <c r="B131" s="34"/>
      <c r="C131" s="28" t="s">
        <v>18</v>
      </c>
      <c r="D131" s="35"/>
      <c r="E131" s="35"/>
      <c r="F131" s="26" t="str">
        <f>F14</f>
        <v>Malacky</v>
      </c>
      <c r="G131" s="35"/>
      <c r="H131" s="35"/>
      <c r="I131" s="28" t="s">
        <v>20</v>
      </c>
      <c r="J131" s="69">
        <f>IF(J14="","",J14)</f>
        <v>44957</v>
      </c>
      <c r="K131" s="35"/>
      <c r="L131" s="54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6.95" customHeight="1">
      <c r="A132" s="33"/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54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40.9" customHeight="1">
      <c r="A133" s="33"/>
      <c r="B133" s="34"/>
      <c r="C133" s="28" t="s">
        <v>21</v>
      </c>
      <c r="D133" s="35"/>
      <c r="E133" s="35"/>
      <c r="F133" s="26" t="str">
        <f>E17</f>
        <v>Mesto Malacky, Bernolákova 5188/1A, 901 01 Malacky</v>
      </c>
      <c r="G133" s="35"/>
      <c r="H133" s="35"/>
      <c r="I133" s="28" t="s">
        <v>28</v>
      </c>
      <c r="J133" s="31" t="str">
        <f>E23</f>
        <v>Cykloprojekt s.r.o., Laurinská 18, 81101 Bratislav</v>
      </c>
      <c r="K133" s="35"/>
      <c r="L133" s="54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5.6" customHeight="1">
      <c r="A134" s="33"/>
      <c r="B134" s="34"/>
      <c r="C134" s="28" t="s">
        <v>26</v>
      </c>
      <c r="D134" s="35"/>
      <c r="E134" s="35"/>
      <c r="F134" s="26" t="str">
        <f>IF(E20="","",E20)</f>
        <v>Vyplň údaj</v>
      </c>
      <c r="G134" s="35"/>
      <c r="H134" s="35"/>
      <c r="I134" s="28" t="s">
        <v>33</v>
      </c>
      <c r="J134" s="31" t="str">
        <f>E26</f>
        <v xml:space="preserve"> </v>
      </c>
      <c r="K134" s="35"/>
      <c r="L134" s="54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10.35" customHeight="1">
      <c r="A135" s="33"/>
      <c r="B135" s="34"/>
      <c r="C135" s="35"/>
      <c r="D135" s="35"/>
      <c r="E135" s="35"/>
      <c r="F135" s="35"/>
      <c r="G135" s="35"/>
      <c r="H135" s="35"/>
      <c r="I135" s="35"/>
      <c r="J135" s="35"/>
      <c r="K135" s="35"/>
      <c r="L135" s="54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11" customFormat="1" ht="29.25" customHeight="1">
      <c r="A136" s="185"/>
      <c r="B136" s="186"/>
      <c r="C136" s="187" t="s">
        <v>198</v>
      </c>
      <c r="D136" s="188" t="s">
        <v>61</v>
      </c>
      <c r="E136" s="188" t="s">
        <v>57</v>
      </c>
      <c r="F136" s="188" t="s">
        <v>58</v>
      </c>
      <c r="G136" s="188" t="s">
        <v>199</v>
      </c>
      <c r="H136" s="188" t="s">
        <v>200</v>
      </c>
      <c r="I136" s="188" t="s">
        <v>201</v>
      </c>
      <c r="J136" s="189" t="s">
        <v>176</v>
      </c>
      <c r="K136" s="190" t="s">
        <v>202</v>
      </c>
      <c r="L136" s="191"/>
      <c r="M136" s="78" t="s">
        <v>1</v>
      </c>
      <c r="N136" s="79" t="s">
        <v>40</v>
      </c>
      <c r="O136" s="79" t="s">
        <v>203</v>
      </c>
      <c r="P136" s="79" t="s">
        <v>204</v>
      </c>
      <c r="Q136" s="79" t="s">
        <v>205</v>
      </c>
      <c r="R136" s="79" t="s">
        <v>206</v>
      </c>
      <c r="S136" s="79" t="s">
        <v>207</v>
      </c>
      <c r="T136" s="80" t="s">
        <v>208</v>
      </c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</row>
    <row r="137" spans="1:65" s="2" customFormat="1" ht="22.9" customHeight="1">
      <c r="A137" s="33"/>
      <c r="B137" s="34"/>
      <c r="C137" s="85" t="s">
        <v>172</v>
      </c>
      <c r="D137" s="35"/>
      <c r="E137" s="35"/>
      <c r="F137" s="35"/>
      <c r="G137" s="35"/>
      <c r="H137" s="35"/>
      <c r="I137" s="35"/>
      <c r="J137" s="192">
        <f>BK137</f>
        <v>0</v>
      </c>
      <c r="K137" s="35"/>
      <c r="L137" s="38"/>
      <c r="M137" s="81"/>
      <c r="N137" s="193"/>
      <c r="O137" s="82"/>
      <c r="P137" s="194">
        <f>P138</f>
        <v>0</v>
      </c>
      <c r="Q137" s="82"/>
      <c r="R137" s="194">
        <f>R138</f>
        <v>1615.1084606999998</v>
      </c>
      <c r="S137" s="82"/>
      <c r="T137" s="195">
        <f>T138</f>
        <v>804.67241000000001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75</v>
      </c>
      <c r="AU137" s="16" t="s">
        <v>178</v>
      </c>
      <c r="BK137" s="196">
        <f>BK138</f>
        <v>0</v>
      </c>
    </row>
    <row r="138" spans="1:65" s="12" customFormat="1" ht="25.9" customHeight="1">
      <c r="B138" s="197"/>
      <c r="C138" s="198"/>
      <c r="D138" s="199" t="s">
        <v>75</v>
      </c>
      <c r="E138" s="200" t="s">
        <v>209</v>
      </c>
      <c r="F138" s="200" t="s">
        <v>210</v>
      </c>
      <c r="G138" s="198"/>
      <c r="H138" s="198"/>
      <c r="I138" s="201"/>
      <c r="J138" s="202">
        <f>BK138</f>
        <v>0</v>
      </c>
      <c r="K138" s="198"/>
      <c r="L138" s="203"/>
      <c r="M138" s="204"/>
      <c r="N138" s="205"/>
      <c r="O138" s="205"/>
      <c r="P138" s="206">
        <f>P139+P170+P180+P212+P214+P255</f>
        <v>0</v>
      </c>
      <c r="Q138" s="205"/>
      <c r="R138" s="206">
        <f>R139+R170+R180+R212+R214+R255</f>
        <v>1615.1084606999998</v>
      </c>
      <c r="S138" s="205"/>
      <c r="T138" s="207">
        <f>T139+T170+T180+T212+T214+T255</f>
        <v>804.67241000000001</v>
      </c>
      <c r="AR138" s="208" t="s">
        <v>84</v>
      </c>
      <c r="AT138" s="209" t="s">
        <v>75</v>
      </c>
      <c r="AU138" s="209" t="s">
        <v>76</v>
      </c>
      <c r="AY138" s="208" t="s">
        <v>211</v>
      </c>
      <c r="BK138" s="210">
        <f>BK139+BK170+BK180+BK212+BK214+BK255</f>
        <v>0</v>
      </c>
    </row>
    <row r="139" spans="1:65" s="12" customFormat="1" ht="22.9" customHeight="1">
      <c r="B139" s="197"/>
      <c r="C139" s="198"/>
      <c r="D139" s="199" t="s">
        <v>75</v>
      </c>
      <c r="E139" s="211" t="s">
        <v>84</v>
      </c>
      <c r="F139" s="211" t="s">
        <v>212</v>
      </c>
      <c r="G139" s="198"/>
      <c r="H139" s="198"/>
      <c r="I139" s="201"/>
      <c r="J139" s="212">
        <f>BK139</f>
        <v>0</v>
      </c>
      <c r="K139" s="198"/>
      <c r="L139" s="203"/>
      <c r="M139" s="204"/>
      <c r="N139" s="205"/>
      <c r="O139" s="205"/>
      <c r="P139" s="206">
        <f>SUM(P140:P169)</f>
        <v>0</v>
      </c>
      <c r="Q139" s="205"/>
      <c r="R139" s="206">
        <f>SUM(R140:R169)</f>
        <v>1.05129E-2</v>
      </c>
      <c r="S139" s="205"/>
      <c r="T139" s="207">
        <f>SUM(T140:T169)</f>
        <v>804.66840999999999</v>
      </c>
      <c r="AR139" s="208" t="s">
        <v>84</v>
      </c>
      <c r="AT139" s="209" t="s">
        <v>75</v>
      </c>
      <c r="AU139" s="209" t="s">
        <v>84</v>
      </c>
      <c r="AY139" s="208" t="s">
        <v>211</v>
      </c>
      <c r="BK139" s="210">
        <f>SUM(BK140:BK169)</f>
        <v>0</v>
      </c>
    </row>
    <row r="140" spans="1:65" s="2" customFormat="1" ht="22.15" customHeight="1">
      <c r="A140" s="33"/>
      <c r="B140" s="34"/>
      <c r="C140" s="213" t="s">
        <v>84</v>
      </c>
      <c r="D140" s="213" t="s">
        <v>213</v>
      </c>
      <c r="E140" s="214" t="s">
        <v>657</v>
      </c>
      <c r="F140" s="215" t="s">
        <v>658</v>
      </c>
      <c r="G140" s="216" t="s">
        <v>216</v>
      </c>
      <c r="H140" s="217">
        <v>6.21</v>
      </c>
      <c r="I140" s="218"/>
      <c r="J140" s="217">
        <f>ROUND(I140*H140,2)</f>
        <v>0</v>
      </c>
      <c r="K140" s="219"/>
      <c r="L140" s="38"/>
      <c r="M140" s="220" t="s">
        <v>1</v>
      </c>
      <c r="N140" s="221" t="s">
        <v>42</v>
      </c>
      <c r="O140" s="74"/>
      <c r="P140" s="222">
        <f>O140*H140</f>
        <v>0</v>
      </c>
      <c r="Q140" s="222">
        <v>0</v>
      </c>
      <c r="R140" s="222">
        <f>Q140*H140</f>
        <v>0</v>
      </c>
      <c r="S140" s="222">
        <v>0.13800000000000001</v>
      </c>
      <c r="T140" s="223">
        <f>S140*H140</f>
        <v>0.85698000000000008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4" t="s">
        <v>217</v>
      </c>
      <c r="AT140" s="224" t="s">
        <v>213</v>
      </c>
      <c r="AU140" s="224" t="s">
        <v>95</v>
      </c>
      <c r="AY140" s="16" t="s">
        <v>211</v>
      </c>
      <c r="BE140" s="225">
        <f>IF(N140="základná",J140,0)</f>
        <v>0</v>
      </c>
      <c r="BF140" s="225">
        <f>IF(N140="znížená",J140,0)</f>
        <v>0</v>
      </c>
      <c r="BG140" s="225">
        <f>IF(N140="zákl. prenesená",J140,0)</f>
        <v>0</v>
      </c>
      <c r="BH140" s="225">
        <f>IF(N140="zníž. prenesená",J140,0)</f>
        <v>0</v>
      </c>
      <c r="BI140" s="225">
        <f>IF(N140="nulová",J140,0)</f>
        <v>0</v>
      </c>
      <c r="BJ140" s="16" t="s">
        <v>95</v>
      </c>
      <c r="BK140" s="225">
        <f>ROUND(I140*H140,2)</f>
        <v>0</v>
      </c>
      <c r="BL140" s="16" t="s">
        <v>217</v>
      </c>
      <c r="BM140" s="224" t="s">
        <v>659</v>
      </c>
    </row>
    <row r="141" spans="1:65" s="2" customFormat="1" ht="22.15" customHeight="1">
      <c r="A141" s="33"/>
      <c r="B141" s="34"/>
      <c r="C141" s="213" t="s">
        <v>95</v>
      </c>
      <c r="D141" s="213" t="s">
        <v>213</v>
      </c>
      <c r="E141" s="214" t="s">
        <v>221</v>
      </c>
      <c r="F141" s="215" t="s">
        <v>222</v>
      </c>
      <c r="G141" s="216" t="s">
        <v>216</v>
      </c>
      <c r="H141" s="217">
        <v>1269.6400000000001</v>
      </c>
      <c r="I141" s="218"/>
      <c r="J141" s="217">
        <f>ROUND(I141*H141,2)</f>
        <v>0</v>
      </c>
      <c r="K141" s="219"/>
      <c r="L141" s="38"/>
      <c r="M141" s="220" t="s">
        <v>1</v>
      </c>
      <c r="N141" s="221" t="s">
        <v>42</v>
      </c>
      <c r="O141" s="74"/>
      <c r="P141" s="222">
        <f>O141*H141</f>
        <v>0</v>
      </c>
      <c r="Q141" s="222">
        <v>0</v>
      </c>
      <c r="R141" s="222">
        <f>Q141*H141</f>
        <v>0</v>
      </c>
      <c r="S141" s="222">
        <v>0.22500000000000001</v>
      </c>
      <c r="T141" s="223">
        <f>S141*H141</f>
        <v>285.66900000000004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4" t="s">
        <v>217</v>
      </c>
      <c r="AT141" s="224" t="s">
        <v>213</v>
      </c>
      <c r="AU141" s="224" t="s">
        <v>95</v>
      </c>
      <c r="AY141" s="16" t="s">
        <v>211</v>
      </c>
      <c r="BE141" s="225">
        <f>IF(N141="základná",J141,0)</f>
        <v>0</v>
      </c>
      <c r="BF141" s="225">
        <f>IF(N141="znížená",J141,0)</f>
        <v>0</v>
      </c>
      <c r="BG141" s="225">
        <f>IF(N141="zákl. prenesená",J141,0)</f>
        <v>0</v>
      </c>
      <c r="BH141" s="225">
        <f>IF(N141="zníž. prenesená",J141,0)</f>
        <v>0</v>
      </c>
      <c r="BI141" s="225">
        <f>IF(N141="nulová",J141,0)</f>
        <v>0</v>
      </c>
      <c r="BJ141" s="16" t="s">
        <v>95</v>
      </c>
      <c r="BK141" s="225">
        <f>ROUND(I141*H141,2)</f>
        <v>0</v>
      </c>
      <c r="BL141" s="16" t="s">
        <v>217</v>
      </c>
      <c r="BM141" s="224" t="s">
        <v>934</v>
      </c>
    </row>
    <row r="142" spans="1:65" s="2" customFormat="1" ht="22.15" customHeight="1">
      <c r="A142" s="33"/>
      <c r="B142" s="34"/>
      <c r="C142" s="213" t="s">
        <v>225</v>
      </c>
      <c r="D142" s="213" t="s">
        <v>213</v>
      </c>
      <c r="E142" s="214" t="s">
        <v>569</v>
      </c>
      <c r="F142" s="215" t="s">
        <v>570</v>
      </c>
      <c r="G142" s="216" t="s">
        <v>216</v>
      </c>
      <c r="H142" s="217">
        <v>256.11</v>
      </c>
      <c r="I142" s="218"/>
      <c r="J142" s="217">
        <f>ROUND(I142*H142,2)</f>
        <v>0</v>
      </c>
      <c r="K142" s="219"/>
      <c r="L142" s="38"/>
      <c r="M142" s="220" t="s">
        <v>1</v>
      </c>
      <c r="N142" s="221" t="s">
        <v>42</v>
      </c>
      <c r="O142" s="74"/>
      <c r="P142" s="222">
        <f>O142*H142</f>
        <v>0</v>
      </c>
      <c r="Q142" s="222">
        <v>0</v>
      </c>
      <c r="R142" s="222">
        <f>Q142*H142</f>
        <v>0</v>
      </c>
      <c r="S142" s="222">
        <v>0.316</v>
      </c>
      <c r="T142" s="223">
        <f>S142*H142</f>
        <v>80.930760000000006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4" t="s">
        <v>217</v>
      </c>
      <c r="AT142" s="224" t="s">
        <v>213</v>
      </c>
      <c r="AU142" s="224" t="s">
        <v>95</v>
      </c>
      <c r="AY142" s="16" t="s">
        <v>211</v>
      </c>
      <c r="BE142" s="225">
        <f>IF(N142="základná",J142,0)</f>
        <v>0</v>
      </c>
      <c r="BF142" s="225">
        <f>IF(N142="znížená",J142,0)</f>
        <v>0</v>
      </c>
      <c r="BG142" s="225">
        <f>IF(N142="zákl. prenesená",J142,0)</f>
        <v>0</v>
      </c>
      <c r="BH142" s="225">
        <f>IF(N142="zníž. prenesená",J142,0)</f>
        <v>0</v>
      </c>
      <c r="BI142" s="225">
        <f>IF(N142="nulová",J142,0)</f>
        <v>0</v>
      </c>
      <c r="BJ142" s="16" t="s">
        <v>95</v>
      </c>
      <c r="BK142" s="225">
        <f>ROUND(I142*H142,2)</f>
        <v>0</v>
      </c>
      <c r="BL142" s="16" t="s">
        <v>217</v>
      </c>
      <c r="BM142" s="224" t="s">
        <v>935</v>
      </c>
    </row>
    <row r="143" spans="1:65" s="2" customFormat="1" ht="30" customHeight="1">
      <c r="A143" s="33"/>
      <c r="B143" s="34"/>
      <c r="C143" s="213" t="s">
        <v>217</v>
      </c>
      <c r="D143" s="213" t="s">
        <v>213</v>
      </c>
      <c r="E143" s="214" t="s">
        <v>226</v>
      </c>
      <c r="F143" s="215" t="s">
        <v>227</v>
      </c>
      <c r="G143" s="216" t="s">
        <v>216</v>
      </c>
      <c r="H143" s="217">
        <v>116.81</v>
      </c>
      <c r="I143" s="218"/>
      <c r="J143" s="217">
        <f>ROUND(I143*H143,2)</f>
        <v>0</v>
      </c>
      <c r="K143" s="219"/>
      <c r="L143" s="38"/>
      <c r="M143" s="220" t="s">
        <v>1</v>
      </c>
      <c r="N143" s="221" t="s">
        <v>42</v>
      </c>
      <c r="O143" s="74"/>
      <c r="P143" s="222">
        <f>O143*H143</f>
        <v>0</v>
      </c>
      <c r="Q143" s="222">
        <v>9.0000000000000006E-5</v>
      </c>
      <c r="R143" s="222">
        <f>Q143*H143</f>
        <v>1.05129E-2</v>
      </c>
      <c r="S143" s="222">
        <v>0.127</v>
      </c>
      <c r="T143" s="223">
        <f>S143*H143</f>
        <v>14.83487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24" t="s">
        <v>217</v>
      </c>
      <c r="AT143" s="224" t="s">
        <v>213</v>
      </c>
      <c r="AU143" s="224" t="s">
        <v>95</v>
      </c>
      <c r="AY143" s="16" t="s">
        <v>211</v>
      </c>
      <c r="BE143" s="225">
        <f>IF(N143="základná",J143,0)</f>
        <v>0</v>
      </c>
      <c r="BF143" s="225">
        <f>IF(N143="znížená",J143,0)</f>
        <v>0</v>
      </c>
      <c r="BG143" s="225">
        <f>IF(N143="zákl. prenesená",J143,0)</f>
        <v>0</v>
      </c>
      <c r="BH143" s="225">
        <f>IF(N143="zníž. prenesená",J143,0)</f>
        <v>0</v>
      </c>
      <c r="BI143" s="225">
        <f>IF(N143="nulová",J143,0)</f>
        <v>0</v>
      </c>
      <c r="BJ143" s="16" t="s">
        <v>95</v>
      </c>
      <c r="BK143" s="225">
        <f>ROUND(I143*H143,2)</f>
        <v>0</v>
      </c>
      <c r="BL143" s="16" t="s">
        <v>217</v>
      </c>
      <c r="BM143" s="224" t="s">
        <v>664</v>
      </c>
    </row>
    <row r="144" spans="1:65" s="13" customFormat="1">
      <c r="B144" s="226"/>
      <c r="C144" s="227"/>
      <c r="D144" s="228" t="s">
        <v>219</v>
      </c>
      <c r="E144" s="229" t="s">
        <v>1</v>
      </c>
      <c r="F144" s="230" t="s">
        <v>822</v>
      </c>
      <c r="G144" s="227"/>
      <c r="H144" s="231">
        <v>0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219</v>
      </c>
      <c r="AU144" s="237" t="s">
        <v>95</v>
      </c>
      <c r="AV144" s="13" t="s">
        <v>95</v>
      </c>
      <c r="AW144" s="13" t="s">
        <v>32</v>
      </c>
      <c r="AX144" s="13" t="s">
        <v>76</v>
      </c>
      <c r="AY144" s="237" t="s">
        <v>211</v>
      </c>
    </row>
    <row r="145" spans="1:65" s="13" customFormat="1">
      <c r="B145" s="226"/>
      <c r="C145" s="227"/>
      <c r="D145" s="228" t="s">
        <v>219</v>
      </c>
      <c r="E145" s="229" t="s">
        <v>1</v>
      </c>
      <c r="F145" s="230" t="s">
        <v>936</v>
      </c>
      <c r="G145" s="227"/>
      <c r="H145" s="231">
        <v>116.81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219</v>
      </c>
      <c r="AU145" s="237" t="s">
        <v>95</v>
      </c>
      <c r="AV145" s="13" t="s">
        <v>95</v>
      </c>
      <c r="AW145" s="13" t="s">
        <v>32</v>
      </c>
      <c r="AX145" s="13" t="s">
        <v>76</v>
      </c>
      <c r="AY145" s="237" t="s">
        <v>211</v>
      </c>
    </row>
    <row r="146" spans="1:65" s="14" customFormat="1">
      <c r="B146" s="238"/>
      <c r="C146" s="239"/>
      <c r="D146" s="228" t="s">
        <v>219</v>
      </c>
      <c r="E146" s="240" t="s">
        <v>1</v>
      </c>
      <c r="F146" s="241" t="s">
        <v>231</v>
      </c>
      <c r="G146" s="239"/>
      <c r="H146" s="242">
        <v>116.81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219</v>
      </c>
      <c r="AU146" s="248" t="s">
        <v>95</v>
      </c>
      <c r="AV146" s="14" t="s">
        <v>217</v>
      </c>
      <c r="AW146" s="14" t="s">
        <v>32</v>
      </c>
      <c r="AX146" s="14" t="s">
        <v>84</v>
      </c>
      <c r="AY146" s="248" t="s">
        <v>211</v>
      </c>
    </row>
    <row r="147" spans="1:65" s="2" customFormat="1" ht="22.15" customHeight="1">
      <c r="A147" s="33"/>
      <c r="B147" s="34"/>
      <c r="C147" s="213" t="s">
        <v>236</v>
      </c>
      <c r="D147" s="213" t="s">
        <v>213</v>
      </c>
      <c r="E147" s="214" t="s">
        <v>232</v>
      </c>
      <c r="F147" s="215" t="s">
        <v>233</v>
      </c>
      <c r="G147" s="216" t="s">
        <v>234</v>
      </c>
      <c r="H147" s="217">
        <v>104.96</v>
      </c>
      <c r="I147" s="218"/>
      <c r="J147" s="217">
        <f>ROUND(I147*H147,2)</f>
        <v>0</v>
      </c>
      <c r="K147" s="219"/>
      <c r="L147" s="38"/>
      <c r="M147" s="220" t="s">
        <v>1</v>
      </c>
      <c r="N147" s="221" t="s">
        <v>42</v>
      </c>
      <c r="O147" s="74"/>
      <c r="P147" s="222">
        <f>O147*H147</f>
        <v>0</v>
      </c>
      <c r="Q147" s="222">
        <v>0</v>
      </c>
      <c r="R147" s="222">
        <f>Q147*H147</f>
        <v>0</v>
      </c>
      <c r="S147" s="222">
        <v>0.14499999999999999</v>
      </c>
      <c r="T147" s="223">
        <f>S147*H147</f>
        <v>15.219199999999997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4" t="s">
        <v>217</v>
      </c>
      <c r="AT147" s="224" t="s">
        <v>213</v>
      </c>
      <c r="AU147" s="224" t="s">
        <v>95</v>
      </c>
      <c r="AY147" s="16" t="s">
        <v>211</v>
      </c>
      <c r="BE147" s="225">
        <f>IF(N147="základná",J147,0)</f>
        <v>0</v>
      </c>
      <c r="BF147" s="225">
        <f>IF(N147="znížená",J147,0)</f>
        <v>0</v>
      </c>
      <c r="BG147" s="225">
        <f>IF(N147="zákl. prenesená",J147,0)</f>
        <v>0</v>
      </c>
      <c r="BH147" s="225">
        <f>IF(N147="zníž. prenesená",J147,0)</f>
        <v>0</v>
      </c>
      <c r="BI147" s="225">
        <f>IF(N147="nulová",J147,0)</f>
        <v>0</v>
      </c>
      <c r="BJ147" s="16" t="s">
        <v>95</v>
      </c>
      <c r="BK147" s="225">
        <f>ROUND(I147*H147,2)</f>
        <v>0</v>
      </c>
      <c r="BL147" s="16" t="s">
        <v>217</v>
      </c>
      <c r="BM147" s="224" t="s">
        <v>667</v>
      </c>
    </row>
    <row r="148" spans="1:65" s="2" customFormat="1" ht="22.15" customHeight="1">
      <c r="A148" s="33"/>
      <c r="B148" s="34"/>
      <c r="C148" s="213" t="s">
        <v>242</v>
      </c>
      <c r="D148" s="213" t="s">
        <v>213</v>
      </c>
      <c r="E148" s="214" t="s">
        <v>937</v>
      </c>
      <c r="F148" s="215" t="s">
        <v>938</v>
      </c>
      <c r="G148" s="216" t="s">
        <v>216</v>
      </c>
      <c r="H148" s="217">
        <v>1269.6400000000001</v>
      </c>
      <c r="I148" s="218"/>
      <c r="J148" s="217">
        <f>ROUND(I148*H148,2)</f>
        <v>0</v>
      </c>
      <c r="K148" s="219"/>
      <c r="L148" s="38"/>
      <c r="M148" s="220" t="s">
        <v>1</v>
      </c>
      <c r="N148" s="221" t="s">
        <v>42</v>
      </c>
      <c r="O148" s="74"/>
      <c r="P148" s="222">
        <f>O148*H148</f>
        <v>0</v>
      </c>
      <c r="Q148" s="222">
        <v>0</v>
      </c>
      <c r="R148" s="222">
        <f>Q148*H148</f>
        <v>0</v>
      </c>
      <c r="S148" s="222">
        <v>0.24</v>
      </c>
      <c r="T148" s="223">
        <f>S148*H148</f>
        <v>304.71359999999999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24" t="s">
        <v>217</v>
      </c>
      <c r="AT148" s="224" t="s">
        <v>213</v>
      </c>
      <c r="AU148" s="224" t="s">
        <v>95</v>
      </c>
      <c r="AY148" s="16" t="s">
        <v>211</v>
      </c>
      <c r="BE148" s="225">
        <f>IF(N148="základná",J148,0)</f>
        <v>0</v>
      </c>
      <c r="BF148" s="225">
        <f>IF(N148="znížená",J148,0)</f>
        <v>0</v>
      </c>
      <c r="BG148" s="225">
        <f>IF(N148="zákl. prenesená",J148,0)</f>
        <v>0</v>
      </c>
      <c r="BH148" s="225">
        <f>IF(N148="zníž. prenesená",J148,0)</f>
        <v>0</v>
      </c>
      <c r="BI148" s="225">
        <f>IF(N148="nulová",J148,0)</f>
        <v>0</v>
      </c>
      <c r="BJ148" s="16" t="s">
        <v>95</v>
      </c>
      <c r="BK148" s="225">
        <f>ROUND(I148*H148,2)</f>
        <v>0</v>
      </c>
      <c r="BL148" s="16" t="s">
        <v>217</v>
      </c>
      <c r="BM148" s="224" t="s">
        <v>939</v>
      </c>
    </row>
    <row r="149" spans="1:65" s="2" customFormat="1" ht="30" customHeight="1">
      <c r="A149" s="33"/>
      <c r="B149" s="34"/>
      <c r="C149" s="213" t="s">
        <v>247</v>
      </c>
      <c r="D149" s="213" t="s">
        <v>213</v>
      </c>
      <c r="E149" s="214" t="s">
        <v>573</v>
      </c>
      <c r="F149" s="215" t="s">
        <v>574</v>
      </c>
      <c r="G149" s="216" t="s">
        <v>216</v>
      </c>
      <c r="H149" s="217">
        <v>256.11</v>
      </c>
      <c r="I149" s="218"/>
      <c r="J149" s="217">
        <f>ROUND(I149*H149,2)</f>
        <v>0</v>
      </c>
      <c r="K149" s="219"/>
      <c r="L149" s="38"/>
      <c r="M149" s="220" t="s">
        <v>1</v>
      </c>
      <c r="N149" s="221" t="s">
        <v>42</v>
      </c>
      <c r="O149" s="74"/>
      <c r="P149" s="222">
        <f>O149*H149</f>
        <v>0</v>
      </c>
      <c r="Q149" s="222">
        <v>0</v>
      </c>
      <c r="R149" s="222">
        <f>Q149*H149</f>
        <v>0</v>
      </c>
      <c r="S149" s="222">
        <v>0.4</v>
      </c>
      <c r="T149" s="223">
        <f>S149*H149</f>
        <v>102.44400000000002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4" t="s">
        <v>217</v>
      </c>
      <c r="AT149" s="224" t="s">
        <v>213</v>
      </c>
      <c r="AU149" s="224" t="s">
        <v>95</v>
      </c>
      <c r="AY149" s="16" t="s">
        <v>211</v>
      </c>
      <c r="BE149" s="225">
        <f>IF(N149="základná",J149,0)</f>
        <v>0</v>
      </c>
      <c r="BF149" s="225">
        <f>IF(N149="znížená",J149,0)</f>
        <v>0</v>
      </c>
      <c r="BG149" s="225">
        <f>IF(N149="zákl. prenesená",J149,0)</f>
        <v>0</v>
      </c>
      <c r="BH149" s="225">
        <f>IF(N149="zníž. prenesená",J149,0)</f>
        <v>0</v>
      </c>
      <c r="BI149" s="225">
        <f>IF(N149="nulová",J149,0)</f>
        <v>0</v>
      </c>
      <c r="BJ149" s="16" t="s">
        <v>95</v>
      </c>
      <c r="BK149" s="225">
        <f>ROUND(I149*H149,2)</f>
        <v>0</v>
      </c>
      <c r="BL149" s="16" t="s">
        <v>217</v>
      </c>
      <c r="BM149" s="224" t="s">
        <v>940</v>
      </c>
    </row>
    <row r="150" spans="1:65" s="13" customFormat="1">
      <c r="B150" s="226"/>
      <c r="C150" s="227"/>
      <c r="D150" s="228" t="s">
        <v>219</v>
      </c>
      <c r="E150" s="229" t="s">
        <v>1</v>
      </c>
      <c r="F150" s="230" t="s">
        <v>941</v>
      </c>
      <c r="G150" s="227"/>
      <c r="H150" s="231">
        <v>256.11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219</v>
      </c>
      <c r="AU150" s="237" t="s">
        <v>95</v>
      </c>
      <c r="AV150" s="13" t="s">
        <v>95</v>
      </c>
      <c r="AW150" s="13" t="s">
        <v>32</v>
      </c>
      <c r="AX150" s="13" t="s">
        <v>84</v>
      </c>
      <c r="AY150" s="237" t="s">
        <v>211</v>
      </c>
    </row>
    <row r="151" spans="1:65" s="2" customFormat="1" ht="30" customHeight="1">
      <c r="A151" s="33"/>
      <c r="B151" s="34"/>
      <c r="C151" s="213" t="s">
        <v>252</v>
      </c>
      <c r="D151" s="213" t="s">
        <v>213</v>
      </c>
      <c r="E151" s="214" t="s">
        <v>237</v>
      </c>
      <c r="F151" s="215" t="s">
        <v>238</v>
      </c>
      <c r="G151" s="216" t="s">
        <v>239</v>
      </c>
      <c r="H151" s="217">
        <v>9.94</v>
      </c>
      <c r="I151" s="218"/>
      <c r="J151" s="217">
        <f>ROUND(I151*H151,2)</f>
        <v>0</v>
      </c>
      <c r="K151" s="219"/>
      <c r="L151" s="38"/>
      <c r="M151" s="220" t="s">
        <v>1</v>
      </c>
      <c r="N151" s="221" t="s">
        <v>42</v>
      </c>
      <c r="O151" s="74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24" t="s">
        <v>217</v>
      </c>
      <c r="AT151" s="224" t="s">
        <v>213</v>
      </c>
      <c r="AU151" s="224" t="s">
        <v>95</v>
      </c>
      <c r="AY151" s="16" t="s">
        <v>211</v>
      </c>
      <c r="BE151" s="225">
        <f>IF(N151="základná",J151,0)</f>
        <v>0</v>
      </c>
      <c r="BF151" s="225">
        <f>IF(N151="znížená",J151,0)</f>
        <v>0</v>
      </c>
      <c r="BG151" s="225">
        <f>IF(N151="zákl. prenesená",J151,0)</f>
        <v>0</v>
      </c>
      <c r="BH151" s="225">
        <f>IF(N151="zníž. prenesená",J151,0)</f>
        <v>0</v>
      </c>
      <c r="BI151" s="225">
        <f>IF(N151="nulová",J151,0)</f>
        <v>0</v>
      </c>
      <c r="BJ151" s="16" t="s">
        <v>95</v>
      </c>
      <c r="BK151" s="225">
        <f>ROUND(I151*H151,2)</f>
        <v>0</v>
      </c>
      <c r="BL151" s="16" t="s">
        <v>217</v>
      </c>
      <c r="BM151" s="224" t="s">
        <v>669</v>
      </c>
    </row>
    <row r="152" spans="1:65" s="13" customFormat="1">
      <c r="B152" s="226"/>
      <c r="C152" s="227"/>
      <c r="D152" s="228" t="s">
        <v>219</v>
      </c>
      <c r="E152" s="229" t="s">
        <v>1</v>
      </c>
      <c r="F152" s="230" t="s">
        <v>942</v>
      </c>
      <c r="G152" s="227"/>
      <c r="H152" s="231">
        <v>9.94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219</v>
      </c>
      <c r="AU152" s="237" t="s">
        <v>95</v>
      </c>
      <c r="AV152" s="13" t="s">
        <v>95</v>
      </c>
      <c r="AW152" s="13" t="s">
        <v>32</v>
      </c>
      <c r="AX152" s="13" t="s">
        <v>84</v>
      </c>
      <c r="AY152" s="237" t="s">
        <v>211</v>
      </c>
    </row>
    <row r="153" spans="1:65" s="2" customFormat="1" ht="22.15" customHeight="1">
      <c r="A153" s="33"/>
      <c r="B153" s="34"/>
      <c r="C153" s="213" t="s">
        <v>256</v>
      </c>
      <c r="D153" s="213" t="s">
        <v>213</v>
      </c>
      <c r="E153" s="214" t="s">
        <v>243</v>
      </c>
      <c r="F153" s="215" t="s">
        <v>244</v>
      </c>
      <c r="G153" s="216" t="s">
        <v>239</v>
      </c>
      <c r="H153" s="217">
        <v>9.94</v>
      </c>
      <c r="I153" s="218"/>
      <c r="J153" s="217">
        <f>ROUND(I153*H153,2)</f>
        <v>0</v>
      </c>
      <c r="K153" s="219"/>
      <c r="L153" s="38"/>
      <c r="M153" s="220" t="s">
        <v>1</v>
      </c>
      <c r="N153" s="221" t="s">
        <v>42</v>
      </c>
      <c r="O153" s="74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24" t="s">
        <v>217</v>
      </c>
      <c r="AT153" s="224" t="s">
        <v>213</v>
      </c>
      <c r="AU153" s="224" t="s">
        <v>95</v>
      </c>
      <c r="AY153" s="16" t="s">
        <v>211</v>
      </c>
      <c r="BE153" s="225">
        <f>IF(N153="základná",J153,0)</f>
        <v>0</v>
      </c>
      <c r="BF153" s="225">
        <f>IF(N153="znížená",J153,0)</f>
        <v>0</v>
      </c>
      <c r="BG153" s="225">
        <f>IF(N153="zákl. prenesená",J153,0)</f>
        <v>0</v>
      </c>
      <c r="BH153" s="225">
        <f>IF(N153="zníž. prenesená",J153,0)</f>
        <v>0</v>
      </c>
      <c r="BI153" s="225">
        <f>IF(N153="nulová",J153,0)</f>
        <v>0</v>
      </c>
      <c r="BJ153" s="16" t="s">
        <v>95</v>
      </c>
      <c r="BK153" s="225">
        <f>ROUND(I153*H153,2)</f>
        <v>0</v>
      </c>
      <c r="BL153" s="16" t="s">
        <v>217</v>
      </c>
      <c r="BM153" s="224" t="s">
        <v>672</v>
      </c>
    </row>
    <row r="154" spans="1:65" s="13" customFormat="1">
      <c r="B154" s="226"/>
      <c r="C154" s="227"/>
      <c r="D154" s="228" t="s">
        <v>219</v>
      </c>
      <c r="E154" s="229" t="s">
        <v>1</v>
      </c>
      <c r="F154" s="230" t="s">
        <v>943</v>
      </c>
      <c r="G154" s="227"/>
      <c r="H154" s="231">
        <v>9.94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219</v>
      </c>
      <c r="AU154" s="237" t="s">
        <v>95</v>
      </c>
      <c r="AV154" s="13" t="s">
        <v>95</v>
      </c>
      <c r="AW154" s="13" t="s">
        <v>32</v>
      </c>
      <c r="AX154" s="13" t="s">
        <v>84</v>
      </c>
      <c r="AY154" s="237" t="s">
        <v>211</v>
      </c>
    </row>
    <row r="155" spans="1:65" s="2" customFormat="1" ht="40.15" customHeight="1">
      <c r="A155" s="33"/>
      <c r="B155" s="34"/>
      <c r="C155" s="213" t="s">
        <v>261</v>
      </c>
      <c r="D155" s="213" t="s">
        <v>213</v>
      </c>
      <c r="E155" s="214" t="s">
        <v>579</v>
      </c>
      <c r="F155" s="215" t="s">
        <v>580</v>
      </c>
      <c r="G155" s="216" t="s">
        <v>239</v>
      </c>
      <c r="H155" s="217">
        <v>36.65</v>
      </c>
      <c r="I155" s="218"/>
      <c r="J155" s="217">
        <f>ROUND(I155*H155,2)</f>
        <v>0</v>
      </c>
      <c r="K155" s="219"/>
      <c r="L155" s="38"/>
      <c r="M155" s="220" t="s">
        <v>1</v>
      </c>
      <c r="N155" s="221" t="s">
        <v>42</v>
      </c>
      <c r="O155" s="74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24" t="s">
        <v>217</v>
      </c>
      <c r="AT155" s="224" t="s">
        <v>213</v>
      </c>
      <c r="AU155" s="224" t="s">
        <v>95</v>
      </c>
      <c r="AY155" s="16" t="s">
        <v>211</v>
      </c>
      <c r="BE155" s="225">
        <f>IF(N155="základná",J155,0)</f>
        <v>0</v>
      </c>
      <c r="BF155" s="225">
        <f>IF(N155="znížená",J155,0)</f>
        <v>0</v>
      </c>
      <c r="BG155" s="225">
        <f>IF(N155="zákl. prenesená",J155,0)</f>
        <v>0</v>
      </c>
      <c r="BH155" s="225">
        <f>IF(N155="zníž. prenesená",J155,0)</f>
        <v>0</v>
      </c>
      <c r="BI155" s="225">
        <f>IF(N155="nulová",J155,0)</f>
        <v>0</v>
      </c>
      <c r="BJ155" s="16" t="s">
        <v>95</v>
      </c>
      <c r="BK155" s="225">
        <f>ROUND(I155*H155,2)</f>
        <v>0</v>
      </c>
      <c r="BL155" s="16" t="s">
        <v>217</v>
      </c>
      <c r="BM155" s="224" t="s">
        <v>675</v>
      </c>
    </row>
    <row r="156" spans="1:65" s="13" customFormat="1">
      <c r="B156" s="226"/>
      <c r="C156" s="227"/>
      <c r="D156" s="228" t="s">
        <v>219</v>
      </c>
      <c r="E156" s="229" t="s">
        <v>1</v>
      </c>
      <c r="F156" s="230" t="s">
        <v>944</v>
      </c>
      <c r="G156" s="227"/>
      <c r="H156" s="231">
        <v>9.94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219</v>
      </c>
      <c r="AU156" s="237" t="s">
        <v>95</v>
      </c>
      <c r="AV156" s="13" t="s">
        <v>95</v>
      </c>
      <c r="AW156" s="13" t="s">
        <v>32</v>
      </c>
      <c r="AX156" s="13" t="s">
        <v>76</v>
      </c>
      <c r="AY156" s="237" t="s">
        <v>211</v>
      </c>
    </row>
    <row r="157" spans="1:65" s="13" customFormat="1">
      <c r="B157" s="226"/>
      <c r="C157" s="227"/>
      <c r="D157" s="228" t="s">
        <v>219</v>
      </c>
      <c r="E157" s="229" t="s">
        <v>1</v>
      </c>
      <c r="F157" s="230" t="s">
        <v>945</v>
      </c>
      <c r="G157" s="227"/>
      <c r="H157" s="231">
        <v>6.35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219</v>
      </c>
      <c r="AU157" s="237" t="s">
        <v>95</v>
      </c>
      <c r="AV157" s="13" t="s">
        <v>95</v>
      </c>
      <c r="AW157" s="13" t="s">
        <v>32</v>
      </c>
      <c r="AX157" s="13" t="s">
        <v>76</v>
      </c>
      <c r="AY157" s="237" t="s">
        <v>211</v>
      </c>
    </row>
    <row r="158" spans="1:65" s="13" customFormat="1">
      <c r="B158" s="226"/>
      <c r="C158" s="227"/>
      <c r="D158" s="228" t="s">
        <v>219</v>
      </c>
      <c r="E158" s="229" t="s">
        <v>1</v>
      </c>
      <c r="F158" s="230" t="s">
        <v>946</v>
      </c>
      <c r="G158" s="227"/>
      <c r="H158" s="231">
        <v>20.36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219</v>
      </c>
      <c r="AU158" s="237" t="s">
        <v>95</v>
      </c>
      <c r="AV158" s="13" t="s">
        <v>95</v>
      </c>
      <c r="AW158" s="13" t="s">
        <v>32</v>
      </c>
      <c r="AX158" s="13" t="s">
        <v>76</v>
      </c>
      <c r="AY158" s="237" t="s">
        <v>211</v>
      </c>
    </row>
    <row r="159" spans="1:65" s="14" customFormat="1">
      <c r="B159" s="238"/>
      <c r="C159" s="239"/>
      <c r="D159" s="228" t="s">
        <v>219</v>
      </c>
      <c r="E159" s="240" t="s">
        <v>1</v>
      </c>
      <c r="F159" s="241" t="s">
        <v>231</v>
      </c>
      <c r="G159" s="239"/>
      <c r="H159" s="242">
        <v>36.65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219</v>
      </c>
      <c r="AU159" s="248" t="s">
        <v>95</v>
      </c>
      <c r="AV159" s="14" t="s">
        <v>217</v>
      </c>
      <c r="AW159" s="14" t="s">
        <v>32</v>
      </c>
      <c r="AX159" s="14" t="s">
        <v>84</v>
      </c>
      <c r="AY159" s="248" t="s">
        <v>211</v>
      </c>
    </row>
    <row r="160" spans="1:65" s="2" customFormat="1" ht="40.15" customHeight="1">
      <c r="A160" s="33"/>
      <c r="B160" s="34"/>
      <c r="C160" s="213" t="s">
        <v>265</v>
      </c>
      <c r="D160" s="213" t="s">
        <v>213</v>
      </c>
      <c r="E160" s="214" t="s">
        <v>270</v>
      </c>
      <c r="F160" s="215" t="s">
        <v>271</v>
      </c>
      <c r="G160" s="216" t="s">
        <v>239</v>
      </c>
      <c r="H160" s="217">
        <v>46.59</v>
      </c>
      <c r="I160" s="218"/>
      <c r="J160" s="217">
        <f>ROUND(I160*H160,2)</f>
        <v>0</v>
      </c>
      <c r="K160" s="219"/>
      <c r="L160" s="38"/>
      <c r="M160" s="220" t="s">
        <v>1</v>
      </c>
      <c r="N160" s="221" t="s">
        <v>42</v>
      </c>
      <c r="O160" s="74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24" t="s">
        <v>217</v>
      </c>
      <c r="AT160" s="224" t="s">
        <v>213</v>
      </c>
      <c r="AU160" s="224" t="s">
        <v>95</v>
      </c>
      <c r="AY160" s="16" t="s">
        <v>211</v>
      </c>
      <c r="BE160" s="225">
        <f>IF(N160="základná",J160,0)</f>
        <v>0</v>
      </c>
      <c r="BF160" s="225">
        <f>IF(N160="znížená",J160,0)</f>
        <v>0</v>
      </c>
      <c r="BG160" s="225">
        <f>IF(N160="zákl. prenesená",J160,0)</f>
        <v>0</v>
      </c>
      <c r="BH160" s="225">
        <f>IF(N160="zníž. prenesená",J160,0)</f>
        <v>0</v>
      </c>
      <c r="BI160" s="225">
        <f>IF(N160="nulová",J160,0)</f>
        <v>0</v>
      </c>
      <c r="BJ160" s="16" t="s">
        <v>95</v>
      </c>
      <c r="BK160" s="225">
        <f>ROUND(I160*H160,2)</f>
        <v>0</v>
      </c>
      <c r="BL160" s="16" t="s">
        <v>217</v>
      </c>
      <c r="BM160" s="224" t="s">
        <v>679</v>
      </c>
    </row>
    <row r="161" spans="1:65" s="13" customFormat="1">
      <c r="B161" s="226"/>
      <c r="C161" s="227"/>
      <c r="D161" s="228" t="s">
        <v>219</v>
      </c>
      <c r="E161" s="229" t="s">
        <v>1</v>
      </c>
      <c r="F161" s="230" t="s">
        <v>947</v>
      </c>
      <c r="G161" s="227"/>
      <c r="H161" s="231">
        <v>46.59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219</v>
      </c>
      <c r="AU161" s="237" t="s">
        <v>95</v>
      </c>
      <c r="AV161" s="13" t="s">
        <v>95</v>
      </c>
      <c r="AW161" s="13" t="s">
        <v>32</v>
      </c>
      <c r="AX161" s="13" t="s">
        <v>84</v>
      </c>
      <c r="AY161" s="237" t="s">
        <v>211</v>
      </c>
    </row>
    <row r="162" spans="1:65" s="2" customFormat="1" ht="22.15" customHeight="1">
      <c r="A162" s="33"/>
      <c r="B162" s="34"/>
      <c r="C162" s="213" t="s">
        <v>269</v>
      </c>
      <c r="D162" s="213" t="s">
        <v>213</v>
      </c>
      <c r="E162" s="214" t="s">
        <v>289</v>
      </c>
      <c r="F162" s="215" t="s">
        <v>290</v>
      </c>
      <c r="G162" s="216" t="s">
        <v>239</v>
      </c>
      <c r="H162" s="217">
        <v>83.25</v>
      </c>
      <c r="I162" s="218"/>
      <c r="J162" s="217">
        <f>ROUND(I162*H162,2)</f>
        <v>0</v>
      </c>
      <c r="K162" s="219"/>
      <c r="L162" s="38"/>
      <c r="M162" s="220" t="s">
        <v>1</v>
      </c>
      <c r="N162" s="221" t="s">
        <v>42</v>
      </c>
      <c r="O162" s="74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24" t="s">
        <v>217</v>
      </c>
      <c r="AT162" s="224" t="s">
        <v>213</v>
      </c>
      <c r="AU162" s="224" t="s">
        <v>95</v>
      </c>
      <c r="AY162" s="16" t="s">
        <v>211</v>
      </c>
      <c r="BE162" s="225">
        <f>IF(N162="základná",J162,0)</f>
        <v>0</v>
      </c>
      <c r="BF162" s="225">
        <f>IF(N162="znížená",J162,0)</f>
        <v>0</v>
      </c>
      <c r="BG162" s="225">
        <f>IF(N162="zákl. prenesená",J162,0)</f>
        <v>0</v>
      </c>
      <c r="BH162" s="225">
        <f>IF(N162="zníž. prenesená",J162,0)</f>
        <v>0</v>
      </c>
      <c r="BI162" s="225">
        <f>IF(N162="nulová",J162,0)</f>
        <v>0</v>
      </c>
      <c r="BJ162" s="16" t="s">
        <v>95</v>
      </c>
      <c r="BK162" s="225">
        <f>ROUND(I162*H162,2)</f>
        <v>0</v>
      </c>
      <c r="BL162" s="16" t="s">
        <v>217</v>
      </c>
      <c r="BM162" s="224" t="s">
        <v>686</v>
      </c>
    </row>
    <row r="163" spans="1:65" s="13" customFormat="1">
      <c r="B163" s="226"/>
      <c r="C163" s="227"/>
      <c r="D163" s="228" t="s">
        <v>219</v>
      </c>
      <c r="E163" s="229" t="s">
        <v>1</v>
      </c>
      <c r="F163" s="230" t="s">
        <v>948</v>
      </c>
      <c r="G163" s="227"/>
      <c r="H163" s="231">
        <v>83.25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219</v>
      </c>
      <c r="AU163" s="237" t="s">
        <v>95</v>
      </c>
      <c r="AV163" s="13" t="s">
        <v>95</v>
      </c>
      <c r="AW163" s="13" t="s">
        <v>32</v>
      </c>
      <c r="AX163" s="13" t="s">
        <v>84</v>
      </c>
      <c r="AY163" s="237" t="s">
        <v>211</v>
      </c>
    </row>
    <row r="164" spans="1:65" s="2" customFormat="1" ht="22.15" customHeight="1">
      <c r="A164" s="33"/>
      <c r="B164" s="34"/>
      <c r="C164" s="213" t="s">
        <v>276</v>
      </c>
      <c r="D164" s="213" t="s">
        <v>213</v>
      </c>
      <c r="E164" s="214" t="s">
        <v>294</v>
      </c>
      <c r="F164" s="215" t="s">
        <v>295</v>
      </c>
      <c r="G164" s="216" t="s">
        <v>239</v>
      </c>
      <c r="H164" s="217">
        <v>36.65</v>
      </c>
      <c r="I164" s="218"/>
      <c r="J164" s="217">
        <f>ROUND(I164*H164,2)</f>
        <v>0</v>
      </c>
      <c r="K164" s="219"/>
      <c r="L164" s="38"/>
      <c r="M164" s="220" t="s">
        <v>1</v>
      </c>
      <c r="N164" s="221" t="s">
        <v>42</v>
      </c>
      <c r="O164" s="74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24" t="s">
        <v>217</v>
      </c>
      <c r="AT164" s="224" t="s">
        <v>213</v>
      </c>
      <c r="AU164" s="224" t="s">
        <v>95</v>
      </c>
      <c r="AY164" s="16" t="s">
        <v>211</v>
      </c>
      <c r="BE164" s="225">
        <f>IF(N164="základná",J164,0)</f>
        <v>0</v>
      </c>
      <c r="BF164" s="225">
        <f>IF(N164="znížená",J164,0)</f>
        <v>0</v>
      </c>
      <c r="BG164" s="225">
        <f>IF(N164="zákl. prenesená",J164,0)</f>
        <v>0</v>
      </c>
      <c r="BH164" s="225">
        <f>IF(N164="zníž. prenesená",J164,0)</f>
        <v>0</v>
      </c>
      <c r="BI164" s="225">
        <f>IF(N164="nulová",J164,0)</f>
        <v>0</v>
      </c>
      <c r="BJ164" s="16" t="s">
        <v>95</v>
      </c>
      <c r="BK164" s="225">
        <f>ROUND(I164*H164,2)</f>
        <v>0</v>
      </c>
      <c r="BL164" s="16" t="s">
        <v>217</v>
      </c>
      <c r="BM164" s="224" t="s">
        <v>688</v>
      </c>
    </row>
    <row r="165" spans="1:65" s="13" customFormat="1">
      <c r="B165" s="226"/>
      <c r="C165" s="227"/>
      <c r="D165" s="228" t="s">
        <v>219</v>
      </c>
      <c r="E165" s="229" t="s">
        <v>1</v>
      </c>
      <c r="F165" s="230" t="s">
        <v>949</v>
      </c>
      <c r="G165" s="227"/>
      <c r="H165" s="231">
        <v>36.65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219</v>
      </c>
      <c r="AU165" s="237" t="s">
        <v>95</v>
      </c>
      <c r="AV165" s="13" t="s">
        <v>95</v>
      </c>
      <c r="AW165" s="13" t="s">
        <v>32</v>
      </c>
      <c r="AX165" s="13" t="s">
        <v>84</v>
      </c>
      <c r="AY165" s="237" t="s">
        <v>211</v>
      </c>
    </row>
    <row r="166" spans="1:65" s="2" customFormat="1" ht="22.15" customHeight="1">
      <c r="A166" s="33"/>
      <c r="B166" s="34"/>
      <c r="C166" s="213" t="s">
        <v>282</v>
      </c>
      <c r="D166" s="213" t="s">
        <v>213</v>
      </c>
      <c r="E166" s="214" t="s">
        <v>333</v>
      </c>
      <c r="F166" s="215" t="s">
        <v>334</v>
      </c>
      <c r="G166" s="216" t="s">
        <v>216</v>
      </c>
      <c r="H166" s="217">
        <v>62.7</v>
      </c>
      <c r="I166" s="218"/>
      <c r="J166" s="217">
        <f>ROUND(I166*H166,2)</f>
        <v>0</v>
      </c>
      <c r="K166" s="219"/>
      <c r="L166" s="38"/>
      <c r="M166" s="220" t="s">
        <v>1</v>
      </c>
      <c r="N166" s="221" t="s">
        <v>42</v>
      </c>
      <c r="O166" s="74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24" t="s">
        <v>217</v>
      </c>
      <c r="AT166" s="224" t="s">
        <v>213</v>
      </c>
      <c r="AU166" s="224" t="s">
        <v>95</v>
      </c>
      <c r="AY166" s="16" t="s">
        <v>211</v>
      </c>
      <c r="BE166" s="225">
        <f>IF(N166="základná",J166,0)</f>
        <v>0</v>
      </c>
      <c r="BF166" s="225">
        <f>IF(N166="znížená",J166,0)</f>
        <v>0</v>
      </c>
      <c r="BG166" s="225">
        <f>IF(N166="zákl. prenesená",J166,0)</f>
        <v>0</v>
      </c>
      <c r="BH166" s="225">
        <f>IF(N166="zníž. prenesená",J166,0)</f>
        <v>0</v>
      </c>
      <c r="BI166" s="225">
        <f>IF(N166="nulová",J166,0)</f>
        <v>0</v>
      </c>
      <c r="BJ166" s="16" t="s">
        <v>95</v>
      </c>
      <c r="BK166" s="225">
        <f>ROUND(I166*H166,2)</f>
        <v>0</v>
      </c>
      <c r="BL166" s="16" t="s">
        <v>217</v>
      </c>
      <c r="BM166" s="224" t="s">
        <v>692</v>
      </c>
    </row>
    <row r="167" spans="1:65" s="13" customFormat="1">
      <c r="B167" s="226"/>
      <c r="C167" s="227"/>
      <c r="D167" s="228" t="s">
        <v>219</v>
      </c>
      <c r="E167" s="229" t="s">
        <v>1</v>
      </c>
      <c r="F167" s="230" t="s">
        <v>950</v>
      </c>
      <c r="G167" s="227"/>
      <c r="H167" s="231">
        <v>42.34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219</v>
      </c>
      <c r="AU167" s="237" t="s">
        <v>95</v>
      </c>
      <c r="AV167" s="13" t="s">
        <v>95</v>
      </c>
      <c r="AW167" s="13" t="s">
        <v>32</v>
      </c>
      <c r="AX167" s="13" t="s">
        <v>76</v>
      </c>
      <c r="AY167" s="237" t="s">
        <v>211</v>
      </c>
    </row>
    <row r="168" spans="1:65" s="13" customFormat="1">
      <c r="B168" s="226"/>
      <c r="C168" s="227"/>
      <c r="D168" s="228" t="s">
        <v>219</v>
      </c>
      <c r="E168" s="229" t="s">
        <v>1</v>
      </c>
      <c r="F168" s="230" t="s">
        <v>946</v>
      </c>
      <c r="G168" s="227"/>
      <c r="H168" s="231">
        <v>20.36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AT168" s="237" t="s">
        <v>219</v>
      </c>
      <c r="AU168" s="237" t="s">
        <v>95</v>
      </c>
      <c r="AV168" s="13" t="s">
        <v>95</v>
      </c>
      <c r="AW168" s="13" t="s">
        <v>32</v>
      </c>
      <c r="AX168" s="13" t="s">
        <v>76</v>
      </c>
      <c r="AY168" s="237" t="s">
        <v>211</v>
      </c>
    </row>
    <row r="169" spans="1:65" s="14" customFormat="1">
      <c r="B169" s="238"/>
      <c r="C169" s="239"/>
      <c r="D169" s="228" t="s">
        <v>219</v>
      </c>
      <c r="E169" s="240" t="s">
        <v>1</v>
      </c>
      <c r="F169" s="241" t="s">
        <v>231</v>
      </c>
      <c r="G169" s="239"/>
      <c r="H169" s="242">
        <v>62.7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219</v>
      </c>
      <c r="AU169" s="248" t="s">
        <v>95</v>
      </c>
      <c r="AV169" s="14" t="s">
        <v>217</v>
      </c>
      <c r="AW169" s="14" t="s">
        <v>32</v>
      </c>
      <c r="AX169" s="14" t="s">
        <v>84</v>
      </c>
      <c r="AY169" s="248" t="s">
        <v>211</v>
      </c>
    </row>
    <row r="170" spans="1:65" s="12" customFormat="1" ht="22.9" customHeight="1">
      <c r="B170" s="197"/>
      <c r="C170" s="198"/>
      <c r="D170" s="199" t="s">
        <v>75</v>
      </c>
      <c r="E170" s="211" t="s">
        <v>217</v>
      </c>
      <c r="F170" s="211" t="s">
        <v>366</v>
      </c>
      <c r="G170" s="198"/>
      <c r="H170" s="198"/>
      <c r="I170" s="201"/>
      <c r="J170" s="212">
        <f>BK170</f>
        <v>0</v>
      </c>
      <c r="K170" s="198"/>
      <c r="L170" s="203"/>
      <c r="M170" s="204"/>
      <c r="N170" s="205"/>
      <c r="O170" s="205"/>
      <c r="P170" s="206">
        <f>SUM(P171:P179)</f>
        <v>0</v>
      </c>
      <c r="Q170" s="205"/>
      <c r="R170" s="206">
        <f>SUM(R171:R179)</f>
        <v>3.7017120000000001</v>
      </c>
      <c r="S170" s="205"/>
      <c r="T170" s="207">
        <f>SUM(T171:T179)</f>
        <v>0</v>
      </c>
      <c r="AR170" s="208" t="s">
        <v>84</v>
      </c>
      <c r="AT170" s="209" t="s">
        <v>75</v>
      </c>
      <c r="AU170" s="209" t="s">
        <v>84</v>
      </c>
      <c r="AY170" s="208" t="s">
        <v>211</v>
      </c>
      <c r="BK170" s="210">
        <f>SUM(BK171:BK179)</f>
        <v>0</v>
      </c>
    </row>
    <row r="171" spans="1:65" s="2" customFormat="1" ht="22.15" customHeight="1">
      <c r="A171" s="33"/>
      <c r="B171" s="34"/>
      <c r="C171" s="213" t="s">
        <v>288</v>
      </c>
      <c r="D171" s="213" t="s">
        <v>213</v>
      </c>
      <c r="E171" s="214" t="s">
        <v>372</v>
      </c>
      <c r="F171" s="215" t="s">
        <v>951</v>
      </c>
      <c r="G171" s="216" t="s">
        <v>216</v>
      </c>
      <c r="H171" s="217">
        <v>1508.44</v>
      </c>
      <c r="I171" s="218"/>
      <c r="J171" s="217">
        <f>ROUND(I171*H171,2)</f>
        <v>0</v>
      </c>
      <c r="K171" s="219"/>
      <c r="L171" s="38"/>
      <c r="M171" s="220" t="s">
        <v>1</v>
      </c>
      <c r="N171" s="221" t="s">
        <v>42</v>
      </c>
      <c r="O171" s="74"/>
      <c r="P171" s="222">
        <f>O171*H171</f>
        <v>0</v>
      </c>
      <c r="Q171" s="222">
        <v>2.2499999999999998E-3</v>
      </c>
      <c r="R171" s="222">
        <f>Q171*H171</f>
        <v>3.3939900000000001</v>
      </c>
      <c r="S171" s="222">
        <v>0</v>
      </c>
      <c r="T171" s="223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24" t="s">
        <v>217</v>
      </c>
      <c r="AT171" s="224" t="s">
        <v>213</v>
      </c>
      <c r="AU171" s="224" t="s">
        <v>95</v>
      </c>
      <c r="AY171" s="16" t="s">
        <v>211</v>
      </c>
      <c r="BE171" s="225">
        <f>IF(N171="základná",J171,0)</f>
        <v>0</v>
      </c>
      <c r="BF171" s="225">
        <f>IF(N171="znížená",J171,0)</f>
        <v>0</v>
      </c>
      <c r="BG171" s="225">
        <f>IF(N171="zákl. prenesená",J171,0)</f>
        <v>0</v>
      </c>
      <c r="BH171" s="225">
        <f>IF(N171="zníž. prenesená",J171,0)</f>
        <v>0</v>
      </c>
      <c r="BI171" s="225">
        <f>IF(N171="nulová",J171,0)</f>
        <v>0</v>
      </c>
      <c r="BJ171" s="16" t="s">
        <v>95</v>
      </c>
      <c r="BK171" s="225">
        <f>ROUND(I171*H171,2)</f>
        <v>0</v>
      </c>
      <c r="BL171" s="16" t="s">
        <v>217</v>
      </c>
      <c r="BM171" s="224" t="s">
        <v>696</v>
      </c>
    </row>
    <row r="172" spans="1:65" s="13" customFormat="1">
      <c r="B172" s="226"/>
      <c r="C172" s="227"/>
      <c r="D172" s="228" t="s">
        <v>219</v>
      </c>
      <c r="E172" s="229" t="s">
        <v>1</v>
      </c>
      <c r="F172" s="230" t="s">
        <v>952</v>
      </c>
      <c r="G172" s="227"/>
      <c r="H172" s="231">
        <v>606.78</v>
      </c>
      <c r="I172" s="232"/>
      <c r="J172" s="227"/>
      <c r="K172" s="227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219</v>
      </c>
      <c r="AU172" s="237" t="s">
        <v>95</v>
      </c>
      <c r="AV172" s="13" t="s">
        <v>95</v>
      </c>
      <c r="AW172" s="13" t="s">
        <v>32</v>
      </c>
      <c r="AX172" s="13" t="s">
        <v>76</v>
      </c>
      <c r="AY172" s="237" t="s">
        <v>211</v>
      </c>
    </row>
    <row r="173" spans="1:65" s="13" customFormat="1">
      <c r="B173" s="226"/>
      <c r="C173" s="227"/>
      <c r="D173" s="228" t="s">
        <v>219</v>
      </c>
      <c r="E173" s="229" t="s">
        <v>1</v>
      </c>
      <c r="F173" s="230" t="s">
        <v>953</v>
      </c>
      <c r="G173" s="227"/>
      <c r="H173" s="231">
        <v>105.82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219</v>
      </c>
      <c r="AU173" s="237" t="s">
        <v>95</v>
      </c>
      <c r="AV173" s="13" t="s">
        <v>95</v>
      </c>
      <c r="AW173" s="13" t="s">
        <v>32</v>
      </c>
      <c r="AX173" s="13" t="s">
        <v>76</v>
      </c>
      <c r="AY173" s="237" t="s">
        <v>211</v>
      </c>
    </row>
    <row r="174" spans="1:65" s="13" customFormat="1">
      <c r="B174" s="226"/>
      <c r="C174" s="227"/>
      <c r="D174" s="228" t="s">
        <v>219</v>
      </c>
      <c r="E174" s="229" t="s">
        <v>1</v>
      </c>
      <c r="F174" s="230" t="s">
        <v>954</v>
      </c>
      <c r="G174" s="227"/>
      <c r="H174" s="231">
        <v>727.63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AT174" s="237" t="s">
        <v>219</v>
      </c>
      <c r="AU174" s="237" t="s">
        <v>95</v>
      </c>
      <c r="AV174" s="13" t="s">
        <v>95</v>
      </c>
      <c r="AW174" s="13" t="s">
        <v>32</v>
      </c>
      <c r="AX174" s="13" t="s">
        <v>76</v>
      </c>
      <c r="AY174" s="237" t="s">
        <v>211</v>
      </c>
    </row>
    <row r="175" spans="1:65" s="13" customFormat="1">
      <c r="B175" s="226"/>
      <c r="C175" s="227"/>
      <c r="D175" s="228" t="s">
        <v>219</v>
      </c>
      <c r="E175" s="229" t="s">
        <v>1</v>
      </c>
      <c r="F175" s="230" t="s">
        <v>955</v>
      </c>
      <c r="G175" s="227"/>
      <c r="H175" s="231">
        <v>59.12</v>
      </c>
      <c r="I175" s="232"/>
      <c r="J175" s="227"/>
      <c r="K175" s="227"/>
      <c r="L175" s="233"/>
      <c r="M175" s="234"/>
      <c r="N175" s="235"/>
      <c r="O175" s="235"/>
      <c r="P175" s="235"/>
      <c r="Q175" s="235"/>
      <c r="R175" s="235"/>
      <c r="S175" s="235"/>
      <c r="T175" s="236"/>
      <c r="AT175" s="237" t="s">
        <v>219</v>
      </c>
      <c r="AU175" s="237" t="s">
        <v>95</v>
      </c>
      <c r="AV175" s="13" t="s">
        <v>95</v>
      </c>
      <c r="AW175" s="13" t="s">
        <v>32</v>
      </c>
      <c r="AX175" s="13" t="s">
        <v>76</v>
      </c>
      <c r="AY175" s="237" t="s">
        <v>211</v>
      </c>
    </row>
    <row r="176" spans="1:65" s="13" customFormat="1">
      <c r="B176" s="226"/>
      <c r="C176" s="227"/>
      <c r="D176" s="228" t="s">
        <v>219</v>
      </c>
      <c r="E176" s="229" t="s">
        <v>1</v>
      </c>
      <c r="F176" s="230" t="s">
        <v>956</v>
      </c>
      <c r="G176" s="227"/>
      <c r="H176" s="231">
        <v>9.09</v>
      </c>
      <c r="I176" s="232"/>
      <c r="J176" s="227"/>
      <c r="K176" s="227"/>
      <c r="L176" s="233"/>
      <c r="M176" s="234"/>
      <c r="N176" s="235"/>
      <c r="O176" s="235"/>
      <c r="P176" s="235"/>
      <c r="Q176" s="235"/>
      <c r="R176" s="235"/>
      <c r="S176" s="235"/>
      <c r="T176" s="236"/>
      <c r="AT176" s="237" t="s">
        <v>219</v>
      </c>
      <c r="AU176" s="237" t="s">
        <v>95</v>
      </c>
      <c r="AV176" s="13" t="s">
        <v>95</v>
      </c>
      <c r="AW176" s="13" t="s">
        <v>32</v>
      </c>
      <c r="AX176" s="13" t="s">
        <v>76</v>
      </c>
      <c r="AY176" s="237" t="s">
        <v>211</v>
      </c>
    </row>
    <row r="177" spans="1:65" s="14" customFormat="1">
      <c r="B177" s="238"/>
      <c r="C177" s="239"/>
      <c r="D177" s="228" t="s">
        <v>219</v>
      </c>
      <c r="E177" s="240" t="s">
        <v>1</v>
      </c>
      <c r="F177" s="241" t="s">
        <v>231</v>
      </c>
      <c r="G177" s="239"/>
      <c r="H177" s="242">
        <v>1508.4399999999998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AT177" s="248" t="s">
        <v>219</v>
      </c>
      <c r="AU177" s="248" t="s">
        <v>95</v>
      </c>
      <c r="AV177" s="14" t="s">
        <v>217</v>
      </c>
      <c r="AW177" s="14" t="s">
        <v>32</v>
      </c>
      <c r="AX177" s="14" t="s">
        <v>84</v>
      </c>
      <c r="AY177" s="248" t="s">
        <v>211</v>
      </c>
    </row>
    <row r="178" spans="1:65" s="2" customFormat="1" ht="14.45" customHeight="1">
      <c r="A178" s="33"/>
      <c r="B178" s="34"/>
      <c r="C178" s="249" t="s">
        <v>293</v>
      </c>
      <c r="D178" s="249" t="s">
        <v>314</v>
      </c>
      <c r="E178" s="250" t="s">
        <v>377</v>
      </c>
      <c r="F178" s="251" t="s">
        <v>378</v>
      </c>
      <c r="G178" s="252" t="s">
        <v>216</v>
      </c>
      <c r="H178" s="253">
        <v>1538.61</v>
      </c>
      <c r="I178" s="254"/>
      <c r="J178" s="253">
        <f>ROUND(I178*H178,2)</f>
        <v>0</v>
      </c>
      <c r="K178" s="255"/>
      <c r="L178" s="256"/>
      <c r="M178" s="257" t="s">
        <v>1</v>
      </c>
      <c r="N178" s="258" t="s">
        <v>42</v>
      </c>
      <c r="O178" s="74"/>
      <c r="P178" s="222">
        <f>O178*H178</f>
        <v>0</v>
      </c>
      <c r="Q178" s="222">
        <v>2.0000000000000001E-4</v>
      </c>
      <c r="R178" s="222">
        <f>Q178*H178</f>
        <v>0.307722</v>
      </c>
      <c r="S178" s="222">
        <v>0</v>
      </c>
      <c r="T178" s="223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24" t="s">
        <v>252</v>
      </c>
      <c r="AT178" s="224" t="s">
        <v>314</v>
      </c>
      <c r="AU178" s="224" t="s">
        <v>95</v>
      </c>
      <c r="AY178" s="16" t="s">
        <v>211</v>
      </c>
      <c r="BE178" s="225">
        <f>IF(N178="základná",J178,0)</f>
        <v>0</v>
      </c>
      <c r="BF178" s="225">
        <f>IF(N178="znížená",J178,0)</f>
        <v>0</v>
      </c>
      <c r="BG178" s="225">
        <f>IF(N178="zákl. prenesená",J178,0)</f>
        <v>0</v>
      </c>
      <c r="BH178" s="225">
        <f>IF(N178="zníž. prenesená",J178,0)</f>
        <v>0</v>
      </c>
      <c r="BI178" s="225">
        <f>IF(N178="nulová",J178,0)</f>
        <v>0</v>
      </c>
      <c r="BJ178" s="16" t="s">
        <v>95</v>
      </c>
      <c r="BK178" s="225">
        <f>ROUND(I178*H178,2)</f>
        <v>0</v>
      </c>
      <c r="BL178" s="16" t="s">
        <v>217</v>
      </c>
      <c r="BM178" s="224" t="s">
        <v>700</v>
      </c>
    </row>
    <row r="179" spans="1:65" s="13" customFormat="1">
      <c r="B179" s="226"/>
      <c r="C179" s="227"/>
      <c r="D179" s="228" t="s">
        <v>219</v>
      </c>
      <c r="E179" s="227"/>
      <c r="F179" s="230" t="s">
        <v>957</v>
      </c>
      <c r="G179" s="227"/>
      <c r="H179" s="231">
        <v>1538.61</v>
      </c>
      <c r="I179" s="232"/>
      <c r="J179" s="227"/>
      <c r="K179" s="227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219</v>
      </c>
      <c r="AU179" s="237" t="s">
        <v>95</v>
      </c>
      <c r="AV179" s="13" t="s">
        <v>95</v>
      </c>
      <c r="AW179" s="13" t="s">
        <v>4</v>
      </c>
      <c r="AX179" s="13" t="s">
        <v>84</v>
      </c>
      <c r="AY179" s="237" t="s">
        <v>211</v>
      </c>
    </row>
    <row r="180" spans="1:65" s="12" customFormat="1" ht="22.9" customHeight="1">
      <c r="B180" s="197"/>
      <c r="C180" s="198"/>
      <c r="D180" s="199" t="s">
        <v>75</v>
      </c>
      <c r="E180" s="211" t="s">
        <v>236</v>
      </c>
      <c r="F180" s="211" t="s">
        <v>390</v>
      </c>
      <c r="G180" s="198"/>
      <c r="H180" s="198"/>
      <c r="I180" s="201"/>
      <c r="J180" s="212">
        <f>BK180</f>
        <v>0</v>
      </c>
      <c r="K180" s="198"/>
      <c r="L180" s="203"/>
      <c r="M180" s="204"/>
      <c r="N180" s="205"/>
      <c r="O180" s="205"/>
      <c r="P180" s="206">
        <f>SUM(P181:P211)</f>
        <v>0</v>
      </c>
      <c r="Q180" s="205"/>
      <c r="R180" s="206">
        <f>SUM(R181:R211)</f>
        <v>1378.9781543000001</v>
      </c>
      <c r="S180" s="205"/>
      <c r="T180" s="207">
        <f>SUM(T181:T211)</f>
        <v>0</v>
      </c>
      <c r="AR180" s="208" t="s">
        <v>84</v>
      </c>
      <c r="AT180" s="209" t="s">
        <v>75</v>
      </c>
      <c r="AU180" s="209" t="s">
        <v>84</v>
      </c>
      <c r="AY180" s="208" t="s">
        <v>211</v>
      </c>
      <c r="BK180" s="210">
        <f>SUM(BK181:BK211)</f>
        <v>0</v>
      </c>
    </row>
    <row r="181" spans="1:65" s="2" customFormat="1" ht="30" customHeight="1">
      <c r="A181" s="33"/>
      <c r="B181" s="34"/>
      <c r="C181" s="213" t="s">
        <v>298</v>
      </c>
      <c r="D181" s="213" t="s">
        <v>213</v>
      </c>
      <c r="E181" s="214" t="s">
        <v>392</v>
      </c>
      <c r="F181" s="215" t="s">
        <v>958</v>
      </c>
      <c r="G181" s="216" t="s">
        <v>216</v>
      </c>
      <c r="H181" s="217">
        <v>1499.35</v>
      </c>
      <c r="I181" s="218"/>
      <c r="J181" s="217">
        <f>ROUND(I181*H181,2)</f>
        <v>0</v>
      </c>
      <c r="K181" s="219"/>
      <c r="L181" s="38"/>
      <c r="M181" s="220" t="s">
        <v>1</v>
      </c>
      <c r="N181" s="221" t="s">
        <v>42</v>
      </c>
      <c r="O181" s="74"/>
      <c r="P181" s="222">
        <f>O181*H181</f>
        <v>0</v>
      </c>
      <c r="Q181" s="222">
        <v>0.27994000000000002</v>
      </c>
      <c r="R181" s="222">
        <f>Q181*H181</f>
        <v>419.72803900000002</v>
      </c>
      <c r="S181" s="222">
        <v>0</v>
      </c>
      <c r="T181" s="22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24" t="s">
        <v>217</v>
      </c>
      <c r="AT181" s="224" t="s">
        <v>213</v>
      </c>
      <c r="AU181" s="224" t="s">
        <v>95</v>
      </c>
      <c r="AY181" s="16" t="s">
        <v>211</v>
      </c>
      <c r="BE181" s="225">
        <f>IF(N181="základná",J181,0)</f>
        <v>0</v>
      </c>
      <c r="BF181" s="225">
        <f>IF(N181="znížená",J181,0)</f>
        <v>0</v>
      </c>
      <c r="BG181" s="225">
        <f>IF(N181="zákl. prenesená",J181,0)</f>
        <v>0</v>
      </c>
      <c r="BH181" s="225">
        <f>IF(N181="zníž. prenesená",J181,0)</f>
        <v>0</v>
      </c>
      <c r="BI181" s="225">
        <f>IF(N181="nulová",J181,0)</f>
        <v>0</v>
      </c>
      <c r="BJ181" s="16" t="s">
        <v>95</v>
      </c>
      <c r="BK181" s="225">
        <f>ROUND(I181*H181,2)</f>
        <v>0</v>
      </c>
      <c r="BL181" s="16" t="s">
        <v>217</v>
      </c>
      <c r="BM181" s="224" t="s">
        <v>703</v>
      </c>
    </row>
    <row r="182" spans="1:65" s="13" customFormat="1">
      <c r="B182" s="226"/>
      <c r="C182" s="227"/>
      <c r="D182" s="228" t="s">
        <v>219</v>
      </c>
      <c r="E182" s="229" t="s">
        <v>1</v>
      </c>
      <c r="F182" s="230" t="s">
        <v>952</v>
      </c>
      <c r="G182" s="227"/>
      <c r="H182" s="231">
        <v>606.78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219</v>
      </c>
      <c r="AU182" s="237" t="s">
        <v>95</v>
      </c>
      <c r="AV182" s="13" t="s">
        <v>95</v>
      </c>
      <c r="AW182" s="13" t="s">
        <v>32</v>
      </c>
      <c r="AX182" s="13" t="s">
        <v>76</v>
      </c>
      <c r="AY182" s="237" t="s">
        <v>211</v>
      </c>
    </row>
    <row r="183" spans="1:65" s="13" customFormat="1">
      <c r="B183" s="226"/>
      <c r="C183" s="227"/>
      <c r="D183" s="228" t="s">
        <v>219</v>
      </c>
      <c r="E183" s="229" t="s">
        <v>1</v>
      </c>
      <c r="F183" s="230" t="s">
        <v>955</v>
      </c>
      <c r="G183" s="227"/>
      <c r="H183" s="231">
        <v>59.12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219</v>
      </c>
      <c r="AU183" s="237" t="s">
        <v>95</v>
      </c>
      <c r="AV183" s="13" t="s">
        <v>95</v>
      </c>
      <c r="AW183" s="13" t="s">
        <v>32</v>
      </c>
      <c r="AX183" s="13" t="s">
        <v>76</v>
      </c>
      <c r="AY183" s="237" t="s">
        <v>211</v>
      </c>
    </row>
    <row r="184" spans="1:65" s="13" customFormat="1">
      <c r="B184" s="226"/>
      <c r="C184" s="227"/>
      <c r="D184" s="228" t="s">
        <v>219</v>
      </c>
      <c r="E184" s="229" t="s">
        <v>1</v>
      </c>
      <c r="F184" s="230" t="s">
        <v>953</v>
      </c>
      <c r="G184" s="227"/>
      <c r="H184" s="231">
        <v>105.82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AT184" s="237" t="s">
        <v>219</v>
      </c>
      <c r="AU184" s="237" t="s">
        <v>95</v>
      </c>
      <c r="AV184" s="13" t="s">
        <v>95</v>
      </c>
      <c r="AW184" s="13" t="s">
        <v>32</v>
      </c>
      <c r="AX184" s="13" t="s">
        <v>76</v>
      </c>
      <c r="AY184" s="237" t="s">
        <v>211</v>
      </c>
    </row>
    <row r="185" spans="1:65" s="13" customFormat="1">
      <c r="B185" s="226"/>
      <c r="C185" s="227"/>
      <c r="D185" s="228" t="s">
        <v>219</v>
      </c>
      <c r="E185" s="229" t="s">
        <v>1</v>
      </c>
      <c r="F185" s="230" t="s">
        <v>954</v>
      </c>
      <c r="G185" s="227"/>
      <c r="H185" s="231">
        <v>727.63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219</v>
      </c>
      <c r="AU185" s="237" t="s">
        <v>95</v>
      </c>
      <c r="AV185" s="13" t="s">
        <v>95</v>
      </c>
      <c r="AW185" s="13" t="s">
        <v>32</v>
      </c>
      <c r="AX185" s="13" t="s">
        <v>76</v>
      </c>
      <c r="AY185" s="237" t="s">
        <v>211</v>
      </c>
    </row>
    <row r="186" spans="1:65" s="14" customFormat="1">
      <c r="B186" s="238"/>
      <c r="C186" s="239"/>
      <c r="D186" s="228" t="s">
        <v>219</v>
      </c>
      <c r="E186" s="240" t="s">
        <v>1</v>
      </c>
      <c r="F186" s="241" t="s">
        <v>231</v>
      </c>
      <c r="G186" s="239"/>
      <c r="H186" s="242">
        <v>1499.35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AT186" s="248" t="s">
        <v>219</v>
      </c>
      <c r="AU186" s="248" t="s">
        <v>95</v>
      </c>
      <c r="AV186" s="14" t="s">
        <v>217</v>
      </c>
      <c r="AW186" s="14" t="s">
        <v>32</v>
      </c>
      <c r="AX186" s="14" t="s">
        <v>84</v>
      </c>
      <c r="AY186" s="248" t="s">
        <v>211</v>
      </c>
    </row>
    <row r="187" spans="1:65" s="2" customFormat="1" ht="22.15" customHeight="1">
      <c r="A187" s="33"/>
      <c r="B187" s="34"/>
      <c r="C187" s="213" t="s">
        <v>303</v>
      </c>
      <c r="D187" s="213" t="s">
        <v>213</v>
      </c>
      <c r="E187" s="214" t="s">
        <v>704</v>
      </c>
      <c r="F187" s="215" t="s">
        <v>959</v>
      </c>
      <c r="G187" s="216" t="s">
        <v>216</v>
      </c>
      <c r="H187" s="217">
        <v>736.72</v>
      </c>
      <c r="I187" s="218"/>
      <c r="J187" s="217">
        <f>ROUND(I187*H187,2)</f>
        <v>0</v>
      </c>
      <c r="K187" s="219"/>
      <c r="L187" s="38"/>
      <c r="M187" s="220" t="s">
        <v>1</v>
      </c>
      <c r="N187" s="221" t="s">
        <v>42</v>
      </c>
      <c r="O187" s="74"/>
      <c r="P187" s="222">
        <f>O187*H187</f>
        <v>0</v>
      </c>
      <c r="Q187" s="222">
        <v>0.37080000000000002</v>
      </c>
      <c r="R187" s="222">
        <f>Q187*H187</f>
        <v>273.17577600000004</v>
      </c>
      <c r="S187" s="222">
        <v>0</v>
      </c>
      <c r="T187" s="223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24" t="s">
        <v>217</v>
      </c>
      <c r="AT187" s="224" t="s">
        <v>213</v>
      </c>
      <c r="AU187" s="224" t="s">
        <v>95</v>
      </c>
      <c r="AY187" s="16" t="s">
        <v>211</v>
      </c>
      <c r="BE187" s="225">
        <f>IF(N187="základná",J187,0)</f>
        <v>0</v>
      </c>
      <c r="BF187" s="225">
        <f>IF(N187="znížená",J187,0)</f>
        <v>0</v>
      </c>
      <c r="BG187" s="225">
        <f>IF(N187="zákl. prenesená",J187,0)</f>
        <v>0</v>
      </c>
      <c r="BH187" s="225">
        <f>IF(N187="zníž. prenesená",J187,0)</f>
        <v>0</v>
      </c>
      <c r="BI187" s="225">
        <f>IF(N187="nulová",J187,0)</f>
        <v>0</v>
      </c>
      <c r="BJ187" s="16" t="s">
        <v>95</v>
      </c>
      <c r="BK187" s="225">
        <f>ROUND(I187*H187,2)</f>
        <v>0</v>
      </c>
      <c r="BL187" s="16" t="s">
        <v>217</v>
      </c>
      <c r="BM187" s="224" t="s">
        <v>706</v>
      </c>
    </row>
    <row r="188" spans="1:65" s="13" customFormat="1">
      <c r="B188" s="226"/>
      <c r="C188" s="227"/>
      <c r="D188" s="228" t="s">
        <v>219</v>
      </c>
      <c r="E188" s="229" t="s">
        <v>1</v>
      </c>
      <c r="F188" s="230" t="s">
        <v>960</v>
      </c>
      <c r="G188" s="227"/>
      <c r="H188" s="231">
        <v>727.63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219</v>
      </c>
      <c r="AU188" s="237" t="s">
        <v>95</v>
      </c>
      <c r="AV188" s="13" t="s">
        <v>95</v>
      </c>
      <c r="AW188" s="13" t="s">
        <v>32</v>
      </c>
      <c r="AX188" s="13" t="s">
        <v>76</v>
      </c>
      <c r="AY188" s="237" t="s">
        <v>211</v>
      </c>
    </row>
    <row r="189" spans="1:65" s="13" customFormat="1">
      <c r="B189" s="226"/>
      <c r="C189" s="227"/>
      <c r="D189" s="228" t="s">
        <v>219</v>
      </c>
      <c r="E189" s="229" t="s">
        <v>1</v>
      </c>
      <c r="F189" s="230" t="s">
        <v>956</v>
      </c>
      <c r="G189" s="227"/>
      <c r="H189" s="231">
        <v>9.09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219</v>
      </c>
      <c r="AU189" s="237" t="s">
        <v>95</v>
      </c>
      <c r="AV189" s="13" t="s">
        <v>95</v>
      </c>
      <c r="AW189" s="13" t="s">
        <v>32</v>
      </c>
      <c r="AX189" s="13" t="s">
        <v>76</v>
      </c>
      <c r="AY189" s="237" t="s">
        <v>211</v>
      </c>
    </row>
    <row r="190" spans="1:65" s="14" customFormat="1">
      <c r="B190" s="238"/>
      <c r="C190" s="239"/>
      <c r="D190" s="228" t="s">
        <v>219</v>
      </c>
      <c r="E190" s="240" t="s">
        <v>1</v>
      </c>
      <c r="F190" s="241" t="s">
        <v>231</v>
      </c>
      <c r="G190" s="239"/>
      <c r="H190" s="242">
        <v>736.72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219</v>
      </c>
      <c r="AU190" s="248" t="s">
        <v>95</v>
      </c>
      <c r="AV190" s="14" t="s">
        <v>217</v>
      </c>
      <c r="AW190" s="14" t="s">
        <v>32</v>
      </c>
      <c r="AX190" s="14" t="s">
        <v>84</v>
      </c>
      <c r="AY190" s="248" t="s">
        <v>211</v>
      </c>
    </row>
    <row r="191" spans="1:65" s="2" customFormat="1" ht="34.9" customHeight="1">
      <c r="A191" s="33"/>
      <c r="B191" s="34"/>
      <c r="C191" s="213" t="s">
        <v>309</v>
      </c>
      <c r="D191" s="213" t="s">
        <v>213</v>
      </c>
      <c r="E191" s="214" t="s">
        <v>707</v>
      </c>
      <c r="F191" s="215" t="s">
        <v>831</v>
      </c>
      <c r="G191" s="216" t="s">
        <v>216</v>
      </c>
      <c r="H191" s="217">
        <v>771.72</v>
      </c>
      <c r="I191" s="218"/>
      <c r="J191" s="217">
        <f>ROUND(I191*H191,2)</f>
        <v>0</v>
      </c>
      <c r="K191" s="219"/>
      <c r="L191" s="38"/>
      <c r="M191" s="220" t="s">
        <v>1</v>
      </c>
      <c r="N191" s="221" t="s">
        <v>42</v>
      </c>
      <c r="O191" s="74"/>
      <c r="P191" s="222">
        <f>O191*H191</f>
        <v>0</v>
      </c>
      <c r="Q191" s="222">
        <v>0.30834</v>
      </c>
      <c r="R191" s="222">
        <f>Q191*H191</f>
        <v>237.95214480000001</v>
      </c>
      <c r="S191" s="222">
        <v>0</v>
      </c>
      <c r="T191" s="223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24" t="s">
        <v>217</v>
      </c>
      <c r="AT191" s="224" t="s">
        <v>213</v>
      </c>
      <c r="AU191" s="224" t="s">
        <v>95</v>
      </c>
      <c r="AY191" s="16" t="s">
        <v>211</v>
      </c>
      <c r="BE191" s="225">
        <f>IF(N191="základná",J191,0)</f>
        <v>0</v>
      </c>
      <c r="BF191" s="225">
        <f>IF(N191="znížená",J191,0)</f>
        <v>0</v>
      </c>
      <c r="BG191" s="225">
        <f>IF(N191="zákl. prenesená",J191,0)</f>
        <v>0</v>
      </c>
      <c r="BH191" s="225">
        <f>IF(N191="zníž. prenesená",J191,0)</f>
        <v>0</v>
      </c>
      <c r="BI191" s="225">
        <f>IF(N191="nulová",J191,0)</f>
        <v>0</v>
      </c>
      <c r="BJ191" s="16" t="s">
        <v>95</v>
      </c>
      <c r="BK191" s="225">
        <f>ROUND(I191*H191,2)</f>
        <v>0</v>
      </c>
      <c r="BL191" s="16" t="s">
        <v>217</v>
      </c>
      <c r="BM191" s="224" t="s">
        <v>709</v>
      </c>
    </row>
    <row r="192" spans="1:65" s="13" customFormat="1">
      <c r="B192" s="226"/>
      <c r="C192" s="227"/>
      <c r="D192" s="228" t="s">
        <v>219</v>
      </c>
      <c r="E192" s="229" t="s">
        <v>1</v>
      </c>
      <c r="F192" s="230" t="s">
        <v>961</v>
      </c>
      <c r="G192" s="227"/>
      <c r="H192" s="231">
        <v>606.78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219</v>
      </c>
      <c r="AU192" s="237" t="s">
        <v>95</v>
      </c>
      <c r="AV192" s="13" t="s">
        <v>95</v>
      </c>
      <c r="AW192" s="13" t="s">
        <v>32</v>
      </c>
      <c r="AX192" s="13" t="s">
        <v>76</v>
      </c>
      <c r="AY192" s="237" t="s">
        <v>211</v>
      </c>
    </row>
    <row r="193" spans="1:65" s="13" customFormat="1">
      <c r="B193" s="226"/>
      <c r="C193" s="227"/>
      <c r="D193" s="228" t="s">
        <v>219</v>
      </c>
      <c r="E193" s="229" t="s">
        <v>1</v>
      </c>
      <c r="F193" s="230" t="s">
        <v>953</v>
      </c>
      <c r="G193" s="227"/>
      <c r="H193" s="231">
        <v>105.82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219</v>
      </c>
      <c r="AU193" s="237" t="s">
        <v>95</v>
      </c>
      <c r="AV193" s="13" t="s">
        <v>95</v>
      </c>
      <c r="AW193" s="13" t="s">
        <v>32</v>
      </c>
      <c r="AX193" s="13" t="s">
        <v>76</v>
      </c>
      <c r="AY193" s="237" t="s">
        <v>211</v>
      </c>
    </row>
    <row r="194" spans="1:65" s="13" customFormat="1">
      <c r="B194" s="226"/>
      <c r="C194" s="227"/>
      <c r="D194" s="228" t="s">
        <v>219</v>
      </c>
      <c r="E194" s="229" t="s">
        <v>1</v>
      </c>
      <c r="F194" s="230" t="s">
        <v>955</v>
      </c>
      <c r="G194" s="227"/>
      <c r="H194" s="231">
        <v>59.12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219</v>
      </c>
      <c r="AU194" s="237" t="s">
        <v>95</v>
      </c>
      <c r="AV194" s="13" t="s">
        <v>95</v>
      </c>
      <c r="AW194" s="13" t="s">
        <v>32</v>
      </c>
      <c r="AX194" s="13" t="s">
        <v>76</v>
      </c>
      <c r="AY194" s="237" t="s">
        <v>211</v>
      </c>
    </row>
    <row r="195" spans="1:65" s="14" customFormat="1">
      <c r="B195" s="238"/>
      <c r="C195" s="239"/>
      <c r="D195" s="228" t="s">
        <v>219</v>
      </c>
      <c r="E195" s="240" t="s">
        <v>1</v>
      </c>
      <c r="F195" s="241" t="s">
        <v>231</v>
      </c>
      <c r="G195" s="239"/>
      <c r="H195" s="242">
        <v>771.71999999999991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219</v>
      </c>
      <c r="AU195" s="248" t="s">
        <v>95</v>
      </c>
      <c r="AV195" s="14" t="s">
        <v>217</v>
      </c>
      <c r="AW195" s="14" t="s">
        <v>32</v>
      </c>
      <c r="AX195" s="14" t="s">
        <v>84</v>
      </c>
      <c r="AY195" s="248" t="s">
        <v>211</v>
      </c>
    </row>
    <row r="196" spans="1:65" s="2" customFormat="1" ht="34.9" customHeight="1">
      <c r="A196" s="33"/>
      <c r="B196" s="34"/>
      <c r="C196" s="213" t="s">
        <v>7</v>
      </c>
      <c r="D196" s="213" t="s">
        <v>213</v>
      </c>
      <c r="E196" s="214" t="s">
        <v>962</v>
      </c>
      <c r="F196" s="215" t="s">
        <v>963</v>
      </c>
      <c r="G196" s="216" t="s">
        <v>216</v>
      </c>
      <c r="H196" s="217">
        <v>9.09</v>
      </c>
      <c r="I196" s="218"/>
      <c r="J196" s="217">
        <f>ROUND(I196*H196,2)</f>
        <v>0</v>
      </c>
      <c r="K196" s="219"/>
      <c r="L196" s="38"/>
      <c r="M196" s="220" t="s">
        <v>1</v>
      </c>
      <c r="N196" s="221" t="s">
        <v>42</v>
      </c>
      <c r="O196" s="74"/>
      <c r="P196" s="222">
        <f>O196*H196</f>
        <v>0</v>
      </c>
      <c r="Q196" s="222">
        <v>0.39796999999999999</v>
      </c>
      <c r="R196" s="222">
        <f>Q196*H196</f>
        <v>3.6175473</v>
      </c>
      <c r="S196" s="222">
        <v>0</v>
      </c>
      <c r="T196" s="223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24" t="s">
        <v>217</v>
      </c>
      <c r="AT196" s="224" t="s">
        <v>213</v>
      </c>
      <c r="AU196" s="224" t="s">
        <v>95</v>
      </c>
      <c r="AY196" s="16" t="s">
        <v>211</v>
      </c>
      <c r="BE196" s="225">
        <f>IF(N196="základná",J196,0)</f>
        <v>0</v>
      </c>
      <c r="BF196" s="225">
        <f>IF(N196="znížená",J196,0)</f>
        <v>0</v>
      </c>
      <c r="BG196" s="225">
        <f>IF(N196="zákl. prenesená",J196,0)</f>
        <v>0</v>
      </c>
      <c r="BH196" s="225">
        <f>IF(N196="zníž. prenesená",J196,0)</f>
        <v>0</v>
      </c>
      <c r="BI196" s="225">
        <f>IF(N196="nulová",J196,0)</f>
        <v>0</v>
      </c>
      <c r="BJ196" s="16" t="s">
        <v>95</v>
      </c>
      <c r="BK196" s="225">
        <f>ROUND(I196*H196,2)</f>
        <v>0</v>
      </c>
      <c r="BL196" s="16" t="s">
        <v>217</v>
      </c>
      <c r="BM196" s="224" t="s">
        <v>964</v>
      </c>
    </row>
    <row r="197" spans="1:65" s="2" customFormat="1" ht="34.9" customHeight="1">
      <c r="A197" s="33"/>
      <c r="B197" s="34"/>
      <c r="C197" s="213" t="s">
        <v>318</v>
      </c>
      <c r="D197" s="213" t="s">
        <v>213</v>
      </c>
      <c r="E197" s="214" t="s">
        <v>404</v>
      </c>
      <c r="F197" s="215" t="s">
        <v>711</v>
      </c>
      <c r="G197" s="216" t="s">
        <v>216</v>
      </c>
      <c r="H197" s="217">
        <v>116.81</v>
      </c>
      <c r="I197" s="218"/>
      <c r="J197" s="217">
        <f>ROUND(I197*H197,2)</f>
        <v>0</v>
      </c>
      <c r="K197" s="219"/>
      <c r="L197" s="38"/>
      <c r="M197" s="220" t="s">
        <v>1</v>
      </c>
      <c r="N197" s="221" t="s">
        <v>42</v>
      </c>
      <c r="O197" s="74"/>
      <c r="P197" s="222">
        <f>O197*H197</f>
        <v>0</v>
      </c>
      <c r="Q197" s="222">
        <v>7.1000000000000002E-4</v>
      </c>
      <c r="R197" s="222">
        <f>Q197*H197</f>
        <v>8.2935099999999998E-2</v>
      </c>
      <c r="S197" s="222">
        <v>0</v>
      </c>
      <c r="T197" s="223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24" t="s">
        <v>217</v>
      </c>
      <c r="AT197" s="224" t="s">
        <v>213</v>
      </c>
      <c r="AU197" s="224" t="s">
        <v>95</v>
      </c>
      <c r="AY197" s="16" t="s">
        <v>211</v>
      </c>
      <c r="BE197" s="225">
        <f>IF(N197="základná",J197,0)</f>
        <v>0</v>
      </c>
      <c r="BF197" s="225">
        <f>IF(N197="znížená",J197,0)</f>
        <v>0</v>
      </c>
      <c r="BG197" s="225">
        <f>IF(N197="zákl. prenesená",J197,0)</f>
        <v>0</v>
      </c>
      <c r="BH197" s="225">
        <f>IF(N197="zníž. prenesená",J197,0)</f>
        <v>0</v>
      </c>
      <c r="BI197" s="225">
        <f>IF(N197="nulová",J197,0)</f>
        <v>0</v>
      </c>
      <c r="BJ197" s="16" t="s">
        <v>95</v>
      </c>
      <c r="BK197" s="225">
        <f>ROUND(I197*H197,2)</f>
        <v>0</v>
      </c>
      <c r="BL197" s="16" t="s">
        <v>217</v>
      </c>
      <c r="BM197" s="224" t="s">
        <v>712</v>
      </c>
    </row>
    <row r="198" spans="1:65" s="13" customFormat="1">
      <c r="B198" s="226"/>
      <c r="C198" s="227"/>
      <c r="D198" s="228" t="s">
        <v>219</v>
      </c>
      <c r="E198" s="229" t="s">
        <v>1</v>
      </c>
      <c r="F198" s="230" t="s">
        <v>965</v>
      </c>
      <c r="G198" s="227"/>
      <c r="H198" s="231">
        <v>116.81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AT198" s="237" t="s">
        <v>219</v>
      </c>
      <c r="AU198" s="237" t="s">
        <v>95</v>
      </c>
      <c r="AV198" s="13" t="s">
        <v>95</v>
      </c>
      <c r="AW198" s="13" t="s">
        <v>32</v>
      </c>
      <c r="AX198" s="13" t="s">
        <v>84</v>
      </c>
      <c r="AY198" s="237" t="s">
        <v>211</v>
      </c>
    </row>
    <row r="199" spans="1:65" s="2" customFormat="1" ht="34.9" customHeight="1">
      <c r="A199" s="33"/>
      <c r="B199" s="34"/>
      <c r="C199" s="213" t="s">
        <v>323</v>
      </c>
      <c r="D199" s="213" t="s">
        <v>213</v>
      </c>
      <c r="E199" s="214" t="s">
        <v>414</v>
      </c>
      <c r="F199" s="215" t="s">
        <v>415</v>
      </c>
      <c r="G199" s="216" t="s">
        <v>216</v>
      </c>
      <c r="H199" s="217">
        <v>116.81</v>
      </c>
      <c r="I199" s="218"/>
      <c r="J199" s="217">
        <f>ROUND(I199*H199,2)</f>
        <v>0</v>
      </c>
      <c r="K199" s="219"/>
      <c r="L199" s="38"/>
      <c r="M199" s="220" t="s">
        <v>1</v>
      </c>
      <c r="N199" s="221" t="s">
        <v>42</v>
      </c>
      <c r="O199" s="74"/>
      <c r="P199" s="222">
        <f>O199*H199</f>
        <v>0</v>
      </c>
      <c r="Q199" s="222">
        <v>0.12966</v>
      </c>
      <c r="R199" s="222">
        <f>Q199*H199</f>
        <v>15.145584599999999</v>
      </c>
      <c r="S199" s="222">
        <v>0</v>
      </c>
      <c r="T199" s="223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24" t="s">
        <v>217</v>
      </c>
      <c r="AT199" s="224" t="s">
        <v>213</v>
      </c>
      <c r="AU199" s="224" t="s">
        <v>95</v>
      </c>
      <c r="AY199" s="16" t="s">
        <v>211</v>
      </c>
      <c r="BE199" s="225">
        <f>IF(N199="základná",J199,0)</f>
        <v>0</v>
      </c>
      <c r="BF199" s="225">
        <f>IF(N199="znížená",J199,0)</f>
        <v>0</v>
      </c>
      <c r="BG199" s="225">
        <f>IF(N199="zákl. prenesená",J199,0)</f>
        <v>0</v>
      </c>
      <c r="BH199" s="225">
        <f>IF(N199="zníž. prenesená",J199,0)</f>
        <v>0</v>
      </c>
      <c r="BI199" s="225">
        <f>IF(N199="nulová",J199,0)</f>
        <v>0</v>
      </c>
      <c r="BJ199" s="16" t="s">
        <v>95</v>
      </c>
      <c r="BK199" s="225">
        <f>ROUND(I199*H199,2)</f>
        <v>0</v>
      </c>
      <c r="BL199" s="16" t="s">
        <v>217</v>
      </c>
      <c r="BM199" s="224" t="s">
        <v>714</v>
      </c>
    </row>
    <row r="200" spans="1:65" s="2" customFormat="1" ht="30" customHeight="1">
      <c r="A200" s="33"/>
      <c r="B200" s="34"/>
      <c r="C200" s="213" t="s">
        <v>327</v>
      </c>
      <c r="D200" s="213" t="s">
        <v>213</v>
      </c>
      <c r="E200" s="214" t="s">
        <v>715</v>
      </c>
      <c r="F200" s="215" t="s">
        <v>966</v>
      </c>
      <c r="G200" s="216" t="s">
        <v>216</v>
      </c>
      <c r="H200" s="217">
        <v>1449.32</v>
      </c>
      <c r="I200" s="218"/>
      <c r="J200" s="217">
        <f>ROUND(I200*H200,2)</f>
        <v>0</v>
      </c>
      <c r="K200" s="219"/>
      <c r="L200" s="38"/>
      <c r="M200" s="220" t="s">
        <v>1</v>
      </c>
      <c r="N200" s="221" t="s">
        <v>42</v>
      </c>
      <c r="O200" s="74"/>
      <c r="P200" s="222">
        <f>O200*H200</f>
        <v>0</v>
      </c>
      <c r="Q200" s="222">
        <v>0.112</v>
      </c>
      <c r="R200" s="222">
        <f>Q200*H200</f>
        <v>162.32383999999999</v>
      </c>
      <c r="S200" s="222">
        <v>0</v>
      </c>
      <c r="T200" s="223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224" t="s">
        <v>217</v>
      </c>
      <c r="AT200" s="224" t="s">
        <v>213</v>
      </c>
      <c r="AU200" s="224" t="s">
        <v>95</v>
      </c>
      <c r="AY200" s="16" t="s">
        <v>211</v>
      </c>
      <c r="BE200" s="225">
        <f>IF(N200="základná",J200,0)</f>
        <v>0</v>
      </c>
      <c r="BF200" s="225">
        <f>IF(N200="znížená",J200,0)</f>
        <v>0</v>
      </c>
      <c r="BG200" s="225">
        <f>IF(N200="zákl. prenesená",J200,0)</f>
        <v>0</v>
      </c>
      <c r="BH200" s="225">
        <f>IF(N200="zníž. prenesená",J200,0)</f>
        <v>0</v>
      </c>
      <c r="BI200" s="225">
        <f>IF(N200="nulová",J200,0)</f>
        <v>0</v>
      </c>
      <c r="BJ200" s="16" t="s">
        <v>95</v>
      </c>
      <c r="BK200" s="225">
        <f>ROUND(I200*H200,2)</f>
        <v>0</v>
      </c>
      <c r="BL200" s="16" t="s">
        <v>217</v>
      </c>
      <c r="BM200" s="224" t="s">
        <v>717</v>
      </c>
    </row>
    <row r="201" spans="1:65" s="13" customFormat="1">
      <c r="B201" s="226"/>
      <c r="C201" s="227"/>
      <c r="D201" s="228" t="s">
        <v>219</v>
      </c>
      <c r="E201" s="229" t="s">
        <v>1</v>
      </c>
      <c r="F201" s="230" t="s">
        <v>961</v>
      </c>
      <c r="G201" s="227"/>
      <c r="H201" s="231">
        <v>606.78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AT201" s="237" t="s">
        <v>219</v>
      </c>
      <c r="AU201" s="237" t="s">
        <v>95</v>
      </c>
      <c r="AV201" s="13" t="s">
        <v>95</v>
      </c>
      <c r="AW201" s="13" t="s">
        <v>32</v>
      </c>
      <c r="AX201" s="13" t="s">
        <v>76</v>
      </c>
      <c r="AY201" s="237" t="s">
        <v>211</v>
      </c>
    </row>
    <row r="202" spans="1:65" s="13" customFormat="1">
      <c r="B202" s="226"/>
      <c r="C202" s="227"/>
      <c r="D202" s="228" t="s">
        <v>219</v>
      </c>
      <c r="E202" s="229" t="s">
        <v>1</v>
      </c>
      <c r="F202" s="230" t="s">
        <v>953</v>
      </c>
      <c r="G202" s="227"/>
      <c r="H202" s="231">
        <v>105.82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AT202" s="237" t="s">
        <v>219</v>
      </c>
      <c r="AU202" s="237" t="s">
        <v>95</v>
      </c>
      <c r="AV202" s="13" t="s">
        <v>95</v>
      </c>
      <c r="AW202" s="13" t="s">
        <v>32</v>
      </c>
      <c r="AX202" s="13" t="s">
        <v>76</v>
      </c>
      <c r="AY202" s="237" t="s">
        <v>211</v>
      </c>
    </row>
    <row r="203" spans="1:65" s="13" customFormat="1">
      <c r="B203" s="226"/>
      <c r="C203" s="227"/>
      <c r="D203" s="228" t="s">
        <v>219</v>
      </c>
      <c r="E203" s="229" t="s">
        <v>1</v>
      </c>
      <c r="F203" s="230" t="s">
        <v>954</v>
      </c>
      <c r="G203" s="227"/>
      <c r="H203" s="231">
        <v>727.63</v>
      </c>
      <c r="I203" s="232"/>
      <c r="J203" s="227"/>
      <c r="K203" s="227"/>
      <c r="L203" s="233"/>
      <c r="M203" s="234"/>
      <c r="N203" s="235"/>
      <c r="O203" s="235"/>
      <c r="P203" s="235"/>
      <c r="Q203" s="235"/>
      <c r="R203" s="235"/>
      <c r="S203" s="235"/>
      <c r="T203" s="236"/>
      <c r="AT203" s="237" t="s">
        <v>219</v>
      </c>
      <c r="AU203" s="237" t="s">
        <v>95</v>
      </c>
      <c r="AV203" s="13" t="s">
        <v>95</v>
      </c>
      <c r="AW203" s="13" t="s">
        <v>32</v>
      </c>
      <c r="AX203" s="13" t="s">
        <v>76</v>
      </c>
      <c r="AY203" s="237" t="s">
        <v>211</v>
      </c>
    </row>
    <row r="204" spans="1:65" s="13" customFormat="1">
      <c r="B204" s="226"/>
      <c r="C204" s="227"/>
      <c r="D204" s="228" t="s">
        <v>219</v>
      </c>
      <c r="E204" s="229" t="s">
        <v>1</v>
      </c>
      <c r="F204" s="230" t="s">
        <v>956</v>
      </c>
      <c r="G204" s="227"/>
      <c r="H204" s="231">
        <v>9.09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AT204" s="237" t="s">
        <v>219</v>
      </c>
      <c r="AU204" s="237" t="s">
        <v>95</v>
      </c>
      <c r="AV204" s="13" t="s">
        <v>95</v>
      </c>
      <c r="AW204" s="13" t="s">
        <v>32</v>
      </c>
      <c r="AX204" s="13" t="s">
        <v>76</v>
      </c>
      <c r="AY204" s="237" t="s">
        <v>211</v>
      </c>
    </row>
    <row r="205" spans="1:65" s="14" customFormat="1">
      <c r="B205" s="238"/>
      <c r="C205" s="239"/>
      <c r="D205" s="228" t="s">
        <v>219</v>
      </c>
      <c r="E205" s="240" t="s">
        <v>1</v>
      </c>
      <c r="F205" s="241" t="s">
        <v>231</v>
      </c>
      <c r="G205" s="239"/>
      <c r="H205" s="242">
        <v>1449.32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AT205" s="248" t="s">
        <v>219</v>
      </c>
      <c r="AU205" s="248" t="s">
        <v>95</v>
      </c>
      <c r="AV205" s="14" t="s">
        <v>217</v>
      </c>
      <c r="AW205" s="14" t="s">
        <v>32</v>
      </c>
      <c r="AX205" s="14" t="s">
        <v>84</v>
      </c>
      <c r="AY205" s="248" t="s">
        <v>211</v>
      </c>
    </row>
    <row r="206" spans="1:65" s="2" customFormat="1" ht="22.15" customHeight="1">
      <c r="A206" s="33"/>
      <c r="B206" s="34"/>
      <c r="C206" s="249" t="s">
        <v>332</v>
      </c>
      <c r="D206" s="249" t="s">
        <v>314</v>
      </c>
      <c r="E206" s="250" t="s">
        <v>719</v>
      </c>
      <c r="F206" s="251" t="s">
        <v>967</v>
      </c>
      <c r="G206" s="252" t="s">
        <v>216</v>
      </c>
      <c r="H206" s="253">
        <v>728.91</v>
      </c>
      <c r="I206" s="254"/>
      <c r="J206" s="253">
        <f>ROUND(I206*H206,2)</f>
        <v>0</v>
      </c>
      <c r="K206" s="255"/>
      <c r="L206" s="256"/>
      <c r="M206" s="257" t="s">
        <v>1</v>
      </c>
      <c r="N206" s="258" t="s">
        <v>42</v>
      </c>
      <c r="O206" s="74"/>
      <c r="P206" s="222">
        <f>O206*H206</f>
        <v>0</v>
      </c>
      <c r="Q206" s="222">
        <v>0.18</v>
      </c>
      <c r="R206" s="222">
        <f>Q206*H206</f>
        <v>131.2038</v>
      </c>
      <c r="S206" s="222">
        <v>0</v>
      </c>
      <c r="T206" s="223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224" t="s">
        <v>252</v>
      </c>
      <c r="AT206" s="224" t="s">
        <v>314</v>
      </c>
      <c r="AU206" s="224" t="s">
        <v>95</v>
      </c>
      <c r="AY206" s="16" t="s">
        <v>211</v>
      </c>
      <c r="BE206" s="225">
        <f>IF(N206="základná",J206,0)</f>
        <v>0</v>
      </c>
      <c r="BF206" s="225">
        <f>IF(N206="znížená",J206,0)</f>
        <v>0</v>
      </c>
      <c r="BG206" s="225">
        <f>IF(N206="zákl. prenesená",J206,0)</f>
        <v>0</v>
      </c>
      <c r="BH206" s="225">
        <f>IF(N206="zníž. prenesená",J206,0)</f>
        <v>0</v>
      </c>
      <c r="BI206" s="225">
        <f>IF(N206="nulová",J206,0)</f>
        <v>0</v>
      </c>
      <c r="BJ206" s="16" t="s">
        <v>95</v>
      </c>
      <c r="BK206" s="225">
        <f>ROUND(I206*H206,2)</f>
        <v>0</v>
      </c>
      <c r="BL206" s="16" t="s">
        <v>217</v>
      </c>
      <c r="BM206" s="224" t="s">
        <v>721</v>
      </c>
    </row>
    <row r="207" spans="1:65" s="13" customFormat="1">
      <c r="B207" s="226"/>
      <c r="C207" s="227"/>
      <c r="D207" s="228" t="s">
        <v>219</v>
      </c>
      <c r="E207" s="229" t="s">
        <v>1</v>
      </c>
      <c r="F207" s="230" t="s">
        <v>968</v>
      </c>
      <c r="G207" s="227"/>
      <c r="H207" s="231">
        <v>721.69</v>
      </c>
      <c r="I207" s="232"/>
      <c r="J207" s="227"/>
      <c r="K207" s="227"/>
      <c r="L207" s="233"/>
      <c r="M207" s="234"/>
      <c r="N207" s="235"/>
      <c r="O207" s="235"/>
      <c r="P207" s="235"/>
      <c r="Q207" s="235"/>
      <c r="R207" s="235"/>
      <c r="S207" s="235"/>
      <c r="T207" s="236"/>
      <c r="AT207" s="237" t="s">
        <v>219</v>
      </c>
      <c r="AU207" s="237" t="s">
        <v>95</v>
      </c>
      <c r="AV207" s="13" t="s">
        <v>95</v>
      </c>
      <c r="AW207" s="13" t="s">
        <v>32</v>
      </c>
      <c r="AX207" s="13" t="s">
        <v>84</v>
      </c>
      <c r="AY207" s="237" t="s">
        <v>211</v>
      </c>
    </row>
    <row r="208" spans="1:65" s="13" customFormat="1">
      <c r="B208" s="226"/>
      <c r="C208" s="227"/>
      <c r="D208" s="228" t="s">
        <v>219</v>
      </c>
      <c r="E208" s="227"/>
      <c r="F208" s="230" t="s">
        <v>969</v>
      </c>
      <c r="G208" s="227"/>
      <c r="H208" s="231">
        <v>728.91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AT208" s="237" t="s">
        <v>219</v>
      </c>
      <c r="AU208" s="237" t="s">
        <v>95</v>
      </c>
      <c r="AV208" s="13" t="s">
        <v>95</v>
      </c>
      <c r="AW208" s="13" t="s">
        <v>4</v>
      </c>
      <c r="AX208" s="13" t="s">
        <v>84</v>
      </c>
      <c r="AY208" s="237" t="s">
        <v>211</v>
      </c>
    </row>
    <row r="209" spans="1:65" s="2" customFormat="1" ht="19.899999999999999" customHeight="1">
      <c r="A209" s="33"/>
      <c r="B209" s="34"/>
      <c r="C209" s="249" t="s">
        <v>337</v>
      </c>
      <c r="D209" s="249" t="s">
        <v>314</v>
      </c>
      <c r="E209" s="250" t="s">
        <v>723</v>
      </c>
      <c r="F209" s="251" t="s">
        <v>724</v>
      </c>
      <c r="G209" s="252" t="s">
        <v>216</v>
      </c>
      <c r="H209" s="253">
        <v>727.63</v>
      </c>
      <c r="I209" s="254"/>
      <c r="J209" s="253">
        <f>ROUND(I209*H209,2)</f>
        <v>0</v>
      </c>
      <c r="K209" s="255"/>
      <c r="L209" s="256"/>
      <c r="M209" s="257" t="s">
        <v>1</v>
      </c>
      <c r="N209" s="258" t="s">
        <v>42</v>
      </c>
      <c r="O209" s="74"/>
      <c r="P209" s="222">
        <f>O209*H209</f>
        <v>0</v>
      </c>
      <c r="Q209" s="222">
        <v>0.16625000000000001</v>
      </c>
      <c r="R209" s="222">
        <f>Q209*H209</f>
        <v>120.96848750000001</v>
      </c>
      <c r="S209" s="222">
        <v>0</v>
      </c>
      <c r="T209" s="223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224" t="s">
        <v>252</v>
      </c>
      <c r="AT209" s="224" t="s">
        <v>314</v>
      </c>
      <c r="AU209" s="224" t="s">
        <v>95</v>
      </c>
      <c r="AY209" s="16" t="s">
        <v>211</v>
      </c>
      <c r="BE209" s="225">
        <f>IF(N209="základná",J209,0)</f>
        <v>0</v>
      </c>
      <c r="BF209" s="225">
        <f>IF(N209="znížená",J209,0)</f>
        <v>0</v>
      </c>
      <c r="BG209" s="225">
        <f>IF(N209="zákl. prenesená",J209,0)</f>
        <v>0</v>
      </c>
      <c r="BH209" s="225">
        <f>IF(N209="zníž. prenesená",J209,0)</f>
        <v>0</v>
      </c>
      <c r="BI209" s="225">
        <f>IF(N209="nulová",J209,0)</f>
        <v>0</v>
      </c>
      <c r="BJ209" s="16" t="s">
        <v>95</v>
      </c>
      <c r="BK209" s="225">
        <f>ROUND(I209*H209,2)</f>
        <v>0</v>
      </c>
      <c r="BL209" s="16" t="s">
        <v>217</v>
      </c>
      <c r="BM209" s="224" t="s">
        <v>970</v>
      </c>
    </row>
    <row r="210" spans="1:65" s="2" customFormat="1" ht="22.15" customHeight="1">
      <c r="A210" s="33"/>
      <c r="B210" s="34"/>
      <c r="C210" s="213" t="s">
        <v>342</v>
      </c>
      <c r="D210" s="213" t="s">
        <v>213</v>
      </c>
      <c r="E210" s="214" t="s">
        <v>726</v>
      </c>
      <c r="F210" s="215" t="s">
        <v>727</v>
      </c>
      <c r="G210" s="216" t="s">
        <v>216</v>
      </c>
      <c r="H210" s="217">
        <v>59.12</v>
      </c>
      <c r="I210" s="218"/>
      <c r="J210" s="217">
        <f>ROUND(I210*H210,2)</f>
        <v>0</v>
      </c>
      <c r="K210" s="219"/>
      <c r="L210" s="38"/>
      <c r="M210" s="220" t="s">
        <v>1</v>
      </c>
      <c r="N210" s="221" t="s">
        <v>42</v>
      </c>
      <c r="O210" s="74"/>
      <c r="P210" s="222">
        <f>O210*H210</f>
        <v>0</v>
      </c>
      <c r="Q210" s="222">
        <v>0.112</v>
      </c>
      <c r="R210" s="222">
        <f>Q210*H210</f>
        <v>6.6214399999999998</v>
      </c>
      <c r="S210" s="222">
        <v>0</v>
      </c>
      <c r="T210" s="223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24" t="s">
        <v>217</v>
      </c>
      <c r="AT210" s="224" t="s">
        <v>213</v>
      </c>
      <c r="AU210" s="224" t="s">
        <v>95</v>
      </c>
      <c r="AY210" s="16" t="s">
        <v>211</v>
      </c>
      <c r="BE210" s="225">
        <f>IF(N210="základná",J210,0)</f>
        <v>0</v>
      </c>
      <c r="BF210" s="225">
        <f>IF(N210="znížená",J210,0)</f>
        <v>0</v>
      </c>
      <c r="BG210" s="225">
        <f>IF(N210="zákl. prenesená",J210,0)</f>
        <v>0</v>
      </c>
      <c r="BH210" s="225">
        <f>IF(N210="zníž. prenesená",J210,0)</f>
        <v>0</v>
      </c>
      <c r="BI210" s="225">
        <f>IF(N210="nulová",J210,0)</f>
        <v>0</v>
      </c>
      <c r="BJ210" s="16" t="s">
        <v>95</v>
      </c>
      <c r="BK210" s="225">
        <f>ROUND(I210*H210,2)</f>
        <v>0</v>
      </c>
      <c r="BL210" s="16" t="s">
        <v>217</v>
      </c>
      <c r="BM210" s="224" t="s">
        <v>728</v>
      </c>
    </row>
    <row r="211" spans="1:65" s="2" customFormat="1" ht="14.45" customHeight="1">
      <c r="A211" s="33"/>
      <c r="B211" s="34"/>
      <c r="C211" s="249" t="s">
        <v>347</v>
      </c>
      <c r="D211" s="249" t="s">
        <v>314</v>
      </c>
      <c r="E211" s="250" t="s">
        <v>729</v>
      </c>
      <c r="F211" s="251" t="s">
        <v>730</v>
      </c>
      <c r="G211" s="252" t="s">
        <v>216</v>
      </c>
      <c r="H211" s="253">
        <v>59.12</v>
      </c>
      <c r="I211" s="254"/>
      <c r="J211" s="253">
        <f>ROUND(I211*H211,2)</f>
        <v>0</v>
      </c>
      <c r="K211" s="255"/>
      <c r="L211" s="256"/>
      <c r="M211" s="257" t="s">
        <v>1</v>
      </c>
      <c r="N211" s="258" t="s">
        <v>42</v>
      </c>
      <c r="O211" s="74"/>
      <c r="P211" s="222">
        <f>O211*H211</f>
        <v>0</v>
      </c>
      <c r="Q211" s="222">
        <v>0.13800000000000001</v>
      </c>
      <c r="R211" s="222">
        <f>Q211*H211</f>
        <v>8.1585599999999996</v>
      </c>
      <c r="S211" s="222">
        <v>0</v>
      </c>
      <c r="T211" s="223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224" t="s">
        <v>252</v>
      </c>
      <c r="AT211" s="224" t="s">
        <v>314</v>
      </c>
      <c r="AU211" s="224" t="s">
        <v>95</v>
      </c>
      <c r="AY211" s="16" t="s">
        <v>211</v>
      </c>
      <c r="BE211" s="225">
        <f>IF(N211="základná",J211,0)</f>
        <v>0</v>
      </c>
      <c r="BF211" s="225">
        <f>IF(N211="znížená",J211,0)</f>
        <v>0</v>
      </c>
      <c r="BG211" s="225">
        <f>IF(N211="zákl. prenesená",J211,0)</f>
        <v>0</v>
      </c>
      <c r="BH211" s="225">
        <f>IF(N211="zníž. prenesená",J211,0)</f>
        <v>0</v>
      </c>
      <c r="BI211" s="225">
        <f>IF(N211="nulová",J211,0)</f>
        <v>0</v>
      </c>
      <c r="BJ211" s="16" t="s">
        <v>95</v>
      </c>
      <c r="BK211" s="225">
        <f>ROUND(I211*H211,2)</f>
        <v>0</v>
      </c>
      <c r="BL211" s="16" t="s">
        <v>217</v>
      </c>
      <c r="BM211" s="224" t="s">
        <v>731</v>
      </c>
    </row>
    <row r="212" spans="1:65" s="12" customFormat="1" ht="22.9" customHeight="1">
      <c r="B212" s="197"/>
      <c r="C212" s="198"/>
      <c r="D212" s="199" t="s">
        <v>75</v>
      </c>
      <c r="E212" s="211" t="s">
        <v>252</v>
      </c>
      <c r="F212" s="211" t="s">
        <v>421</v>
      </c>
      <c r="G212" s="198"/>
      <c r="H212" s="198"/>
      <c r="I212" s="201"/>
      <c r="J212" s="212">
        <f>BK212</f>
        <v>0</v>
      </c>
      <c r="K212" s="198"/>
      <c r="L212" s="203"/>
      <c r="M212" s="204"/>
      <c r="N212" s="205"/>
      <c r="O212" s="205"/>
      <c r="P212" s="206">
        <f>P213</f>
        <v>0</v>
      </c>
      <c r="Q212" s="205"/>
      <c r="R212" s="206">
        <f>R213</f>
        <v>0.64159999999999995</v>
      </c>
      <c r="S212" s="205"/>
      <c r="T212" s="207">
        <f>T213</f>
        <v>0</v>
      </c>
      <c r="AR212" s="208" t="s">
        <v>84</v>
      </c>
      <c r="AT212" s="209" t="s">
        <v>75</v>
      </c>
      <c r="AU212" s="209" t="s">
        <v>84</v>
      </c>
      <c r="AY212" s="208" t="s">
        <v>211</v>
      </c>
      <c r="BK212" s="210">
        <f>BK213</f>
        <v>0</v>
      </c>
    </row>
    <row r="213" spans="1:65" s="2" customFormat="1" ht="14.45" customHeight="1">
      <c r="A213" s="33"/>
      <c r="B213" s="34"/>
      <c r="C213" s="213" t="s">
        <v>352</v>
      </c>
      <c r="D213" s="213" t="s">
        <v>213</v>
      </c>
      <c r="E213" s="214" t="s">
        <v>732</v>
      </c>
      <c r="F213" s="215" t="s">
        <v>733</v>
      </c>
      <c r="G213" s="216" t="s">
        <v>384</v>
      </c>
      <c r="H213" s="217">
        <v>2</v>
      </c>
      <c r="I213" s="218"/>
      <c r="J213" s="217">
        <f>ROUND(I213*H213,2)</f>
        <v>0</v>
      </c>
      <c r="K213" s="219"/>
      <c r="L213" s="38"/>
      <c r="M213" s="220" t="s">
        <v>1</v>
      </c>
      <c r="N213" s="221" t="s">
        <v>42</v>
      </c>
      <c r="O213" s="74"/>
      <c r="P213" s="222">
        <f>O213*H213</f>
        <v>0</v>
      </c>
      <c r="Q213" s="222">
        <v>0.32079999999999997</v>
      </c>
      <c r="R213" s="222">
        <f>Q213*H213</f>
        <v>0.64159999999999995</v>
      </c>
      <c r="S213" s="222">
        <v>0</v>
      </c>
      <c r="T213" s="223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24" t="s">
        <v>217</v>
      </c>
      <c r="AT213" s="224" t="s">
        <v>213</v>
      </c>
      <c r="AU213" s="224" t="s">
        <v>95</v>
      </c>
      <c r="AY213" s="16" t="s">
        <v>211</v>
      </c>
      <c r="BE213" s="225">
        <f>IF(N213="základná",J213,0)</f>
        <v>0</v>
      </c>
      <c r="BF213" s="225">
        <f>IF(N213="znížená",J213,0)</f>
        <v>0</v>
      </c>
      <c r="BG213" s="225">
        <f>IF(N213="zákl. prenesená",J213,0)</f>
        <v>0</v>
      </c>
      <c r="BH213" s="225">
        <f>IF(N213="zníž. prenesená",J213,0)</f>
        <v>0</v>
      </c>
      <c r="BI213" s="225">
        <f>IF(N213="nulová",J213,0)</f>
        <v>0</v>
      </c>
      <c r="BJ213" s="16" t="s">
        <v>95</v>
      </c>
      <c r="BK213" s="225">
        <f>ROUND(I213*H213,2)</f>
        <v>0</v>
      </c>
      <c r="BL213" s="16" t="s">
        <v>217</v>
      </c>
      <c r="BM213" s="224" t="s">
        <v>971</v>
      </c>
    </row>
    <row r="214" spans="1:65" s="12" customFormat="1" ht="22.9" customHeight="1">
      <c r="B214" s="197"/>
      <c r="C214" s="198"/>
      <c r="D214" s="199" t="s">
        <v>75</v>
      </c>
      <c r="E214" s="211" t="s">
        <v>256</v>
      </c>
      <c r="F214" s="211" t="s">
        <v>457</v>
      </c>
      <c r="G214" s="198"/>
      <c r="H214" s="198"/>
      <c r="I214" s="201"/>
      <c r="J214" s="212">
        <f>BK214</f>
        <v>0</v>
      </c>
      <c r="K214" s="198"/>
      <c r="L214" s="203"/>
      <c r="M214" s="204"/>
      <c r="N214" s="205"/>
      <c r="O214" s="205"/>
      <c r="P214" s="206">
        <f>SUM(P215:P254)</f>
        <v>0</v>
      </c>
      <c r="Q214" s="205"/>
      <c r="R214" s="206">
        <f>SUM(R215:R254)</f>
        <v>231.77648149999993</v>
      </c>
      <c r="S214" s="205"/>
      <c r="T214" s="207">
        <f>SUM(T215:T254)</f>
        <v>4.0000000000000001E-3</v>
      </c>
      <c r="AR214" s="208" t="s">
        <v>84</v>
      </c>
      <c r="AT214" s="209" t="s">
        <v>75</v>
      </c>
      <c r="AU214" s="209" t="s">
        <v>84</v>
      </c>
      <c r="AY214" s="208" t="s">
        <v>211</v>
      </c>
      <c r="BK214" s="210">
        <f>SUM(BK215:BK254)</f>
        <v>0</v>
      </c>
    </row>
    <row r="215" spans="1:65" s="2" customFormat="1" ht="22.15" customHeight="1">
      <c r="A215" s="33"/>
      <c r="B215" s="34"/>
      <c r="C215" s="213" t="s">
        <v>357</v>
      </c>
      <c r="D215" s="213" t="s">
        <v>213</v>
      </c>
      <c r="E215" s="214" t="s">
        <v>463</v>
      </c>
      <c r="F215" s="215" t="s">
        <v>875</v>
      </c>
      <c r="G215" s="216" t="s">
        <v>384</v>
      </c>
      <c r="H215" s="217">
        <v>8</v>
      </c>
      <c r="I215" s="218"/>
      <c r="J215" s="217">
        <f t="shared" ref="J215:J222" si="5">ROUND(I215*H215,2)</f>
        <v>0</v>
      </c>
      <c r="K215" s="219"/>
      <c r="L215" s="38"/>
      <c r="M215" s="220" t="s">
        <v>1</v>
      </c>
      <c r="N215" s="221" t="s">
        <v>42</v>
      </c>
      <c r="O215" s="74"/>
      <c r="P215" s="222">
        <f t="shared" ref="P215:P222" si="6">O215*H215</f>
        <v>0</v>
      </c>
      <c r="Q215" s="222">
        <v>0.22133</v>
      </c>
      <c r="R215" s="222">
        <f t="shared" ref="R215:R222" si="7">Q215*H215</f>
        <v>1.77064</v>
      </c>
      <c r="S215" s="222">
        <v>0</v>
      </c>
      <c r="T215" s="223">
        <f t="shared" ref="T215:T222" si="8"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224" t="s">
        <v>217</v>
      </c>
      <c r="AT215" s="224" t="s">
        <v>213</v>
      </c>
      <c r="AU215" s="224" t="s">
        <v>95</v>
      </c>
      <c r="AY215" s="16" t="s">
        <v>211</v>
      </c>
      <c r="BE215" s="225">
        <f t="shared" ref="BE215:BE222" si="9">IF(N215="základná",J215,0)</f>
        <v>0</v>
      </c>
      <c r="BF215" s="225">
        <f t="shared" ref="BF215:BF222" si="10">IF(N215="znížená",J215,0)</f>
        <v>0</v>
      </c>
      <c r="BG215" s="225">
        <f t="shared" ref="BG215:BG222" si="11">IF(N215="zákl. prenesená",J215,0)</f>
        <v>0</v>
      </c>
      <c r="BH215" s="225">
        <f t="shared" ref="BH215:BH222" si="12">IF(N215="zníž. prenesená",J215,0)</f>
        <v>0</v>
      </c>
      <c r="BI215" s="225">
        <f t="shared" ref="BI215:BI222" si="13">IF(N215="nulová",J215,0)</f>
        <v>0</v>
      </c>
      <c r="BJ215" s="16" t="s">
        <v>95</v>
      </c>
      <c r="BK215" s="225">
        <f t="shared" ref="BK215:BK222" si="14">ROUND(I215*H215,2)</f>
        <v>0</v>
      </c>
      <c r="BL215" s="16" t="s">
        <v>217</v>
      </c>
      <c r="BM215" s="224" t="s">
        <v>736</v>
      </c>
    </row>
    <row r="216" spans="1:65" s="2" customFormat="1" ht="14.45" customHeight="1">
      <c r="A216" s="33"/>
      <c r="B216" s="34"/>
      <c r="C216" s="249" t="s">
        <v>362</v>
      </c>
      <c r="D216" s="249" t="s">
        <v>314</v>
      </c>
      <c r="E216" s="250" t="s">
        <v>469</v>
      </c>
      <c r="F216" s="251" t="s">
        <v>470</v>
      </c>
      <c r="G216" s="252" t="s">
        <v>384</v>
      </c>
      <c r="H216" s="253">
        <v>7</v>
      </c>
      <c r="I216" s="254"/>
      <c r="J216" s="253">
        <f t="shared" si="5"/>
        <v>0</v>
      </c>
      <c r="K216" s="255"/>
      <c r="L216" s="256"/>
      <c r="M216" s="257" t="s">
        <v>1</v>
      </c>
      <c r="N216" s="258" t="s">
        <v>42</v>
      </c>
      <c r="O216" s="74"/>
      <c r="P216" s="222">
        <f t="shared" si="6"/>
        <v>0</v>
      </c>
      <c r="Q216" s="222">
        <v>2E-3</v>
      </c>
      <c r="R216" s="222">
        <f t="shared" si="7"/>
        <v>1.4E-2</v>
      </c>
      <c r="S216" s="222">
        <v>0</v>
      </c>
      <c r="T216" s="223">
        <f t="shared" si="8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224" t="s">
        <v>252</v>
      </c>
      <c r="AT216" s="224" t="s">
        <v>314</v>
      </c>
      <c r="AU216" s="224" t="s">
        <v>95</v>
      </c>
      <c r="AY216" s="16" t="s">
        <v>211</v>
      </c>
      <c r="BE216" s="225">
        <f t="shared" si="9"/>
        <v>0</v>
      </c>
      <c r="BF216" s="225">
        <f t="shared" si="10"/>
        <v>0</v>
      </c>
      <c r="BG216" s="225">
        <f t="shared" si="11"/>
        <v>0</v>
      </c>
      <c r="BH216" s="225">
        <f t="shared" si="12"/>
        <v>0</v>
      </c>
      <c r="BI216" s="225">
        <f t="shared" si="13"/>
        <v>0</v>
      </c>
      <c r="BJ216" s="16" t="s">
        <v>95</v>
      </c>
      <c r="BK216" s="225">
        <f t="shared" si="14"/>
        <v>0</v>
      </c>
      <c r="BL216" s="16" t="s">
        <v>217</v>
      </c>
      <c r="BM216" s="224" t="s">
        <v>972</v>
      </c>
    </row>
    <row r="217" spans="1:65" s="2" customFormat="1" ht="22.15" customHeight="1">
      <c r="A217" s="33"/>
      <c r="B217" s="34"/>
      <c r="C217" s="213" t="s">
        <v>367</v>
      </c>
      <c r="D217" s="213" t="s">
        <v>213</v>
      </c>
      <c r="E217" s="214" t="s">
        <v>473</v>
      </c>
      <c r="F217" s="215" t="s">
        <v>474</v>
      </c>
      <c r="G217" s="216" t="s">
        <v>384</v>
      </c>
      <c r="H217" s="217">
        <v>6</v>
      </c>
      <c r="I217" s="218"/>
      <c r="J217" s="217">
        <f t="shared" si="5"/>
        <v>0</v>
      </c>
      <c r="K217" s="219"/>
      <c r="L217" s="38"/>
      <c r="M217" s="220" t="s">
        <v>1</v>
      </c>
      <c r="N217" s="221" t="s">
        <v>42</v>
      </c>
      <c r="O217" s="74"/>
      <c r="P217" s="222">
        <f t="shared" si="6"/>
        <v>0</v>
      </c>
      <c r="Q217" s="222">
        <v>0.11958000000000001</v>
      </c>
      <c r="R217" s="222">
        <f t="shared" si="7"/>
        <v>0.71748000000000001</v>
      </c>
      <c r="S217" s="222">
        <v>0</v>
      </c>
      <c r="T217" s="223">
        <f t="shared" si="8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224" t="s">
        <v>217</v>
      </c>
      <c r="AT217" s="224" t="s">
        <v>213</v>
      </c>
      <c r="AU217" s="224" t="s">
        <v>95</v>
      </c>
      <c r="AY217" s="16" t="s">
        <v>211</v>
      </c>
      <c r="BE217" s="225">
        <f t="shared" si="9"/>
        <v>0</v>
      </c>
      <c r="BF217" s="225">
        <f t="shared" si="10"/>
        <v>0</v>
      </c>
      <c r="BG217" s="225">
        <f t="shared" si="11"/>
        <v>0</v>
      </c>
      <c r="BH217" s="225">
        <f t="shared" si="12"/>
        <v>0</v>
      </c>
      <c r="BI217" s="225">
        <f t="shared" si="13"/>
        <v>0</v>
      </c>
      <c r="BJ217" s="16" t="s">
        <v>95</v>
      </c>
      <c r="BK217" s="225">
        <f t="shared" si="14"/>
        <v>0</v>
      </c>
      <c r="BL217" s="16" t="s">
        <v>217</v>
      </c>
      <c r="BM217" s="224" t="s">
        <v>738</v>
      </c>
    </row>
    <row r="218" spans="1:65" s="2" customFormat="1" ht="14.45" customHeight="1">
      <c r="A218" s="33"/>
      <c r="B218" s="34"/>
      <c r="C218" s="249" t="s">
        <v>371</v>
      </c>
      <c r="D218" s="249" t="s">
        <v>314</v>
      </c>
      <c r="E218" s="250" t="s">
        <v>477</v>
      </c>
      <c r="F218" s="251" t="s">
        <v>478</v>
      </c>
      <c r="G218" s="252" t="s">
        <v>384</v>
      </c>
      <c r="H218" s="253">
        <v>6</v>
      </c>
      <c r="I218" s="254"/>
      <c r="J218" s="253">
        <f t="shared" si="5"/>
        <v>0</v>
      </c>
      <c r="K218" s="255"/>
      <c r="L218" s="256"/>
      <c r="M218" s="257" t="s">
        <v>1</v>
      </c>
      <c r="N218" s="258" t="s">
        <v>42</v>
      </c>
      <c r="O218" s="74"/>
      <c r="P218" s="222">
        <f t="shared" si="6"/>
        <v>0</v>
      </c>
      <c r="Q218" s="222">
        <v>1.4E-3</v>
      </c>
      <c r="R218" s="222">
        <f t="shared" si="7"/>
        <v>8.3999999999999995E-3</v>
      </c>
      <c r="S218" s="222">
        <v>0</v>
      </c>
      <c r="T218" s="223">
        <f t="shared" si="8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224" t="s">
        <v>252</v>
      </c>
      <c r="AT218" s="224" t="s">
        <v>314</v>
      </c>
      <c r="AU218" s="224" t="s">
        <v>95</v>
      </c>
      <c r="AY218" s="16" t="s">
        <v>211</v>
      </c>
      <c r="BE218" s="225">
        <f t="shared" si="9"/>
        <v>0</v>
      </c>
      <c r="BF218" s="225">
        <f t="shared" si="10"/>
        <v>0</v>
      </c>
      <c r="BG218" s="225">
        <f t="shared" si="11"/>
        <v>0</v>
      </c>
      <c r="BH218" s="225">
        <f t="shared" si="12"/>
        <v>0</v>
      </c>
      <c r="BI218" s="225">
        <f t="shared" si="13"/>
        <v>0</v>
      </c>
      <c r="BJ218" s="16" t="s">
        <v>95</v>
      </c>
      <c r="BK218" s="225">
        <f t="shared" si="14"/>
        <v>0</v>
      </c>
      <c r="BL218" s="16" t="s">
        <v>217</v>
      </c>
      <c r="BM218" s="224" t="s">
        <v>739</v>
      </c>
    </row>
    <row r="219" spans="1:65" s="2" customFormat="1" ht="14.45" customHeight="1">
      <c r="A219" s="33"/>
      <c r="B219" s="34"/>
      <c r="C219" s="249" t="s">
        <v>376</v>
      </c>
      <c r="D219" s="249" t="s">
        <v>314</v>
      </c>
      <c r="E219" s="250" t="s">
        <v>481</v>
      </c>
      <c r="F219" s="251" t="s">
        <v>482</v>
      </c>
      <c r="G219" s="252" t="s">
        <v>384</v>
      </c>
      <c r="H219" s="253">
        <v>8</v>
      </c>
      <c r="I219" s="254"/>
      <c r="J219" s="253">
        <f t="shared" si="5"/>
        <v>0</v>
      </c>
      <c r="K219" s="255"/>
      <c r="L219" s="256"/>
      <c r="M219" s="257" t="s">
        <v>1</v>
      </c>
      <c r="N219" s="258" t="s">
        <v>42</v>
      </c>
      <c r="O219" s="74"/>
      <c r="P219" s="222">
        <f t="shared" si="6"/>
        <v>0</v>
      </c>
      <c r="Q219" s="222">
        <v>1.5E-5</v>
      </c>
      <c r="R219" s="222">
        <f t="shared" si="7"/>
        <v>1.2E-4</v>
      </c>
      <c r="S219" s="222">
        <v>0</v>
      </c>
      <c r="T219" s="223">
        <f t="shared" si="8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224" t="s">
        <v>252</v>
      </c>
      <c r="AT219" s="224" t="s">
        <v>314</v>
      </c>
      <c r="AU219" s="224" t="s">
        <v>95</v>
      </c>
      <c r="AY219" s="16" t="s">
        <v>211</v>
      </c>
      <c r="BE219" s="225">
        <f t="shared" si="9"/>
        <v>0</v>
      </c>
      <c r="BF219" s="225">
        <f t="shared" si="10"/>
        <v>0</v>
      </c>
      <c r="BG219" s="225">
        <f t="shared" si="11"/>
        <v>0</v>
      </c>
      <c r="BH219" s="225">
        <f t="shared" si="12"/>
        <v>0</v>
      </c>
      <c r="BI219" s="225">
        <f t="shared" si="13"/>
        <v>0</v>
      </c>
      <c r="BJ219" s="16" t="s">
        <v>95</v>
      </c>
      <c r="BK219" s="225">
        <f t="shared" si="14"/>
        <v>0</v>
      </c>
      <c r="BL219" s="16" t="s">
        <v>217</v>
      </c>
      <c r="BM219" s="224" t="s">
        <v>740</v>
      </c>
    </row>
    <row r="220" spans="1:65" s="2" customFormat="1" ht="22.15" customHeight="1">
      <c r="A220" s="33"/>
      <c r="B220" s="34"/>
      <c r="C220" s="213" t="s">
        <v>381</v>
      </c>
      <c r="D220" s="213" t="s">
        <v>213</v>
      </c>
      <c r="E220" s="214" t="s">
        <v>606</v>
      </c>
      <c r="F220" s="215" t="s">
        <v>607</v>
      </c>
      <c r="G220" s="216" t="s">
        <v>216</v>
      </c>
      <c r="H220" s="217">
        <v>1.5</v>
      </c>
      <c r="I220" s="218"/>
      <c r="J220" s="217">
        <f t="shared" si="5"/>
        <v>0</v>
      </c>
      <c r="K220" s="219"/>
      <c r="L220" s="38"/>
      <c r="M220" s="220" t="s">
        <v>1</v>
      </c>
      <c r="N220" s="221" t="s">
        <v>42</v>
      </c>
      <c r="O220" s="74"/>
      <c r="P220" s="222">
        <f t="shared" si="6"/>
        <v>0</v>
      </c>
      <c r="Q220" s="222">
        <v>5.9999999999999995E-4</v>
      </c>
      <c r="R220" s="222">
        <f t="shared" si="7"/>
        <v>8.9999999999999998E-4</v>
      </c>
      <c r="S220" s="222">
        <v>0</v>
      </c>
      <c r="T220" s="223">
        <f t="shared" si="8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224" t="s">
        <v>217</v>
      </c>
      <c r="AT220" s="224" t="s">
        <v>213</v>
      </c>
      <c r="AU220" s="224" t="s">
        <v>95</v>
      </c>
      <c r="AY220" s="16" t="s">
        <v>211</v>
      </c>
      <c r="BE220" s="225">
        <f t="shared" si="9"/>
        <v>0</v>
      </c>
      <c r="BF220" s="225">
        <f t="shared" si="10"/>
        <v>0</v>
      </c>
      <c r="BG220" s="225">
        <f t="shared" si="11"/>
        <v>0</v>
      </c>
      <c r="BH220" s="225">
        <f t="shared" si="12"/>
        <v>0</v>
      </c>
      <c r="BI220" s="225">
        <f t="shared" si="13"/>
        <v>0</v>
      </c>
      <c r="BJ220" s="16" t="s">
        <v>95</v>
      </c>
      <c r="BK220" s="225">
        <f t="shared" si="14"/>
        <v>0</v>
      </c>
      <c r="BL220" s="16" t="s">
        <v>217</v>
      </c>
      <c r="BM220" s="224" t="s">
        <v>973</v>
      </c>
    </row>
    <row r="221" spans="1:65" s="2" customFormat="1" ht="22.15" customHeight="1">
      <c r="A221" s="33"/>
      <c r="B221" s="34"/>
      <c r="C221" s="213" t="s">
        <v>386</v>
      </c>
      <c r="D221" s="213" t="s">
        <v>213</v>
      </c>
      <c r="E221" s="214" t="s">
        <v>619</v>
      </c>
      <c r="F221" s="215" t="s">
        <v>620</v>
      </c>
      <c r="G221" s="216" t="s">
        <v>216</v>
      </c>
      <c r="H221" s="217">
        <v>1.5</v>
      </c>
      <c r="I221" s="218"/>
      <c r="J221" s="217">
        <f t="shared" si="5"/>
        <v>0</v>
      </c>
      <c r="K221" s="219"/>
      <c r="L221" s="38"/>
      <c r="M221" s="220" t="s">
        <v>1</v>
      </c>
      <c r="N221" s="221" t="s">
        <v>42</v>
      </c>
      <c r="O221" s="74"/>
      <c r="P221" s="222">
        <f t="shared" si="6"/>
        <v>0</v>
      </c>
      <c r="Q221" s="222">
        <v>1.0000000000000001E-5</v>
      </c>
      <c r="R221" s="222">
        <f t="shared" si="7"/>
        <v>1.5000000000000002E-5</v>
      </c>
      <c r="S221" s="222">
        <v>0</v>
      </c>
      <c r="T221" s="223">
        <f t="shared" si="8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224" t="s">
        <v>217</v>
      </c>
      <c r="AT221" s="224" t="s">
        <v>213</v>
      </c>
      <c r="AU221" s="224" t="s">
        <v>95</v>
      </c>
      <c r="AY221" s="16" t="s">
        <v>211</v>
      </c>
      <c r="BE221" s="225">
        <f t="shared" si="9"/>
        <v>0</v>
      </c>
      <c r="BF221" s="225">
        <f t="shared" si="10"/>
        <v>0</v>
      </c>
      <c r="BG221" s="225">
        <f t="shared" si="11"/>
        <v>0</v>
      </c>
      <c r="BH221" s="225">
        <f t="shared" si="12"/>
        <v>0</v>
      </c>
      <c r="BI221" s="225">
        <f t="shared" si="13"/>
        <v>0</v>
      </c>
      <c r="BJ221" s="16" t="s">
        <v>95</v>
      </c>
      <c r="BK221" s="225">
        <f t="shared" si="14"/>
        <v>0</v>
      </c>
      <c r="BL221" s="16" t="s">
        <v>217</v>
      </c>
      <c r="BM221" s="224" t="s">
        <v>974</v>
      </c>
    </row>
    <row r="222" spans="1:65" s="2" customFormat="1" ht="30" customHeight="1">
      <c r="A222" s="33"/>
      <c r="B222" s="34"/>
      <c r="C222" s="213" t="s">
        <v>391</v>
      </c>
      <c r="D222" s="213" t="s">
        <v>213</v>
      </c>
      <c r="E222" s="214" t="s">
        <v>498</v>
      </c>
      <c r="F222" s="215" t="s">
        <v>499</v>
      </c>
      <c r="G222" s="216" t="s">
        <v>234</v>
      </c>
      <c r="H222" s="217">
        <v>561.66999999999996</v>
      </c>
      <c r="I222" s="218"/>
      <c r="J222" s="217">
        <f t="shared" si="5"/>
        <v>0</v>
      </c>
      <c r="K222" s="219"/>
      <c r="L222" s="38"/>
      <c r="M222" s="220" t="s">
        <v>1</v>
      </c>
      <c r="N222" s="221" t="s">
        <v>42</v>
      </c>
      <c r="O222" s="74"/>
      <c r="P222" s="222">
        <f t="shared" si="6"/>
        <v>0</v>
      </c>
      <c r="Q222" s="222">
        <v>0.15112999999999999</v>
      </c>
      <c r="R222" s="222">
        <f t="shared" si="7"/>
        <v>84.885187099999982</v>
      </c>
      <c r="S222" s="222">
        <v>0</v>
      </c>
      <c r="T222" s="223">
        <f t="shared" si="8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224" t="s">
        <v>217</v>
      </c>
      <c r="AT222" s="224" t="s">
        <v>213</v>
      </c>
      <c r="AU222" s="224" t="s">
        <v>95</v>
      </c>
      <c r="AY222" s="16" t="s">
        <v>211</v>
      </c>
      <c r="BE222" s="225">
        <f t="shared" si="9"/>
        <v>0</v>
      </c>
      <c r="BF222" s="225">
        <f t="shared" si="10"/>
        <v>0</v>
      </c>
      <c r="BG222" s="225">
        <f t="shared" si="11"/>
        <v>0</v>
      </c>
      <c r="BH222" s="225">
        <f t="shared" si="12"/>
        <v>0</v>
      </c>
      <c r="BI222" s="225">
        <f t="shared" si="13"/>
        <v>0</v>
      </c>
      <c r="BJ222" s="16" t="s">
        <v>95</v>
      </c>
      <c r="BK222" s="225">
        <f t="shared" si="14"/>
        <v>0</v>
      </c>
      <c r="BL222" s="16" t="s">
        <v>217</v>
      </c>
      <c r="BM222" s="224" t="s">
        <v>749</v>
      </c>
    </row>
    <row r="223" spans="1:65" s="13" customFormat="1">
      <c r="B223" s="226"/>
      <c r="C223" s="227"/>
      <c r="D223" s="228" t="s">
        <v>219</v>
      </c>
      <c r="E223" s="229" t="s">
        <v>1</v>
      </c>
      <c r="F223" s="230" t="s">
        <v>975</v>
      </c>
      <c r="G223" s="227"/>
      <c r="H223" s="231">
        <v>484.53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AT223" s="237" t="s">
        <v>219</v>
      </c>
      <c r="AU223" s="237" t="s">
        <v>95</v>
      </c>
      <c r="AV223" s="13" t="s">
        <v>95</v>
      </c>
      <c r="AW223" s="13" t="s">
        <v>32</v>
      </c>
      <c r="AX223" s="13" t="s">
        <v>76</v>
      </c>
      <c r="AY223" s="237" t="s">
        <v>211</v>
      </c>
    </row>
    <row r="224" spans="1:65" s="13" customFormat="1">
      <c r="B224" s="226"/>
      <c r="C224" s="227"/>
      <c r="D224" s="228" t="s">
        <v>219</v>
      </c>
      <c r="E224" s="229" t="s">
        <v>1</v>
      </c>
      <c r="F224" s="230" t="s">
        <v>976</v>
      </c>
      <c r="G224" s="227"/>
      <c r="H224" s="231">
        <v>9.8800000000000008</v>
      </c>
      <c r="I224" s="232"/>
      <c r="J224" s="227"/>
      <c r="K224" s="227"/>
      <c r="L224" s="233"/>
      <c r="M224" s="234"/>
      <c r="N224" s="235"/>
      <c r="O224" s="235"/>
      <c r="P224" s="235"/>
      <c r="Q224" s="235"/>
      <c r="R224" s="235"/>
      <c r="S224" s="235"/>
      <c r="T224" s="236"/>
      <c r="AT224" s="237" t="s">
        <v>219</v>
      </c>
      <c r="AU224" s="237" t="s">
        <v>95</v>
      </c>
      <c r="AV224" s="13" t="s">
        <v>95</v>
      </c>
      <c r="AW224" s="13" t="s">
        <v>32</v>
      </c>
      <c r="AX224" s="13" t="s">
        <v>76</v>
      </c>
      <c r="AY224" s="237" t="s">
        <v>211</v>
      </c>
    </row>
    <row r="225" spans="1:65" s="13" customFormat="1">
      <c r="B225" s="226"/>
      <c r="C225" s="227"/>
      <c r="D225" s="228" t="s">
        <v>219</v>
      </c>
      <c r="E225" s="229" t="s">
        <v>1</v>
      </c>
      <c r="F225" s="230" t="s">
        <v>977</v>
      </c>
      <c r="G225" s="227"/>
      <c r="H225" s="231">
        <v>56.58</v>
      </c>
      <c r="I225" s="232"/>
      <c r="J225" s="227"/>
      <c r="K225" s="227"/>
      <c r="L225" s="233"/>
      <c r="M225" s="234"/>
      <c r="N225" s="235"/>
      <c r="O225" s="235"/>
      <c r="P225" s="235"/>
      <c r="Q225" s="235"/>
      <c r="R225" s="235"/>
      <c r="S225" s="235"/>
      <c r="T225" s="236"/>
      <c r="AT225" s="237" t="s">
        <v>219</v>
      </c>
      <c r="AU225" s="237" t="s">
        <v>95</v>
      </c>
      <c r="AV225" s="13" t="s">
        <v>95</v>
      </c>
      <c r="AW225" s="13" t="s">
        <v>32</v>
      </c>
      <c r="AX225" s="13" t="s">
        <v>76</v>
      </c>
      <c r="AY225" s="237" t="s">
        <v>211</v>
      </c>
    </row>
    <row r="226" spans="1:65" s="13" customFormat="1">
      <c r="B226" s="226"/>
      <c r="C226" s="227"/>
      <c r="D226" s="228" t="s">
        <v>219</v>
      </c>
      <c r="E226" s="229" t="s">
        <v>1</v>
      </c>
      <c r="F226" s="230" t="s">
        <v>978</v>
      </c>
      <c r="G226" s="227"/>
      <c r="H226" s="231">
        <v>10.68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AT226" s="237" t="s">
        <v>219</v>
      </c>
      <c r="AU226" s="237" t="s">
        <v>95</v>
      </c>
      <c r="AV226" s="13" t="s">
        <v>95</v>
      </c>
      <c r="AW226" s="13" t="s">
        <v>32</v>
      </c>
      <c r="AX226" s="13" t="s">
        <v>76</v>
      </c>
      <c r="AY226" s="237" t="s">
        <v>211</v>
      </c>
    </row>
    <row r="227" spans="1:65" s="14" customFormat="1">
      <c r="B227" s="238"/>
      <c r="C227" s="239"/>
      <c r="D227" s="228" t="s">
        <v>219</v>
      </c>
      <c r="E227" s="240" t="s">
        <v>1</v>
      </c>
      <c r="F227" s="241" t="s">
        <v>231</v>
      </c>
      <c r="G227" s="239"/>
      <c r="H227" s="242">
        <v>561.66999999999996</v>
      </c>
      <c r="I227" s="243"/>
      <c r="J227" s="239"/>
      <c r="K227" s="239"/>
      <c r="L227" s="244"/>
      <c r="M227" s="245"/>
      <c r="N227" s="246"/>
      <c r="O227" s="246"/>
      <c r="P227" s="246"/>
      <c r="Q227" s="246"/>
      <c r="R227" s="246"/>
      <c r="S227" s="246"/>
      <c r="T227" s="247"/>
      <c r="AT227" s="248" t="s">
        <v>219</v>
      </c>
      <c r="AU227" s="248" t="s">
        <v>95</v>
      </c>
      <c r="AV227" s="14" t="s">
        <v>217</v>
      </c>
      <c r="AW227" s="14" t="s">
        <v>32</v>
      </c>
      <c r="AX227" s="14" t="s">
        <v>84</v>
      </c>
      <c r="AY227" s="248" t="s">
        <v>211</v>
      </c>
    </row>
    <row r="228" spans="1:65" s="2" customFormat="1" ht="22.15" customHeight="1">
      <c r="A228" s="33"/>
      <c r="B228" s="34"/>
      <c r="C228" s="249" t="s">
        <v>395</v>
      </c>
      <c r="D228" s="249" t="s">
        <v>314</v>
      </c>
      <c r="E228" s="250" t="s">
        <v>503</v>
      </c>
      <c r="F228" s="251" t="s">
        <v>504</v>
      </c>
      <c r="G228" s="252" t="s">
        <v>384</v>
      </c>
      <c r="H228" s="253">
        <v>489.38</v>
      </c>
      <c r="I228" s="254"/>
      <c r="J228" s="253">
        <f>ROUND(I228*H228,2)</f>
        <v>0</v>
      </c>
      <c r="K228" s="255"/>
      <c r="L228" s="256"/>
      <c r="M228" s="257" t="s">
        <v>1</v>
      </c>
      <c r="N228" s="258" t="s">
        <v>42</v>
      </c>
      <c r="O228" s="74"/>
      <c r="P228" s="222">
        <f>O228*H228</f>
        <v>0</v>
      </c>
      <c r="Q228" s="222">
        <v>0.09</v>
      </c>
      <c r="R228" s="222">
        <f>Q228*H228</f>
        <v>44.044199999999996</v>
      </c>
      <c r="S228" s="222">
        <v>0</v>
      </c>
      <c r="T228" s="223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224" t="s">
        <v>252</v>
      </c>
      <c r="AT228" s="224" t="s">
        <v>314</v>
      </c>
      <c r="AU228" s="224" t="s">
        <v>95</v>
      </c>
      <c r="AY228" s="16" t="s">
        <v>211</v>
      </c>
      <c r="BE228" s="225">
        <f>IF(N228="základná",J228,0)</f>
        <v>0</v>
      </c>
      <c r="BF228" s="225">
        <f>IF(N228="znížená",J228,0)</f>
        <v>0</v>
      </c>
      <c r="BG228" s="225">
        <f>IF(N228="zákl. prenesená",J228,0)</f>
        <v>0</v>
      </c>
      <c r="BH228" s="225">
        <f>IF(N228="zníž. prenesená",J228,0)</f>
        <v>0</v>
      </c>
      <c r="BI228" s="225">
        <f>IF(N228="nulová",J228,0)</f>
        <v>0</v>
      </c>
      <c r="BJ228" s="16" t="s">
        <v>95</v>
      </c>
      <c r="BK228" s="225">
        <f>ROUND(I228*H228,2)</f>
        <v>0</v>
      </c>
      <c r="BL228" s="16" t="s">
        <v>217</v>
      </c>
      <c r="BM228" s="224" t="s">
        <v>752</v>
      </c>
    </row>
    <row r="229" spans="1:65" s="13" customFormat="1">
      <c r="B229" s="226"/>
      <c r="C229" s="227"/>
      <c r="D229" s="228" t="s">
        <v>219</v>
      </c>
      <c r="E229" s="229" t="s">
        <v>1</v>
      </c>
      <c r="F229" s="230" t="s">
        <v>979</v>
      </c>
      <c r="G229" s="227"/>
      <c r="H229" s="231">
        <v>230.6</v>
      </c>
      <c r="I229" s="232"/>
      <c r="J229" s="227"/>
      <c r="K229" s="227"/>
      <c r="L229" s="233"/>
      <c r="M229" s="234"/>
      <c r="N229" s="235"/>
      <c r="O229" s="235"/>
      <c r="P229" s="235"/>
      <c r="Q229" s="235"/>
      <c r="R229" s="235"/>
      <c r="S229" s="235"/>
      <c r="T229" s="236"/>
      <c r="AT229" s="237" t="s">
        <v>219</v>
      </c>
      <c r="AU229" s="237" t="s">
        <v>95</v>
      </c>
      <c r="AV229" s="13" t="s">
        <v>95</v>
      </c>
      <c r="AW229" s="13" t="s">
        <v>32</v>
      </c>
      <c r="AX229" s="13" t="s">
        <v>76</v>
      </c>
      <c r="AY229" s="237" t="s">
        <v>211</v>
      </c>
    </row>
    <row r="230" spans="1:65" s="13" customFormat="1">
      <c r="B230" s="226"/>
      <c r="C230" s="227"/>
      <c r="D230" s="228" t="s">
        <v>219</v>
      </c>
      <c r="E230" s="229" t="s">
        <v>1</v>
      </c>
      <c r="F230" s="230" t="s">
        <v>980</v>
      </c>
      <c r="G230" s="227"/>
      <c r="H230" s="231">
        <v>253.93</v>
      </c>
      <c r="I230" s="232"/>
      <c r="J230" s="227"/>
      <c r="K230" s="227"/>
      <c r="L230" s="233"/>
      <c r="M230" s="234"/>
      <c r="N230" s="235"/>
      <c r="O230" s="235"/>
      <c r="P230" s="235"/>
      <c r="Q230" s="235"/>
      <c r="R230" s="235"/>
      <c r="S230" s="235"/>
      <c r="T230" s="236"/>
      <c r="AT230" s="237" t="s">
        <v>219</v>
      </c>
      <c r="AU230" s="237" t="s">
        <v>95</v>
      </c>
      <c r="AV230" s="13" t="s">
        <v>95</v>
      </c>
      <c r="AW230" s="13" t="s">
        <v>32</v>
      </c>
      <c r="AX230" s="13" t="s">
        <v>76</v>
      </c>
      <c r="AY230" s="237" t="s">
        <v>211</v>
      </c>
    </row>
    <row r="231" spans="1:65" s="14" customFormat="1">
      <c r="B231" s="238"/>
      <c r="C231" s="239"/>
      <c r="D231" s="228" t="s">
        <v>219</v>
      </c>
      <c r="E231" s="240" t="s">
        <v>1</v>
      </c>
      <c r="F231" s="241" t="s">
        <v>231</v>
      </c>
      <c r="G231" s="239"/>
      <c r="H231" s="242">
        <v>484.53</v>
      </c>
      <c r="I231" s="243"/>
      <c r="J231" s="239"/>
      <c r="K231" s="239"/>
      <c r="L231" s="244"/>
      <c r="M231" s="245"/>
      <c r="N231" s="246"/>
      <c r="O231" s="246"/>
      <c r="P231" s="246"/>
      <c r="Q231" s="246"/>
      <c r="R231" s="246"/>
      <c r="S231" s="246"/>
      <c r="T231" s="247"/>
      <c r="AT231" s="248" t="s">
        <v>219</v>
      </c>
      <c r="AU231" s="248" t="s">
        <v>95</v>
      </c>
      <c r="AV231" s="14" t="s">
        <v>217</v>
      </c>
      <c r="AW231" s="14" t="s">
        <v>32</v>
      </c>
      <c r="AX231" s="14" t="s">
        <v>84</v>
      </c>
      <c r="AY231" s="248" t="s">
        <v>211</v>
      </c>
    </row>
    <row r="232" spans="1:65" s="13" customFormat="1">
      <c r="B232" s="226"/>
      <c r="C232" s="227"/>
      <c r="D232" s="228" t="s">
        <v>219</v>
      </c>
      <c r="E232" s="227"/>
      <c r="F232" s="230" t="s">
        <v>981</v>
      </c>
      <c r="G232" s="227"/>
      <c r="H232" s="231">
        <v>489.38</v>
      </c>
      <c r="I232" s="232"/>
      <c r="J232" s="227"/>
      <c r="K232" s="227"/>
      <c r="L232" s="233"/>
      <c r="M232" s="234"/>
      <c r="N232" s="235"/>
      <c r="O232" s="235"/>
      <c r="P232" s="235"/>
      <c r="Q232" s="235"/>
      <c r="R232" s="235"/>
      <c r="S232" s="235"/>
      <c r="T232" s="236"/>
      <c r="AT232" s="237" t="s">
        <v>219</v>
      </c>
      <c r="AU232" s="237" t="s">
        <v>95</v>
      </c>
      <c r="AV232" s="13" t="s">
        <v>95</v>
      </c>
      <c r="AW232" s="13" t="s">
        <v>4</v>
      </c>
      <c r="AX232" s="13" t="s">
        <v>84</v>
      </c>
      <c r="AY232" s="237" t="s">
        <v>211</v>
      </c>
    </row>
    <row r="233" spans="1:65" s="2" customFormat="1" ht="22.15" customHeight="1">
      <c r="A233" s="33"/>
      <c r="B233" s="34"/>
      <c r="C233" s="249" t="s">
        <v>399</v>
      </c>
      <c r="D233" s="249" t="s">
        <v>314</v>
      </c>
      <c r="E233" s="250" t="s">
        <v>982</v>
      </c>
      <c r="F233" s="251" t="s">
        <v>983</v>
      </c>
      <c r="G233" s="252" t="s">
        <v>384</v>
      </c>
      <c r="H233" s="253">
        <v>13</v>
      </c>
      <c r="I233" s="254"/>
      <c r="J233" s="253">
        <f>ROUND(I233*H233,2)</f>
        <v>0</v>
      </c>
      <c r="K233" s="255"/>
      <c r="L233" s="256"/>
      <c r="M233" s="257" t="s">
        <v>1</v>
      </c>
      <c r="N233" s="258" t="s">
        <v>42</v>
      </c>
      <c r="O233" s="74"/>
      <c r="P233" s="222">
        <f>O233*H233</f>
        <v>0</v>
      </c>
      <c r="Q233" s="222">
        <v>6.3899999999999998E-2</v>
      </c>
      <c r="R233" s="222">
        <f>Q233*H233</f>
        <v>0.83069999999999999</v>
      </c>
      <c r="S233" s="222">
        <v>0</v>
      </c>
      <c r="T233" s="223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224" t="s">
        <v>252</v>
      </c>
      <c r="AT233" s="224" t="s">
        <v>314</v>
      </c>
      <c r="AU233" s="224" t="s">
        <v>95</v>
      </c>
      <c r="AY233" s="16" t="s">
        <v>211</v>
      </c>
      <c r="BE233" s="225">
        <f>IF(N233="základná",J233,0)</f>
        <v>0</v>
      </c>
      <c r="BF233" s="225">
        <f>IF(N233="znížená",J233,0)</f>
        <v>0</v>
      </c>
      <c r="BG233" s="225">
        <f>IF(N233="zákl. prenesená",J233,0)</f>
        <v>0</v>
      </c>
      <c r="BH233" s="225">
        <f>IF(N233="zníž. prenesená",J233,0)</f>
        <v>0</v>
      </c>
      <c r="BI233" s="225">
        <f>IF(N233="nulová",J233,0)</f>
        <v>0</v>
      </c>
      <c r="BJ233" s="16" t="s">
        <v>95</v>
      </c>
      <c r="BK233" s="225">
        <f>ROUND(I233*H233,2)</f>
        <v>0</v>
      </c>
      <c r="BL233" s="16" t="s">
        <v>217</v>
      </c>
      <c r="BM233" s="224" t="s">
        <v>984</v>
      </c>
    </row>
    <row r="234" spans="1:65" s="2" customFormat="1" ht="22.15" customHeight="1">
      <c r="A234" s="33"/>
      <c r="B234" s="34"/>
      <c r="C234" s="249" t="s">
        <v>403</v>
      </c>
      <c r="D234" s="249" t="s">
        <v>314</v>
      </c>
      <c r="E234" s="250" t="s">
        <v>985</v>
      </c>
      <c r="F234" s="251" t="s">
        <v>986</v>
      </c>
      <c r="G234" s="252" t="s">
        <v>384</v>
      </c>
      <c r="H234" s="253">
        <v>73</v>
      </c>
      <c r="I234" s="254"/>
      <c r="J234" s="253">
        <f>ROUND(I234*H234,2)</f>
        <v>0</v>
      </c>
      <c r="K234" s="255"/>
      <c r="L234" s="256"/>
      <c r="M234" s="257" t="s">
        <v>1</v>
      </c>
      <c r="N234" s="258" t="s">
        <v>42</v>
      </c>
      <c r="O234" s="74"/>
      <c r="P234" s="222">
        <f>O234*H234</f>
        <v>0</v>
      </c>
      <c r="Q234" s="222">
        <v>6.3E-2</v>
      </c>
      <c r="R234" s="222">
        <f>Q234*H234</f>
        <v>4.5990000000000002</v>
      </c>
      <c r="S234" s="222">
        <v>0</v>
      </c>
      <c r="T234" s="223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224" t="s">
        <v>252</v>
      </c>
      <c r="AT234" s="224" t="s">
        <v>314</v>
      </c>
      <c r="AU234" s="224" t="s">
        <v>95</v>
      </c>
      <c r="AY234" s="16" t="s">
        <v>211</v>
      </c>
      <c r="BE234" s="225">
        <f>IF(N234="základná",J234,0)</f>
        <v>0</v>
      </c>
      <c r="BF234" s="225">
        <f>IF(N234="znížená",J234,0)</f>
        <v>0</v>
      </c>
      <c r="BG234" s="225">
        <f>IF(N234="zákl. prenesená",J234,0)</f>
        <v>0</v>
      </c>
      <c r="BH234" s="225">
        <f>IF(N234="zníž. prenesená",J234,0)</f>
        <v>0</v>
      </c>
      <c r="BI234" s="225">
        <f>IF(N234="nulová",J234,0)</f>
        <v>0</v>
      </c>
      <c r="BJ234" s="16" t="s">
        <v>95</v>
      </c>
      <c r="BK234" s="225">
        <f>ROUND(I234*H234,2)</f>
        <v>0</v>
      </c>
      <c r="BL234" s="16" t="s">
        <v>217</v>
      </c>
      <c r="BM234" s="224" t="s">
        <v>987</v>
      </c>
    </row>
    <row r="235" spans="1:65" s="2" customFormat="1" ht="22.15" customHeight="1">
      <c r="A235" s="33"/>
      <c r="B235" s="34"/>
      <c r="C235" s="249" t="s">
        <v>409</v>
      </c>
      <c r="D235" s="249" t="s">
        <v>314</v>
      </c>
      <c r="E235" s="250" t="s">
        <v>988</v>
      </c>
      <c r="F235" s="251" t="s">
        <v>989</v>
      </c>
      <c r="G235" s="252" t="s">
        <v>384</v>
      </c>
      <c r="H235" s="253">
        <v>14</v>
      </c>
      <c r="I235" s="254"/>
      <c r="J235" s="253">
        <f>ROUND(I235*H235,2)</f>
        <v>0</v>
      </c>
      <c r="K235" s="255"/>
      <c r="L235" s="256"/>
      <c r="M235" s="257" t="s">
        <v>1</v>
      </c>
      <c r="N235" s="258" t="s">
        <v>42</v>
      </c>
      <c r="O235" s="74"/>
      <c r="P235" s="222">
        <f>O235*H235</f>
        <v>0</v>
      </c>
      <c r="Q235" s="222">
        <v>6.0400000000000002E-2</v>
      </c>
      <c r="R235" s="222">
        <f>Q235*H235</f>
        <v>0.84560000000000002</v>
      </c>
      <c r="S235" s="222">
        <v>0</v>
      </c>
      <c r="T235" s="223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224" t="s">
        <v>252</v>
      </c>
      <c r="AT235" s="224" t="s">
        <v>314</v>
      </c>
      <c r="AU235" s="224" t="s">
        <v>95</v>
      </c>
      <c r="AY235" s="16" t="s">
        <v>211</v>
      </c>
      <c r="BE235" s="225">
        <f>IF(N235="základná",J235,0)</f>
        <v>0</v>
      </c>
      <c r="BF235" s="225">
        <f>IF(N235="znížená",J235,0)</f>
        <v>0</v>
      </c>
      <c r="BG235" s="225">
        <f>IF(N235="zákl. prenesená",J235,0)</f>
        <v>0</v>
      </c>
      <c r="BH235" s="225">
        <f>IF(N235="zníž. prenesená",J235,0)</f>
        <v>0</v>
      </c>
      <c r="BI235" s="225">
        <f>IF(N235="nulová",J235,0)</f>
        <v>0</v>
      </c>
      <c r="BJ235" s="16" t="s">
        <v>95</v>
      </c>
      <c r="BK235" s="225">
        <f>ROUND(I235*H235,2)</f>
        <v>0</v>
      </c>
      <c r="BL235" s="16" t="s">
        <v>217</v>
      </c>
      <c r="BM235" s="224" t="s">
        <v>990</v>
      </c>
    </row>
    <row r="236" spans="1:65" s="13" customFormat="1">
      <c r="B236" s="226"/>
      <c r="C236" s="227"/>
      <c r="D236" s="228" t="s">
        <v>219</v>
      </c>
      <c r="E236" s="229" t="s">
        <v>1</v>
      </c>
      <c r="F236" s="230" t="s">
        <v>282</v>
      </c>
      <c r="G236" s="227"/>
      <c r="H236" s="231">
        <v>14</v>
      </c>
      <c r="I236" s="232"/>
      <c r="J236" s="227"/>
      <c r="K236" s="227"/>
      <c r="L236" s="233"/>
      <c r="M236" s="234"/>
      <c r="N236" s="235"/>
      <c r="O236" s="235"/>
      <c r="P236" s="235"/>
      <c r="Q236" s="235"/>
      <c r="R236" s="235"/>
      <c r="S236" s="235"/>
      <c r="T236" s="236"/>
      <c r="AT236" s="237" t="s">
        <v>219</v>
      </c>
      <c r="AU236" s="237" t="s">
        <v>95</v>
      </c>
      <c r="AV236" s="13" t="s">
        <v>95</v>
      </c>
      <c r="AW236" s="13" t="s">
        <v>32</v>
      </c>
      <c r="AX236" s="13" t="s">
        <v>84</v>
      </c>
      <c r="AY236" s="237" t="s">
        <v>211</v>
      </c>
    </row>
    <row r="237" spans="1:65" s="2" customFormat="1" ht="30" customHeight="1">
      <c r="A237" s="33"/>
      <c r="B237" s="34"/>
      <c r="C237" s="213" t="s">
        <v>413</v>
      </c>
      <c r="D237" s="213" t="s">
        <v>213</v>
      </c>
      <c r="E237" s="214" t="s">
        <v>508</v>
      </c>
      <c r="F237" s="215" t="s">
        <v>509</v>
      </c>
      <c r="G237" s="216" t="s">
        <v>234</v>
      </c>
      <c r="H237" s="217">
        <v>151.25</v>
      </c>
      <c r="I237" s="218"/>
      <c r="J237" s="217">
        <f>ROUND(I237*H237,2)</f>
        <v>0</v>
      </c>
      <c r="K237" s="219"/>
      <c r="L237" s="38"/>
      <c r="M237" s="220" t="s">
        <v>1</v>
      </c>
      <c r="N237" s="221" t="s">
        <v>42</v>
      </c>
      <c r="O237" s="74"/>
      <c r="P237" s="222">
        <f>O237*H237</f>
        <v>0</v>
      </c>
      <c r="Q237" s="222">
        <v>9.8530000000000006E-2</v>
      </c>
      <c r="R237" s="222">
        <f>Q237*H237</f>
        <v>14.902662500000002</v>
      </c>
      <c r="S237" s="222">
        <v>0</v>
      </c>
      <c r="T237" s="223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224" t="s">
        <v>217</v>
      </c>
      <c r="AT237" s="224" t="s">
        <v>213</v>
      </c>
      <c r="AU237" s="224" t="s">
        <v>95</v>
      </c>
      <c r="AY237" s="16" t="s">
        <v>211</v>
      </c>
      <c r="BE237" s="225">
        <f>IF(N237="základná",J237,0)</f>
        <v>0</v>
      </c>
      <c r="BF237" s="225">
        <f>IF(N237="znížená",J237,0)</f>
        <v>0</v>
      </c>
      <c r="BG237" s="225">
        <f>IF(N237="zákl. prenesená",J237,0)</f>
        <v>0</v>
      </c>
      <c r="BH237" s="225">
        <f>IF(N237="zníž. prenesená",J237,0)</f>
        <v>0</v>
      </c>
      <c r="BI237" s="225">
        <f>IF(N237="nulová",J237,0)</f>
        <v>0</v>
      </c>
      <c r="BJ237" s="16" t="s">
        <v>95</v>
      </c>
      <c r="BK237" s="225">
        <f>ROUND(I237*H237,2)</f>
        <v>0</v>
      </c>
      <c r="BL237" s="16" t="s">
        <v>217</v>
      </c>
      <c r="BM237" s="224" t="s">
        <v>760</v>
      </c>
    </row>
    <row r="238" spans="1:65" s="13" customFormat="1">
      <c r="B238" s="226"/>
      <c r="C238" s="227"/>
      <c r="D238" s="228" t="s">
        <v>219</v>
      </c>
      <c r="E238" s="229" t="s">
        <v>1</v>
      </c>
      <c r="F238" s="230" t="s">
        <v>991</v>
      </c>
      <c r="G238" s="227"/>
      <c r="H238" s="231">
        <v>151.25</v>
      </c>
      <c r="I238" s="232"/>
      <c r="J238" s="227"/>
      <c r="K238" s="227"/>
      <c r="L238" s="233"/>
      <c r="M238" s="234"/>
      <c r="N238" s="235"/>
      <c r="O238" s="235"/>
      <c r="P238" s="235"/>
      <c r="Q238" s="235"/>
      <c r="R238" s="235"/>
      <c r="S238" s="235"/>
      <c r="T238" s="236"/>
      <c r="AT238" s="237" t="s">
        <v>219</v>
      </c>
      <c r="AU238" s="237" t="s">
        <v>95</v>
      </c>
      <c r="AV238" s="13" t="s">
        <v>95</v>
      </c>
      <c r="AW238" s="13" t="s">
        <v>32</v>
      </c>
      <c r="AX238" s="13" t="s">
        <v>84</v>
      </c>
      <c r="AY238" s="237" t="s">
        <v>211</v>
      </c>
    </row>
    <row r="239" spans="1:65" s="2" customFormat="1" ht="14.45" customHeight="1">
      <c r="A239" s="33"/>
      <c r="B239" s="34"/>
      <c r="C239" s="249" t="s">
        <v>417</v>
      </c>
      <c r="D239" s="249" t="s">
        <v>314</v>
      </c>
      <c r="E239" s="250" t="s">
        <v>513</v>
      </c>
      <c r="F239" s="251" t="s">
        <v>514</v>
      </c>
      <c r="G239" s="252" t="s">
        <v>384</v>
      </c>
      <c r="H239" s="253">
        <v>152.76</v>
      </c>
      <c r="I239" s="254"/>
      <c r="J239" s="253">
        <f>ROUND(I239*H239,2)</f>
        <v>0</v>
      </c>
      <c r="K239" s="255"/>
      <c r="L239" s="256"/>
      <c r="M239" s="257" t="s">
        <v>1</v>
      </c>
      <c r="N239" s="258" t="s">
        <v>42</v>
      </c>
      <c r="O239" s="74"/>
      <c r="P239" s="222">
        <f>O239*H239</f>
        <v>0</v>
      </c>
      <c r="Q239" s="222">
        <v>2.3E-2</v>
      </c>
      <c r="R239" s="222">
        <f>Q239*H239</f>
        <v>3.5134799999999999</v>
      </c>
      <c r="S239" s="222">
        <v>0</v>
      </c>
      <c r="T239" s="223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224" t="s">
        <v>252</v>
      </c>
      <c r="AT239" s="224" t="s">
        <v>314</v>
      </c>
      <c r="AU239" s="224" t="s">
        <v>95</v>
      </c>
      <c r="AY239" s="16" t="s">
        <v>211</v>
      </c>
      <c r="BE239" s="225">
        <f>IF(N239="základná",J239,0)</f>
        <v>0</v>
      </c>
      <c r="BF239" s="225">
        <f>IF(N239="znížená",J239,0)</f>
        <v>0</v>
      </c>
      <c r="BG239" s="225">
        <f>IF(N239="zákl. prenesená",J239,0)</f>
        <v>0</v>
      </c>
      <c r="BH239" s="225">
        <f>IF(N239="zníž. prenesená",J239,0)</f>
        <v>0</v>
      </c>
      <c r="BI239" s="225">
        <f>IF(N239="nulová",J239,0)</f>
        <v>0</v>
      </c>
      <c r="BJ239" s="16" t="s">
        <v>95</v>
      </c>
      <c r="BK239" s="225">
        <f>ROUND(I239*H239,2)</f>
        <v>0</v>
      </c>
      <c r="BL239" s="16" t="s">
        <v>217</v>
      </c>
      <c r="BM239" s="224" t="s">
        <v>762</v>
      </c>
    </row>
    <row r="240" spans="1:65" s="13" customFormat="1">
      <c r="B240" s="226"/>
      <c r="C240" s="227"/>
      <c r="D240" s="228" t="s">
        <v>219</v>
      </c>
      <c r="E240" s="227"/>
      <c r="F240" s="230" t="s">
        <v>992</v>
      </c>
      <c r="G240" s="227"/>
      <c r="H240" s="231">
        <v>152.76</v>
      </c>
      <c r="I240" s="232"/>
      <c r="J240" s="227"/>
      <c r="K240" s="227"/>
      <c r="L240" s="233"/>
      <c r="M240" s="234"/>
      <c r="N240" s="235"/>
      <c r="O240" s="235"/>
      <c r="P240" s="235"/>
      <c r="Q240" s="235"/>
      <c r="R240" s="235"/>
      <c r="S240" s="235"/>
      <c r="T240" s="236"/>
      <c r="AT240" s="237" t="s">
        <v>219</v>
      </c>
      <c r="AU240" s="237" t="s">
        <v>95</v>
      </c>
      <c r="AV240" s="13" t="s">
        <v>95</v>
      </c>
      <c r="AW240" s="13" t="s">
        <v>4</v>
      </c>
      <c r="AX240" s="13" t="s">
        <v>84</v>
      </c>
      <c r="AY240" s="237" t="s">
        <v>211</v>
      </c>
    </row>
    <row r="241" spans="1:65" s="2" customFormat="1" ht="22.15" customHeight="1">
      <c r="A241" s="33"/>
      <c r="B241" s="34"/>
      <c r="C241" s="213" t="s">
        <v>422</v>
      </c>
      <c r="D241" s="213" t="s">
        <v>213</v>
      </c>
      <c r="E241" s="214" t="s">
        <v>518</v>
      </c>
      <c r="F241" s="215" t="s">
        <v>519</v>
      </c>
      <c r="G241" s="216" t="s">
        <v>239</v>
      </c>
      <c r="H241" s="217">
        <v>34.130000000000003</v>
      </c>
      <c r="I241" s="218"/>
      <c r="J241" s="217">
        <f>ROUND(I241*H241,2)</f>
        <v>0</v>
      </c>
      <c r="K241" s="219"/>
      <c r="L241" s="38"/>
      <c r="M241" s="220" t="s">
        <v>1</v>
      </c>
      <c r="N241" s="221" t="s">
        <v>42</v>
      </c>
      <c r="O241" s="74"/>
      <c r="P241" s="222">
        <f>O241*H241</f>
        <v>0</v>
      </c>
      <c r="Q241" s="222">
        <v>2.2151299999999998</v>
      </c>
      <c r="R241" s="222">
        <f>Q241*H241</f>
        <v>75.602386899999999</v>
      </c>
      <c r="S241" s="222">
        <v>0</v>
      </c>
      <c r="T241" s="223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224" t="s">
        <v>217</v>
      </c>
      <c r="AT241" s="224" t="s">
        <v>213</v>
      </c>
      <c r="AU241" s="224" t="s">
        <v>95</v>
      </c>
      <c r="AY241" s="16" t="s">
        <v>211</v>
      </c>
      <c r="BE241" s="225">
        <f>IF(N241="základná",J241,0)</f>
        <v>0</v>
      </c>
      <c r="BF241" s="225">
        <f>IF(N241="znížená",J241,0)</f>
        <v>0</v>
      </c>
      <c r="BG241" s="225">
        <f>IF(N241="zákl. prenesená",J241,0)</f>
        <v>0</v>
      </c>
      <c r="BH241" s="225">
        <f>IF(N241="zníž. prenesená",J241,0)</f>
        <v>0</v>
      </c>
      <c r="BI241" s="225">
        <f>IF(N241="nulová",J241,0)</f>
        <v>0</v>
      </c>
      <c r="BJ241" s="16" t="s">
        <v>95</v>
      </c>
      <c r="BK241" s="225">
        <f>ROUND(I241*H241,2)</f>
        <v>0</v>
      </c>
      <c r="BL241" s="16" t="s">
        <v>217</v>
      </c>
      <c r="BM241" s="224" t="s">
        <v>764</v>
      </c>
    </row>
    <row r="242" spans="1:65" s="13" customFormat="1">
      <c r="B242" s="226"/>
      <c r="C242" s="227"/>
      <c r="D242" s="228" t="s">
        <v>219</v>
      </c>
      <c r="E242" s="229" t="s">
        <v>1</v>
      </c>
      <c r="F242" s="230" t="s">
        <v>993</v>
      </c>
      <c r="G242" s="227"/>
      <c r="H242" s="231">
        <v>30.28</v>
      </c>
      <c r="I242" s="232"/>
      <c r="J242" s="227"/>
      <c r="K242" s="227"/>
      <c r="L242" s="233"/>
      <c r="M242" s="234"/>
      <c r="N242" s="235"/>
      <c r="O242" s="235"/>
      <c r="P242" s="235"/>
      <c r="Q242" s="235"/>
      <c r="R242" s="235"/>
      <c r="S242" s="235"/>
      <c r="T242" s="236"/>
      <c r="AT242" s="237" t="s">
        <v>219</v>
      </c>
      <c r="AU242" s="237" t="s">
        <v>95</v>
      </c>
      <c r="AV242" s="13" t="s">
        <v>95</v>
      </c>
      <c r="AW242" s="13" t="s">
        <v>32</v>
      </c>
      <c r="AX242" s="13" t="s">
        <v>76</v>
      </c>
      <c r="AY242" s="237" t="s">
        <v>211</v>
      </c>
    </row>
    <row r="243" spans="1:65" s="13" customFormat="1">
      <c r="B243" s="226"/>
      <c r="C243" s="227"/>
      <c r="D243" s="228" t="s">
        <v>219</v>
      </c>
      <c r="E243" s="229" t="s">
        <v>1</v>
      </c>
      <c r="F243" s="230" t="s">
        <v>994</v>
      </c>
      <c r="G243" s="227"/>
      <c r="H243" s="231">
        <v>3.85</v>
      </c>
      <c r="I243" s="232"/>
      <c r="J243" s="227"/>
      <c r="K243" s="227"/>
      <c r="L243" s="233"/>
      <c r="M243" s="234"/>
      <c r="N243" s="235"/>
      <c r="O243" s="235"/>
      <c r="P243" s="235"/>
      <c r="Q243" s="235"/>
      <c r="R243" s="235"/>
      <c r="S243" s="235"/>
      <c r="T243" s="236"/>
      <c r="AT243" s="237" t="s">
        <v>219</v>
      </c>
      <c r="AU243" s="237" t="s">
        <v>95</v>
      </c>
      <c r="AV243" s="13" t="s">
        <v>95</v>
      </c>
      <c r="AW243" s="13" t="s">
        <v>32</v>
      </c>
      <c r="AX243" s="13" t="s">
        <v>76</v>
      </c>
      <c r="AY243" s="237" t="s">
        <v>211</v>
      </c>
    </row>
    <row r="244" spans="1:65" s="14" customFormat="1">
      <c r="B244" s="238"/>
      <c r="C244" s="239"/>
      <c r="D244" s="228" t="s">
        <v>219</v>
      </c>
      <c r="E244" s="240" t="s">
        <v>1</v>
      </c>
      <c r="F244" s="241" t="s">
        <v>231</v>
      </c>
      <c r="G244" s="239"/>
      <c r="H244" s="242">
        <v>34.130000000000003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AT244" s="248" t="s">
        <v>219</v>
      </c>
      <c r="AU244" s="248" t="s">
        <v>95</v>
      </c>
      <c r="AV244" s="14" t="s">
        <v>217</v>
      </c>
      <c r="AW244" s="14" t="s">
        <v>32</v>
      </c>
      <c r="AX244" s="14" t="s">
        <v>84</v>
      </c>
      <c r="AY244" s="248" t="s">
        <v>211</v>
      </c>
    </row>
    <row r="245" spans="1:65" s="2" customFormat="1" ht="22.15" customHeight="1">
      <c r="A245" s="33"/>
      <c r="B245" s="34"/>
      <c r="C245" s="213" t="s">
        <v>426</v>
      </c>
      <c r="D245" s="213" t="s">
        <v>213</v>
      </c>
      <c r="E245" s="214" t="s">
        <v>523</v>
      </c>
      <c r="F245" s="215" t="s">
        <v>524</v>
      </c>
      <c r="G245" s="216" t="s">
        <v>234</v>
      </c>
      <c r="H245" s="217">
        <v>233.63</v>
      </c>
      <c r="I245" s="218"/>
      <c r="J245" s="217">
        <f t="shared" ref="J245:J254" si="15">ROUND(I245*H245,2)</f>
        <v>0</v>
      </c>
      <c r="K245" s="219"/>
      <c r="L245" s="38"/>
      <c r="M245" s="220" t="s">
        <v>1</v>
      </c>
      <c r="N245" s="221" t="s">
        <v>42</v>
      </c>
      <c r="O245" s="74"/>
      <c r="P245" s="222">
        <f t="shared" ref="P245:P254" si="16">O245*H245</f>
        <v>0</v>
      </c>
      <c r="Q245" s="222">
        <v>0</v>
      </c>
      <c r="R245" s="222">
        <f t="shared" ref="R245:R254" si="17">Q245*H245</f>
        <v>0</v>
      </c>
      <c r="S245" s="222">
        <v>0</v>
      </c>
      <c r="T245" s="223">
        <f t="shared" ref="T245:T254" si="18"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224" t="s">
        <v>217</v>
      </c>
      <c r="AT245" s="224" t="s">
        <v>213</v>
      </c>
      <c r="AU245" s="224" t="s">
        <v>95</v>
      </c>
      <c r="AY245" s="16" t="s">
        <v>211</v>
      </c>
      <c r="BE245" s="225">
        <f t="shared" ref="BE245:BE254" si="19">IF(N245="základná",J245,0)</f>
        <v>0</v>
      </c>
      <c r="BF245" s="225">
        <f t="shared" ref="BF245:BF254" si="20">IF(N245="znížená",J245,0)</f>
        <v>0</v>
      </c>
      <c r="BG245" s="225">
        <f t="shared" ref="BG245:BG254" si="21">IF(N245="zákl. prenesená",J245,0)</f>
        <v>0</v>
      </c>
      <c r="BH245" s="225">
        <f t="shared" ref="BH245:BH254" si="22">IF(N245="zníž. prenesená",J245,0)</f>
        <v>0</v>
      </c>
      <c r="BI245" s="225">
        <f t="shared" ref="BI245:BI254" si="23">IF(N245="nulová",J245,0)</f>
        <v>0</v>
      </c>
      <c r="BJ245" s="16" t="s">
        <v>95</v>
      </c>
      <c r="BK245" s="225">
        <f t="shared" ref="BK245:BK254" si="24">ROUND(I245*H245,2)</f>
        <v>0</v>
      </c>
      <c r="BL245" s="16" t="s">
        <v>217</v>
      </c>
      <c r="BM245" s="224" t="s">
        <v>766</v>
      </c>
    </row>
    <row r="246" spans="1:65" s="2" customFormat="1" ht="34.9" customHeight="1">
      <c r="A246" s="33"/>
      <c r="B246" s="34"/>
      <c r="C246" s="213" t="s">
        <v>431</v>
      </c>
      <c r="D246" s="213" t="s">
        <v>213</v>
      </c>
      <c r="E246" s="214" t="s">
        <v>527</v>
      </c>
      <c r="F246" s="215" t="s">
        <v>528</v>
      </c>
      <c r="G246" s="216" t="s">
        <v>216</v>
      </c>
      <c r="H246" s="217">
        <v>116.81</v>
      </c>
      <c r="I246" s="218"/>
      <c r="J246" s="217">
        <f t="shared" si="15"/>
        <v>0</v>
      </c>
      <c r="K246" s="219"/>
      <c r="L246" s="38"/>
      <c r="M246" s="220" t="s">
        <v>1</v>
      </c>
      <c r="N246" s="221" t="s">
        <v>42</v>
      </c>
      <c r="O246" s="74"/>
      <c r="P246" s="222">
        <f t="shared" si="16"/>
        <v>0</v>
      </c>
      <c r="Q246" s="222">
        <v>0</v>
      </c>
      <c r="R246" s="222">
        <f t="shared" si="17"/>
        <v>0</v>
      </c>
      <c r="S246" s="222">
        <v>0</v>
      </c>
      <c r="T246" s="223">
        <f t="shared" si="18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224" t="s">
        <v>217</v>
      </c>
      <c r="AT246" s="224" t="s">
        <v>213</v>
      </c>
      <c r="AU246" s="224" t="s">
        <v>95</v>
      </c>
      <c r="AY246" s="16" t="s">
        <v>211</v>
      </c>
      <c r="BE246" s="225">
        <f t="shared" si="19"/>
        <v>0</v>
      </c>
      <c r="BF246" s="225">
        <f t="shared" si="20"/>
        <v>0</v>
      </c>
      <c r="BG246" s="225">
        <f t="shared" si="21"/>
        <v>0</v>
      </c>
      <c r="BH246" s="225">
        <f t="shared" si="22"/>
        <v>0</v>
      </c>
      <c r="BI246" s="225">
        <f t="shared" si="23"/>
        <v>0</v>
      </c>
      <c r="BJ246" s="16" t="s">
        <v>95</v>
      </c>
      <c r="BK246" s="225">
        <f t="shared" si="24"/>
        <v>0</v>
      </c>
      <c r="BL246" s="16" t="s">
        <v>217</v>
      </c>
      <c r="BM246" s="224" t="s">
        <v>767</v>
      </c>
    </row>
    <row r="247" spans="1:65" s="2" customFormat="1" ht="19.899999999999999" customHeight="1">
      <c r="A247" s="33"/>
      <c r="B247" s="34"/>
      <c r="C247" s="213" t="s">
        <v>436</v>
      </c>
      <c r="D247" s="213" t="s">
        <v>213</v>
      </c>
      <c r="E247" s="214" t="s">
        <v>531</v>
      </c>
      <c r="F247" s="215" t="s">
        <v>532</v>
      </c>
      <c r="G247" s="216" t="s">
        <v>384</v>
      </c>
      <c r="H247" s="217">
        <v>1</v>
      </c>
      <c r="I247" s="218"/>
      <c r="J247" s="217">
        <f t="shared" si="15"/>
        <v>0</v>
      </c>
      <c r="K247" s="219"/>
      <c r="L247" s="38"/>
      <c r="M247" s="220" t="s">
        <v>1</v>
      </c>
      <c r="N247" s="221" t="s">
        <v>42</v>
      </c>
      <c r="O247" s="74"/>
      <c r="P247" s="222">
        <f t="shared" si="16"/>
        <v>0</v>
      </c>
      <c r="Q247" s="222">
        <v>4.1619999999999997E-2</v>
      </c>
      <c r="R247" s="222">
        <f t="shared" si="17"/>
        <v>4.1619999999999997E-2</v>
      </c>
      <c r="S247" s="222">
        <v>0</v>
      </c>
      <c r="T247" s="223">
        <f t="shared" si="18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224" t="s">
        <v>217</v>
      </c>
      <c r="AT247" s="224" t="s">
        <v>213</v>
      </c>
      <c r="AU247" s="224" t="s">
        <v>95</v>
      </c>
      <c r="AY247" s="16" t="s">
        <v>211</v>
      </c>
      <c r="BE247" s="225">
        <f t="shared" si="19"/>
        <v>0</v>
      </c>
      <c r="BF247" s="225">
        <f t="shared" si="20"/>
        <v>0</v>
      </c>
      <c r="BG247" s="225">
        <f t="shared" si="21"/>
        <v>0</v>
      </c>
      <c r="BH247" s="225">
        <f t="shared" si="22"/>
        <v>0</v>
      </c>
      <c r="BI247" s="225">
        <f t="shared" si="23"/>
        <v>0</v>
      </c>
      <c r="BJ247" s="16" t="s">
        <v>95</v>
      </c>
      <c r="BK247" s="225">
        <f t="shared" si="24"/>
        <v>0</v>
      </c>
      <c r="BL247" s="16" t="s">
        <v>217</v>
      </c>
      <c r="BM247" s="224" t="s">
        <v>995</v>
      </c>
    </row>
    <row r="248" spans="1:65" s="2" customFormat="1" ht="22.15" customHeight="1">
      <c r="A248" s="33"/>
      <c r="B248" s="34"/>
      <c r="C248" s="213" t="s">
        <v>440</v>
      </c>
      <c r="D248" s="213" t="s">
        <v>213</v>
      </c>
      <c r="E248" s="214" t="s">
        <v>539</v>
      </c>
      <c r="F248" s="215" t="s">
        <v>540</v>
      </c>
      <c r="G248" s="216" t="s">
        <v>384</v>
      </c>
      <c r="H248" s="217">
        <v>1</v>
      </c>
      <c r="I248" s="218"/>
      <c r="J248" s="217">
        <f t="shared" si="15"/>
        <v>0</v>
      </c>
      <c r="K248" s="219"/>
      <c r="L248" s="38"/>
      <c r="M248" s="220" t="s">
        <v>1</v>
      </c>
      <c r="N248" s="221" t="s">
        <v>42</v>
      </c>
      <c r="O248" s="74"/>
      <c r="P248" s="222">
        <f t="shared" si="16"/>
        <v>0</v>
      </c>
      <c r="Q248" s="222">
        <v>0</v>
      </c>
      <c r="R248" s="222">
        <f t="shared" si="17"/>
        <v>0</v>
      </c>
      <c r="S248" s="222">
        <v>4.0000000000000001E-3</v>
      </c>
      <c r="T248" s="223">
        <f t="shared" si="18"/>
        <v>4.0000000000000001E-3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224" t="s">
        <v>217</v>
      </c>
      <c r="AT248" s="224" t="s">
        <v>213</v>
      </c>
      <c r="AU248" s="224" t="s">
        <v>95</v>
      </c>
      <c r="AY248" s="16" t="s">
        <v>211</v>
      </c>
      <c r="BE248" s="225">
        <f t="shared" si="19"/>
        <v>0</v>
      </c>
      <c r="BF248" s="225">
        <f t="shared" si="20"/>
        <v>0</v>
      </c>
      <c r="BG248" s="225">
        <f t="shared" si="21"/>
        <v>0</v>
      </c>
      <c r="BH248" s="225">
        <f t="shared" si="22"/>
        <v>0</v>
      </c>
      <c r="BI248" s="225">
        <f t="shared" si="23"/>
        <v>0</v>
      </c>
      <c r="BJ248" s="16" t="s">
        <v>95</v>
      </c>
      <c r="BK248" s="225">
        <f t="shared" si="24"/>
        <v>0</v>
      </c>
      <c r="BL248" s="16" t="s">
        <v>217</v>
      </c>
      <c r="BM248" s="224" t="s">
        <v>768</v>
      </c>
    </row>
    <row r="249" spans="1:65" s="2" customFormat="1" ht="22.15" customHeight="1">
      <c r="A249" s="33"/>
      <c r="B249" s="34"/>
      <c r="C249" s="213" t="s">
        <v>444</v>
      </c>
      <c r="D249" s="213" t="s">
        <v>213</v>
      </c>
      <c r="E249" s="214" t="s">
        <v>769</v>
      </c>
      <c r="F249" s="215" t="s">
        <v>770</v>
      </c>
      <c r="G249" s="216" t="s">
        <v>216</v>
      </c>
      <c r="H249" s="217">
        <v>9</v>
      </c>
      <c r="I249" s="218"/>
      <c r="J249" s="217">
        <f t="shared" si="15"/>
        <v>0</v>
      </c>
      <c r="K249" s="219"/>
      <c r="L249" s="38"/>
      <c r="M249" s="220" t="s">
        <v>1</v>
      </c>
      <c r="N249" s="221" t="s">
        <v>42</v>
      </c>
      <c r="O249" s="74"/>
      <c r="P249" s="222">
        <f t="shared" si="16"/>
        <v>0</v>
      </c>
      <c r="Q249" s="222">
        <v>1.0000000000000001E-5</v>
      </c>
      <c r="R249" s="222">
        <f t="shared" si="17"/>
        <v>9.0000000000000006E-5</v>
      </c>
      <c r="S249" s="222">
        <v>0</v>
      </c>
      <c r="T249" s="223">
        <f t="shared" si="18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24" t="s">
        <v>217</v>
      </c>
      <c r="AT249" s="224" t="s">
        <v>213</v>
      </c>
      <c r="AU249" s="224" t="s">
        <v>95</v>
      </c>
      <c r="AY249" s="16" t="s">
        <v>211</v>
      </c>
      <c r="BE249" s="225">
        <f t="shared" si="19"/>
        <v>0</v>
      </c>
      <c r="BF249" s="225">
        <f t="shared" si="20"/>
        <v>0</v>
      </c>
      <c r="BG249" s="225">
        <f t="shared" si="21"/>
        <v>0</v>
      </c>
      <c r="BH249" s="225">
        <f t="shared" si="22"/>
        <v>0</v>
      </c>
      <c r="BI249" s="225">
        <f t="shared" si="23"/>
        <v>0</v>
      </c>
      <c r="BJ249" s="16" t="s">
        <v>95</v>
      </c>
      <c r="BK249" s="225">
        <f t="shared" si="24"/>
        <v>0</v>
      </c>
      <c r="BL249" s="16" t="s">
        <v>217</v>
      </c>
      <c r="BM249" s="224" t="s">
        <v>996</v>
      </c>
    </row>
    <row r="250" spans="1:65" s="2" customFormat="1" ht="30" customHeight="1">
      <c r="A250" s="33"/>
      <c r="B250" s="34"/>
      <c r="C250" s="213" t="s">
        <v>449</v>
      </c>
      <c r="D250" s="213" t="s">
        <v>213</v>
      </c>
      <c r="E250" s="214" t="s">
        <v>543</v>
      </c>
      <c r="F250" s="215" t="s">
        <v>544</v>
      </c>
      <c r="G250" s="216" t="s">
        <v>306</v>
      </c>
      <c r="H250" s="217">
        <v>804.67</v>
      </c>
      <c r="I250" s="218"/>
      <c r="J250" s="217">
        <f t="shared" si="15"/>
        <v>0</v>
      </c>
      <c r="K250" s="219"/>
      <c r="L250" s="38"/>
      <c r="M250" s="220" t="s">
        <v>1</v>
      </c>
      <c r="N250" s="221" t="s">
        <v>42</v>
      </c>
      <c r="O250" s="74"/>
      <c r="P250" s="222">
        <f t="shared" si="16"/>
        <v>0</v>
      </c>
      <c r="Q250" s="222">
        <v>0</v>
      </c>
      <c r="R250" s="222">
        <f t="shared" si="17"/>
        <v>0</v>
      </c>
      <c r="S250" s="222">
        <v>0</v>
      </c>
      <c r="T250" s="223">
        <f t="shared" si="18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224" t="s">
        <v>217</v>
      </c>
      <c r="AT250" s="224" t="s">
        <v>213</v>
      </c>
      <c r="AU250" s="224" t="s">
        <v>95</v>
      </c>
      <c r="AY250" s="16" t="s">
        <v>211</v>
      </c>
      <c r="BE250" s="225">
        <f t="shared" si="19"/>
        <v>0</v>
      </c>
      <c r="BF250" s="225">
        <f t="shared" si="20"/>
        <v>0</v>
      </c>
      <c r="BG250" s="225">
        <f t="shared" si="21"/>
        <v>0</v>
      </c>
      <c r="BH250" s="225">
        <f t="shared" si="22"/>
        <v>0</v>
      </c>
      <c r="BI250" s="225">
        <f t="shared" si="23"/>
        <v>0</v>
      </c>
      <c r="BJ250" s="16" t="s">
        <v>95</v>
      </c>
      <c r="BK250" s="225">
        <f t="shared" si="24"/>
        <v>0</v>
      </c>
      <c r="BL250" s="16" t="s">
        <v>217</v>
      </c>
      <c r="BM250" s="224" t="s">
        <v>997</v>
      </c>
    </row>
    <row r="251" spans="1:65" s="2" customFormat="1" ht="22.15" customHeight="1">
      <c r="A251" s="33"/>
      <c r="B251" s="34"/>
      <c r="C251" s="213" t="s">
        <v>453</v>
      </c>
      <c r="D251" s="213" t="s">
        <v>213</v>
      </c>
      <c r="E251" s="214" t="s">
        <v>547</v>
      </c>
      <c r="F251" s="215" t="s">
        <v>548</v>
      </c>
      <c r="G251" s="216" t="s">
        <v>306</v>
      </c>
      <c r="H251" s="217">
        <v>804.67</v>
      </c>
      <c r="I251" s="218"/>
      <c r="J251" s="217">
        <f t="shared" si="15"/>
        <v>0</v>
      </c>
      <c r="K251" s="219"/>
      <c r="L251" s="38"/>
      <c r="M251" s="220" t="s">
        <v>1</v>
      </c>
      <c r="N251" s="221" t="s">
        <v>42</v>
      </c>
      <c r="O251" s="74"/>
      <c r="P251" s="222">
        <f t="shared" si="16"/>
        <v>0</v>
      </c>
      <c r="Q251" s="222">
        <v>0</v>
      </c>
      <c r="R251" s="222">
        <f t="shared" si="17"/>
        <v>0</v>
      </c>
      <c r="S251" s="222">
        <v>0</v>
      </c>
      <c r="T251" s="223">
        <f t="shared" si="18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224" t="s">
        <v>217</v>
      </c>
      <c r="AT251" s="224" t="s">
        <v>213</v>
      </c>
      <c r="AU251" s="224" t="s">
        <v>95</v>
      </c>
      <c r="AY251" s="16" t="s">
        <v>211</v>
      </c>
      <c r="BE251" s="225">
        <f t="shared" si="19"/>
        <v>0</v>
      </c>
      <c r="BF251" s="225">
        <f t="shared" si="20"/>
        <v>0</v>
      </c>
      <c r="BG251" s="225">
        <f t="shared" si="21"/>
        <v>0</v>
      </c>
      <c r="BH251" s="225">
        <f t="shared" si="22"/>
        <v>0</v>
      </c>
      <c r="BI251" s="225">
        <f t="shared" si="23"/>
        <v>0</v>
      </c>
      <c r="BJ251" s="16" t="s">
        <v>95</v>
      </c>
      <c r="BK251" s="225">
        <f t="shared" si="24"/>
        <v>0</v>
      </c>
      <c r="BL251" s="16" t="s">
        <v>217</v>
      </c>
      <c r="BM251" s="224" t="s">
        <v>998</v>
      </c>
    </row>
    <row r="252" spans="1:65" s="2" customFormat="1" ht="22.15" customHeight="1">
      <c r="A252" s="33"/>
      <c r="B252" s="34"/>
      <c r="C252" s="213" t="s">
        <v>458</v>
      </c>
      <c r="D252" s="213" t="s">
        <v>213</v>
      </c>
      <c r="E252" s="214" t="s">
        <v>551</v>
      </c>
      <c r="F252" s="215" t="s">
        <v>552</v>
      </c>
      <c r="G252" s="216" t="s">
        <v>306</v>
      </c>
      <c r="H252" s="217">
        <v>804.67</v>
      </c>
      <c r="I252" s="218"/>
      <c r="J252" s="217">
        <f t="shared" si="15"/>
        <v>0</v>
      </c>
      <c r="K252" s="219"/>
      <c r="L252" s="38"/>
      <c r="M252" s="220" t="s">
        <v>1</v>
      </c>
      <c r="N252" s="221" t="s">
        <v>42</v>
      </c>
      <c r="O252" s="74"/>
      <c r="P252" s="222">
        <f t="shared" si="16"/>
        <v>0</v>
      </c>
      <c r="Q252" s="222">
        <v>0</v>
      </c>
      <c r="R252" s="222">
        <f t="shared" si="17"/>
        <v>0</v>
      </c>
      <c r="S252" s="222">
        <v>0</v>
      </c>
      <c r="T252" s="223">
        <f t="shared" si="18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224" t="s">
        <v>217</v>
      </c>
      <c r="AT252" s="224" t="s">
        <v>213</v>
      </c>
      <c r="AU252" s="224" t="s">
        <v>95</v>
      </c>
      <c r="AY252" s="16" t="s">
        <v>211</v>
      </c>
      <c r="BE252" s="225">
        <f t="shared" si="19"/>
        <v>0</v>
      </c>
      <c r="BF252" s="225">
        <f t="shared" si="20"/>
        <v>0</v>
      </c>
      <c r="BG252" s="225">
        <f t="shared" si="21"/>
        <v>0</v>
      </c>
      <c r="BH252" s="225">
        <f t="shared" si="22"/>
        <v>0</v>
      </c>
      <c r="BI252" s="225">
        <f t="shared" si="23"/>
        <v>0</v>
      </c>
      <c r="BJ252" s="16" t="s">
        <v>95</v>
      </c>
      <c r="BK252" s="225">
        <f t="shared" si="24"/>
        <v>0</v>
      </c>
      <c r="BL252" s="16" t="s">
        <v>217</v>
      </c>
      <c r="BM252" s="224" t="s">
        <v>999</v>
      </c>
    </row>
    <row r="253" spans="1:65" s="2" customFormat="1" ht="22.15" customHeight="1">
      <c r="A253" s="33"/>
      <c r="B253" s="34"/>
      <c r="C253" s="213" t="s">
        <v>462</v>
      </c>
      <c r="D253" s="213" t="s">
        <v>213</v>
      </c>
      <c r="E253" s="214" t="s">
        <v>555</v>
      </c>
      <c r="F253" s="215" t="s">
        <v>556</v>
      </c>
      <c r="G253" s="216" t="s">
        <v>306</v>
      </c>
      <c r="H253" s="217">
        <v>747.24</v>
      </c>
      <c r="I253" s="218"/>
      <c r="J253" s="217">
        <f t="shared" si="15"/>
        <v>0</v>
      </c>
      <c r="K253" s="219"/>
      <c r="L253" s="38"/>
      <c r="M253" s="220" t="s">
        <v>1</v>
      </c>
      <c r="N253" s="221" t="s">
        <v>42</v>
      </c>
      <c r="O253" s="74"/>
      <c r="P253" s="222">
        <f t="shared" si="16"/>
        <v>0</v>
      </c>
      <c r="Q253" s="222">
        <v>0</v>
      </c>
      <c r="R253" s="222">
        <f t="shared" si="17"/>
        <v>0</v>
      </c>
      <c r="S253" s="222">
        <v>0</v>
      </c>
      <c r="T253" s="223">
        <f t="shared" si="18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224" t="s">
        <v>217</v>
      </c>
      <c r="AT253" s="224" t="s">
        <v>213</v>
      </c>
      <c r="AU253" s="224" t="s">
        <v>95</v>
      </c>
      <c r="AY253" s="16" t="s">
        <v>211</v>
      </c>
      <c r="BE253" s="225">
        <f t="shared" si="19"/>
        <v>0</v>
      </c>
      <c r="BF253" s="225">
        <f t="shared" si="20"/>
        <v>0</v>
      </c>
      <c r="BG253" s="225">
        <f t="shared" si="21"/>
        <v>0</v>
      </c>
      <c r="BH253" s="225">
        <f t="shared" si="22"/>
        <v>0</v>
      </c>
      <c r="BI253" s="225">
        <f t="shared" si="23"/>
        <v>0</v>
      </c>
      <c r="BJ253" s="16" t="s">
        <v>95</v>
      </c>
      <c r="BK253" s="225">
        <f t="shared" si="24"/>
        <v>0</v>
      </c>
      <c r="BL253" s="16" t="s">
        <v>217</v>
      </c>
      <c r="BM253" s="224" t="s">
        <v>775</v>
      </c>
    </row>
    <row r="254" spans="1:65" s="2" customFormat="1" ht="22.15" customHeight="1">
      <c r="A254" s="33"/>
      <c r="B254" s="34"/>
      <c r="C254" s="213" t="s">
        <v>468</v>
      </c>
      <c r="D254" s="213" t="s">
        <v>213</v>
      </c>
      <c r="E254" s="214" t="s">
        <v>559</v>
      </c>
      <c r="F254" s="215" t="s">
        <v>560</v>
      </c>
      <c r="G254" s="216" t="s">
        <v>306</v>
      </c>
      <c r="H254" s="217">
        <v>57.43</v>
      </c>
      <c r="I254" s="218"/>
      <c r="J254" s="217">
        <f t="shared" si="15"/>
        <v>0</v>
      </c>
      <c r="K254" s="219"/>
      <c r="L254" s="38"/>
      <c r="M254" s="220" t="s">
        <v>1</v>
      </c>
      <c r="N254" s="221" t="s">
        <v>42</v>
      </c>
      <c r="O254" s="74"/>
      <c r="P254" s="222">
        <f t="shared" si="16"/>
        <v>0</v>
      </c>
      <c r="Q254" s="222">
        <v>0</v>
      </c>
      <c r="R254" s="222">
        <f t="shared" si="17"/>
        <v>0</v>
      </c>
      <c r="S254" s="222">
        <v>0</v>
      </c>
      <c r="T254" s="223">
        <f t="shared" si="18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224" t="s">
        <v>217</v>
      </c>
      <c r="AT254" s="224" t="s">
        <v>213</v>
      </c>
      <c r="AU254" s="224" t="s">
        <v>95</v>
      </c>
      <c r="AY254" s="16" t="s">
        <v>211</v>
      </c>
      <c r="BE254" s="225">
        <f t="shared" si="19"/>
        <v>0</v>
      </c>
      <c r="BF254" s="225">
        <f t="shared" si="20"/>
        <v>0</v>
      </c>
      <c r="BG254" s="225">
        <f t="shared" si="21"/>
        <v>0</v>
      </c>
      <c r="BH254" s="225">
        <f t="shared" si="22"/>
        <v>0</v>
      </c>
      <c r="BI254" s="225">
        <f t="shared" si="23"/>
        <v>0</v>
      </c>
      <c r="BJ254" s="16" t="s">
        <v>95</v>
      </c>
      <c r="BK254" s="225">
        <f t="shared" si="24"/>
        <v>0</v>
      </c>
      <c r="BL254" s="16" t="s">
        <v>217</v>
      </c>
      <c r="BM254" s="224" t="s">
        <v>776</v>
      </c>
    </row>
    <row r="255" spans="1:65" s="12" customFormat="1" ht="22.9" customHeight="1">
      <c r="B255" s="197"/>
      <c r="C255" s="198"/>
      <c r="D255" s="199" t="s">
        <v>75</v>
      </c>
      <c r="E255" s="211" t="s">
        <v>562</v>
      </c>
      <c r="F255" s="211" t="s">
        <v>563</v>
      </c>
      <c r="G255" s="198"/>
      <c r="H255" s="198"/>
      <c r="I255" s="201"/>
      <c r="J255" s="212">
        <f>BK255</f>
        <v>0</v>
      </c>
      <c r="K255" s="198"/>
      <c r="L255" s="203"/>
      <c r="M255" s="204"/>
      <c r="N255" s="205"/>
      <c r="O255" s="205"/>
      <c r="P255" s="206">
        <f>SUM(P256:P257)</f>
        <v>0</v>
      </c>
      <c r="Q255" s="205"/>
      <c r="R255" s="206">
        <f>SUM(R256:R257)</f>
        <v>0</v>
      </c>
      <c r="S255" s="205"/>
      <c r="T255" s="207">
        <f>SUM(T256:T257)</f>
        <v>0</v>
      </c>
      <c r="AR255" s="208" t="s">
        <v>84</v>
      </c>
      <c r="AT255" s="209" t="s">
        <v>75</v>
      </c>
      <c r="AU255" s="209" t="s">
        <v>84</v>
      </c>
      <c r="AY255" s="208" t="s">
        <v>211</v>
      </c>
      <c r="BK255" s="210">
        <f>SUM(BK256:BK257)</f>
        <v>0</v>
      </c>
    </row>
    <row r="256" spans="1:65" s="2" customFormat="1" ht="30" customHeight="1">
      <c r="A256" s="33"/>
      <c r="B256" s="34"/>
      <c r="C256" s="213" t="s">
        <v>472</v>
      </c>
      <c r="D256" s="213" t="s">
        <v>213</v>
      </c>
      <c r="E256" s="214" t="s">
        <v>778</v>
      </c>
      <c r="F256" s="215" t="s">
        <v>779</v>
      </c>
      <c r="G256" s="216" t="s">
        <v>306</v>
      </c>
      <c r="H256" s="217">
        <v>1615.11</v>
      </c>
      <c r="I256" s="218"/>
      <c r="J256" s="217">
        <f>ROUND(I256*H256,2)</f>
        <v>0</v>
      </c>
      <c r="K256" s="219"/>
      <c r="L256" s="38"/>
      <c r="M256" s="220" t="s">
        <v>1</v>
      </c>
      <c r="N256" s="221" t="s">
        <v>42</v>
      </c>
      <c r="O256" s="74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224" t="s">
        <v>217</v>
      </c>
      <c r="AT256" s="224" t="s">
        <v>213</v>
      </c>
      <c r="AU256" s="224" t="s">
        <v>95</v>
      </c>
      <c r="AY256" s="16" t="s">
        <v>211</v>
      </c>
      <c r="BE256" s="225">
        <f>IF(N256="základná",J256,0)</f>
        <v>0</v>
      </c>
      <c r="BF256" s="225">
        <f>IF(N256="znížená",J256,0)</f>
        <v>0</v>
      </c>
      <c r="BG256" s="225">
        <f>IF(N256="zákl. prenesená",J256,0)</f>
        <v>0</v>
      </c>
      <c r="BH256" s="225">
        <f>IF(N256="zníž. prenesená",J256,0)</f>
        <v>0</v>
      </c>
      <c r="BI256" s="225">
        <f>IF(N256="nulová",J256,0)</f>
        <v>0</v>
      </c>
      <c r="BJ256" s="16" t="s">
        <v>95</v>
      </c>
      <c r="BK256" s="225">
        <f>ROUND(I256*H256,2)</f>
        <v>0</v>
      </c>
      <c r="BL256" s="16" t="s">
        <v>217</v>
      </c>
      <c r="BM256" s="224" t="s">
        <v>1000</v>
      </c>
    </row>
    <row r="257" spans="1:65" s="2" customFormat="1" ht="30" customHeight="1">
      <c r="A257" s="33"/>
      <c r="B257" s="34"/>
      <c r="C257" s="213" t="s">
        <v>476</v>
      </c>
      <c r="D257" s="213" t="s">
        <v>213</v>
      </c>
      <c r="E257" s="214" t="s">
        <v>778</v>
      </c>
      <c r="F257" s="215" t="s">
        <v>779</v>
      </c>
      <c r="G257" s="216" t="s">
        <v>306</v>
      </c>
      <c r="H257" s="217">
        <v>1615.11</v>
      </c>
      <c r="I257" s="218"/>
      <c r="J257" s="217">
        <f>ROUND(I257*H257,2)</f>
        <v>0</v>
      </c>
      <c r="K257" s="219"/>
      <c r="L257" s="38"/>
      <c r="M257" s="259" t="s">
        <v>1</v>
      </c>
      <c r="N257" s="260" t="s">
        <v>42</v>
      </c>
      <c r="O257" s="261"/>
      <c r="P257" s="262">
        <f>O257*H257</f>
        <v>0</v>
      </c>
      <c r="Q257" s="262">
        <v>0</v>
      </c>
      <c r="R257" s="262">
        <f>Q257*H257</f>
        <v>0</v>
      </c>
      <c r="S257" s="262">
        <v>0</v>
      </c>
      <c r="T257" s="263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224" t="s">
        <v>217</v>
      </c>
      <c r="AT257" s="224" t="s">
        <v>213</v>
      </c>
      <c r="AU257" s="224" t="s">
        <v>95</v>
      </c>
      <c r="AY257" s="16" t="s">
        <v>211</v>
      </c>
      <c r="BE257" s="225">
        <f>IF(N257="základná",J257,0)</f>
        <v>0</v>
      </c>
      <c r="BF257" s="225">
        <f>IF(N257="znížená",J257,0)</f>
        <v>0</v>
      </c>
      <c r="BG257" s="225">
        <f>IF(N257="zákl. prenesená",J257,0)</f>
        <v>0</v>
      </c>
      <c r="BH257" s="225">
        <f>IF(N257="zníž. prenesená",J257,0)</f>
        <v>0</v>
      </c>
      <c r="BI257" s="225">
        <f>IF(N257="nulová",J257,0)</f>
        <v>0</v>
      </c>
      <c r="BJ257" s="16" t="s">
        <v>95</v>
      </c>
      <c r="BK257" s="225">
        <f>ROUND(I257*H257,2)</f>
        <v>0</v>
      </c>
      <c r="BL257" s="16" t="s">
        <v>217</v>
      </c>
      <c r="BM257" s="224" t="s">
        <v>1001</v>
      </c>
    </row>
    <row r="258" spans="1:65" s="2" customFormat="1" ht="6.95" customHeight="1">
      <c r="A258" s="33"/>
      <c r="B258" s="57"/>
      <c r="C258" s="58"/>
      <c r="D258" s="58"/>
      <c r="E258" s="58"/>
      <c r="F258" s="58"/>
      <c r="G258" s="58"/>
      <c r="H258" s="58"/>
      <c r="I258" s="58"/>
      <c r="J258" s="58"/>
      <c r="K258" s="58"/>
      <c r="L258" s="38"/>
      <c r="M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</row>
  </sheetData>
  <sheetProtection password="CC35" sheet="1" objects="1" scenarios="1" formatColumns="0" formatRows="0" autoFilter="0"/>
  <autoFilter ref="C136:K257" xr:uid="{00000000-0009-0000-0000-000012000000}"/>
  <mergeCells count="17">
    <mergeCell ref="E20:H20"/>
    <mergeCell ref="E29:H29"/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69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85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2" customFormat="1" ht="12" customHeight="1">
      <c r="A8" s="33"/>
      <c r="B8" s="38"/>
      <c r="C8" s="33"/>
      <c r="D8" s="122" t="s">
        <v>170</v>
      </c>
      <c r="E8" s="33"/>
      <c r="F8" s="33"/>
      <c r="G8" s="33"/>
      <c r="H8" s="33"/>
      <c r="I8" s="33"/>
      <c r="J8" s="33"/>
      <c r="K8" s="33"/>
      <c r="L8" s="54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5.6" customHeight="1">
      <c r="A9" s="33"/>
      <c r="B9" s="38"/>
      <c r="C9" s="33"/>
      <c r="D9" s="33"/>
      <c r="E9" s="405" t="s">
        <v>171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8"/>
      <c r="C11" s="33"/>
      <c r="D11" s="122" t="s">
        <v>16</v>
      </c>
      <c r="E11" s="33"/>
      <c r="F11" s="113" t="s">
        <v>1</v>
      </c>
      <c r="G11" s="33"/>
      <c r="H11" s="33"/>
      <c r="I11" s="122" t="s">
        <v>17</v>
      </c>
      <c r="J11" s="113" t="s">
        <v>1</v>
      </c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22" t="s">
        <v>18</v>
      </c>
      <c r="E12" s="33"/>
      <c r="F12" s="113" t="s">
        <v>19</v>
      </c>
      <c r="G12" s="33"/>
      <c r="H12" s="33"/>
      <c r="I12" s="122" t="s">
        <v>20</v>
      </c>
      <c r="J12" s="123">
        <f>'Rekapitulácia stavby'!AN8</f>
        <v>44957</v>
      </c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21</v>
      </c>
      <c r="E14" s="33"/>
      <c r="F14" s="33"/>
      <c r="G14" s="33"/>
      <c r="H14" s="33"/>
      <c r="I14" s="122" t="s">
        <v>22</v>
      </c>
      <c r="J14" s="113" t="s">
        <v>23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8"/>
      <c r="C15" s="33"/>
      <c r="D15" s="33"/>
      <c r="E15" s="113" t="s">
        <v>24</v>
      </c>
      <c r="F15" s="33"/>
      <c r="G15" s="33"/>
      <c r="H15" s="33"/>
      <c r="I15" s="122" t="s">
        <v>25</v>
      </c>
      <c r="J15" s="113" t="s">
        <v>1</v>
      </c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22" t="s">
        <v>26</v>
      </c>
      <c r="E17" s="33"/>
      <c r="F17" s="33"/>
      <c r="G17" s="33"/>
      <c r="H17" s="33"/>
      <c r="I17" s="122" t="s">
        <v>22</v>
      </c>
      <c r="J17" s="29" t="str">
        <f>'Rekapitulácia stavby'!AN13</f>
        <v>Vyplň údaj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407" t="str">
        <f>'Rekapitulácia stavby'!E14</f>
        <v>Vyplň údaj</v>
      </c>
      <c r="F18" s="408"/>
      <c r="G18" s="408"/>
      <c r="H18" s="408"/>
      <c r="I18" s="122" t="s">
        <v>25</v>
      </c>
      <c r="J18" s="29" t="str">
        <f>'Rekapitulácia stavby'!AN14</f>
        <v>Vyplň údaj</v>
      </c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22" t="s">
        <v>28</v>
      </c>
      <c r="E20" s="33"/>
      <c r="F20" s="33"/>
      <c r="G20" s="33"/>
      <c r="H20" s="33"/>
      <c r="I20" s="122" t="s">
        <v>22</v>
      </c>
      <c r="J20" s="113" t="s">
        <v>29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3" t="s">
        <v>30</v>
      </c>
      <c r="F21" s="33"/>
      <c r="G21" s="33"/>
      <c r="H21" s="33"/>
      <c r="I21" s="122" t="s">
        <v>25</v>
      </c>
      <c r="J21" s="113" t="s">
        <v>31</v>
      </c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22" t="s">
        <v>33</v>
      </c>
      <c r="E23" s="33"/>
      <c r="F23" s="33"/>
      <c r="G23" s="33"/>
      <c r="H23" s="33"/>
      <c r="I23" s="122" t="s">
        <v>22</v>
      </c>
      <c r="J23" s="113" t="str">
        <f>IF('Rekapitulácia stavby'!AN19="","",'Rekapitulácia stavby'!AN19)</f>
        <v/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3" t="str">
        <f>IF('Rekapitulácia stavby'!E20="","",'Rekapitulácia stavby'!E20)</f>
        <v xml:space="preserve"> </v>
      </c>
      <c r="F24" s="33"/>
      <c r="G24" s="33"/>
      <c r="H24" s="33"/>
      <c r="I24" s="122" t="s">
        <v>25</v>
      </c>
      <c r="J24" s="113" t="str">
        <f>IF('Rekapitulácia stavby'!AN20="","",'Rekapitulácia stavby'!AN20)</f>
        <v/>
      </c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22" t="s">
        <v>35</v>
      </c>
      <c r="E26" s="33"/>
      <c r="F26" s="33"/>
      <c r="G26" s="33"/>
      <c r="H26" s="33"/>
      <c r="I26" s="33"/>
      <c r="J26" s="33"/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24"/>
      <c r="B27" s="125"/>
      <c r="C27" s="124"/>
      <c r="D27" s="124"/>
      <c r="E27" s="409" t="s">
        <v>1</v>
      </c>
      <c r="F27" s="409"/>
      <c r="G27" s="409"/>
      <c r="H27" s="409"/>
      <c r="I27" s="124"/>
      <c r="J27" s="124"/>
      <c r="K27" s="124"/>
      <c r="L27" s="126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27"/>
      <c r="E29" s="127"/>
      <c r="F29" s="127"/>
      <c r="G29" s="127"/>
      <c r="H29" s="127"/>
      <c r="I29" s="127"/>
      <c r="J29" s="127"/>
      <c r="K29" s="127"/>
      <c r="L29" s="54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113" t="s">
        <v>172</v>
      </c>
      <c r="E30" s="33"/>
      <c r="F30" s="33"/>
      <c r="G30" s="33"/>
      <c r="H30" s="33"/>
      <c r="I30" s="33"/>
      <c r="J30" s="128">
        <f>J96</f>
        <v>0</v>
      </c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29" t="s">
        <v>173</v>
      </c>
      <c r="E31" s="33"/>
      <c r="F31" s="33"/>
      <c r="G31" s="33"/>
      <c r="H31" s="33"/>
      <c r="I31" s="33"/>
      <c r="J31" s="128">
        <f>J107</f>
        <v>0</v>
      </c>
      <c r="K31" s="33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30" t="s">
        <v>36</v>
      </c>
      <c r="E32" s="33"/>
      <c r="F32" s="33"/>
      <c r="G32" s="33"/>
      <c r="H32" s="33"/>
      <c r="I32" s="33"/>
      <c r="J32" s="131">
        <f>ROUND(J30 + J31, 2)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8"/>
      <c r="C33" s="33"/>
      <c r="D33" s="127"/>
      <c r="E33" s="127"/>
      <c r="F33" s="127"/>
      <c r="G33" s="127"/>
      <c r="H33" s="127"/>
      <c r="I33" s="127"/>
      <c r="J33" s="127"/>
      <c r="K33" s="127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33"/>
      <c r="F34" s="132" t="s">
        <v>38</v>
      </c>
      <c r="G34" s="33"/>
      <c r="H34" s="33"/>
      <c r="I34" s="132" t="s">
        <v>37</v>
      </c>
      <c r="J34" s="132" t="s">
        <v>39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8"/>
      <c r="C35" s="33"/>
      <c r="D35" s="133" t="s">
        <v>40</v>
      </c>
      <c r="E35" s="134" t="s">
        <v>41</v>
      </c>
      <c r="F35" s="135">
        <f>ROUND((SUM(BE107:BE114) + SUM(BE134:BE268)),  2)</f>
        <v>0</v>
      </c>
      <c r="G35" s="136"/>
      <c r="H35" s="136"/>
      <c r="I35" s="137">
        <v>0.2</v>
      </c>
      <c r="J35" s="135">
        <f>ROUND(((SUM(BE107:BE114) + SUM(BE134:BE268))*I35),  2)</f>
        <v>0</v>
      </c>
      <c r="K35" s="33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134" t="s">
        <v>42</v>
      </c>
      <c r="F36" s="135">
        <f>ROUND((SUM(BF107:BF114) + SUM(BF134:BF268)),  2)</f>
        <v>0</v>
      </c>
      <c r="G36" s="136"/>
      <c r="H36" s="136"/>
      <c r="I36" s="137">
        <v>0.2</v>
      </c>
      <c r="J36" s="135">
        <f>ROUND(((SUM(BF107:BF114) + SUM(BF134:BF268))*I36),  2)</f>
        <v>0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8"/>
      <c r="C37" s="33"/>
      <c r="D37" s="33"/>
      <c r="E37" s="122" t="s">
        <v>43</v>
      </c>
      <c r="F37" s="138">
        <f>ROUND((SUM(BG107:BG114) + SUM(BG134:BG268)),  2)</f>
        <v>0</v>
      </c>
      <c r="G37" s="33"/>
      <c r="H37" s="33"/>
      <c r="I37" s="139">
        <v>0.2</v>
      </c>
      <c r="J37" s="138">
        <f>0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8"/>
      <c r="C38" s="33"/>
      <c r="D38" s="33"/>
      <c r="E38" s="122" t="s">
        <v>44</v>
      </c>
      <c r="F38" s="138">
        <f>ROUND((SUM(BH107:BH114) + SUM(BH134:BH268)),  2)</f>
        <v>0</v>
      </c>
      <c r="G38" s="33"/>
      <c r="H38" s="33"/>
      <c r="I38" s="139">
        <v>0.2</v>
      </c>
      <c r="J38" s="138">
        <f>0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34" t="s">
        <v>45</v>
      </c>
      <c r="F39" s="135">
        <f>ROUND((SUM(BI107:BI114) + SUM(BI134:BI268)),  2)</f>
        <v>0</v>
      </c>
      <c r="G39" s="136"/>
      <c r="H39" s="136"/>
      <c r="I39" s="137">
        <v>0</v>
      </c>
      <c r="J39" s="135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40"/>
      <c r="D41" s="141" t="s">
        <v>46</v>
      </c>
      <c r="E41" s="142"/>
      <c r="F41" s="142"/>
      <c r="G41" s="143" t="s">
        <v>47</v>
      </c>
      <c r="H41" s="144" t="s">
        <v>48</v>
      </c>
      <c r="I41" s="142"/>
      <c r="J41" s="145">
        <f>SUM(J32:J39)</f>
        <v>0</v>
      </c>
      <c r="K41" s="146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170</v>
      </c>
      <c r="D86" s="35"/>
      <c r="E86" s="35"/>
      <c r="F86" s="35"/>
      <c r="G86" s="35"/>
      <c r="H86" s="35"/>
      <c r="I86" s="35"/>
      <c r="J86" s="35"/>
      <c r="K86" s="35"/>
      <c r="L86" s="54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5.6" customHeight="1">
      <c r="A87" s="33"/>
      <c r="B87" s="34"/>
      <c r="C87" s="35"/>
      <c r="D87" s="35"/>
      <c r="E87" s="356" t="str">
        <f>E9</f>
        <v xml:space="preserve">999-9-9-1 - SO 02 Cesta mládeže 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5"/>
      <c r="E89" s="35"/>
      <c r="F89" s="26" t="str">
        <f>F12</f>
        <v>Malacky</v>
      </c>
      <c r="G89" s="35"/>
      <c r="H89" s="35"/>
      <c r="I89" s="28" t="s">
        <v>20</v>
      </c>
      <c r="J89" s="69">
        <f>IF(J12="","",J12)</f>
        <v>44957</v>
      </c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40.9" customHeight="1">
      <c r="A91" s="33"/>
      <c r="B91" s="34"/>
      <c r="C91" s="28" t="s">
        <v>21</v>
      </c>
      <c r="D91" s="35"/>
      <c r="E91" s="35"/>
      <c r="F91" s="26" t="str">
        <f>E15</f>
        <v>Mesto Malacky, Bernolákova 5188/1A, 901 01 Malacky</v>
      </c>
      <c r="G91" s="35"/>
      <c r="H91" s="35"/>
      <c r="I91" s="28" t="s">
        <v>28</v>
      </c>
      <c r="J91" s="31" t="str">
        <f>E21</f>
        <v>Cykloprojekt s.r.o., Laurinská 18, 81101 Bratislav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6" customHeight="1">
      <c r="A92" s="33"/>
      <c r="B92" s="34"/>
      <c r="C92" s="28" t="s">
        <v>26</v>
      </c>
      <c r="D92" s="35"/>
      <c r="E92" s="35"/>
      <c r="F92" s="26" t="str">
        <f>IF(E18="","",E18)</f>
        <v>Vyplň údaj</v>
      </c>
      <c r="G92" s="35"/>
      <c r="H92" s="35"/>
      <c r="I92" s="28" t="s">
        <v>33</v>
      </c>
      <c r="J92" s="31" t="str">
        <f>E24</f>
        <v xml:space="preserve"> </v>
      </c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58" t="s">
        <v>175</v>
      </c>
      <c r="D94" s="159"/>
      <c r="E94" s="159"/>
      <c r="F94" s="159"/>
      <c r="G94" s="159"/>
      <c r="H94" s="159"/>
      <c r="I94" s="159"/>
      <c r="J94" s="160" t="s">
        <v>176</v>
      </c>
      <c r="K94" s="159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61" t="s">
        <v>177</v>
      </c>
      <c r="D96" s="35"/>
      <c r="E96" s="35"/>
      <c r="F96" s="35"/>
      <c r="G96" s="35"/>
      <c r="H96" s="35"/>
      <c r="I96" s="35"/>
      <c r="J96" s="87">
        <f>J134</f>
        <v>0</v>
      </c>
      <c r="K96" s="35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178</v>
      </c>
    </row>
    <row r="97" spans="1:65" s="9" customFormat="1" ht="24.95" customHeight="1">
      <c r="B97" s="162"/>
      <c r="C97" s="163"/>
      <c r="D97" s="164" t="s">
        <v>179</v>
      </c>
      <c r="E97" s="165"/>
      <c r="F97" s="165"/>
      <c r="G97" s="165"/>
      <c r="H97" s="165"/>
      <c r="I97" s="165"/>
      <c r="J97" s="166">
        <f>J135</f>
        <v>0</v>
      </c>
      <c r="K97" s="163"/>
      <c r="L97" s="167"/>
    </row>
    <row r="98" spans="1:65" s="10" customFormat="1" ht="19.899999999999999" customHeight="1">
      <c r="B98" s="168"/>
      <c r="C98" s="107"/>
      <c r="D98" s="169" t="s">
        <v>180</v>
      </c>
      <c r="E98" s="170"/>
      <c r="F98" s="170"/>
      <c r="G98" s="170"/>
      <c r="H98" s="170"/>
      <c r="I98" s="170"/>
      <c r="J98" s="171">
        <f>J136</f>
        <v>0</v>
      </c>
      <c r="K98" s="107"/>
      <c r="L98" s="172"/>
    </row>
    <row r="99" spans="1:65" s="10" customFormat="1" ht="19.899999999999999" customHeight="1">
      <c r="B99" s="168"/>
      <c r="C99" s="107"/>
      <c r="D99" s="169" t="s">
        <v>181</v>
      </c>
      <c r="E99" s="170"/>
      <c r="F99" s="170"/>
      <c r="G99" s="170"/>
      <c r="H99" s="170"/>
      <c r="I99" s="170"/>
      <c r="J99" s="171">
        <f>J189</f>
        <v>0</v>
      </c>
      <c r="K99" s="107"/>
      <c r="L99" s="172"/>
    </row>
    <row r="100" spans="1:65" s="10" customFormat="1" ht="19.899999999999999" customHeight="1">
      <c r="B100" s="168"/>
      <c r="C100" s="107"/>
      <c r="D100" s="169" t="s">
        <v>182</v>
      </c>
      <c r="E100" s="170"/>
      <c r="F100" s="170"/>
      <c r="G100" s="170"/>
      <c r="H100" s="170"/>
      <c r="I100" s="170"/>
      <c r="J100" s="171">
        <f>J201</f>
        <v>0</v>
      </c>
      <c r="K100" s="107"/>
      <c r="L100" s="172"/>
    </row>
    <row r="101" spans="1:65" s="10" customFormat="1" ht="19.899999999999999" customHeight="1">
      <c r="B101" s="168"/>
      <c r="C101" s="107"/>
      <c r="D101" s="169" t="s">
        <v>183</v>
      </c>
      <c r="E101" s="170"/>
      <c r="F101" s="170"/>
      <c r="G101" s="170"/>
      <c r="H101" s="170"/>
      <c r="I101" s="170"/>
      <c r="J101" s="171">
        <f>J209</f>
        <v>0</v>
      </c>
      <c r="K101" s="107"/>
      <c r="L101" s="172"/>
    </row>
    <row r="102" spans="1:65" s="10" customFormat="1" ht="19.899999999999999" customHeight="1">
      <c r="B102" s="168"/>
      <c r="C102" s="107"/>
      <c r="D102" s="169" t="s">
        <v>184</v>
      </c>
      <c r="E102" s="170"/>
      <c r="F102" s="170"/>
      <c r="G102" s="170"/>
      <c r="H102" s="170"/>
      <c r="I102" s="170"/>
      <c r="J102" s="171">
        <f>J221</f>
        <v>0</v>
      </c>
      <c r="K102" s="107"/>
      <c r="L102" s="172"/>
    </row>
    <row r="103" spans="1:65" s="10" customFormat="1" ht="19.899999999999999" customHeight="1">
      <c r="B103" s="168"/>
      <c r="C103" s="107"/>
      <c r="D103" s="169" t="s">
        <v>185</v>
      </c>
      <c r="E103" s="170"/>
      <c r="F103" s="170"/>
      <c r="G103" s="170"/>
      <c r="H103" s="170"/>
      <c r="I103" s="170"/>
      <c r="J103" s="171">
        <f>J233</f>
        <v>0</v>
      </c>
      <c r="K103" s="107"/>
      <c r="L103" s="172"/>
    </row>
    <row r="104" spans="1:65" s="10" customFormat="1" ht="19.899999999999999" customHeight="1">
      <c r="B104" s="168"/>
      <c r="C104" s="107"/>
      <c r="D104" s="169" t="s">
        <v>186</v>
      </c>
      <c r="E104" s="170"/>
      <c r="F104" s="170"/>
      <c r="G104" s="170"/>
      <c r="H104" s="170"/>
      <c r="I104" s="170"/>
      <c r="J104" s="171">
        <f>J267</f>
        <v>0</v>
      </c>
      <c r="K104" s="107"/>
      <c r="L104" s="172"/>
    </row>
    <row r="105" spans="1:65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4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65" s="2" customFormat="1" ht="6.9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4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65" s="2" customFormat="1" ht="29.25" customHeight="1">
      <c r="A107" s="33"/>
      <c r="B107" s="34"/>
      <c r="C107" s="161" t="s">
        <v>187</v>
      </c>
      <c r="D107" s="35"/>
      <c r="E107" s="35"/>
      <c r="F107" s="35"/>
      <c r="G107" s="35"/>
      <c r="H107" s="35"/>
      <c r="I107" s="35"/>
      <c r="J107" s="173">
        <f>ROUND(J108 + J109 + J110 + J111 + J112 + J113,2)</f>
        <v>0</v>
      </c>
      <c r="K107" s="35"/>
      <c r="L107" s="54"/>
      <c r="N107" s="174" t="s">
        <v>40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34"/>
      <c r="C108" s="35"/>
      <c r="D108" s="398" t="s">
        <v>188</v>
      </c>
      <c r="E108" s="399"/>
      <c r="F108" s="399"/>
      <c r="G108" s="35"/>
      <c r="H108" s="35"/>
      <c r="I108" s="35"/>
      <c r="J108" s="176">
        <v>0</v>
      </c>
      <c r="K108" s="35"/>
      <c r="L108" s="177"/>
      <c r="M108" s="178"/>
      <c r="N108" s="179" t="s">
        <v>42</v>
      </c>
      <c r="O108" s="178"/>
      <c r="P108" s="178"/>
      <c r="Q108" s="178"/>
      <c r="R108" s="178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81" t="s">
        <v>189</v>
      </c>
      <c r="AZ108" s="178"/>
      <c r="BA108" s="178"/>
      <c r="BB108" s="178"/>
      <c r="BC108" s="178"/>
      <c r="BD108" s="178"/>
      <c r="BE108" s="182">
        <f t="shared" ref="BE108:BE113" si="0">IF(N108="základná",J108,0)</f>
        <v>0</v>
      </c>
      <c r="BF108" s="182">
        <f t="shared" ref="BF108:BF113" si="1">IF(N108="znížená",J108,0)</f>
        <v>0</v>
      </c>
      <c r="BG108" s="182">
        <f t="shared" ref="BG108:BG113" si="2">IF(N108="zákl. prenesená",J108,0)</f>
        <v>0</v>
      </c>
      <c r="BH108" s="182">
        <f t="shared" ref="BH108:BH113" si="3">IF(N108="zníž. prenesená",J108,0)</f>
        <v>0</v>
      </c>
      <c r="BI108" s="182">
        <f t="shared" ref="BI108:BI113" si="4">IF(N108="nulová",J108,0)</f>
        <v>0</v>
      </c>
      <c r="BJ108" s="181" t="s">
        <v>95</v>
      </c>
      <c r="BK108" s="178"/>
      <c r="BL108" s="178"/>
      <c r="BM108" s="178"/>
    </row>
    <row r="109" spans="1:65" s="2" customFormat="1" ht="18" customHeight="1">
      <c r="A109" s="33"/>
      <c r="B109" s="34"/>
      <c r="C109" s="35"/>
      <c r="D109" s="398" t="s">
        <v>190</v>
      </c>
      <c r="E109" s="399"/>
      <c r="F109" s="399"/>
      <c r="G109" s="35"/>
      <c r="H109" s="35"/>
      <c r="I109" s="35"/>
      <c r="J109" s="176"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189</v>
      </c>
      <c r="AZ109" s="178"/>
      <c r="BA109" s="178"/>
      <c r="BB109" s="178"/>
      <c r="BC109" s="178"/>
      <c r="BD109" s="178"/>
      <c r="BE109" s="182">
        <f t="shared" si="0"/>
        <v>0</v>
      </c>
      <c r="BF109" s="182">
        <f t="shared" si="1"/>
        <v>0</v>
      </c>
      <c r="BG109" s="182">
        <f t="shared" si="2"/>
        <v>0</v>
      </c>
      <c r="BH109" s="182">
        <f t="shared" si="3"/>
        <v>0</v>
      </c>
      <c r="BI109" s="182">
        <f t="shared" si="4"/>
        <v>0</v>
      </c>
      <c r="BJ109" s="181" t="s">
        <v>95</v>
      </c>
      <c r="BK109" s="178"/>
      <c r="BL109" s="178"/>
      <c r="BM109" s="178"/>
    </row>
    <row r="110" spans="1:65" s="2" customFormat="1" ht="18" customHeight="1">
      <c r="A110" s="33"/>
      <c r="B110" s="34"/>
      <c r="C110" s="35"/>
      <c r="D110" s="398" t="s">
        <v>191</v>
      </c>
      <c r="E110" s="399"/>
      <c r="F110" s="399"/>
      <c r="G110" s="35"/>
      <c r="H110" s="35"/>
      <c r="I110" s="35"/>
      <c r="J110" s="176">
        <v>0</v>
      </c>
      <c r="K110" s="35"/>
      <c r="L110" s="177"/>
      <c r="M110" s="178"/>
      <c r="N110" s="179" t="s">
        <v>42</v>
      </c>
      <c r="O110" s="178"/>
      <c r="P110" s="178"/>
      <c r="Q110" s="178"/>
      <c r="R110" s="178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81" t="s">
        <v>189</v>
      </c>
      <c r="AZ110" s="178"/>
      <c r="BA110" s="178"/>
      <c r="BB110" s="178"/>
      <c r="BC110" s="178"/>
      <c r="BD110" s="178"/>
      <c r="BE110" s="182">
        <f t="shared" si="0"/>
        <v>0</v>
      </c>
      <c r="BF110" s="182">
        <f t="shared" si="1"/>
        <v>0</v>
      </c>
      <c r="BG110" s="182">
        <f t="shared" si="2"/>
        <v>0</v>
      </c>
      <c r="BH110" s="182">
        <f t="shared" si="3"/>
        <v>0</v>
      </c>
      <c r="BI110" s="182">
        <f t="shared" si="4"/>
        <v>0</v>
      </c>
      <c r="BJ110" s="181" t="s">
        <v>95</v>
      </c>
      <c r="BK110" s="178"/>
      <c r="BL110" s="178"/>
      <c r="BM110" s="178"/>
    </row>
    <row r="111" spans="1:65" s="2" customFormat="1" ht="18" customHeight="1">
      <c r="A111" s="33"/>
      <c r="B111" s="34"/>
      <c r="C111" s="35"/>
      <c r="D111" s="398" t="s">
        <v>192</v>
      </c>
      <c r="E111" s="399"/>
      <c r="F111" s="399"/>
      <c r="G111" s="35"/>
      <c r="H111" s="35"/>
      <c r="I111" s="35"/>
      <c r="J111" s="176">
        <v>0</v>
      </c>
      <c r="K111" s="35"/>
      <c r="L111" s="177"/>
      <c r="M111" s="178"/>
      <c r="N111" s="179" t="s">
        <v>42</v>
      </c>
      <c r="O111" s="178"/>
      <c r="P111" s="178"/>
      <c r="Q111" s="178"/>
      <c r="R111" s="178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81" t="s">
        <v>189</v>
      </c>
      <c r="AZ111" s="178"/>
      <c r="BA111" s="178"/>
      <c r="BB111" s="178"/>
      <c r="BC111" s="178"/>
      <c r="BD111" s="178"/>
      <c r="BE111" s="182">
        <f t="shared" si="0"/>
        <v>0</v>
      </c>
      <c r="BF111" s="182">
        <f t="shared" si="1"/>
        <v>0</v>
      </c>
      <c r="BG111" s="182">
        <f t="shared" si="2"/>
        <v>0</v>
      </c>
      <c r="BH111" s="182">
        <f t="shared" si="3"/>
        <v>0</v>
      </c>
      <c r="BI111" s="182">
        <f t="shared" si="4"/>
        <v>0</v>
      </c>
      <c r="BJ111" s="181" t="s">
        <v>95</v>
      </c>
      <c r="BK111" s="178"/>
      <c r="BL111" s="178"/>
      <c r="BM111" s="178"/>
    </row>
    <row r="112" spans="1:65" s="2" customFormat="1" ht="18" customHeight="1">
      <c r="A112" s="33"/>
      <c r="B112" s="34"/>
      <c r="C112" s="35"/>
      <c r="D112" s="398" t="s">
        <v>193</v>
      </c>
      <c r="E112" s="399"/>
      <c r="F112" s="399"/>
      <c r="G112" s="35"/>
      <c r="H112" s="35"/>
      <c r="I112" s="35"/>
      <c r="J112" s="176">
        <v>0</v>
      </c>
      <c r="K112" s="35"/>
      <c r="L112" s="177"/>
      <c r="M112" s="178"/>
      <c r="N112" s="179" t="s">
        <v>42</v>
      </c>
      <c r="O112" s="178"/>
      <c r="P112" s="178"/>
      <c r="Q112" s="178"/>
      <c r="R112" s="178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81" t="s">
        <v>189</v>
      </c>
      <c r="AZ112" s="178"/>
      <c r="BA112" s="178"/>
      <c r="BB112" s="178"/>
      <c r="BC112" s="178"/>
      <c r="BD112" s="178"/>
      <c r="BE112" s="182">
        <f t="shared" si="0"/>
        <v>0</v>
      </c>
      <c r="BF112" s="182">
        <f t="shared" si="1"/>
        <v>0</v>
      </c>
      <c r="BG112" s="182">
        <f t="shared" si="2"/>
        <v>0</v>
      </c>
      <c r="BH112" s="182">
        <f t="shared" si="3"/>
        <v>0</v>
      </c>
      <c r="BI112" s="182">
        <f t="shared" si="4"/>
        <v>0</v>
      </c>
      <c r="BJ112" s="181" t="s">
        <v>95</v>
      </c>
      <c r="BK112" s="178"/>
      <c r="BL112" s="178"/>
      <c r="BM112" s="178"/>
    </row>
    <row r="113" spans="1:65" s="2" customFormat="1" ht="18" customHeight="1">
      <c r="A113" s="33"/>
      <c r="B113" s="34"/>
      <c r="C113" s="35"/>
      <c r="D113" s="175" t="s">
        <v>194</v>
      </c>
      <c r="E113" s="35"/>
      <c r="F113" s="35"/>
      <c r="G113" s="35"/>
      <c r="H113" s="35"/>
      <c r="I113" s="35"/>
      <c r="J113" s="176">
        <f>ROUND(J30*T113,2)</f>
        <v>0</v>
      </c>
      <c r="K113" s="35"/>
      <c r="L113" s="177"/>
      <c r="M113" s="178"/>
      <c r="N113" s="179" t="s">
        <v>42</v>
      </c>
      <c r="O113" s="178"/>
      <c r="P113" s="178"/>
      <c r="Q113" s="178"/>
      <c r="R113" s="178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81" t="s">
        <v>195</v>
      </c>
      <c r="AZ113" s="178"/>
      <c r="BA113" s="178"/>
      <c r="BB113" s="178"/>
      <c r="BC113" s="178"/>
      <c r="BD113" s="178"/>
      <c r="BE113" s="182">
        <f t="shared" si="0"/>
        <v>0</v>
      </c>
      <c r="BF113" s="182">
        <f t="shared" si="1"/>
        <v>0</v>
      </c>
      <c r="BG113" s="182">
        <f t="shared" si="2"/>
        <v>0</v>
      </c>
      <c r="BH113" s="182">
        <f t="shared" si="3"/>
        <v>0</v>
      </c>
      <c r="BI113" s="182">
        <f t="shared" si="4"/>
        <v>0</v>
      </c>
      <c r="BJ113" s="181" t="s">
        <v>95</v>
      </c>
      <c r="BK113" s="178"/>
      <c r="BL113" s="178"/>
      <c r="BM113" s="178"/>
    </row>
    <row r="114" spans="1:65" s="2" customForma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4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29.25" customHeight="1">
      <c r="A115" s="33"/>
      <c r="B115" s="34"/>
      <c r="C115" s="183" t="s">
        <v>196</v>
      </c>
      <c r="D115" s="159"/>
      <c r="E115" s="159"/>
      <c r="F115" s="159"/>
      <c r="G115" s="159"/>
      <c r="H115" s="159"/>
      <c r="I115" s="159"/>
      <c r="J115" s="184">
        <f>ROUND(J96+J107,2)</f>
        <v>0</v>
      </c>
      <c r="K115" s="159"/>
      <c r="L115" s="54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65" s="2" customFormat="1" ht="6.95" customHeight="1">
      <c r="A120" s="33"/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5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4.95" customHeight="1">
      <c r="A121" s="33"/>
      <c r="B121" s="34"/>
      <c r="C121" s="22" t="s">
        <v>197</v>
      </c>
      <c r="D121" s="35"/>
      <c r="E121" s="35"/>
      <c r="F121" s="35"/>
      <c r="G121" s="35"/>
      <c r="H121" s="35"/>
      <c r="I121" s="35"/>
      <c r="J121" s="35"/>
      <c r="K121" s="35"/>
      <c r="L121" s="54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2" customHeight="1">
      <c r="A123" s="33"/>
      <c r="B123" s="34"/>
      <c r="C123" s="28" t="s">
        <v>14</v>
      </c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27" customHeight="1">
      <c r="A124" s="33"/>
      <c r="B124" s="34"/>
      <c r="C124" s="35"/>
      <c r="D124" s="35"/>
      <c r="E124" s="400" t="str">
        <f>E7</f>
        <v>Cyklotrasa Partizánska - Cesta mládeže, Malacky - časť 2 - neoprávnené náklady</v>
      </c>
      <c r="F124" s="401"/>
      <c r="G124" s="401"/>
      <c r="H124" s="401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2" customFormat="1" ht="12" customHeight="1">
      <c r="A125" s="33"/>
      <c r="B125" s="34"/>
      <c r="C125" s="28" t="s">
        <v>170</v>
      </c>
      <c r="D125" s="35"/>
      <c r="E125" s="35"/>
      <c r="F125" s="35"/>
      <c r="G125" s="35"/>
      <c r="H125" s="35"/>
      <c r="I125" s="35"/>
      <c r="J125" s="35"/>
      <c r="K125" s="35"/>
      <c r="L125" s="54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5" s="2" customFormat="1" ht="15.6" customHeight="1">
      <c r="A126" s="33"/>
      <c r="B126" s="34"/>
      <c r="C126" s="35"/>
      <c r="D126" s="35"/>
      <c r="E126" s="356" t="str">
        <f>E9</f>
        <v xml:space="preserve">999-9-9-1 - SO 02 Cesta mládeže </v>
      </c>
      <c r="F126" s="402"/>
      <c r="G126" s="402"/>
      <c r="H126" s="402"/>
      <c r="I126" s="35"/>
      <c r="J126" s="35"/>
      <c r="K126" s="35"/>
      <c r="L126" s="5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5" s="2" customFormat="1" ht="6.95" customHeigh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2" customHeight="1">
      <c r="A128" s="33"/>
      <c r="B128" s="34"/>
      <c r="C128" s="28" t="s">
        <v>18</v>
      </c>
      <c r="D128" s="35"/>
      <c r="E128" s="35"/>
      <c r="F128" s="26" t="str">
        <f>F12</f>
        <v>Malacky</v>
      </c>
      <c r="G128" s="35"/>
      <c r="H128" s="35"/>
      <c r="I128" s="28" t="s">
        <v>20</v>
      </c>
      <c r="J128" s="69">
        <f>IF(J12="","",J12)</f>
        <v>44957</v>
      </c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40.9" customHeight="1">
      <c r="A130" s="33"/>
      <c r="B130" s="34"/>
      <c r="C130" s="28" t="s">
        <v>21</v>
      </c>
      <c r="D130" s="35"/>
      <c r="E130" s="35"/>
      <c r="F130" s="26" t="str">
        <f>E15</f>
        <v>Mesto Malacky, Bernolákova 5188/1A, 901 01 Malacky</v>
      </c>
      <c r="G130" s="35"/>
      <c r="H130" s="35"/>
      <c r="I130" s="28" t="s">
        <v>28</v>
      </c>
      <c r="J130" s="31" t="str">
        <f>E21</f>
        <v>Cykloprojekt s.r.o., Laurinská 18, 81101 Bratislav</v>
      </c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5.6" customHeight="1">
      <c r="A131" s="33"/>
      <c r="B131" s="34"/>
      <c r="C131" s="28" t="s">
        <v>26</v>
      </c>
      <c r="D131" s="35"/>
      <c r="E131" s="35"/>
      <c r="F131" s="26" t="str">
        <f>IF(E18="","",E18)</f>
        <v>Vyplň údaj</v>
      </c>
      <c r="G131" s="35"/>
      <c r="H131" s="35"/>
      <c r="I131" s="28" t="s">
        <v>33</v>
      </c>
      <c r="J131" s="31" t="str">
        <f>E24</f>
        <v xml:space="preserve"> </v>
      </c>
      <c r="K131" s="35"/>
      <c r="L131" s="54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0.35" customHeight="1">
      <c r="A132" s="33"/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54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11" customFormat="1" ht="29.25" customHeight="1">
      <c r="A133" s="185"/>
      <c r="B133" s="186"/>
      <c r="C133" s="187" t="s">
        <v>198</v>
      </c>
      <c r="D133" s="188" t="s">
        <v>61</v>
      </c>
      <c r="E133" s="188" t="s">
        <v>57</v>
      </c>
      <c r="F133" s="188" t="s">
        <v>58</v>
      </c>
      <c r="G133" s="188" t="s">
        <v>199</v>
      </c>
      <c r="H133" s="188" t="s">
        <v>200</v>
      </c>
      <c r="I133" s="188" t="s">
        <v>201</v>
      </c>
      <c r="J133" s="189" t="s">
        <v>176</v>
      </c>
      <c r="K133" s="190" t="s">
        <v>202</v>
      </c>
      <c r="L133" s="191"/>
      <c r="M133" s="78" t="s">
        <v>1</v>
      </c>
      <c r="N133" s="79" t="s">
        <v>40</v>
      </c>
      <c r="O133" s="79" t="s">
        <v>203</v>
      </c>
      <c r="P133" s="79" t="s">
        <v>204</v>
      </c>
      <c r="Q133" s="79" t="s">
        <v>205</v>
      </c>
      <c r="R133" s="79" t="s">
        <v>206</v>
      </c>
      <c r="S133" s="79" t="s">
        <v>207</v>
      </c>
      <c r="T133" s="80" t="s">
        <v>208</v>
      </c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</row>
    <row r="134" spans="1:65" s="2" customFormat="1" ht="22.9" customHeight="1">
      <c r="A134" s="33"/>
      <c r="B134" s="34"/>
      <c r="C134" s="85" t="s">
        <v>172</v>
      </c>
      <c r="D134" s="35"/>
      <c r="E134" s="35"/>
      <c r="F134" s="35"/>
      <c r="G134" s="35"/>
      <c r="H134" s="35"/>
      <c r="I134" s="35"/>
      <c r="J134" s="192">
        <f>BK134</f>
        <v>0</v>
      </c>
      <c r="K134" s="35"/>
      <c r="L134" s="38"/>
      <c r="M134" s="81"/>
      <c r="N134" s="193"/>
      <c r="O134" s="82"/>
      <c r="P134" s="194">
        <f>P135</f>
        <v>0</v>
      </c>
      <c r="Q134" s="82"/>
      <c r="R134" s="194">
        <f>R135</f>
        <v>226.17302820000003</v>
      </c>
      <c r="S134" s="82"/>
      <c r="T134" s="195">
        <f>T135</f>
        <v>3.97011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75</v>
      </c>
      <c r="AU134" s="16" t="s">
        <v>178</v>
      </c>
      <c r="BK134" s="196">
        <f>BK135</f>
        <v>0</v>
      </c>
    </row>
    <row r="135" spans="1:65" s="12" customFormat="1" ht="25.9" customHeight="1">
      <c r="B135" s="197"/>
      <c r="C135" s="198"/>
      <c r="D135" s="199" t="s">
        <v>75</v>
      </c>
      <c r="E135" s="200" t="s">
        <v>209</v>
      </c>
      <c r="F135" s="200" t="s">
        <v>210</v>
      </c>
      <c r="G135" s="198"/>
      <c r="H135" s="198"/>
      <c r="I135" s="201"/>
      <c r="J135" s="202">
        <f>BK135</f>
        <v>0</v>
      </c>
      <c r="K135" s="198"/>
      <c r="L135" s="203"/>
      <c r="M135" s="204"/>
      <c r="N135" s="205"/>
      <c r="O135" s="205"/>
      <c r="P135" s="206">
        <f>P136+P189+P201+P209+P221+P233+P267</f>
        <v>0</v>
      </c>
      <c r="Q135" s="205"/>
      <c r="R135" s="206">
        <f>R136+R189+R201+R209+R221+R233+R267</f>
        <v>226.17302820000003</v>
      </c>
      <c r="S135" s="205"/>
      <c r="T135" s="207">
        <f>T136+T189+T201+T209+T221+T233+T267</f>
        <v>3.97011</v>
      </c>
      <c r="AR135" s="208" t="s">
        <v>84</v>
      </c>
      <c r="AT135" s="209" t="s">
        <v>75</v>
      </c>
      <c r="AU135" s="209" t="s">
        <v>76</v>
      </c>
      <c r="AY135" s="208" t="s">
        <v>211</v>
      </c>
      <c r="BK135" s="210">
        <f>BK136+BK189+BK201+BK209+BK221+BK233+BK267</f>
        <v>0</v>
      </c>
    </row>
    <row r="136" spans="1:65" s="12" customFormat="1" ht="22.9" customHeight="1">
      <c r="B136" s="197"/>
      <c r="C136" s="198"/>
      <c r="D136" s="199" t="s">
        <v>75</v>
      </c>
      <c r="E136" s="211" t="s">
        <v>84</v>
      </c>
      <c r="F136" s="211" t="s">
        <v>212</v>
      </c>
      <c r="G136" s="198"/>
      <c r="H136" s="198"/>
      <c r="I136" s="201"/>
      <c r="J136" s="212">
        <f>BK136</f>
        <v>0</v>
      </c>
      <c r="K136" s="198"/>
      <c r="L136" s="203"/>
      <c r="M136" s="204"/>
      <c r="N136" s="205"/>
      <c r="O136" s="205"/>
      <c r="P136" s="206">
        <f>SUM(P137:P188)</f>
        <v>0</v>
      </c>
      <c r="Q136" s="205"/>
      <c r="R136" s="206">
        <f>SUM(R137:R188)</f>
        <v>1.3302547</v>
      </c>
      <c r="S136" s="205"/>
      <c r="T136" s="207">
        <f>SUM(T137:T188)</f>
        <v>3.8021099999999999</v>
      </c>
      <c r="AR136" s="208" t="s">
        <v>84</v>
      </c>
      <c r="AT136" s="209" t="s">
        <v>75</v>
      </c>
      <c r="AU136" s="209" t="s">
        <v>84</v>
      </c>
      <c r="AY136" s="208" t="s">
        <v>211</v>
      </c>
      <c r="BK136" s="210">
        <f>SUM(BK137:BK188)</f>
        <v>0</v>
      </c>
    </row>
    <row r="137" spans="1:65" s="2" customFormat="1" ht="30" customHeight="1">
      <c r="A137" s="33"/>
      <c r="B137" s="34"/>
      <c r="C137" s="213" t="s">
        <v>84</v>
      </c>
      <c r="D137" s="213" t="s">
        <v>213</v>
      </c>
      <c r="E137" s="214" t="s">
        <v>214</v>
      </c>
      <c r="F137" s="215" t="s">
        <v>215</v>
      </c>
      <c r="G137" s="216" t="s">
        <v>216</v>
      </c>
      <c r="H137" s="217">
        <v>5.7</v>
      </c>
      <c r="I137" s="218"/>
      <c r="J137" s="217">
        <f>ROUND(I137*H137,2)</f>
        <v>0</v>
      </c>
      <c r="K137" s="219"/>
      <c r="L137" s="38"/>
      <c r="M137" s="220" t="s">
        <v>1</v>
      </c>
      <c r="N137" s="221" t="s">
        <v>42</v>
      </c>
      <c r="O137" s="74"/>
      <c r="P137" s="222">
        <f>O137*H137</f>
        <v>0</v>
      </c>
      <c r="Q137" s="222">
        <v>0</v>
      </c>
      <c r="R137" s="222">
        <f>Q137*H137</f>
        <v>0</v>
      </c>
      <c r="S137" s="222">
        <v>0.23499999999999999</v>
      </c>
      <c r="T137" s="223">
        <f>S137*H137</f>
        <v>1.3394999999999999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24" t="s">
        <v>217</v>
      </c>
      <c r="AT137" s="224" t="s">
        <v>213</v>
      </c>
      <c r="AU137" s="224" t="s">
        <v>95</v>
      </c>
      <c r="AY137" s="16" t="s">
        <v>211</v>
      </c>
      <c r="BE137" s="225">
        <f>IF(N137="základná",J137,0)</f>
        <v>0</v>
      </c>
      <c r="BF137" s="225">
        <f>IF(N137="znížená",J137,0)</f>
        <v>0</v>
      </c>
      <c r="BG137" s="225">
        <f>IF(N137="zákl. prenesená",J137,0)</f>
        <v>0</v>
      </c>
      <c r="BH137" s="225">
        <f>IF(N137="zníž. prenesená",J137,0)</f>
        <v>0</v>
      </c>
      <c r="BI137" s="225">
        <f>IF(N137="nulová",J137,0)</f>
        <v>0</v>
      </c>
      <c r="BJ137" s="16" t="s">
        <v>95</v>
      </c>
      <c r="BK137" s="225">
        <f>ROUND(I137*H137,2)</f>
        <v>0</v>
      </c>
      <c r="BL137" s="16" t="s">
        <v>217</v>
      </c>
      <c r="BM137" s="224" t="s">
        <v>218</v>
      </c>
    </row>
    <row r="138" spans="1:65" s="13" customFormat="1">
      <c r="B138" s="226"/>
      <c r="C138" s="227"/>
      <c r="D138" s="228" t="s">
        <v>219</v>
      </c>
      <c r="E138" s="229" t="s">
        <v>1</v>
      </c>
      <c r="F138" s="230" t="s">
        <v>220</v>
      </c>
      <c r="G138" s="227"/>
      <c r="H138" s="231">
        <v>5.7</v>
      </c>
      <c r="I138" s="232"/>
      <c r="J138" s="227"/>
      <c r="K138" s="227"/>
      <c r="L138" s="233"/>
      <c r="M138" s="234"/>
      <c r="N138" s="235"/>
      <c r="O138" s="235"/>
      <c r="P138" s="235"/>
      <c r="Q138" s="235"/>
      <c r="R138" s="235"/>
      <c r="S138" s="235"/>
      <c r="T138" s="236"/>
      <c r="AT138" s="237" t="s">
        <v>219</v>
      </c>
      <c r="AU138" s="237" t="s">
        <v>95</v>
      </c>
      <c r="AV138" s="13" t="s">
        <v>95</v>
      </c>
      <c r="AW138" s="13" t="s">
        <v>32</v>
      </c>
      <c r="AX138" s="13" t="s">
        <v>84</v>
      </c>
      <c r="AY138" s="237" t="s">
        <v>211</v>
      </c>
    </row>
    <row r="139" spans="1:65" s="2" customFormat="1" ht="22.15" customHeight="1">
      <c r="A139" s="33"/>
      <c r="B139" s="34"/>
      <c r="C139" s="213" t="s">
        <v>95</v>
      </c>
      <c r="D139" s="213" t="s">
        <v>213</v>
      </c>
      <c r="E139" s="214" t="s">
        <v>221</v>
      </c>
      <c r="F139" s="215" t="s">
        <v>222</v>
      </c>
      <c r="G139" s="216" t="s">
        <v>216</v>
      </c>
      <c r="H139" s="217">
        <v>5.7</v>
      </c>
      <c r="I139" s="218"/>
      <c r="J139" s="217">
        <f>ROUND(I139*H139,2)</f>
        <v>0</v>
      </c>
      <c r="K139" s="219"/>
      <c r="L139" s="38"/>
      <c r="M139" s="220" t="s">
        <v>1</v>
      </c>
      <c r="N139" s="221" t="s">
        <v>42</v>
      </c>
      <c r="O139" s="74"/>
      <c r="P139" s="222">
        <f>O139*H139</f>
        <v>0</v>
      </c>
      <c r="Q139" s="222">
        <v>0</v>
      </c>
      <c r="R139" s="222">
        <f>Q139*H139</f>
        <v>0</v>
      </c>
      <c r="S139" s="222">
        <v>0.22500000000000001</v>
      </c>
      <c r="T139" s="223">
        <f>S139*H139</f>
        <v>1.2825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4" t="s">
        <v>217</v>
      </c>
      <c r="AT139" s="224" t="s">
        <v>213</v>
      </c>
      <c r="AU139" s="224" t="s">
        <v>95</v>
      </c>
      <c r="AY139" s="16" t="s">
        <v>211</v>
      </c>
      <c r="BE139" s="225">
        <f>IF(N139="základná",J139,0)</f>
        <v>0</v>
      </c>
      <c r="BF139" s="225">
        <f>IF(N139="znížená",J139,0)</f>
        <v>0</v>
      </c>
      <c r="BG139" s="225">
        <f>IF(N139="zákl. prenesená",J139,0)</f>
        <v>0</v>
      </c>
      <c r="BH139" s="225">
        <f>IF(N139="zníž. prenesená",J139,0)</f>
        <v>0</v>
      </c>
      <c r="BI139" s="225">
        <f>IF(N139="nulová",J139,0)</f>
        <v>0</v>
      </c>
      <c r="BJ139" s="16" t="s">
        <v>95</v>
      </c>
      <c r="BK139" s="225">
        <f>ROUND(I139*H139,2)</f>
        <v>0</v>
      </c>
      <c r="BL139" s="16" t="s">
        <v>217</v>
      </c>
      <c r="BM139" s="224" t="s">
        <v>223</v>
      </c>
    </row>
    <row r="140" spans="1:65" s="13" customFormat="1">
      <c r="B140" s="226"/>
      <c r="C140" s="227"/>
      <c r="D140" s="228" t="s">
        <v>219</v>
      </c>
      <c r="E140" s="229" t="s">
        <v>1</v>
      </c>
      <c r="F140" s="230" t="s">
        <v>224</v>
      </c>
      <c r="G140" s="227"/>
      <c r="H140" s="231">
        <v>5.7</v>
      </c>
      <c r="I140" s="232"/>
      <c r="J140" s="227"/>
      <c r="K140" s="227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219</v>
      </c>
      <c r="AU140" s="237" t="s">
        <v>95</v>
      </c>
      <c r="AV140" s="13" t="s">
        <v>95</v>
      </c>
      <c r="AW140" s="13" t="s">
        <v>32</v>
      </c>
      <c r="AX140" s="13" t="s">
        <v>84</v>
      </c>
      <c r="AY140" s="237" t="s">
        <v>211</v>
      </c>
    </row>
    <row r="141" spans="1:65" s="2" customFormat="1" ht="30" customHeight="1">
      <c r="A141" s="33"/>
      <c r="B141" s="34"/>
      <c r="C141" s="213" t="s">
        <v>225</v>
      </c>
      <c r="D141" s="213" t="s">
        <v>213</v>
      </c>
      <c r="E141" s="214" t="s">
        <v>226</v>
      </c>
      <c r="F141" s="215" t="s">
        <v>227</v>
      </c>
      <c r="G141" s="216" t="s">
        <v>216</v>
      </c>
      <c r="H141" s="217">
        <v>2.83</v>
      </c>
      <c r="I141" s="218"/>
      <c r="J141" s="217">
        <f>ROUND(I141*H141,2)</f>
        <v>0</v>
      </c>
      <c r="K141" s="219"/>
      <c r="L141" s="38"/>
      <c r="M141" s="220" t="s">
        <v>1</v>
      </c>
      <c r="N141" s="221" t="s">
        <v>42</v>
      </c>
      <c r="O141" s="74"/>
      <c r="P141" s="222">
        <f>O141*H141</f>
        <v>0</v>
      </c>
      <c r="Q141" s="222">
        <v>9.0000000000000006E-5</v>
      </c>
      <c r="R141" s="222">
        <f>Q141*H141</f>
        <v>2.5470000000000001E-4</v>
      </c>
      <c r="S141" s="222">
        <v>0.127</v>
      </c>
      <c r="T141" s="223">
        <f>S141*H141</f>
        <v>0.35941000000000001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4" t="s">
        <v>217</v>
      </c>
      <c r="AT141" s="224" t="s">
        <v>213</v>
      </c>
      <c r="AU141" s="224" t="s">
        <v>95</v>
      </c>
      <c r="AY141" s="16" t="s">
        <v>211</v>
      </c>
      <c r="BE141" s="225">
        <f>IF(N141="základná",J141,0)</f>
        <v>0</v>
      </c>
      <c r="BF141" s="225">
        <f>IF(N141="znížená",J141,0)</f>
        <v>0</v>
      </c>
      <c r="BG141" s="225">
        <f>IF(N141="zákl. prenesená",J141,0)</f>
        <v>0</v>
      </c>
      <c r="BH141" s="225">
        <f>IF(N141="zníž. prenesená",J141,0)</f>
        <v>0</v>
      </c>
      <c r="BI141" s="225">
        <f>IF(N141="nulová",J141,0)</f>
        <v>0</v>
      </c>
      <c r="BJ141" s="16" t="s">
        <v>95</v>
      </c>
      <c r="BK141" s="225">
        <f>ROUND(I141*H141,2)</f>
        <v>0</v>
      </c>
      <c r="BL141" s="16" t="s">
        <v>217</v>
      </c>
      <c r="BM141" s="224" t="s">
        <v>228</v>
      </c>
    </row>
    <row r="142" spans="1:65" s="13" customFormat="1">
      <c r="B142" s="226"/>
      <c r="C142" s="227"/>
      <c r="D142" s="228" t="s">
        <v>219</v>
      </c>
      <c r="E142" s="229" t="s">
        <v>1</v>
      </c>
      <c r="F142" s="230" t="s">
        <v>229</v>
      </c>
      <c r="G142" s="227"/>
      <c r="H142" s="231">
        <v>0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219</v>
      </c>
      <c r="AU142" s="237" t="s">
        <v>95</v>
      </c>
      <c r="AV142" s="13" t="s">
        <v>95</v>
      </c>
      <c r="AW142" s="13" t="s">
        <v>32</v>
      </c>
      <c r="AX142" s="13" t="s">
        <v>76</v>
      </c>
      <c r="AY142" s="237" t="s">
        <v>211</v>
      </c>
    </row>
    <row r="143" spans="1:65" s="13" customFormat="1">
      <c r="B143" s="226"/>
      <c r="C143" s="227"/>
      <c r="D143" s="228" t="s">
        <v>219</v>
      </c>
      <c r="E143" s="229" t="s">
        <v>1</v>
      </c>
      <c r="F143" s="230" t="s">
        <v>230</v>
      </c>
      <c r="G143" s="227"/>
      <c r="H143" s="231">
        <v>2.83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219</v>
      </c>
      <c r="AU143" s="237" t="s">
        <v>95</v>
      </c>
      <c r="AV143" s="13" t="s">
        <v>95</v>
      </c>
      <c r="AW143" s="13" t="s">
        <v>32</v>
      </c>
      <c r="AX143" s="13" t="s">
        <v>76</v>
      </c>
      <c r="AY143" s="237" t="s">
        <v>211</v>
      </c>
    </row>
    <row r="144" spans="1:65" s="14" customFormat="1">
      <c r="B144" s="238"/>
      <c r="C144" s="239"/>
      <c r="D144" s="228" t="s">
        <v>219</v>
      </c>
      <c r="E144" s="240" t="s">
        <v>1</v>
      </c>
      <c r="F144" s="241" t="s">
        <v>231</v>
      </c>
      <c r="G144" s="239"/>
      <c r="H144" s="242">
        <v>2.83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219</v>
      </c>
      <c r="AU144" s="248" t="s">
        <v>95</v>
      </c>
      <c r="AV144" s="14" t="s">
        <v>217</v>
      </c>
      <c r="AW144" s="14" t="s">
        <v>32</v>
      </c>
      <c r="AX144" s="14" t="s">
        <v>84</v>
      </c>
      <c r="AY144" s="248" t="s">
        <v>211</v>
      </c>
    </row>
    <row r="145" spans="1:65" s="2" customFormat="1" ht="22.15" customHeight="1">
      <c r="A145" s="33"/>
      <c r="B145" s="34"/>
      <c r="C145" s="213" t="s">
        <v>217</v>
      </c>
      <c r="D145" s="213" t="s">
        <v>213</v>
      </c>
      <c r="E145" s="214" t="s">
        <v>232</v>
      </c>
      <c r="F145" s="215" t="s">
        <v>233</v>
      </c>
      <c r="G145" s="216" t="s">
        <v>234</v>
      </c>
      <c r="H145" s="217">
        <v>5.66</v>
      </c>
      <c r="I145" s="218"/>
      <c r="J145" s="217">
        <f>ROUND(I145*H145,2)</f>
        <v>0</v>
      </c>
      <c r="K145" s="219"/>
      <c r="L145" s="38"/>
      <c r="M145" s="220" t="s">
        <v>1</v>
      </c>
      <c r="N145" s="221" t="s">
        <v>42</v>
      </c>
      <c r="O145" s="74"/>
      <c r="P145" s="222">
        <f>O145*H145</f>
        <v>0</v>
      </c>
      <c r="Q145" s="222">
        <v>0</v>
      </c>
      <c r="R145" s="222">
        <f>Q145*H145</f>
        <v>0</v>
      </c>
      <c r="S145" s="222">
        <v>0.14499999999999999</v>
      </c>
      <c r="T145" s="223">
        <f>S145*H145</f>
        <v>0.82069999999999999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24" t="s">
        <v>217</v>
      </c>
      <c r="AT145" s="224" t="s">
        <v>213</v>
      </c>
      <c r="AU145" s="224" t="s">
        <v>95</v>
      </c>
      <c r="AY145" s="16" t="s">
        <v>211</v>
      </c>
      <c r="BE145" s="225">
        <f>IF(N145="základná",J145,0)</f>
        <v>0</v>
      </c>
      <c r="BF145" s="225">
        <f>IF(N145="znížená",J145,0)</f>
        <v>0</v>
      </c>
      <c r="BG145" s="225">
        <f>IF(N145="zákl. prenesená",J145,0)</f>
        <v>0</v>
      </c>
      <c r="BH145" s="225">
        <f>IF(N145="zníž. prenesená",J145,0)</f>
        <v>0</v>
      </c>
      <c r="BI145" s="225">
        <f>IF(N145="nulová",J145,0)</f>
        <v>0</v>
      </c>
      <c r="BJ145" s="16" t="s">
        <v>95</v>
      </c>
      <c r="BK145" s="225">
        <f>ROUND(I145*H145,2)</f>
        <v>0</v>
      </c>
      <c r="BL145" s="16" t="s">
        <v>217</v>
      </c>
      <c r="BM145" s="224" t="s">
        <v>235</v>
      </c>
    </row>
    <row r="146" spans="1:65" s="2" customFormat="1" ht="30" customHeight="1">
      <c r="A146" s="33"/>
      <c r="B146" s="34"/>
      <c r="C146" s="213" t="s">
        <v>236</v>
      </c>
      <c r="D146" s="213" t="s">
        <v>213</v>
      </c>
      <c r="E146" s="214" t="s">
        <v>237</v>
      </c>
      <c r="F146" s="215" t="s">
        <v>238</v>
      </c>
      <c r="G146" s="216" t="s">
        <v>239</v>
      </c>
      <c r="H146" s="217">
        <v>4.6900000000000004</v>
      </c>
      <c r="I146" s="218"/>
      <c r="J146" s="217">
        <f>ROUND(I146*H146,2)</f>
        <v>0</v>
      </c>
      <c r="K146" s="219"/>
      <c r="L146" s="38"/>
      <c r="M146" s="220" t="s">
        <v>1</v>
      </c>
      <c r="N146" s="221" t="s">
        <v>42</v>
      </c>
      <c r="O146" s="74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24" t="s">
        <v>217</v>
      </c>
      <c r="AT146" s="224" t="s">
        <v>213</v>
      </c>
      <c r="AU146" s="224" t="s">
        <v>95</v>
      </c>
      <c r="AY146" s="16" t="s">
        <v>211</v>
      </c>
      <c r="BE146" s="225">
        <f>IF(N146="základná",J146,0)</f>
        <v>0</v>
      </c>
      <c r="BF146" s="225">
        <f>IF(N146="znížená",J146,0)</f>
        <v>0</v>
      </c>
      <c r="BG146" s="225">
        <f>IF(N146="zákl. prenesená",J146,0)</f>
        <v>0</v>
      </c>
      <c r="BH146" s="225">
        <f>IF(N146="zníž. prenesená",J146,0)</f>
        <v>0</v>
      </c>
      <c r="BI146" s="225">
        <f>IF(N146="nulová",J146,0)</f>
        <v>0</v>
      </c>
      <c r="BJ146" s="16" t="s">
        <v>95</v>
      </c>
      <c r="BK146" s="225">
        <f>ROUND(I146*H146,2)</f>
        <v>0</v>
      </c>
      <c r="BL146" s="16" t="s">
        <v>217</v>
      </c>
      <c r="BM146" s="224" t="s">
        <v>240</v>
      </c>
    </row>
    <row r="147" spans="1:65" s="13" customFormat="1">
      <c r="B147" s="226"/>
      <c r="C147" s="227"/>
      <c r="D147" s="228" t="s">
        <v>219</v>
      </c>
      <c r="E147" s="229" t="s">
        <v>1</v>
      </c>
      <c r="F147" s="230" t="s">
        <v>241</v>
      </c>
      <c r="G147" s="227"/>
      <c r="H147" s="231">
        <v>4.6900000000000004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219</v>
      </c>
      <c r="AU147" s="237" t="s">
        <v>95</v>
      </c>
      <c r="AV147" s="13" t="s">
        <v>95</v>
      </c>
      <c r="AW147" s="13" t="s">
        <v>32</v>
      </c>
      <c r="AX147" s="13" t="s">
        <v>84</v>
      </c>
      <c r="AY147" s="237" t="s">
        <v>211</v>
      </c>
    </row>
    <row r="148" spans="1:65" s="2" customFormat="1" ht="22.15" customHeight="1">
      <c r="A148" s="33"/>
      <c r="B148" s="34"/>
      <c r="C148" s="213" t="s">
        <v>242</v>
      </c>
      <c r="D148" s="213" t="s">
        <v>213</v>
      </c>
      <c r="E148" s="214" t="s">
        <v>243</v>
      </c>
      <c r="F148" s="215" t="s">
        <v>244</v>
      </c>
      <c r="G148" s="216" t="s">
        <v>239</v>
      </c>
      <c r="H148" s="217">
        <v>45.08</v>
      </c>
      <c r="I148" s="218"/>
      <c r="J148" s="217">
        <f>ROUND(I148*H148,2)</f>
        <v>0</v>
      </c>
      <c r="K148" s="219"/>
      <c r="L148" s="38"/>
      <c r="M148" s="220" t="s">
        <v>1</v>
      </c>
      <c r="N148" s="221" t="s">
        <v>42</v>
      </c>
      <c r="O148" s="74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24" t="s">
        <v>217</v>
      </c>
      <c r="AT148" s="224" t="s">
        <v>213</v>
      </c>
      <c r="AU148" s="224" t="s">
        <v>95</v>
      </c>
      <c r="AY148" s="16" t="s">
        <v>211</v>
      </c>
      <c r="BE148" s="225">
        <f>IF(N148="základná",J148,0)</f>
        <v>0</v>
      </c>
      <c r="BF148" s="225">
        <f>IF(N148="znížená",J148,0)</f>
        <v>0</v>
      </c>
      <c r="BG148" s="225">
        <f>IF(N148="zákl. prenesená",J148,0)</f>
        <v>0</v>
      </c>
      <c r="BH148" s="225">
        <f>IF(N148="zníž. prenesená",J148,0)</f>
        <v>0</v>
      </c>
      <c r="BI148" s="225">
        <f>IF(N148="nulová",J148,0)</f>
        <v>0</v>
      </c>
      <c r="BJ148" s="16" t="s">
        <v>95</v>
      </c>
      <c r="BK148" s="225">
        <f>ROUND(I148*H148,2)</f>
        <v>0</v>
      </c>
      <c r="BL148" s="16" t="s">
        <v>217</v>
      </c>
      <c r="BM148" s="224" t="s">
        <v>245</v>
      </c>
    </row>
    <row r="149" spans="1:65" s="13" customFormat="1">
      <c r="B149" s="226"/>
      <c r="C149" s="227"/>
      <c r="D149" s="228" t="s">
        <v>219</v>
      </c>
      <c r="E149" s="229" t="s">
        <v>1</v>
      </c>
      <c r="F149" s="230" t="s">
        <v>246</v>
      </c>
      <c r="G149" s="227"/>
      <c r="H149" s="231">
        <v>45.08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219</v>
      </c>
      <c r="AU149" s="237" t="s">
        <v>95</v>
      </c>
      <c r="AV149" s="13" t="s">
        <v>95</v>
      </c>
      <c r="AW149" s="13" t="s">
        <v>32</v>
      </c>
      <c r="AX149" s="13" t="s">
        <v>84</v>
      </c>
      <c r="AY149" s="237" t="s">
        <v>211</v>
      </c>
    </row>
    <row r="150" spans="1:65" s="2" customFormat="1" ht="19.899999999999999" customHeight="1">
      <c r="A150" s="33"/>
      <c r="B150" s="34"/>
      <c r="C150" s="213" t="s">
        <v>247</v>
      </c>
      <c r="D150" s="213" t="s">
        <v>213</v>
      </c>
      <c r="E150" s="214" t="s">
        <v>248</v>
      </c>
      <c r="F150" s="215" t="s">
        <v>249</v>
      </c>
      <c r="G150" s="216" t="s">
        <v>239</v>
      </c>
      <c r="H150" s="217">
        <v>15.14</v>
      </c>
      <c r="I150" s="218"/>
      <c r="J150" s="217">
        <f>ROUND(I150*H150,2)</f>
        <v>0</v>
      </c>
      <c r="K150" s="219"/>
      <c r="L150" s="38"/>
      <c r="M150" s="220" t="s">
        <v>1</v>
      </c>
      <c r="N150" s="221" t="s">
        <v>42</v>
      </c>
      <c r="O150" s="74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24" t="s">
        <v>217</v>
      </c>
      <c r="AT150" s="224" t="s">
        <v>213</v>
      </c>
      <c r="AU150" s="224" t="s">
        <v>95</v>
      </c>
      <c r="AY150" s="16" t="s">
        <v>211</v>
      </c>
      <c r="BE150" s="225">
        <f>IF(N150="základná",J150,0)</f>
        <v>0</v>
      </c>
      <c r="BF150" s="225">
        <f>IF(N150="znížená",J150,0)</f>
        <v>0</v>
      </c>
      <c r="BG150" s="225">
        <f>IF(N150="zákl. prenesená",J150,0)</f>
        <v>0</v>
      </c>
      <c r="BH150" s="225">
        <f>IF(N150="zníž. prenesená",J150,0)</f>
        <v>0</v>
      </c>
      <c r="BI150" s="225">
        <f>IF(N150="nulová",J150,0)</f>
        <v>0</v>
      </c>
      <c r="BJ150" s="16" t="s">
        <v>95</v>
      </c>
      <c r="BK150" s="225">
        <f>ROUND(I150*H150,2)</f>
        <v>0</v>
      </c>
      <c r="BL150" s="16" t="s">
        <v>217</v>
      </c>
      <c r="BM150" s="224" t="s">
        <v>250</v>
      </c>
    </row>
    <row r="151" spans="1:65" s="13" customFormat="1">
      <c r="B151" s="226"/>
      <c r="C151" s="227"/>
      <c r="D151" s="228" t="s">
        <v>219</v>
      </c>
      <c r="E151" s="229" t="s">
        <v>1</v>
      </c>
      <c r="F151" s="230" t="s">
        <v>251</v>
      </c>
      <c r="G151" s="227"/>
      <c r="H151" s="231">
        <v>15.14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219</v>
      </c>
      <c r="AU151" s="237" t="s">
        <v>95</v>
      </c>
      <c r="AV151" s="13" t="s">
        <v>95</v>
      </c>
      <c r="AW151" s="13" t="s">
        <v>32</v>
      </c>
      <c r="AX151" s="13" t="s">
        <v>84</v>
      </c>
      <c r="AY151" s="237" t="s">
        <v>211</v>
      </c>
    </row>
    <row r="152" spans="1:65" s="2" customFormat="1" ht="34.9" customHeight="1">
      <c r="A152" s="33"/>
      <c r="B152" s="34"/>
      <c r="C152" s="213" t="s">
        <v>252</v>
      </c>
      <c r="D152" s="213" t="s">
        <v>213</v>
      </c>
      <c r="E152" s="214" t="s">
        <v>253</v>
      </c>
      <c r="F152" s="215" t="s">
        <v>254</v>
      </c>
      <c r="G152" s="216" t="s">
        <v>239</v>
      </c>
      <c r="H152" s="217">
        <v>15.14</v>
      </c>
      <c r="I152" s="218"/>
      <c r="J152" s="217">
        <f>ROUND(I152*H152,2)</f>
        <v>0</v>
      </c>
      <c r="K152" s="219"/>
      <c r="L152" s="38"/>
      <c r="M152" s="220" t="s">
        <v>1</v>
      </c>
      <c r="N152" s="221" t="s">
        <v>42</v>
      </c>
      <c r="O152" s="74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24" t="s">
        <v>217</v>
      </c>
      <c r="AT152" s="224" t="s">
        <v>213</v>
      </c>
      <c r="AU152" s="224" t="s">
        <v>95</v>
      </c>
      <c r="AY152" s="16" t="s">
        <v>211</v>
      </c>
      <c r="BE152" s="225">
        <f>IF(N152="základná",J152,0)</f>
        <v>0</v>
      </c>
      <c r="BF152" s="225">
        <f>IF(N152="znížená",J152,0)</f>
        <v>0</v>
      </c>
      <c r="BG152" s="225">
        <f>IF(N152="zákl. prenesená",J152,0)</f>
        <v>0</v>
      </c>
      <c r="BH152" s="225">
        <f>IF(N152="zníž. prenesená",J152,0)</f>
        <v>0</v>
      </c>
      <c r="BI152" s="225">
        <f>IF(N152="nulová",J152,0)</f>
        <v>0</v>
      </c>
      <c r="BJ152" s="16" t="s">
        <v>95</v>
      </c>
      <c r="BK152" s="225">
        <f>ROUND(I152*H152,2)</f>
        <v>0</v>
      </c>
      <c r="BL152" s="16" t="s">
        <v>217</v>
      </c>
      <c r="BM152" s="224" t="s">
        <v>255</v>
      </c>
    </row>
    <row r="153" spans="1:65" s="2" customFormat="1" ht="14.45" customHeight="1">
      <c r="A153" s="33"/>
      <c r="B153" s="34"/>
      <c r="C153" s="213" t="s">
        <v>256</v>
      </c>
      <c r="D153" s="213" t="s">
        <v>213</v>
      </c>
      <c r="E153" s="214" t="s">
        <v>257</v>
      </c>
      <c r="F153" s="215" t="s">
        <v>258</v>
      </c>
      <c r="G153" s="216" t="s">
        <v>239</v>
      </c>
      <c r="H153" s="217">
        <v>17.809999999999999</v>
      </c>
      <c r="I153" s="218"/>
      <c r="J153" s="217">
        <f>ROUND(I153*H153,2)</f>
        <v>0</v>
      </c>
      <c r="K153" s="219"/>
      <c r="L153" s="38"/>
      <c r="M153" s="220" t="s">
        <v>1</v>
      </c>
      <c r="N153" s="221" t="s">
        <v>42</v>
      </c>
      <c r="O153" s="74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24" t="s">
        <v>217</v>
      </c>
      <c r="AT153" s="224" t="s">
        <v>213</v>
      </c>
      <c r="AU153" s="224" t="s">
        <v>95</v>
      </c>
      <c r="AY153" s="16" t="s">
        <v>211</v>
      </c>
      <c r="BE153" s="225">
        <f>IF(N153="základná",J153,0)</f>
        <v>0</v>
      </c>
      <c r="BF153" s="225">
        <f>IF(N153="znížená",J153,0)</f>
        <v>0</v>
      </c>
      <c r="BG153" s="225">
        <f>IF(N153="zákl. prenesená",J153,0)</f>
        <v>0</v>
      </c>
      <c r="BH153" s="225">
        <f>IF(N153="zníž. prenesená",J153,0)</f>
        <v>0</v>
      </c>
      <c r="BI153" s="225">
        <f>IF(N153="nulová",J153,0)</f>
        <v>0</v>
      </c>
      <c r="BJ153" s="16" t="s">
        <v>95</v>
      </c>
      <c r="BK153" s="225">
        <f>ROUND(I153*H153,2)</f>
        <v>0</v>
      </c>
      <c r="BL153" s="16" t="s">
        <v>217</v>
      </c>
      <c r="BM153" s="224" t="s">
        <v>259</v>
      </c>
    </row>
    <row r="154" spans="1:65" s="13" customFormat="1">
      <c r="B154" s="226"/>
      <c r="C154" s="227"/>
      <c r="D154" s="228" t="s">
        <v>219</v>
      </c>
      <c r="E154" s="229" t="s">
        <v>1</v>
      </c>
      <c r="F154" s="230" t="s">
        <v>260</v>
      </c>
      <c r="G154" s="227"/>
      <c r="H154" s="231">
        <v>17.809999999999999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219</v>
      </c>
      <c r="AU154" s="237" t="s">
        <v>95</v>
      </c>
      <c r="AV154" s="13" t="s">
        <v>95</v>
      </c>
      <c r="AW154" s="13" t="s">
        <v>32</v>
      </c>
      <c r="AX154" s="13" t="s">
        <v>84</v>
      </c>
      <c r="AY154" s="237" t="s">
        <v>211</v>
      </c>
    </row>
    <row r="155" spans="1:65" s="2" customFormat="1" ht="14.45" customHeight="1">
      <c r="A155" s="33"/>
      <c r="B155" s="34"/>
      <c r="C155" s="213" t="s">
        <v>261</v>
      </c>
      <c r="D155" s="213" t="s">
        <v>213</v>
      </c>
      <c r="E155" s="214" t="s">
        <v>262</v>
      </c>
      <c r="F155" s="215" t="s">
        <v>263</v>
      </c>
      <c r="G155" s="216" t="s">
        <v>239</v>
      </c>
      <c r="H155" s="217">
        <v>17.809999999999999</v>
      </c>
      <c r="I155" s="218"/>
      <c r="J155" s="217">
        <f>ROUND(I155*H155,2)</f>
        <v>0</v>
      </c>
      <c r="K155" s="219"/>
      <c r="L155" s="38"/>
      <c r="M155" s="220" t="s">
        <v>1</v>
      </c>
      <c r="N155" s="221" t="s">
        <v>42</v>
      </c>
      <c r="O155" s="74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24" t="s">
        <v>217</v>
      </c>
      <c r="AT155" s="224" t="s">
        <v>213</v>
      </c>
      <c r="AU155" s="224" t="s">
        <v>95</v>
      </c>
      <c r="AY155" s="16" t="s">
        <v>211</v>
      </c>
      <c r="BE155" s="225">
        <f>IF(N155="základná",J155,0)</f>
        <v>0</v>
      </c>
      <c r="BF155" s="225">
        <f>IF(N155="znížená",J155,0)</f>
        <v>0</v>
      </c>
      <c r="BG155" s="225">
        <f>IF(N155="zákl. prenesená",J155,0)</f>
        <v>0</v>
      </c>
      <c r="BH155" s="225">
        <f>IF(N155="zníž. prenesená",J155,0)</f>
        <v>0</v>
      </c>
      <c r="BI155" s="225">
        <f>IF(N155="nulová",J155,0)</f>
        <v>0</v>
      </c>
      <c r="BJ155" s="16" t="s">
        <v>95</v>
      </c>
      <c r="BK155" s="225">
        <f>ROUND(I155*H155,2)</f>
        <v>0</v>
      </c>
      <c r="BL155" s="16" t="s">
        <v>217</v>
      </c>
      <c r="BM155" s="224" t="s">
        <v>264</v>
      </c>
    </row>
    <row r="156" spans="1:65" s="2" customFormat="1" ht="30" customHeight="1">
      <c r="A156" s="33"/>
      <c r="B156" s="34"/>
      <c r="C156" s="213" t="s">
        <v>265</v>
      </c>
      <c r="D156" s="213" t="s">
        <v>213</v>
      </c>
      <c r="E156" s="214" t="s">
        <v>266</v>
      </c>
      <c r="F156" s="215" t="s">
        <v>267</v>
      </c>
      <c r="G156" s="216" t="s">
        <v>239</v>
      </c>
      <c r="H156" s="217">
        <v>4.6900000000000004</v>
      </c>
      <c r="I156" s="218"/>
      <c r="J156" s="217">
        <f>ROUND(I156*H156,2)</f>
        <v>0</v>
      </c>
      <c r="K156" s="219"/>
      <c r="L156" s="38"/>
      <c r="M156" s="220" t="s">
        <v>1</v>
      </c>
      <c r="N156" s="221" t="s">
        <v>42</v>
      </c>
      <c r="O156" s="74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24" t="s">
        <v>217</v>
      </c>
      <c r="AT156" s="224" t="s">
        <v>213</v>
      </c>
      <c r="AU156" s="224" t="s">
        <v>95</v>
      </c>
      <c r="AY156" s="16" t="s">
        <v>211</v>
      </c>
      <c r="BE156" s="225">
        <f>IF(N156="základná",J156,0)</f>
        <v>0</v>
      </c>
      <c r="BF156" s="225">
        <f>IF(N156="znížená",J156,0)</f>
        <v>0</v>
      </c>
      <c r="BG156" s="225">
        <f>IF(N156="zákl. prenesená",J156,0)</f>
        <v>0</v>
      </c>
      <c r="BH156" s="225">
        <f>IF(N156="zníž. prenesená",J156,0)</f>
        <v>0</v>
      </c>
      <c r="BI156" s="225">
        <f>IF(N156="nulová",J156,0)</f>
        <v>0</v>
      </c>
      <c r="BJ156" s="16" t="s">
        <v>95</v>
      </c>
      <c r="BK156" s="225">
        <f>ROUND(I156*H156,2)</f>
        <v>0</v>
      </c>
      <c r="BL156" s="16" t="s">
        <v>217</v>
      </c>
      <c r="BM156" s="224" t="s">
        <v>268</v>
      </c>
    </row>
    <row r="157" spans="1:65" s="2" customFormat="1" ht="40.15" customHeight="1">
      <c r="A157" s="33"/>
      <c r="B157" s="34"/>
      <c r="C157" s="213" t="s">
        <v>269</v>
      </c>
      <c r="D157" s="213" t="s">
        <v>213</v>
      </c>
      <c r="E157" s="214" t="s">
        <v>270</v>
      </c>
      <c r="F157" s="215" t="s">
        <v>271</v>
      </c>
      <c r="G157" s="216" t="s">
        <v>239</v>
      </c>
      <c r="H157" s="217">
        <v>27.79</v>
      </c>
      <c r="I157" s="218"/>
      <c r="J157" s="217">
        <f>ROUND(I157*H157,2)</f>
        <v>0</v>
      </c>
      <c r="K157" s="219"/>
      <c r="L157" s="38"/>
      <c r="M157" s="220" t="s">
        <v>1</v>
      </c>
      <c r="N157" s="221" t="s">
        <v>42</v>
      </c>
      <c r="O157" s="74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24" t="s">
        <v>217</v>
      </c>
      <c r="AT157" s="224" t="s">
        <v>213</v>
      </c>
      <c r="AU157" s="224" t="s">
        <v>95</v>
      </c>
      <c r="AY157" s="16" t="s">
        <v>211</v>
      </c>
      <c r="BE157" s="225">
        <f>IF(N157="základná",J157,0)</f>
        <v>0</v>
      </c>
      <c r="BF157" s="225">
        <f>IF(N157="znížená",J157,0)</f>
        <v>0</v>
      </c>
      <c r="BG157" s="225">
        <f>IF(N157="zákl. prenesená",J157,0)</f>
        <v>0</v>
      </c>
      <c r="BH157" s="225">
        <f>IF(N157="zníž. prenesená",J157,0)</f>
        <v>0</v>
      </c>
      <c r="BI157" s="225">
        <f>IF(N157="nulová",J157,0)</f>
        <v>0</v>
      </c>
      <c r="BJ157" s="16" t="s">
        <v>95</v>
      </c>
      <c r="BK157" s="225">
        <f>ROUND(I157*H157,2)</f>
        <v>0</v>
      </c>
      <c r="BL157" s="16" t="s">
        <v>217</v>
      </c>
      <c r="BM157" s="224" t="s">
        <v>272</v>
      </c>
    </row>
    <row r="158" spans="1:65" s="13" customFormat="1">
      <c r="B158" s="226"/>
      <c r="C158" s="227"/>
      <c r="D158" s="228" t="s">
        <v>219</v>
      </c>
      <c r="E158" s="229" t="s">
        <v>1</v>
      </c>
      <c r="F158" s="230" t="s">
        <v>273</v>
      </c>
      <c r="G158" s="227"/>
      <c r="H158" s="231">
        <v>2.12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219</v>
      </c>
      <c r="AU158" s="237" t="s">
        <v>95</v>
      </c>
      <c r="AV158" s="13" t="s">
        <v>95</v>
      </c>
      <c r="AW158" s="13" t="s">
        <v>32</v>
      </c>
      <c r="AX158" s="13" t="s">
        <v>76</v>
      </c>
      <c r="AY158" s="237" t="s">
        <v>211</v>
      </c>
    </row>
    <row r="159" spans="1:65" s="13" customFormat="1">
      <c r="B159" s="226"/>
      <c r="C159" s="227"/>
      <c r="D159" s="228" t="s">
        <v>219</v>
      </c>
      <c r="E159" s="229" t="s">
        <v>1</v>
      </c>
      <c r="F159" s="230" t="s">
        <v>274</v>
      </c>
      <c r="G159" s="227"/>
      <c r="H159" s="231">
        <v>35.630000000000003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219</v>
      </c>
      <c r="AU159" s="237" t="s">
        <v>95</v>
      </c>
      <c r="AV159" s="13" t="s">
        <v>95</v>
      </c>
      <c r="AW159" s="13" t="s">
        <v>32</v>
      </c>
      <c r="AX159" s="13" t="s">
        <v>76</v>
      </c>
      <c r="AY159" s="237" t="s">
        <v>211</v>
      </c>
    </row>
    <row r="160" spans="1:65" s="13" customFormat="1">
      <c r="B160" s="226"/>
      <c r="C160" s="227"/>
      <c r="D160" s="228" t="s">
        <v>219</v>
      </c>
      <c r="E160" s="229" t="s">
        <v>1</v>
      </c>
      <c r="F160" s="230" t="s">
        <v>275</v>
      </c>
      <c r="G160" s="227"/>
      <c r="H160" s="231">
        <v>-9.9600000000000009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219</v>
      </c>
      <c r="AU160" s="237" t="s">
        <v>95</v>
      </c>
      <c r="AV160" s="13" t="s">
        <v>95</v>
      </c>
      <c r="AW160" s="13" t="s">
        <v>32</v>
      </c>
      <c r="AX160" s="13" t="s">
        <v>76</v>
      </c>
      <c r="AY160" s="237" t="s">
        <v>211</v>
      </c>
    </row>
    <row r="161" spans="1:65" s="14" customFormat="1">
      <c r="B161" s="238"/>
      <c r="C161" s="239"/>
      <c r="D161" s="228" t="s">
        <v>219</v>
      </c>
      <c r="E161" s="240" t="s">
        <v>1</v>
      </c>
      <c r="F161" s="241" t="s">
        <v>231</v>
      </c>
      <c r="G161" s="239"/>
      <c r="H161" s="242">
        <v>27.79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AT161" s="248" t="s">
        <v>219</v>
      </c>
      <c r="AU161" s="248" t="s">
        <v>95</v>
      </c>
      <c r="AV161" s="14" t="s">
        <v>217</v>
      </c>
      <c r="AW161" s="14" t="s">
        <v>32</v>
      </c>
      <c r="AX161" s="14" t="s">
        <v>84</v>
      </c>
      <c r="AY161" s="248" t="s">
        <v>211</v>
      </c>
    </row>
    <row r="162" spans="1:65" s="2" customFormat="1" ht="34.9" customHeight="1">
      <c r="A162" s="33"/>
      <c r="B162" s="34"/>
      <c r="C162" s="213" t="s">
        <v>276</v>
      </c>
      <c r="D162" s="213" t="s">
        <v>213</v>
      </c>
      <c r="E162" s="214" t="s">
        <v>277</v>
      </c>
      <c r="F162" s="215" t="s">
        <v>278</v>
      </c>
      <c r="G162" s="216" t="s">
        <v>239</v>
      </c>
      <c r="H162" s="217">
        <v>64.14</v>
      </c>
      <c r="I162" s="218"/>
      <c r="J162" s="217">
        <f>ROUND(I162*H162,2)</f>
        <v>0</v>
      </c>
      <c r="K162" s="219"/>
      <c r="L162" s="38"/>
      <c r="M162" s="220" t="s">
        <v>1</v>
      </c>
      <c r="N162" s="221" t="s">
        <v>42</v>
      </c>
      <c r="O162" s="74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24" t="s">
        <v>217</v>
      </c>
      <c r="AT162" s="224" t="s">
        <v>213</v>
      </c>
      <c r="AU162" s="224" t="s">
        <v>95</v>
      </c>
      <c r="AY162" s="16" t="s">
        <v>211</v>
      </c>
      <c r="BE162" s="225">
        <f>IF(N162="základná",J162,0)</f>
        <v>0</v>
      </c>
      <c r="BF162" s="225">
        <f>IF(N162="znížená",J162,0)</f>
        <v>0</v>
      </c>
      <c r="BG162" s="225">
        <f>IF(N162="zákl. prenesená",J162,0)</f>
        <v>0</v>
      </c>
      <c r="BH162" s="225">
        <f>IF(N162="zníž. prenesená",J162,0)</f>
        <v>0</v>
      </c>
      <c r="BI162" s="225">
        <f>IF(N162="nulová",J162,0)</f>
        <v>0</v>
      </c>
      <c r="BJ162" s="16" t="s">
        <v>95</v>
      </c>
      <c r="BK162" s="225">
        <f>ROUND(I162*H162,2)</f>
        <v>0</v>
      </c>
      <c r="BL162" s="16" t="s">
        <v>217</v>
      </c>
      <c r="BM162" s="224" t="s">
        <v>279</v>
      </c>
    </row>
    <row r="163" spans="1:65" s="13" customFormat="1">
      <c r="B163" s="226"/>
      <c r="C163" s="227"/>
      <c r="D163" s="228" t="s">
        <v>219</v>
      </c>
      <c r="E163" s="229" t="s">
        <v>1</v>
      </c>
      <c r="F163" s="230" t="s">
        <v>280</v>
      </c>
      <c r="G163" s="227"/>
      <c r="H163" s="231">
        <v>44.02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219</v>
      </c>
      <c r="AU163" s="237" t="s">
        <v>95</v>
      </c>
      <c r="AV163" s="13" t="s">
        <v>95</v>
      </c>
      <c r="AW163" s="13" t="s">
        <v>32</v>
      </c>
      <c r="AX163" s="13" t="s">
        <v>76</v>
      </c>
      <c r="AY163" s="237" t="s">
        <v>211</v>
      </c>
    </row>
    <row r="164" spans="1:65" s="13" customFormat="1">
      <c r="B164" s="226"/>
      <c r="C164" s="227"/>
      <c r="D164" s="228" t="s">
        <v>219</v>
      </c>
      <c r="E164" s="229" t="s">
        <v>1</v>
      </c>
      <c r="F164" s="230" t="s">
        <v>281</v>
      </c>
      <c r="G164" s="227"/>
      <c r="H164" s="231">
        <v>20.12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219</v>
      </c>
      <c r="AU164" s="237" t="s">
        <v>95</v>
      </c>
      <c r="AV164" s="13" t="s">
        <v>95</v>
      </c>
      <c r="AW164" s="13" t="s">
        <v>32</v>
      </c>
      <c r="AX164" s="13" t="s">
        <v>76</v>
      </c>
      <c r="AY164" s="237" t="s">
        <v>211</v>
      </c>
    </row>
    <row r="165" spans="1:65" s="14" customFormat="1">
      <c r="B165" s="238"/>
      <c r="C165" s="239"/>
      <c r="D165" s="228" t="s">
        <v>219</v>
      </c>
      <c r="E165" s="240" t="s">
        <v>1</v>
      </c>
      <c r="F165" s="241" t="s">
        <v>231</v>
      </c>
      <c r="G165" s="239"/>
      <c r="H165" s="242">
        <v>64.14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AT165" s="248" t="s">
        <v>219</v>
      </c>
      <c r="AU165" s="248" t="s">
        <v>95</v>
      </c>
      <c r="AV165" s="14" t="s">
        <v>217</v>
      </c>
      <c r="AW165" s="14" t="s">
        <v>32</v>
      </c>
      <c r="AX165" s="14" t="s">
        <v>84</v>
      </c>
      <c r="AY165" s="248" t="s">
        <v>211</v>
      </c>
    </row>
    <row r="166" spans="1:65" s="2" customFormat="1" ht="40.15" customHeight="1">
      <c r="A166" s="33"/>
      <c r="B166" s="34"/>
      <c r="C166" s="213" t="s">
        <v>282</v>
      </c>
      <c r="D166" s="213" t="s">
        <v>213</v>
      </c>
      <c r="E166" s="214" t="s">
        <v>283</v>
      </c>
      <c r="F166" s="215" t="s">
        <v>284</v>
      </c>
      <c r="G166" s="216" t="s">
        <v>239</v>
      </c>
      <c r="H166" s="217">
        <v>962.1</v>
      </c>
      <c r="I166" s="218"/>
      <c r="J166" s="217">
        <f>ROUND(I166*H166,2)</f>
        <v>0</v>
      </c>
      <c r="K166" s="219"/>
      <c r="L166" s="38"/>
      <c r="M166" s="220" t="s">
        <v>1</v>
      </c>
      <c r="N166" s="221" t="s">
        <v>42</v>
      </c>
      <c r="O166" s="74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24" t="s">
        <v>217</v>
      </c>
      <c r="AT166" s="224" t="s">
        <v>213</v>
      </c>
      <c r="AU166" s="224" t="s">
        <v>95</v>
      </c>
      <c r="AY166" s="16" t="s">
        <v>211</v>
      </c>
      <c r="BE166" s="225">
        <f>IF(N166="základná",J166,0)</f>
        <v>0</v>
      </c>
      <c r="BF166" s="225">
        <f>IF(N166="znížená",J166,0)</f>
        <v>0</v>
      </c>
      <c r="BG166" s="225">
        <f>IF(N166="zákl. prenesená",J166,0)</f>
        <v>0</v>
      </c>
      <c r="BH166" s="225">
        <f>IF(N166="zníž. prenesená",J166,0)</f>
        <v>0</v>
      </c>
      <c r="BI166" s="225">
        <f>IF(N166="nulová",J166,0)</f>
        <v>0</v>
      </c>
      <c r="BJ166" s="16" t="s">
        <v>95</v>
      </c>
      <c r="BK166" s="225">
        <f>ROUND(I166*H166,2)</f>
        <v>0</v>
      </c>
      <c r="BL166" s="16" t="s">
        <v>217</v>
      </c>
      <c r="BM166" s="224" t="s">
        <v>285</v>
      </c>
    </row>
    <row r="167" spans="1:65" s="13" customFormat="1">
      <c r="B167" s="226"/>
      <c r="C167" s="227"/>
      <c r="D167" s="228" t="s">
        <v>219</v>
      </c>
      <c r="E167" s="229" t="s">
        <v>1</v>
      </c>
      <c r="F167" s="230" t="s">
        <v>286</v>
      </c>
      <c r="G167" s="227"/>
      <c r="H167" s="231">
        <v>64.14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219</v>
      </c>
      <c r="AU167" s="237" t="s">
        <v>95</v>
      </c>
      <c r="AV167" s="13" t="s">
        <v>95</v>
      </c>
      <c r="AW167" s="13" t="s">
        <v>32</v>
      </c>
      <c r="AX167" s="13" t="s">
        <v>84</v>
      </c>
      <c r="AY167" s="237" t="s">
        <v>211</v>
      </c>
    </row>
    <row r="168" spans="1:65" s="13" customFormat="1">
      <c r="B168" s="226"/>
      <c r="C168" s="227"/>
      <c r="D168" s="228" t="s">
        <v>219</v>
      </c>
      <c r="E168" s="227"/>
      <c r="F168" s="230" t="s">
        <v>287</v>
      </c>
      <c r="G168" s="227"/>
      <c r="H168" s="231">
        <v>962.1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AT168" s="237" t="s">
        <v>219</v>
      </c>
      <c r="AU168" s="237" t="s">
        <v>95</v>
      </c>
      <c r="AV168" s="13" t="s">
        <v>95</v>
      </c>
      <c r="AW168" s="13" t="s">
        <v>4</v>
      </c>
      <c r="AX168" s="13" t="s">
        <v>84</v>
      </c>
      <c r="AY168" s="237" t="s">
        <v>211</v>
      </c>
    </row>
    <row r="169" spans="1:65" s="2" customFormat="1" ht="22.15" customHeight="1">
      <c r="A169" s="33"/>
      <c r="B169" s="34"/>
      <c r="C169" s="213" t="s">
        <v>288</v>
      </c>
      <c r="D169" s="213" t="s">
        <v>213</v>
      </c>
      <c r="E169" s="214" t="s">
        <v>289</v>
      </c>
      <c r="F169" s="215" t="s">
        <v>290</v>
      </c>
      <c r="G169" s="216" t="s">
        <v>239</v>
      </c>
      <c r="H169" s="217">
        <v>96.61</v>
      </c>
      <c r="I169" s="218"/>
      <c r="J169" s="217">
        <f>ROUND(I169*H169,2)</f>
        <v>0</v>
      </c>
      <c r="K169" s="219"/>
      <c r="L169" s="38"/>
      <c r="M169" s="220" t="s">
        <v>1</v>
      </c>
      <c r="N169" s="221" t="s">
        <v>42</v>
      </c>
      <c r="O169" s="74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24" t="s">
        <v>217</v>
      </c>
      <c r="AT169" s="224" t="s">
        <v>213</v>
      </c>
      <c r="AU169" s="224" t="s">
        <v>95</v>
      </c>
      <c r="AY169" s="16" t="s">
        <v>211</v>
      </c>
      <c r="BE169" s="225">
        <f>IF(N169="základná",J169,0)</f>
        <v>0</v>
      </c>
      <c r="BF169" s="225">
        <f>IF(N169="znížená",J169,0)</f>
        <v>0</v>
      </c>
      <c r="BG169" s="225">
        <f>IF(N169="zákl. prenesená",J169,0)</f>
        <v>0</v>
      </c>
      <c r="BH169" s="225">
        <f>IF(N169="zníž. prenesená",J169,0)</f>
        <v>0</v>
      </c>
      <c r="BI169" s="225">
        <f>IF(N169="nulová",J169,0)</f>
        <v>0</v>
      </c>
      <c r="BJ169" s="16" t="s">
        <v>95</v>
      </c>
      <c r="BK169" s="225">
        <f>ROUND(I169*H169,2)</f>
        <v>0</v>
      </c>
      <c r="BL169" s="16" t="s">
        <v>217</v>
      </c>
      <c r="BM169" s="224" t="s">
        <v>291</v>
      </c>
    </row>
    <row r="170" spans="1:65" s="13" customFormat="1" ht="22.5">
      <c r="B170" s="226"/>
      <c r="C170" s="227"/>
      <c r="D170" s="228" t="s">
        <v>219</v>
      </c>
      <c r="E170" s="229" t="s">
        <v>1</v>
      </c>
      <c r="F170" s="230" t="s">
        <v>292</v>
      </c>
      <c r="G170" s="227"/>
      <c r="H170" s="231">
        <v>96.61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219</v>
      </c>
      <c r="AU170" s="237" t="s">
        <v>95</v>
      </c>
      <c r="AV170" s="13" t="s">
        <v>95</v>
      </c>
      <c r="AW170" s="13" t="s">
        <v>32</v>
      </c>
      <c r="AX170" s="13" t="s">
        <v>76</v>
      </c>
      <c r="AY170" s="237" t="s">
        <v>211</v>
      </c>
    </row>
    <row r="171" spans="1:65" s="14" customFormat="1">
      <c r="B171" s="238"/>
      <c r="C171" s="239"/>
      <c r="D171" s="228" t="s">
        <v>219</v>
      </c>
      <c r="E171" s="240" t="s">
        <v>1</v>
      </c>
      <c r="F171" s="241" t="s">
        <v>231</v>
      </c>
      <c r="G171" s="239"/>
      <c r="H171" s="242">
        <v>96.61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219</v>
      </c>
      <c r="AU171" s="248" t="s">
        <v>95</v>
      </c>
      <c r="AV171" s="14" t="s">
        <v>217</v>
      </c>
      <c r="AW171" s="14" t="s">
        <v>32</v>
      </c>
      <c r="AX171" s="14" t="s">
        <v>84</v>
      </c>
      <c r="AY171" s="248" t="s">
        <v>211</v>
      </c>
    </row>
    <row r="172" spans="1:65" s="2" customFormat="1" ht="22.15" customHeight="1">
      <c r="A172" s="33"/>
      <c r="B172" s="34"/>
      <c r="C172" s="213" t="s">
        <v>293</v>
      </c>
      <c r="D172" s="213" t="s">
        <v>213</v>
      </c>
      <c r="E172" s="214" t="s">
        <v>294</v>
      </c>
      <c r="F172" s="215" t="s">
        <v>295</v>
      </c>
      <c r="G172" s="216" t="s">
        <v>239</v>
      </c>
      <c r="H172" s="217">
        <v>1.06</v>
      </c>
      <c r="I172" s="218"/>
      <c r="J172" s="217">
        <f>ROUND(I172*H172,2)</f>
        <v>0</v>
      </c>
      <c r="K172" s="219"/>
      <c r="L172" s="38"/>
      <c r="M172" s="220" t="s">
        <v>1</v>
      </c>
      <c r="N172" s="221" t="s">
        <v>42</v>
      </c>
      <c r="O172" s="74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24" t="s">
        <v>217</v>
      </c>
      <c r="AT172" s="224" t="s">
        <v>213</v>
      </c>
      <c r="AU172" s="224" t="s">
        <v>95</v>
      </c>
      <c r="AY172" s="16" t="s">
        <v>211</v>
      </c>
      <c r="BE172" s="225">
        <f>IF(N172="základná",J172,0)</f>
        <v>0</v>
      </c>
      <c r="BF172" s="225">
        <f>IF(N172="znížená",J172,0)</f>
        <v>0</v>
      </c>
      <c r="BG172" s="225">
        <f>IF(N172="zákl. prenesená",J172,0)</f>
        <v>0</v>
      </c>
      <c r="BH172" s="225">
        <f>IF(N172="zníž. prenesená",J172,0)</f>
        <v>0</v>
      </c>
      <c r="BI172" s="225">
        <f>IF(N172="nulová",J172,0)</f>
        <v>0</v>
      </c>
      <c r="BJ172" s="16" t="s">
        <v>95</v>
      </c>
      <c r="BK172" s="225">
        <f>ROUND(I172*H172,2)</f>
        <v>0</v>
      </c>
      <c r="BL172" s="16" t="s">
        <v>217</v>
      </c>
      <c r="BM172" s="224" t="s">
        <v>296</v>
      </c>
    </row>
    <row r="173" spans="1:65" s="13" customFormat="1">
      <c r="B173" s="226"/>
      <c r="C173" s="227"/>
      <c r="D173" s="228" t="s">
        <v>219</v>
      </c>
      <c r="E173" s="229" t="s">
        <v>1</v>
      </c>
      <c r="F173" s="230" t="s">
        <v>297</v>
      </c>
      <c r="G173" s="227"/>
      <c r="H173" s="231">
        <v>1.06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219</v>
      </c>
      <c r="AU173" s="237" t="s">
        <v>95</v>
      </c>
      <c r="AV173" s="13" t="s">
        <v>95</v>
      </c>
      <c r="AW173" s="13" t="s">
        <v>32</v>
      </c>
      <c r="AX173" s="13" t="s">
        <v>84</v>
      </c>
      <c r="AY173" s="237" t="s">
        <v>211</v>
      </c>
    </row>
    <row r="174" spans="1:65" s="2" customFormat="1" ht="14.45" customHeight="1">
      <c r="A174" s="33"/>
      <c r="B174" s="34"/>
      <c r="C174" s="213" t="s">
        <v>298</v>
      </c>
      <c r="D174" s="213" t="s">
        <v>213</v>
      </c>
      <c r="E174" s="214" t="s">
        <v>299</v>
      </c>
      <c r="F174" s="215" t="s">
        <v>300</v>
      </c>
      <c r="G174" s="216" t="s">
        <v>239</v>
      </c>
      <c r="H174" s="217">
        <v>68.83</v>
      </c>
      <c r="I174" s="218"/>
      <c r="J174" s="217">
        <f>ROUND(I174*H174,2)</f>
        <v>0</v>
      </c>
      <c r="K174" s="219"/>
      <c r="L174" s="38"/>
      <c r="M174" s="220" t="s">
        <v>1</v>
      </c>
      <c r="N174" s="221" t="s">
        <v>42</v>
      </c>
      <c r="O174" s="74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24" t="s">
        <v>217</v>
      </c>
      <c r="AT174" s="224" t="s">
        <v>213</v>
      </c>
      <c r="AU174" s="224" t="s">
        <v>95</v>
      </c>
      <c r="AY174" s="16" t="s">
        <v>211</v>
      </c>
      <c r="BE174" s="225">
        <f>IF(N174="základná",J174,0)</f>
        <v>0</v>
      </c>
      <c r="BF174" s="225">
        <f>IF(N174="znížená",J174,0)</f>
        <v>0</v>
      </c>
      <c r="BG174" s="225">
        <f>IF(N174="zákl. prenesená",J174,0)</f>
        <v>0</v>
      </c>
      <c r="BH174" s="225">
        <f>IF(N174="zníž. prenesená",J174,0)</f>
        <v>0</v>
      </c>
      <c r="BI174" s="225">
        <f>IF(N174="nulová",J174,0)</f>
        <v>0</v>
      </c>
      <c r="BJ174" s="16" t="s">
        <v>95</v>
      </c>
      <c r="BK174" s="225">
        <f>ROUND(I174*H174,2)</f>
        <v>0</v>
      </c>
      <c r="BL174" s="16" t="s">
        <v>217</v>
      </c>
      <c r="BM174" s="224" t="s">
        <v>301</v>
      </c>
    </row>
    <row r="175" spans="1:65" s="13" customFormat="1">
      <c r="B175" s="226"/>
      <c r="C175" s="227"/>
      <c r="D175" s="228" t="s">
        <v>219</v>
      </c>
      <c r="E175" s="229" t="s">
        <v>1</v>
      </c>
      <c r="F175" s="230" t="s">
        <v>302</v>
      </c>
      <c r="G175" s="227"/>
      <c r="H175" s="231">
        <v>68.83</v>
      </c>
      <c r="I175" s="232"/>
      <c r="J175" s="227"/>
      <c r="K175" s="227"/>
      <c r="L175" s="233"/>
      <c r="M175" s="234"/>
      <c r="N175" s="235"/>
      <c r="O175" s="235"/>
      <c r="P175" s="235"/>
      <c r="Q175" s="235"/>
      <c r="R175" s="235"/>
      <c r="S175" s="235"/>
      <c r="T175" s="236"/>
      <c r="AT175" s="237" t="s">
        <v>219</v>
      </c>
      <c r="AU175" s="237" t="s">
        <v>95</v>
      </c>
      <c r="AV175" s="13" t="s">
        <v>95</v>
      </c>
      <c r="AW175" s="13" t="s">
        <v>32</v>
      </c>
      <c r="AX175" s="13" t="s">
        <v>84</v>
      </c>
      <c r="AY175" s="237" t="s">
        <v>211</v>
      </c>
    </row>
    <row r="176" spans="1:65" s="2" customFormat="1" ht="22.15" customHeight="1">
      <c r="A176" s="33"/>
      <c r="B176" s="34"/>
      <c r="C176" s="213" t="s">
        <v>303</v>
      </c>
      <c r="D176" s="213" t="s">
        <v>213</v>
      </c>
      <c r="E176" s="214" t="s">
        <v>304</v>
      </c>
      <c r="F176" s="215" t="s">
        <v>305</v>
      </c>
      <c r="G176" s="216" t="s">
        <v>306</v>
      </c>
      <c r="H176" s="217">
        <v>96.21</v>
      </c>
      <c r="I176" s="218"/>
      <c r="J176" s="217">
        <f>ROUND(I176*H176,2)</f>
        <v>0</v>
      </c>
      <c r="K176" s="219"/>
      <c r="L176" s="38"/>
      <c r="M176" s="220" t="s">
        <v>1</v>
      </c>
      <c r="N176" s="221" t="s">
        <v>42</v>
      </c>
      <c r="O176" s="74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24" t="s">
        <v>217</v>
      </c>
      <c r="AT176" s="224" t="s">
        <v>213</v>
      </c>
      <c r="AU176" s="224" t="s">
        <v>95</v>
      </c>
      <c r="AY176" s="16" t="s">
        <v>211</v>
      </c>
      <c r="BE176" s="225">
        <f>IF(N176="základná",J176,0)</f>
        <v>0</v>
      </c>
      <c r="BF176" s="225">
        <f>IF(N176="znížená",J176,0)</f>
        <v>0</v>
      </c>
      <c r="BG176" s="225">
        <f>IF(N176="zákl. prenesená",J176,0)</f>
        <v>0</v>
      </c>
      <c r="BH176" s="225">
        <f>IF(N176="zníž. prenesená",J176,0)</f>
        <v>0</v>
      </c>
      <c r="BI176" s="225">
        <f>IF(N176="nulová",J176,0)</f>
        <v>0</v>
      </c>
      <c r="BJ176" s="16" t="s">
        <v>95</v>
      </c>
      <c r="BK176" s="225">
        <f>ROUND(I176*H176,2)</f>
        <v>0</v>
      </c>
      <c r="BL176" s="16" t="s">
        <v>217</v>
      </c>
      <c r="BM176" s="224" t="s">
        <v>307</v>
      </c>
    </row>
    <row r="177" spans="1:65" s="13" customFormat="1">
      <c r="B177" s="226"/>
      <c r="C177" s="227"/>
      <c r="D177" s="228" t="s">
        <v>219</v>
      </c>
      <c r="E177" s="229" t="s">
        <v>1</v>
      </c>
      <c r="F177" s="230" t="s">
        <v>308</v>
      </c>
      <c r="G177" s="227"/>
      <c r="H177" s="231">
        <v>96.21</v>
      </c>
      <c r="I177" s="232"/>
      <c r="J177" s="227"/>
      <c r="K177" s="227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219</v>
      </c>
      <c r="AU177" s="237" t="s">
        <v>95</v>
      </c>
      <c r="AV177" s="13" t="s">
        <v>95</v>
      </c>
      <c r="AW177" s="13" t="s">
        <v>32</v>
      </c>
      <c r="AX177" s="13" t="s">
        <v>84</v>
      </c>
      <c r="AY177" s="237" t="s">
        <v>211</v>
      </c>
    </row>
    <row r="178" spans="1:65" s="2" customFormat="1" ht="22.15" customHeight="1">
      <c r="A178" s="33"/>
      <c r="B178" s="34"/>
      <c r="C178" s="213" t="s">
        <v>309</v>
      </c>
      <c r="D178" s="213" t="s">
        <v>213</v>
      </c>
      <c r="E178" s="214" t="s">
        <v>310</v>
      </c>
      <c r="F178" s="215" t="s">
        <v>311</v>
      </c>
      <c r="G178" s="216" t="s">
        <v>239</v>
      </c>
      <c r="H178" s="217">
        <v>0.88</v>
      </c>
      <c r="I178" s="218"/>
      <c r="J178" s="217">
        <f>ROUND(I178*H178,2)</f>
        <v>0</v>
      </c>
      <c r="K178" s="219"/>
      <c r="L178" s="38"/>
      <c r="M178" s="220" t="s">
        <v>1</v>
      </c>
      <c r="N178" s="221" t="s">
        <v>42</v>
      </c>
      <c r="O178" s="74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24" t="s">
        <v>217</v>
      </c>
      <c r="AT178" s="224" t="s">
        <v>213</v>
      </c>
      <c r="AU178" s="224" t="s">
        <v>95</v>
      </c>
      <c r="AY178" s="16" t="s">
        <v>211</v>
      </c>
      <c r="BE178" s="225">
        <f>IF(N178="základná",J178,0)</f>
        <v>0</v>
      </c>
      <c r="BF178" s="225">
        <f>IF(N178="znížená",J178,0)</f>
        <v>0</v>
      </c>
      <c r="BG178" s="225">
        <f>IF(N178="zákl. prenesená",J178,0)</f>
        <v>0</v>
      </c>
      <c r="BH178" s="225">
        <f>IF(N178="zníž. prenesená",J178,0)</f>
        <v>0</v>
      </c>
      <c r="BI178" s="225">
        <f>IF(N178="nulová",J178,0)</f>
        <v>0</v>
      </c>
      <c r="BJ178" s="16" t="s">
        <v>95</v>
      </c>
      <c r="BK178" s="225">
        <f>ROUND(I178*H178,2)</f>
        <v>0</v>
      </c>
      <c r="BL178" s="16" t="s">
        <v>217</v>
      </c>
      <c r="BM178" s="224" t="s">
        <v>312</v>
      </c>
    </row>
    <row r="179" spans="1:65" s="13" customFormat="1">
      <c r="B179" s="226"/>
      <c r="C179" s="227"/>
      <c r="D179" s="228" t="s">
        <v>219</v>
      </c>
      <c r="E179" s="229" t="s">
        <v>1</v>
      </c>
      <c r="F179" s="230" t="s">
        <v>313</v>
      </c>
      <c r="G179" s="227"/>
      <c r="H179" s="231">
        <v>0.88</v>
      </c>
      <c r="I179" s="232"/>
      <c r="J179" s="227"/>
      <c r="K179" s="227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219</v>
      </c>
      <c r="AU179" s="237" t="s">
        <v>95</v>
      </c>
      <c r="AV179" s="13" t="s">
        <v>95</v>
      </c>
      <c r="AW179" s="13" t="s">
        <v>32</v>
      </c>
      <c r="AX179" s="13" t="s">
        <v>84</v>
      </c>
      <c r="AY179" s="237" t="s">
        <v>211</v>
      </c>
    </row>
    <row r="180" spans="1:65" s="2" customFormat="1" ht="14.45" customHeight="1">
      <c r="A180" s="33"/>
      <c r="B180" s="34"/>
      <c r="C180" s="249" t="s">
        <v>7</v>
      </c>
      <c r="D180" s="249" t="s">
        <v>314</v>
      </c>
      <c r="E180" s="250" t="s">
        <v>315</v>
      </c>
      <c r="F180" s="251" t="s">
        <v>316</v>
      </c>
      <c r="G180" s="252" t="s">
        <v>306</v>
      </c>
      <c r="H180" s="253">
        <v>1.33</v>
      </c>
      <c r="I180" s="254"/>
      <c r="J180" s="253">
        <f>ROUND(I180*H180,2)</f>
        <v>0</v>
      </c>
      <c r="K180" s="255"/>
      <c r="L180" s="256"/>
      <c r="M180" s="257" t="s">
        <v>1</v>
      </c>
      <c r="N180" s="258" t="s">
        <v>42</v>
      </c>
      <c r="O180" s="74"/>
      <c r="P180" s="222">
        <f>O180*H180</f>
        <v>0</v>
      </c>
      <c r="Q180" s="222">
        <v>1</v>
      </c>
      <c r="R180" s="222">
        <f>Q180*H180</f>
        <v>1.33</v>
      </c>
      <c r="S180" s="222">
        <v>0</v>
      </c>
      <c r="T180" s="223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24" t="s">
        <v>252</v>
      </c>
      <c r="AT180" s="224" t="s">
        <v>314</v>
      </c>
      <c r="AU180" s="224" t="s">
        <v>95</v>
      </c>
      <c r="AY180" s="16" t="s">
        <v>211</v>
      </c>
      <c r="BE180" s="225">
        <f>IF(N180="základná",J180,0)</f>
        <v>0</v>
      </c>
      <c r="BF180" s="225">
        <f>IF(N180="znížená",J180,0)</f>
        <v>0</v>
      </c>
      <c r="BG180" s="225">
        <f>IF(N180="zákl. prenesená",J180,0)</f>
        <v>0</v>
      </c>
      <c r="BH180" s="225">
        <f>IF(N180="zníž. prenesená",J180,0)</f>
        <v>0</v>
      </c>
      <c r="BI180" s="225">
        <f>IF(N180="nulová",J180,0)</f>
        <v>0</v>
      </c>
      <c r="BJ180" s="16" t="s">
        <v>95</v>
      </c>
      <c r="BK180" s="225">
        <f>ROUND(I180*H180,2)</f>
        <v>0</v>
      </c>
      <c r="BL180" s="16" t="s">
        <v>217</v>
      </c>
      <c r="BM180" s="224" t="s">
        <v>317</v>
      </c>
    </row>
    <row r="181" spans="1:65" s="2" customFormat="1" ht="22.15" customHeight="1">
      <c r="A181" s="33"/>
      <c r="B181" s="34"/>
      <c r="C181" s="213" t="s">
        <v>318</v>
      </c>
      <c r="D181" s="213" t="s">
        <v>213</v>
      </c>
      <c r="E181" s="214" t="s">
        <v>319</v>
      </c>
      <c r="F181" s="215" t="s">
        <v>320</v>
      </c>
      <c r="G181" s="216" t="s">
        <v>239</v>
      </c>
      <c r="H181" s="217">
        <v>12.83</v>
      </c>
      <c r="I181" s="218"/>
      <c r="J181" s="217">
        <f>ROUND(I181*H181,2)</f>
        <v>0</v>
      </c>
      <c r="K181" s="219"/>
      <c r="L181" s="38"/>
      <c r="M181" s="220" t="s">
        <v>1</v>
      </c>
      <c r="N181" s="221" t="s">
        <v>42</v>
      </c>
      <c r="O181" s="74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24" t="s">
        <v>217</v>
      </c>
      <c r="AT181" s="224" t="s">
        <v>213</v>
      </c>
      <c r="AU181" s="224" t="s">
        <v>95</v>
      </c>
      <c r="AY181" s="16" t="s">
        <v>211</v>
      </c>
      <c r="BE181" s="225">
        <f>IF(N181="základná",J181,0)</f>
        <v>0</v>
      </c>
      <c r="BF181" s="225">
        <f>IF(N181="znížená",J181,0)</f>
        <v>0</v>
      </c>
      <c r="BG181" s="225">
        <f>IF(N181="zákl. prenesená",J181,0)</f>
        <v>0</v>
      </c>
      <c r="BH181" s="225">
        <f>IF(N181="zníž. prenesená",J181,0)</f>
        <v>0</v>
      </c>
      <c r="BI181" s="225">
        <f>IF(N181="nulová",J181,0)</f>
        <v>0</v>
      </c>
      <c r="BJ181" s="16" t="s">
        <v>95</v>
      </c>
      <c r="BK181" s="225">
        <f>ROUND(I181*H181,2)</f>
        <v>0</v>
      </c>
      <c r="BL181" s="16" t="s">
        <v>217</v>
      </c>
      <c r="BM181" s="224" t="s">
        <v>321</v>
      </c>
    </row>
    <row r="182" spans="1:65" s="13" customFormat="1">
      <c r="B182" s="226"/>
      <c r="C182" s="227"/>
      <c r="D182" s="228" t="s">
        <v>219</v>
      </c>
      <c r="E182" s="229" t="s">
        <v>1</v>
      </c>
      <c r="F182" s="230" t="s">
        <v>260</v>
      </c>
      <c r="G182" s="227"/>
      <c r="H182" s="231">
        <v>17.809999999999999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219</v>
      </c>
      <c r="AU182" s="237" t="s">
        <v>95</v>
      </c>
      <c r="AV182" s="13" t="s">
        <v>95</v>
      </c>
      <c r="AW182" s="13" t="s">
        <v>32</v>
      </c>
      <c r="AX182" s="13" t="s">
        <v>76</v>
      </c>
      <c r="AY182" s="237" t="s">
        <v>211</v>
      </c>
    </row>
    <row r="183" spans="1:65" s="13" customFormat="1">
      <c r="B183" s="226"/>
      <c r="C183" s="227"/>
      <c r="D183" s="228" t="s">
        <v>219</v>
      </c>
      <c r="E183" s="229" t="s">
        <v>1</v>
      </c>
      <c r="F183" s="230" t="s">
        <v>322</v>
      </c>
      <c r="G183" s="227"/>
      <c r="H183" s="231">
        <v>-4.9800000000000004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219</v>
      </c>
      <c r="AU183" s="237" t="s">
        <v>95</v>
      </c>
      <c r="AV183" s="13" t="s">
        <v>95</v>
      </c>
      <c r="AW183" s="13" t="s">
        <v>32</v>
      </c>
      <c r="AX183" s="13" t="s">
        <v>76</v>
      </c>
      <c r="AY183" s="237" t="s">
        <v>211</v>
      </c>
    </row>
    <row r="184" spans="1:65" s="14" customFormat="1">
      <c r="B184" s="238"/>
      <c r="C184" s="239"/>
      <c r="D184" s="228" t="s">
        <v>219</v>
      </c>
      <c r="E184" s="240" t="s">
        <v>1</v>
      </c>
      <c r="F184" s="241" t="s">
        <v>231</v>
      </c>
      <c r="G184" s="239"/>
      <c r="H184" s="242">
        <v>12.829999999999998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AT184" s="248" t="s">
        <v>219</v>
      </c>
      <c r="AU184" s="248" t="s">
        <v>95</v>
      </c>
      <c r="AV184" s="14" t="s">
        <v>217</v>
      </c>
      <c r="AW184" s="14" t="s">
        <v>32</v>
      </c>
      <c r="AX184" s="14" t="s">
        <v>84</v>
      </c>
      <c r="AY184" s="248" t="s">
        <v>211</v>
      </c>
    </row>
    <row r="185" spans="1:65" s="2" customFormat="1" ht="22.15" customHeight="1">
      <c r="A185" s="33"/>
      <c r="B185" s="34"/>
      <c r="C185" s="213" t="s">
        <v>323</v>
      </c>
      <c r="D185" s="213" t="s">
        <v>213</v>
      </c>
      <c r="E185" s="214" t="s">
        <v>324</v>
      </c>
      <c r="F185" s="215" t="s">
        <v>325</v>
      </c>
      <c r="G185" s="216" t="s">
        <v>234</v>
      </c>
      <c r="H185" s="217">
        <v>58</v>
      </c>
      <c r="I185" s="218"/>
      <c r="J185" s="217">
        <f>ROUND(I185*H185,2)</f>
        <v>0</v>
      </c>
      <c r="K185" s="219"/>
      <c r="L185" s="38"/>
      <c r="M185" s="220" t="s">
        <v>1</v>
      </c>
      <c r="N185" s="221" t="s">
        <v>42</v>
      </c>
      <c r="O185" s="74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24" t="s">
        <v>217</v>
      </c>
      <c r="AT185" s="224" t="s">
        <v>213</v>
      </c>
      <c r="AU185" s="224" t="s">
        <v>95</v>
      </c>
      <c r="AY185" s="16" t="s">
        <v>211</v>
      </c>
      <c r="BE185" s="225">
        <f>IF(N185="základná",J185,0)</f>
        <v>0</v>
      </c>
      <c r="BF185" s="225">
        <f>IF(N185="znížená",J185,0)</f>
        <v>0</v>
      </c>
      <c r="BG185" s="225">
        <f>IF(N185="zákl. prenesená",J185,0)</f>
        <v>0</v>
      </c>
      <c r="BH185" s="225">
        <f>IF(N185="zníž. prenesená",J185,0)</f>
        <v>0</v>
      </c>
      <c r="BI185" s="225">
        <f>IF(N185="nulová",J185,0)</f>
        <v>0</v>
      </c>
      <c r="BJ185" s="16" t="s">
        <v>95</v>
      </c>
      <c r="BK185" s="225">
        <f>ROUND(I185*H185,2)</f>
        <v>0</v>
      </c>
      <c r="BL185" s="16" t="s">
        <v>217</v>
      </c>
      <c r="BM185" s="224" t="s">
        <v>326</v>
      </c>
    </row>
    <row r="186" spans="1:65" s="2" customFormat="1" ht="19.899999999999999" customHeight="1">
      <c r="A186" s="33"/>
      <c r="B186" s="34"/>
      <c r="C186" s="213" t="s">
        <v>327</v>
      </c>
      <c r="D186" s="213" t="s">
        <v>213</v>
      </c>
      <c r="E186" s="214" t="s">
        <v>328</v>
      </c>
      <c r="F186" s="215" t="s">
        <v>329</v>
      </c>
      <c r="G186" s="216" t="s">
        <v>216</v>
      </c>
      <c r="H186" s="217">
        <v>17.399999999999999</v>
      </c>
      <c r="I186" s="218"/>
      <c r="J186" s="217">
        <f>ROUND(I186*H186,2)</f>
        <v>0</v>
      </c>
      <c r="K186" s="219"/>
      <c r="L186" s="38"/>
      <c r="M186" s="220" t="s">
        <v>1</v>
      </c>
      <c r="N186" s="221" t="s">
        <v>42</v>
      </c>
      <c r="O186" s="74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24" t="s">
        <v>217</v>
      </c>
      <c r="AT186" s="224" t="s">
        <v>213</v>
      </c>
      <c r="AU186" s="224" t="s">
        <v>95</v>
      </c>
      <c r="AY186" s="16" t="s">
        <v>211</v>
      </c>
      <c r="BE186" s="225">
        <f>IF(N186="základná",J186,0)</f>
        <v>0</v>
      </c>
      <c r="BF186" s="225">
        <f>IF(N186="znížená",J186,0)</f>
        <v>0</v>
      </c>
      <c r="BG186" s="225">
        <f>IF(N186="zákl. prenesená",J186,0)</f>
        <v>0</v>
      </c>
      <c r="BH186" s="225">
        <f>IF(N186="zníž. prenesená",J186,0)</f>
        <v>0</v>
      </c>
      <c r="BI186" s="225">
        <f>IF(N186="nulová",J186,0)</f>
        <v>0</v>
      </c>
      <c r="BJ186" s="16" t="s">
        <v>95</v>
      </c>
      <c r="BK186" s="225">
        <f>ROUND(I186*H186,2)</f>
        <v>0</v>
      </c>
      <c r="BL186" s="16" t="s">
        <v>217</v>
      </c>
      <c r="BM186" s="224" t="s">
        <v>330</v>
      </c>
    </row>
    <row r="187" spans="1:65" s="13" customFormat="1">
      <c r="B187" s="226"/>
      <c r="C187" s="227"/>
      <c r="D187" s="228" t="s">
        <v>219</v>
      </c>
      <c r="E187" s="229" t="s">
        <v>1</v>
      </c>
      <c r="F187" s="230" t="s">
        <v>331</v>
      </c>
      <c r="G187" s="227"/>
      <c r="H187" s="231">
        <v>17.399999999999999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219</v>
      </c>
      <c r="AU187" s="237" t="s">
        <v>95</v>
      </c>
      <c r="AV187" s="13" t="s">
        <v>95</v>
      </c>
      <c r="AW187" s="13" t="s">
        <v>32</v>
      </c>
      <c r="AX187" s="13" t="s">
        <v>84</v>
      </c>
      <c r="AY187" s="237" t="s">
        <v>211</v>
      </c>
    </row>
    <row r="188" spans="1:65" s="2" customFormat="1" ht="22.15" customHeight="1">
      <c r="A188" s="33"/>
      <c r="B188" s="34"/>
      <c r="C188" s="213" t="s">
        <v>332</v>
      </c>
      <c r="D188" s="213" t="s">
        <v>213</v>
      </c>
      <c r="E188" s="214" t="s">
        <v>333</v>
      </c>
      <c r="F188" s="215" t="s">
        <v>334</v>
      </c>
      <c r="G188" s="216" t="s">
        <v>216</v>
      </c>
      <c r="H188" s="217">
        <v>31.25</v>
      </c>
      <c r="I188" s="218"/>
      <c r="J188" s="217">
        <f>ROUND(I188*H188,2)</f>
        <v>0</v>
      </c>
      <c r="K188" s="219"/>
      <c r="L188" s="38"/>
      <c r="M188" s="220" t="s">
        <v>1</v>
      </c>
      <c r="N188" s="221" t="s">
        <v>42</v>
      </c>
      <c r="O188" s="74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24" t="s">
        <v>217</v>
      </c>
      <c r="AT188" s="224" t="s">
        <v>213</v>
      </c>
      <c r="AU188" s="224" t="s">
        <v>95</v>
      </c>
      <c r="AY188" s="16" t="s">
        <v>211</v>
      </c>
      <c r="BE188" s="225">
        <f>IF(N188="základná",J188,0)</f>
        <v>0</v>
      </c>
      <c r="BF188" s="225">
        <f>IF(N188="znížená",J188,0)</f>
        <v>0</v>
      </c>
      <c r="BG188" s="225">
        <f>IF(N188="zákl. prenesená",J188,0)</f>
        <v>0</v>
      </c>
      <c r="BH188" s="225">
        <f>IF(N188="zníž. prenesená",J188,0)</f>
        <v>0</v>
      </c>
      <c r="BI188" s="225">
        <f>IF(N188="nulová",J188,0)</f>
        <v>0</v>
      </c>
      <c r="BJ188" s="16" t="s">
        <v>95</v>
      </c>
      <c r="BK188" s="225">
        <f>ROUND(I188*H188,2)</f>
        <v>0</v>
      </c>
      <c r="BL188" s="16" t="s">
        <v>217</v>
      </c>
      <c r="BM188" s="224" t="s">
        <v>335</v>
      </c>
    </row>
    <row r="189" spans="1:65" s="12" customFormat="1" ht="22.9" customHeight="1">
      <c r="B189" s="197"/>
      <c r="C189" s="198"/>
      <c r="D189" s="199" t="s">
        <v>75</v>
      </c>
      <c r="E189" s="211" t="s">
        <v>95</v>
      </c>
      <c r="F189" s="211" t="s">
        <v>336</v>
      </c>
      <c r="G189" s="198"/>
      <c r="H189" s="198"/>
      <c r="I189" s="201"/>
      <c r="J189" s="212">
        <f>BK189</f>
        <v>0</v>
      </c>
      <c r="K189" s="198"/>
      <c r="L189" s="203"/>
      <c r="M189" s="204"/>
      <c r="N189" s="205"/>
      <c r="O189" s="205"/>
      <c r="P189" s="206">
        <f>SUM(P190:P200)</f>
        <v>0</v>
      </c>
      <c r="Q189" s="205"/>
      <c r="R189" s="206">
        <f>SUM(R190:R200)</f>
        <v>19.575124299999999</v>
      </c>
      <c r="S189" s="205"/>
      <c r="T189" s="207">
        <f>SUM(T190:T200)</f>
        <v>0</v>
      </c>
      <c r="AR189" s="208" t="s">
        <v>84</v>
      </c>
      <c r="AT189" s="209" t="s">
        <v>75</v>
      </c>
      <c r="AU189" s="209" t="s">
        <v>84</v>
      </c>
      <c r="AY189" s="208" t="s">
        <v>211</v>
      </c>
      <c r="BK189" s="210">
        <f>SUM(BK190:BK200)</f>
        <v>0</v>
      </c>
    </row>
    <row r="190" spans="1:65" s="2" customFormat="1" ht="22.15" customHeight="1">
      <c r="A190" s="33"/>
      <c r="B190" s="34"/>
      <c r="C190" s="213" t="s">
        <v>337</v>
      </c>
      <c r="D190" s="213" t="s">
        <v>213</v>
      </c>
      <c r="E190" s="214" t="s">
        <v>338</v>
      </c>
      <c r="F190" s="215" t="s">
        <v>339</v>
      </c>
      <c r="G190" s="216" t="s">
        <v>239</v>
      </c>
      <c r="H190" s="217">
        <v>5.22</v>
      </c>
      <c r="I190" s="218"/>
      <c r="J190" s="217">
        <f>ROUND(I190*H190,2)</f>
        <v>0</v>
      </c>
      <c r="K190" s="219"/>
      <c r="L190" s="38"/>
      <c r="M190" s="220" t="s">
        <v>1</v>
      </c>
      <c r="N190" s="221" t="s">
        <v>42</v>
      </c>
      <c r="O190" s="74"/>
      <c r="P190" s="222">
        <f>O190*H190</f>
        <v>0</v>
      </c>
      <c r="Q190" s="222">
        <v>1.665</v>
      </c>
      <c r="R190" s="222">
        <f>Q190*H190</f>
        <v>8.6913</v>
      </c>
      <c r="S190" s="222">
        <v>0</v>
      </c>
      <c r="T190" s="223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24" t="s">
        <v>217</v>
      </c>
      <c r="AT190" s="224" t="s">
        <v>213</v>
      </c>
      <c r="AU190" s="224" t="s">
        <v>95</v>
      </c>
      <c r="AY190" s="16" t="s">
        <v>211</v>
      </c>
      <c r="BE190" s="225">
        <f>IF(N190="základná",J190,0)</f>
        <v>0</v>
      </c>
      <c r="BF190" s="225">
        <f>IF(N190="znížená",J190,0)</f>
        <v>0</v>
      </c>
      <c r="BG190" s="225">
        <f>IF(N190="zákl. prenesená",J190,0)</f>
        <v>0</v>
      </c>
      <c r="BH190" s="225">
        <f>IF(N190="zníž. prenesená",J190,0)</f>
        <v>0</v>
      </c>
      <c r="BI190" s="225">
        <f>IF(N190="nulová",J190,0)</f>
        <v>0</v>
      </c>
      <c r="BJ190" s="16" t="s">
        <v>95</v>
      </c>
      <c r="BK190" s="225">
        <f>ROUND(I190*H190,2)</f>
        <v>0</v>
      </c>
      <c r="BL190" s="16" t="s">
        <v>217</v>
      </c>
      <c r="BM190" s="224" t="s">
        <v>340</v>
      </c>
    </row>
    <row r="191" spans="1:65" s="13" customFormat="1">
      <c r="B191" s="226"/>
      <c r="C191" s="227"/>
      <c r="D191" s="228" t="s">
        <v>219</v>
      </c>
      <c r="E191" s="229" t="s">
        <v>1</v>
      </c>
      <c r="F191" s="230" t="s">
        <v>341</v>
      </c>
      <c r="G191" s="227"/>
      <c r="H191" s="231">
        <v>5.22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AT191" s="237" t="s">
        <v>219</v>
      </c>
      <c r="AU191" s="237" t="s">
        <v>95</v>
      </c>
      <c r="AV191" s="13" t="s">
        <v>95</v>
      </c>
      <c r="AW191" s="13" t="s">
        <v>32</v>
      </c>
      <c r="AX191" s="13" t="s">
        <v>84</v>
      </c>
      <c r="AY191" s="237" t="s">
        <v>211</v>
      </c>
    </row>
    <row r="192" spans="1:65" s="2" customFormat="1" ht="14.45" customHeight="1">
      <c r="A192" s="33"/>
      <c r="B192" s="34"/>
      <c r="C192" s="213" t="s">
        <v>342</v>
      </c>
      <c r="D192" s="213" t="s">
        <v>213</v>
      </c>
      <c r="E192" s="214" t="s">
        <v>343</v>
      </c>
      <c r="F192" s="215" t="s">
        <v>344</v>
      </c>
      <c r="G192" s="216" t="s">
        <v>239</v>
      </c>
      <c r="H192" s="217">
        <v>4.3499999999999996</v>
      </c>
      <c r="I192" s="218"/>
      <c r="J192" s="217">
        <f>ROUND(I192*H192,2)</f>
        <v>0</v>
      </c>
      <c r="K192" s="219"/>
      <c r="L192" s="38"/>
      <c r="M192" s="220" t="s">
        <v>1</v>
      </c>
      <c r="N192" s="221" t="s">
        <v>42</v>
      </c>
      <c r="O192" s="74"/>
      <c r="P192" s="222">
        <f>O192*H192</f>
        <v>0</v>
      </c>
      <c r="Q192" s="222">
        <v>1.5948500000000001</v>
      </c>
      <c r="R192" s="222">
        <f>Q192*H192</f>
        <v>6.9375974999999999</v>
      </c>
      <c r="S192" s="222">
        <v>0</v>
      </c>
      <c r="T192" s="223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24" t="s">
        <v>217</v>
      </c>
      <c r="AT192" s="224" t="s">
        <v>213</v>
      </c>
      <c r="AU192" s="224" t="s">
        <v>95</v>
      </c>
      <c r="AY192" s="16" t="s">
        <v>211</v>
      </c>
      <c r="BE192" s="225">
        <f>IF(N192="základná",J192,0)</f>
        <v>0</v>
      </c>
      <c r="BF192" s="225">
        <f>IF(N192="znížená",J192,0)</f>
        <v>0</v>
      </c>
      <c r="BG192" s="225">
        <f>IF(N192="zákl. prenesená",J192,0)</f>
        <v>0</v>
      </c>
      <c r="BH192" s="225">
        <f>IF(N192="zníž. prenesená",J192,0)</f>
        <v>0</v>
      </c>
      <c r="BI192" s="225">
        <f>IF(N192="nulová",J192,0)</f>
        <v>0</v>
      </c>
      <c r="BJ192" s="16" t="s">
        <v>95</v>
      </c>
      <c r="BK192" s="225">
        <f>ROUND(I192*H192,2)</f>
        <v>0</v>
      </c>
      <c r="BL192" s="16" t="s">
        <v>217</v>
      </c>
      <c r="BM192" s="224" t="s">
        <v>345</v>
      </c>
    </row>
    <row r="193" spans="1:65" s="13" customFormat="1">
      <c r="B193" s="226"/>
      <c r="C193" s="227"/>
      <c r="D193" s="228" t="s">
        <v>219</v>
      </c>
      <c r="E193" s="229" t="s">
        <v>1</v>
      </c>
      <c r="F193" s="230" t="s">
        <v>346</v>
      </c>
      <c r="G193" s="227"/>
      <c r="H193" s="231">
        <v>4.3499999999999996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219</v>
      </c>
      <c r="AU193" s="237" t="s">
        <v>95</v>
      </c>
      <c r="AV193" s="13" t="s">
        <v>95</v>
      </c>
      <c r="AW193" s="13" t="s">
        <v>32</v>
      </c>
      <c r="AX193" s="13" t="s">
        <v>84</v>
      </c>
      <c r="AY193" s="237" t="s">
        <v>211</v>
      </c>
    </row>
    <row r="194" spans="1:65" s="2" customFormat="1" ht="30" customHeight="1">
      <c r="A194" s="33"/>
      <c r="B194" s="34"/>
      <c r="C194" s="213" t="s">
        <v>347</v>
      </c>
      <c r="D194" s="213" t="s">
        <v>213</v>
      </c>
      <c r="E194" s="214" t="s">
        <v>348</v>
      </c>
      <c r="F194" s="215" t="s">
        <v>349</v>
      </c>
      <c r="G194" s="216" t="s">
        <v>216</v>
      </c>
      <c r="H194" s="217">
        <v>114.26</v>
      </c>
      <c r="I194" s="218"/>
      <c r="J194" s="217">
        <f>ROUND(I194*H194,2)</f>
        <v>0</v>
      </c>
      <c r="K194" s="219"/>
      <c r="L194" s="38"/>
      <c r="M194" s="220" t="s">
        <v>1</v>
      </c>
      <c r="N194" s="221" t="s">
        <v>42</v>
      </c>
      <c r="O194" s="74"/>
      <c r="P194" s="222">
        <f>O194*H194</f>
        <v>0</v>
      </c>
      <c r="Q194" s="222">
        <v>1.8000000000000001E-4</v>
      </c>
      <c r="R194" s="222">
        <f>Q194*H194</f>
        <v>2.0566800000000003E-2</v>
      </c>
      <c r="S194" s="222">
        <v>0</v>
      </c>
      <c r="T194" s="223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24" t="s">
        <v>217</v>
      </c>
      <c r="AT194" s="224" t="s">
        <v>213</v>
      </c>
      <c r="AU194" s="224" t="s">
        <v>95</v>
      </c>
      <c r="AY194" s="16" t="s">
        <v>211</v>
      </c>
      <c r="BE194" s="225">
        <f>IF(N194="základná",J194,0)</f>
        <v>0</v>
      </c>
      <c r="BF194" s="225">
        <f>IF(N194="znížená",J194,0)</f>
        <v>0</v>
      </c>
      <c r="BG194" s="225">
        <f>IF(N194="zákl. prenesená",J194,0)</f>
        <v>0</v>
      </c>
      <c r="BH194" s="225">
        <f>IF(N194="zníž. prenesená",J194,0)</f>
        <v>0</v>
      </c>
      <c r="BI194" s="225">
        <f>IF(N194="nulová",J194,0)</f>
        <v>0</v>
      </c>
      <c r="BJ194" s="16" t="s">
        <v>95</v>
      </c>
      <c r="BK194" s="225">
        <f>ROUND(I194*H194,2)</f>
        <v>0</v>
      </c>
      <c r="BL194" s="16" t="s">
        <v>217</v>
      </c>
      <c r="BM194" s="224" t="s">
        <v>350</v>
      </c>
    </row>
    <row r="195" spans="1:65" s="13" customFormat="1">
      <c r="B195" s="226"/>
      <c r="C195" s="227"/>
      <c r="D195" s="228" t="s">
        <v>219</v>
      </c>
      <c r="E195" s="229" t="s">
        <v>1</v>
      </c>
      <c r="F195" s="230" t="s">
        <v>351</v>
      </c>
      <c r="G195" s="227"/>
      <c r="H195" s="231">
        <v>114.26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AT195" s="237" t="s">
        <v>219</v>
      </c>
      <c r="AU195" s="237" t="s">
        <v>95</v>
      </c>
      <c r="AV195" s="13" t="s">
        <v>95</v>
      </c>
      <c r="AW195" s="13" t="s">
        <v>32</v>
      </c>
      <c r="AX195" s="13" t="s">
        <v>84</v>
      </c>
      <c r="AY195" s="237" t="s">
        <v>211</v>
      </c>
    </row>
    <row r="196" spans="1:65" s="2" customFormat="1" ht="30" customHeight="1">
      <c r="A196" s="33"/>
      <c r="B196" s="34"/>
      <c r="C196" s="249" t="s">
        <v>352</v>
      </c>
      <c r="D196" s="249" t="s">
        <v>314</v>
      </c>
      <c r="E196" s="250" t="s">
        <v>353</v>
      </c>
      <c r="F196" s="251" t="s">
        <v>354</v>
      </c>
      <c r="G196" s="252" t="s">
        <v>216</v>
      </c>
      <c r="H196" s="253">
        <v>116.55</v>
      </c>
      <c r="I196" s="254"/>
      <c r="J196" s="253">
        <f>ROUND(I196*H196,2)</f>
        <v>0</v>
      </c>
      <c r="K196" s="255"/>
      <c r="L196" s="256"/>
      <c r="M196" s="257" t="s">
        <v>1</v>
      </c>
      <c r="N196" s="258" t="s">
        <v>42</v>
      </c>
      <c r="O196" s="74"/>
      <c r="P196" s="222">
        <f>O196*H196</f>
        <v>0</v>
      </c>
      <c r="Q196" s="222">
        <v>4.0000000000000002E-4</v>
      </c>
      <c r="R196" s="222">
        <f>Q196*H196</f>
        <v>4.6620000000000002E-2</v>
      </c>
      <c r="S196" s="222">
        <v>0</v>
      </c>
      <c r="T196" s="223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24" t="s">
        <v>252</v>
      </c>
      <c r="AT196" s="224" t="s">
        <v>314</v>
      </c>
      <c r="AU196" s="224" t="s">
        <v>95</v>
      </c>
      <c r="AY196" s="16" t="s">
        <v>211</v>
      </c>
      <c r="BE196" s="225">
        <f>IF(N196="základná",J196,0)</f>
        <v>0</v>
      </c>
      <c r="BF196" s="225">
        <f>IF(N196="znížená",J196,0)</f>
        <v>0</v>
      </c>
      <c r="BG196" s="225">
        <f>IF(N196="zákl. prenesená",J196,0)</f>
        <v>0</v>
      </c>
      <c r="BH196" s="225">
        <f>IF(N196="zníž. prenesená",J196,0)</f>
        <v>0</v>
      </c>
      <c r="BI196" s="225">
        <f>IF(N196="nulová",J196,0)</f>
        <v>0</v>
      </c>
      <c r="BJ196" s="16" t="s">
        <v>95</v>
      </c>
      <c r="BK196" s="225">
        <f>ROUND(I196*H196,2)</f>
        <v>0</v>
      </c>
      <c r="BL196" s="16" t="s">
        <v>217</v>
      </c>
      <c r="BM196" s="224" t="s">
        <v>355</v>
      </c>
    </row>
    <row r="197" spans="1:65" s="13" customFormat="1">
      <c r="B197" s="226"/>
      <c r="C197" s="227"/>
      <c r="D197" s="228" t="s">
        <v>219</v>
      </c>
      <c r="E197" s="227"/>
      <c r="F197" s="230" t="s">
        <v>356</v>
      </c>
      <c r="G197" s="227"/>
      <c r="H197" s="231">
        <v>116.55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AT197" s="237" t="s">
        <v>219</v>
      </c>
      <c r="AU197" s="237" t="s">
        <v>95</v>
      </c>
      <c r="AV197" s="13" t="s">
        <v>95</v>
      </c>
      <c r="AW197" s="13" t="s">
        <v>4</v>
      </c>
      <c r="AX197" s="13" t="s">
        <v>84</v>
      </c>
      <c r="AY197" s="237" t="s">
        <v>211</v>
      </c>
    </row>
    <row r="198" spans="1:65" s="2" customFormat="1" ht="22.15" customHeight="1">
      <c r="A198" s="33"/>
      <c r="B198" s="34"/>
      <c r="C198" s="213" t="s">
        <v>357</v>
      </c>
      <c r="D198" s="213" t="s">
        <v>213</v>
      </c>
      <c r="E198" s="214" t="s">
        <v>358</v>
      </c>
      <c r="F198" s="215" t="s">
        <v>359</v>
      </c>
      <c r="G198" s="216" t="s">
        <v>239</v>
      </c>
      <c r="H198" s="217">
        <v>1.74</v>
      </c>
      <c r="I198" s="218"/>
      <c r="J198" s="217">
        <f>ROUND(I198*H198,2)</f>
        <v>0</v>
      </c>
      <c r="K198" s="219"/>
      <c r="L198" s="38"/>
      <c r="M198" s="220" t="s">
        <v>1</v>
      </c>
      <c r="N198" s="221" t="s">
        <v>42</v>
      </c>
      <c r="O198" s="74"/>
      <c r="P198" s="222">
        <f>O198*H198</f>
        <v>0</v>
      </c>
      <c r="Q198" s="222">
        <v>1.63</v>
      </c>
      <c r="R198" s="222">
        <f>Q198*H198</f>
        <v>2.8361999999999998</v>
      </c>
      <c r="S198" s="222">
        <v>0</v>
      </c>
      <c r="T198" s="223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224" t="s">
        <v>217</v>
      </c>
      <c r="AT198" s="224" t="s">
        <v>213</v>
      </c>
      <c r="AU198" s="224" t="s">
        <v>95</v>
      </c>
      <c r="AY198" s="16" t="s">
        <v>211</v>
      </c>
      <c r="BE198" s="225">
        <f>IF(N198="základná",J198,0)</f>
        <v>0</v>
      </c>
      <c r="BF198" s="225">
        <f>IF(N198="znížená",J198,0)</f>
        <v>0</v>
      </c>
      <c r="BG198" s="225">
        <f>IF(N198="zákl. prenesená",J198,0)</f>
        <v>0</v>
      </c>
      <c r="BH198" s="225">
        <f>IF(N198="zníž. prenesená",J198,0)</f>
        <v>0</v>
      </c>
      <c r="BI198" s="225">
        <f>IF(N198="nulová",J198,0)</f>
        <v>0</v>
      </c>
      <c r="BJ198" s="16" t="s">
        <v>95</v>
      </c>
      <c r="BK198" s="225">
        <f>ROUND(I198*H198,2)</f>
        <v>0</v>
      </c>
      <c r="BL198" s="16" t="s">
        <v>217</v>
      </c>
      <c r="BM198" s="224" t="s">
        <v>360</v>
      </c>
    </row>
    <row r="199" spans="1:65" s="13" customFormat="1">
      <c r="B199" s="226"/>
      <c r="C199" s="227"/>
      <c r="D199" s="228" t="s">
        <v>219</v>
      </c>
      <c r="E199" s="229" t="s">
        <v>1</v>
      </c>
      <c r="F199" s="230" t="s">
        <v>361</v>
      </c>
      <c r="G199" s="227"/>
      <c r="H199" s="231">
        <v>1.74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AT199" s="237" t="s">
        <v>219</v>
      </c>
      <c r="AU199" s="237" t="s">
        <v>95</v>
      </c>
      <c r="AV199" s="13" t="s">
        <v>95</v>
      </c>
      <c r="AW199" s="13" t="s">
        <v>32</v>
      </c>
      <c r="AX199" s="13" t="s">
        <v>84</v>
      </c>
      <c r="AY199" s="237" t="s">
        <v>211</v>
      </c>
    </row>
    <row r="200" spans="1:65" s="2" customFormat="1" ht="22.15" customHeight="1">
      <c r="A200" s="33"/>
      <c r="B200" s="34"/>
      <c r="C200" s="213" t="s">
        <v>362</v>
      </c>
      <c r="D200" s="213" t="s">
        <v>213</v>
      </c>
      <c r="E200" s="214" t="s">
        <v>363</v>
      </c>
      <c r="F200" s="215" t="s">
        <v>364</v>
      </c>
      <c r="G200" s="216" t="s">
        <v>234</v>
      </c>
      <c r="H200" s="217">
        <v>58</v>
      </c>
      <c r="I200" s="218"/>
      <c r="J200" s="217">
        <f>ROUND(I200*H200,2)</f>
        <v>0</v>
      </c>
      <c r="K200" s="219"/>
      <c r="L200" s="38"/>
      <c r="M200" s="220" t="s">
        <v>1</v>
      </c>
      <c r="N200" s="221" t="s">
        <v>42</v>
      </c>
      <c r="O200" s="74"/>
      <c r="P200" s="222">
        <f>O200*H200</f>
        <v>0</v>
      </c>
      <c r="Q200" s="222">
        <v>1.7979999999999999E-2</v>
      </c>
      <c r="R200" s="222">
        <f>Q200*H200</f>
        <v>1.04284</v>
      </c>
      <c r="S200" s="222">
        <v>0</v>
      </c>
      <c r="T200" s="223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224" t="s">
        <v>217</v>
      </c>
      <c r="AT200" s="224" t="s">
        <v>213</v>
      </c>
      <c r="AU200" s="224" t="s">
        <v>95</v>
      </c>
      <c r="AY200" s="16" t="s">
        <v>211</v>
      </c>
      <c r="BE200" s="225">
        <f>IF(N200="základná",J200,0)</f>
        <v>0</v>
      </c>
      <c r="BF200" s="225">
        <f>IF(N200="znížená",J200,0)</f>
        <v>0</v>
      </c>
      <c r="BG200" s="225">
        <f>IF(N200="zákl. prenesená",J200,0)</f>
        <v>0</v>
      </c>
      <c r="BH200" s="225">
        <f>IF(N200="zníž. prenesená",J200,0)</f>
        <v>0</v>
      </c>
      <c r="BI200" s="225">
        <f>IF(N200="nulová",J200,0)</f>
        <v>0</v>
      </c>
      <c r="BJ200" s="16" t="s">
        <v>95</v>
      </c>
      <c r="BK200" s="225">
        <f>ROUND(I200*H200,2)</f>
        <v>0</v>
      </c>
      <c r="BL200" s="16" t="s">
        <v>217</v>
      </c>
      <c r="BM200" s="224" t="s">
        <v>365</v>
      </c>
    </row>
    <row r="201" spans="1:65" s="12" customFormat="1" ht="22.9" customHeight="1">
      <c r="B201" s="197"/>
      <c r="C201" s="198"/>
      <c r="D201" s="199" t="s">
        <v>75</v>
      </c>
      <c r="E201" s="211" t="s">
        <v>217</v>
      </c>
      <c r="F201" s="211" t="s">
        <v>366</v>
      </c>
      <c r="G201" s="198"/>
      <c r="H201" s="198"/>
      <c r="I201" s="201"/>
      <c r="J201" s="212">
        <f>BK201</f>
        <v>0</v>
      </c>
      <c r="K201" s="198"/>
      <c r="L201" s="203"/>
      <c r="M201" s="204"/>
      <c r="N201" s="205"/>
      <c r="O201" s="205"/>
      <c r="P201" s="206">
        <f>SUM(P202:P208)</f>
        <v>0</v>
      </c>
      <c r="Q201" s="205"/>
      <c r="R201" s="206">
        <f>SUM(R202:R208)</f>
        <v>4.7643369999999994</v>
      </c>
      <c r="S201" s="205"/>
      <c r="T201" s="207">
        <f>SUM(T202:T208)</f>
        <v>0</v>
      </c>
      <c r="AR201" s="208" t="s">
        <v>84</v>
      </c>
      <c r="AT201" s="209" t="s">
        <v>75</v>
      </c>
      <c r="AU201" s="209" t="s">
        <v>84</v>
      </c>
      <c r="AY201" s="208" t="s">
        <v>211</v>
      </c>
      <c r="BK201" s="210">
        <f>SUM(BK202:BK208)</f>
        <v>0</v>
      </c>
    </row>
    <row r="202" spans="1:65" s="2" customFormat="1" ht="19.899999999999999" customHeight="1">
      <c r="A202" s="33"/>
      <c r="B202" s="34"/>
      <c r="C202" s="213" t="s">
        <v>367</v>
      </c>
      <c r="D202" s="213" t="s">
        <v>213</v>
      </c>
      <c r="E202" s="214" t="s">
        <v>368</v>
      </c>
      <c r="F202" s="215" t="s">
        <v>369</v>
      </c>
      <c r="G202" s="216" t="s">
        <v>239</v>
      </c>
      <c r="H202" s="217">
        <v>1.5</v>
      </c>
      <c r="I202" s="218"/>
      <c r="J202" s="217">
        <f>ROUND(I202*H202,2)</f>
        <v>0</v>
      </c>
      <c r="K202" s="219"/>
      <c r="L202" s="38"/>
      <c r="M202" s="220" t="s">
        <v>1</v>
      </c>
      <c r="N202" s="221" t="s">
        <v>42</v>
      </c>
      <c r="O202" s="74"/>
      <c r="P202" s="222">
        <f>O202*H202</f>
        <v>0</v>
      </c>
      <c r="Q202" s="222">
        <v>2.3255499999999998</v>
      </c>
      <c r="R202" s="222">
        <f>Q202*H202</f>
        <v>3.4883249999999997</v>
      </c>
      <c r="S202" s="222">
        <v>0</v>
      </c>
      <c r="T202" s="223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224" t="s">
        <v>217</v>
      </c>
      <c r="AT202" s="224" t="s">
        <v>213</v>
      </c>
      <c r="AU202" s="224" t="s">
        <v>95</v>
      </c>
      <c r="AY202" s="16" t="s">
        <v>211</v>
      </c>
      <c r="BE202" s="225">
        <f>IF(N202="základná",J202,0)</f>
        <v>0</v>
      </c>
      <c r="BF202" s="225">
        <f>IF(N202="znížená",J202,0)</f>
        <v>0</v>
      </c>
      <c r="BG202" s="225">
        <f>IF(N202="zákl. prenesená",J202,0)</f>
        <v>0</v>
      </c>
      <c r="BH202" s="225">
        <f>IF(N202="zníž. prenesená",J202,0)</f>
        <v>0</v>
      </c>
      <c r="BI202" s="225">
        <f>IF(N202="nulová",J202,0)</f>
        <v>0</v>
      </c>
      <c r="BJ202" s="16" t="s">
        <v>95</v>
      </c>
      <c r="BK202" s="225">
        <f>ROUND(I202*H202,2)</f>
        <v>0</v>
      </c>
      <c r="BL202" s="16" t="s">
        <v>217</v>
      </c>
      <c r="BM202" s="224" t="s">
        <v>370</v>
      </c>
    </row>
    <row r="203" spans="1:65" s="2" customFormat="1" ht="22.15" customHeight="1">
      <c r="A203" s="33"/>
      <c r="B203" s="34"/>
      <c r="C203" s="213" t="s">
        <v>371</v>
      </c>
      <c r="D203" s="213" t="s">
        <v>213</v>
      </c>
      <c r="E203" s="214" t="s">
        <v>372</v>
      </c>
      <c r="F203" s="215" t="s">
        <v>373</v>
      </c>
      <c r="G203" s="216" t="s">
        <v>216</v>
      </c>
      <c r="H203" s="217">
        <v>155.84</v>
      </c>
      <c r="I203" s="218"/>
      <c r="J203" s="217">
        <f>ROUND(I203*H203,2)</f>
        <v>0</v>
      </c>
      <c r="K203" s="219"/>
      <c r="L203" s="38"/>
      <c r="M203" s="220" t="s">
        <v>1</v>
      </c>
      <c r="N203" s="221" t="s">
        <v>42</v>
      </c>
      <c r="O203" s="74"/>
      <c r="P203" s="222">
        <f>O203*H203</f>
        <v>0</v>
      </c>
      <c r="Q203" s="222">
        <v>2.2499999999999998E-3</v>
      </c>
      <c r="R203" s="222">
        <f>Q203*H203</f>
        <v>0.35064000000000001</v>
      </c>
      <c r="S203" s="222">
        <v>0</v>
      </c>
      <c r="T203" s="223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224" t="s">
        <v>217</v>
      </c>
      <c r="AT203" s="224" t="s">
        <v>213</v>
      </c>
      <c r="AU203" s="224" t="s">
        <v>95</v>
      </c>
      <c r="AY203" s="16" t="s">
        <v>211</v>
      </c>
      <c r="BE203" s="225">
        <f>IF(N203="základná",J203,0)</f>
        <v>0</v>
      </c>
      <c r="BF203" s="225">
        <f>IF(N203="znížená",J203,0)</f>
        <v>0</v>
      </c>
      <c r="BG203" s="225">
        <f>IF(N203="zákl. prenesená",J203,0)</f>
        <v>0</v>
      </c>
      <c r="BH203" s="225">
        <f>IF(N203="zníž. prenesená",J203,0)</f>
        <v>0</v>
      </c>
      <c r="BI203" s="225">
        <f>IF(N203="nulová",J203,0)</f>
        <v>0</v>
      </c>
      <c r="BJ203" s="16" t="s">
        <v>95</v>
      </c>
      <c r="BK203" s="225">
        <f>ROUND(I203*H203,2)</f>
        <v>0</v>
      </c>
      <c r="BL203" s="16" t="s">
        <v>217</v>
      </c>
      <c r="BM203" s="224" t="s">
        <v>374</v>
      </c>
    </row>
    <row r="204" spans="1:65" s="13" customFormat="1">
      <c r="B204" s="226"/>
      <c r="C204" s="227"/>
      <c r="D204" s="228" t="s">
        <v>219</v>
      </c>
      <c r="E204" s="229" t="s">
        <v>1</v>
      </c>
      <c r="F204" s="230" t="s">
        <v>375</v>
      </c>
      <c r="G204" s="227"/>
      <c r="H204" s="231">
        <v>155.84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AT204" s="237" t="s">
        <v>219</v>
      </c>
      <c r="AU204" s="237" t="s">
        <v>95</v>
      </c>
      <c r="AV204" s="13" t="s">
        <v>95</v>
      </c>
      <c r="AW204" s="13" t="s">
        <v>32</v>
      </c>
      <c r="AX204" s="13" t="s">
        <v>84</v>
      </c>
      <c r="AY204" s="237" t="s">
        <v>211</v>
      </c>
    </row>
    <row r="205" spans="1:65" s="2" customFormat="1" ht="14.45" customHeight="1">
      <c r="A205" s="33"/>
      <c r="B205" s="34"/>
      <c r="C205" s="249" t="s">
        <v>376</v>
      </c>
      <c r="D205" s="249" t="s">
        <v>314</v>
      </c>
      <c r="E205" s="250" t="s">
        <v>377</v>
      </c>
      <c r="F205" s="251" t="s">
        <v>378</v>
      </c>
      <c r="G205" s="252" t="s">
        <v>216</v>
      </c>
      <c r="H205" s="253">
        <v>158.96</v>
      </c>
      <c r="I205" s="254"/>
      <c r="J205" s="253">
        <f>ROUND(I205*H205,2)</f>
        <v>0</v>
      </c>
      <c r="K205" s="255"/>
      <c r="L205" s="256"/>
      <c r="M205" s="257" t="s">
        <v>1</v>
      </c>
      <c r="N205" s="258" t="s">
        <v>42</v>
      </c>
      <c r="O205" s="74"/>
      <c r="P205" s="222">
        <f>O205*H205</f>
        <v>0</v>
      </c>
      <c r="Q205" s="222">
        <v>2.0000000000000001E-4</v>
      </c>
      <c r="R205" s="222">
        <f>Q205*H205</f>
        <v>3.1792000000000001E-2</v>
      </c>
      <c r="S205" s="222">
        <v>0</v>
      </c>
      <c r="T205" s="223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224" t="s">
        <v>252</v>
      </c>
      <c r="AT205" s="224" t="s">
        <v>314</v>
      </c>
      <c r="AU205" s="224" t="s">
        <v>95</v>
      </c>
      <c r="AY205" s="16" t="s">
        <v>211</v>
      </c>
      <c r="BE205" s="225">
        <f>IF(N205="základná",J205,0)</f>
        <v>0</v>
      </c>
      <c r="BF205" s="225">
        <f>IF(N205="znížená",J205,0)</f>
        <v>0</v>
      </c>
      <c r="BG205" s="225">
        <f>IF(N205="zákl. prenesená",J205,0)</f>
        <v>0</v>
      </c>
      <c r="BH205" s="225">
        <f>IF(N205="zníž. prenesená",J205,0)</f>
        <v>0</v>
      </c>
      <c r="BI205" s="225">
        <f>IF(N205="nulová",J205,0)</f>
        <v>0</v>
      </c>
      <c r="BJ205" s="16" t="s">
        <v>95</v>
      </c>
      <c r="BK205" s="225">
        <f>ROUND(I205*H205,2)</f>
        <v>0</v>
      </c>
      <c r="BL205" s="16" t="s">
        <v>217</v>
      </c>
      <c r="BM205" s="224" t="s">
        <v>379</v>
      </c>
    </row>
    <row r="206" spans="1:65" s="13" customFormat="1">
      <c r="B206" s="226"/>
      <c r="C206" s="227"/>
      <c r="D206" s="228" t="s">
        <v>219</v>
      </c>
      <c r="E206" s="227"/>
      <c r="F206" s="230" t="s">
        <v>380</v>
      </c>
      <c r="G206" s="227"/>
      <c r="H206" s="231">
        <v>158.96</v>
      </c>
      <c r="I206" s="232"/>
      <c r="J206" s="227"/>
      <c r="K206" s="227"/>
      <c r="L206" s="233"/>
      <c r="M206" s="234"/>
      <c r="N206" s="235"/>
      <c r="O206" s="235"/>
      <c r="P206" s="235"/>
      <c r="Q206" s="235"/>
      <c r="R206" s="235"/>
      <c r="S206" s="235"/>
      <c r="T206" s="236"/>
      <c r="AT206" s="237" t="s">
        <v>219</v>
      </c>
      <c r="AU206" s="237" t="s">
        <v>95</v>
      </c>
      <c r="AV206" s="13" t="s">
        <v>95</v>
      </c>
      <c r="AW206" s="13" t="s">
        <v>4</v>
      </c>
      <c r="AX206" s="13" t="s">
        <v>84</v>
      </c>
      <c r="AY206" s="237" t="s">
        <v>211</v>
      </c>
    </row>
    <row r="207" spans="1:65" s="2" customFormat="1" ht="30" customHeight="1">
      <c r="A207" s="33"/>
      <c r="B207" s="34"/>
      <c r="C207" s="213" t="s">
        <v>381</v>
      </c>
      <c r="D207" s="213" t="s">
        <v>213</v>
      </c>
      <c r="E207" s="214" t="s">
        <v>382</v>
      </c>
      <c r="F207" s="215" t="s">
        <v>383</v>
      </c>
      <c r="G207" s="216" t="s">
        <v>384</v>
      </c>
      <c r="H207" s="217">
        <v>1</v>
      </c>
      <c r="I207" s="218"/>
      <c r="J207" s="217">
        <f>ROUND(I207*H207,2)</f>
        <v>0</v>
      </c>
      <c r="K207" s="219"/>
      <c r="L207" s="38"/>
      <c r="M207" s="220" t="s">
        <v>1</v>
      </c>
      <c r="N207" s="221" t="s">
        <v>42</v>
      </c>
      <c r="O207" s="74"/>
      <c r="P207" s="222">
        <f>O207*H207</f>
        <v>0</v>
      </c>
      <c r="Q207" s="222">
        <v>0.16158</v>
      </c>
      <c r="R207" s="222">
        <f>Q207*H207</f>
        <v>0.16158</v>
      </c>
      <c r="S207" s="222">
        <v>0</v>
      </c>
      <c r="T207" s="223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24" t="s">
        <v>217</v>
      </c>
      <c r="AT207" s="224" t="s">
        <v>213</v>
      </c>
      <c r="AU207" s="224" t="s">
        <v>95</v>
      </c>
      <c r="AY207" s="16" t="s">
        <v>211</v>
      </c>
      <c r="BE207" s="225">
        <f>IF(N207="základná",J207,0)</f>
        <v>0</v>
      </c>
      <c r="BF207" s="225">
        <f>IF(N207="znížená",J207,0)</f>
        <v>0</v>
      </c>
      <c r="BG207" s="225">
        <f>IF(N207="zákl. prenesená",J207,0)</f>
        <v>0</v>
      </c>
      <c r="BH207" s="225">
        <f>IF(N207="zníž. prenesená",J207,0)</f>
        <v>0</v>
      </c>
      <c r="BI207" s="225">
        <f>IF(N207="nulová",J207,0)</f>
        <v>0</v>
      </c>
      <c r="BJ207" s="16" t="s">
        <v>95</v>
      </c>
      <c r="BK207" s="225">
        <f>ROUND(I207*H207,2)</f>
        <v>0</v>
      </c>
      <c r="BL207" s="16" t="s">
        <v>217</v>
      </c>
      <c r="BM207" s="224" t="s">
        <v>385</v>
      </c>
    </row>
    <row r="208" spans="1:65" s="2" customFormat="1" ht="22.15" customHeight="1">
      <c r="A208" s="33"/>
      <c r="B208" s="34"/>
      <c r="C208" s="249" t="s">
        <v>386</v>
      </c>
      <c r="D208" s="249" t="s">
        <v>314</v>
      </c>
      <c r="E208" s="250" t="s">
        <v>387</v>
      </c>
      <c r="F208" s="251" t="s">
        <v>388</v>
      </c>
      <c r="G208" s="252" t="s">
        <v>384</v>
      </c>
      <c r="H208" s="253">
        <v>1</v>
      </c>
      <c r="I208" s="254"/>
      <c r="J208" s="253">
        <f>ROUND(I208*H208,2)</f>
        <v>0</v>
      </c>
      <c r="K208" s="255"/>
      <c r="L208" s="256"/>
      <c r="M208" s="257" t="s">
        <v>1</v>
      </c>
      <c r="N208" s="258" t="s">
        <v>42</v>
      </c>
      <c r="O208" s="74"/>
      <c r="P208" s="222">
        <f>O208*H208</f>
        <v>0</v>
      </c>
      <c r="Q208" s="222">
        <v>0.73199999999999998</v>
      </c>
      <c r="R208" s="222">
        <f>Q208*H208</f>
        <v>0.73199999999999998</v>
      </c>
      <c r="S208" s="222">
        <v>0</v>
      </c>
      <c r="T208" s="223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24" t="s">
        <v>252</v>
      </c>
      <c r="AT208" s="224" t="s">
        <v>314</v>
      </c>
      <c r="AU208" s="224" t="s">
        <v>95</v>
      </c>
      <c r="AY208" s="16" t="s">
        <v>211</v>
      </c>
      <c r="BE208" s="225">
        <f>IF(N208="základná",J208,0)</f>
        <v>0</v>
      </c>
      <c r="BF208" s="225">
        <f>IF(N208="znížená",J208,0)</f>
        <v>0</v>
      </c>
      <c r="BG208" s="225">
        <f>IF(N208="zákl. prenesená",J208,0)</f>
        <v>0</v>
      </c>
      <c r="BH208" s="225">
        <f>IF(N208="zníž. prenesená",J208,0)</f>
        <v>0</v>
      </c>
      <c r="BI208" s="225">
        <f>IF(N208="nulová",J208,0)</f>
        <v>0</v>
      </c>
      <c r="BJ208" s="16" t="s">
        <v>95</v>
      </c>
      <c r="BK208" s="225">
        <f>ROUND(I208*H208,2)</f>
        <v>0</v>
      </c>
      <c r="BL208" s="16" t="s">
        <v>217</v>
      </c>
      <c r="BM208" s="224" t="s">
        <v>389</v>
      </c>
    </row>
    <row r="209" spans="1:65" s="12" customFormat="1" ht="22.9" customHeight="1">
      <c r="B209" s="197"/>
      <c r="C209" s="198"/>
      <c r="D209" s="199" t="s">
        <v>75</v>
      </c>
      <c r="E209" s="211" t="s">
        <v>236</v>
      </c>
      <c r="F209" s="211" t="s">
        <v>390</v>
      </c>
      <c r="G209" s="198"/>
      <c r="H209" s="198"/>
      <c r="I209" s="201"/>
      <c r="J209" s="212">
        <f>BK209</f>
        <v>0</v>
      </c>
      <c r="K209" s="198"/>
      <c r="L209" s="203"/>
      <c r="M209" s="204"/>
      <c r="N209" s="205"/>
      <c r="O209" s="205"/>
      <c r="P209" s="206">
        <f>SUM(P210:P220)</f>
        <v>0</v>
      </c>
      <c r="Q209" s="205"/>
      <c r="R209" s="206">
        <f>SUM(R210:R220)</f>
        <v>147.78111990000002</v>
      </c>
      <c r="S209" s="205"/>
      <c r="T209" s="207">
        <f>SUM(T210:T220)</f>
        <v>0</v>
      </c>
      <c r="AR209" s="208" t="s">
        <v>84</v>
      </c>
      <c r="AT209" s="209" t="s">
        <v>75</v>
      </c>
      <c r="AU209" s="209" t="s">
        <v>84</v>
      </c>
      <c r="AY209" s="208" t="s">
        <v>211</v>
      </c>
      <c r="BK209" s="210">
        <f>SUM(BK210:BK220)</f>
        <v>0</v>
      </c>
    </row>
    <row r="210" spans="1:65" s="2" customFormat="1" ht="22.15" customHeight="1">
      <c r="A210" s="33"/>
      <c r="B210" s="34"/>
      <c r="C210" s="213" t="s">
        <v>391</v>
      </c>
      <c r="D210" s="213" t="s">
        <v>213</v>
      </c>
      <c r="E210" s="214" t="s">
        <v>392</v>
      </c>
      <c r="F210" s="215" t="s">
        <v>393</v>
      </c>
      <c r="G210" s="216" t="s">
        <v>216</v>
      </c>
      <c r="H210" s="217">
        <v>155.84</v>
      </c>
      <c r="I210" s="218"/>
      <c r="J210" s="217">
        <f>ROUND(I210*H210,2)</f>
        <v>0</v>
      </c>
      <c r="K210" s="219"/>
      <c r="L210" s="38"/>
      <c r="M210" s="220" t="s">
        <v>1</v>
      </c>
      <c r="N210" s="221" t="s">
        <v>42</v>
      </c>
      <c r="O210" s="74"/>
      <c r="P210" s="222">
        <f>O210*H210</f>
        <v>0</v>
      </c>
      <c r="Q210" s="222">
        <v>0.27994000000000002</v>
      </c>
      <c r="R210" s="222">
        <f>Q210*H210</f>
        <v>43.625849600000002</v>
      </c>
      <c r="S210" s="222">
        <v>0</v>
      </c>
      <c r="T210" s="223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24" t="s">
        <v>217</v>
      </c>
      <c r="AT210" s="224" t="s">
        <v>213</v>
      </c>
      <c r="AU210" s="224" t="s">
        <v>95</v>
      </c>
      <c r="AY210" s="16" t="s">
        <v>211</v>
      </c>
      <c r="BE210" s="225">
        <f>IF(N210="základná",J210,0)</f>
        <v>0</v>
      </c>
      <c r="BF210" s="225">
        <f>IF(N210="znížená",J210,0)</f>
        <v>0</v>
      </c>
      <c r="BG210" s="225">
        <f>IF(N210="zákl. prenesená",J210,0)</f>
        <v>0</v>
      </c>
      <c r="BH210" s="225">
        <f>IF(N210="zníž. prenesená",J210,0)</f>
        <v>0</v>
      </c>
      <c r="BI210" s="225">
        <f>IF(N210="nulová",J210,0)</f>
        <v>0</v>
      </c>
      <c r="BJ210" s="16" t="s">
        <v>95</v>
      </c>
      <c r="BK210" s="225">
        <f>ROUND(I210*H210,2)</f>
        <v>0</v>
      </c>
      <c r="BL210" s="16" t="s">
        <v>217</v>
      </c>
      <c r="BM210" s="224" t="s">
        <v>394</v>
      </c>
    </row>
    <row r="211" spans="1:65" s="13" customFormat="1">
      <c r="B211" s="226"/>
      <c r="C211" s="227"/>
      <c r="D211" s="228" t="s">
        <v>219</v>
      </c>
      <c r="E211" s="229" t="s">
        <v>1</v>
      </c>
      <c r="F211" s="230" t="s">
        <v>375</v>
      </c>
      <c r="G211" s="227"/>
      <c r="H211" s="231">
        <v>155.84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AT211" s="237" t="s">
        <v>219</v>
      </c>
      <c r="AU211" s="237" t="s">
        <v>95</v>
      </c>
      <c r="AV211" s="13" t="s">
        <v>95</v>
      </c>
      <c r="AW211" s="13" t="s">
        <v>32</v>
      </c>
      <c r="AX211" s="13" t="s">
        <v>84</v>
      </c>
      <c r="AY211" s="237" t="s">
        <v>211</v>
      </c>
    </row>
    <row r="212" spans="1:65" s="2" customFormat="1" ht="30" customHeight="1">
      <c r="A212" s="33"/>
      <c r="B212" s="34"/>
      <c r="C212" s="213" t="s">
        <v>395</v>
      </c>
      <c r="D212" s="213" t="s">
        <v>213</v>
      </c>
      <c r="E212" s="214" t="s">
        <v>396</v>
      </c>
      <c r="F212" s="215" t="s">
        <v>397</v>
      </c>
      <c r="G212" s="216" t="s">
        <v>216</v>
      </c>
      <c r="H212" s="217">
        <v>155.84</v>
      </c>
      <c r="I212" s="218"/>
      <c r="J212" s="217">
        <f>ROUND(I212*H212,2)</f>
        <v>0</v>
      </c>
      <c r="K212" s="219"/>
      <c r="L212" s="38"/>
      <c r="M212" s="220" t="s">
        <v>1</v>
      </c>
      <c r="N212" s="221" t="s">
        <v>42</v>
      </c>
      <c r="O212" s="74"/>
      <c r="P212" s="222">
        <f>O212*H212</f>
        <v>0</v>
      </c>
      <c r="Q212" s="222">
        <v>0.37441000000000002</v>
      </c>
      <c r="R212" s="222">
        <f>Q212*H212</f>
        <v>58.348054400000002</v>
      </c>
      <c r="S212" s="222">
        <v>0</v>
      </c>
      <c r="T212" s="223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24" t="s">
        <v>217</v>
      </c>
      <c r="AT212" s="224" t="s">
        <v>213</v>
      </c>
      <c r="AU212" s="224" t="s">
        <v>95</v>
      </c>
      <c r="AY212" s="16" t="s">
        <v>211</v>
      </c>
      <c r="BE212" s="225">
        <f>IF(N212="základná",J212,0)</f>
        <v>0</v>
      </c>
      <c r="BF212" s="225">
        <f>IF(N212="znížená",J212,0)</f>
        <v>0</v>
      </c>
      <c r="BG212" s="225">
        <f>IF(N212="zákl. prenesená",J212,0)</f>
        <v>0</v>
      </c>
      <c r="BH212" s="225">
        <f>IF(N212="zníž. prenesená",J212,0)</f>
        <v>0</v>
      </c>
      <c r="BI212" s="225">
        <f>IF(N212="nulová",J212,0)</f>
        <v>0</v>
      </c>
      <c r="BJ212" s="16" t="s">
        <v>95</v>
      </c>
      <c r="BK212" s="225">
        <f>ROUND(I212*H212,2)</f>
        <v>0</v>
      </c>
      <c r="BL212" s="16" t="s">
        <v>217</v>
      </c>
      <c r="BM212" s="224" t="s">
        <v>398</v>
      </c>
    </row>
    <row r="213" spans="1:65" s="2" customFormat="1" ht="22.15" customHeight="1">
      <c r="A213" s="33"/>
      <c r="B213" s="34"/>
      <c r="C213" s="213" t="s">
        <v>399</v>
      </c>
      <c r="D213" s="213" t="s">
        <v>213</v>
      </c>
      <c r="E213" s="214" t="s">
        <v>400</v>
      </c>
      <c r="F213" s="215" t="s">
        <v>401</v>
      </c>
      <c r="G213" s="216" t="s">
        <v>216</v>
      </c>
      <c r="H213" s="217">
        <v>155.84</v>
      </c>
      <c r="I213" s="218"/>
      <c r="J213" s="217">
        <f>ROUND(I213*H213,2)</f>
        <v>0</v>
      </c>
      <c r="K213" s="219"/>
      <c r="L213" s="38"/>
      <c r="M213" s="220" t="s">
        <v>1</v>
      </c>
      <c r="N213" s="221" t="s">
        <v>42</v>
      </c>
      <c r="O213" s="74"/>
      <c r="P213" s="222">
        <f>O213*H213</f>
        <v>0</v>
      </c>
      <c r="Q213" s="222">
        <v>5.6100000000000004E-3</v>
      </c>
      <c r="R213" s="222">
        <f>Q213*H213</f>
        <v>0.87426240000000011</v>
      </c>
      <c r="S213" s="222">
        <v>0</v>
      </c>
      <c r="T213" s="223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24" t="s">
        <v>217</v>
      </c>
      <c r="AT213" s="224" t="s">
        <v>213</v>
      </c>
      <c r="AU213" s="224" t="s">
        <v>95</v>
      </c>
      <c r="AY213" s="16" t="s">
        <v>211</v>
      </c>
      <c r="BE213" s="225">
        <f>IF(N213="základná",J213,0)</f>
        <v>0</v>
      </c>
      <c r="BF213" s="225">
        <f>IF(N213="znížená",J213,0)</f>
        <v>0</v>
      </c>
      <c r="BG213" s="225">
        <f>IF(N213="zákl. prenesená",J213,0)</f>
        <v>0</v>
      </c>
      <c r="BH213" s="225">
        <f>IF(N213="zníž. prenesená",J213,0)</f>
        <v>0</v>
      </c>
      <c r="BI213" s="225">
        <f>IF(N213="nulová",J213,0)</f>
        <v>0</v>
      </c>
      <c r="BJ213" s="16" t="s">
        <v>95</v>
      </c>
      <c r="BK213" s="225">
        <f>ROUND(I213*H213,2)</f>
        <v>0</v>
      </c>
      <c r="BL213" s="16" t="s">
        <v>217</v>
      </c>
      <c r="BM213" s="224" t="s">
        <v>402</v>
      </c>
    </row>
    <row r="214" spans="1:65" s="2" customFormat="1" ht="34.9" customHeight="1">
      <c r="A214" s="33"/>
      <c r="B214" s="34"/>
      <c r="C214" s="213" t="s">
        <v>403</v>
      </c>
      <c r="D214" s="213" t="s">
        <v>213</v>
      </c>
      <c r="E214" s="214" t="s">
        <v>404</v>
      </c>
      <c r="F214" s="215" t="s">
        <v>405</v>
      </c>
      <c r="G214" s="216" t="s">
        <v>216</v>
      </c>
      <c r="H214" s="217">
        <v>158.66999999999999</v>
      </c>
      <c r="I214" s="218"/>
      <c r="J214" s="217">
        <f>ROUND(I214*H214,2)</f>
        <v>0</v>
      </c>
      <c r="K214" s="219"/>
      <c r="L214" s="38"/>
      <c r="M214" s="220" t="s">
        <v>1</v>
      </c>
      <c r="N214" s="221" t="s">
        <v>42</v>
      </c>
      <c r="O214" s="74"/>
      <c r="P214" s="222">
        <f>O214*H214</f>
        <v>0</v>
      </c>
      <c r="Q214" s="222">
        <v>7.1000000000000002E-4</v>
      </c>
      <c r="R214" s="222">
        <f>Q214*H214</f>
        <v>0.1126557</v>
      </c>
      <c r="S214" s="222">
        <v>0</v>
      </c>
      <c r="T214" s="223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224" t="s">
        <v>217</v>
      </c>
      <c r="AT214" s="224" t="s">
        <v>213</v>
      </c>
      <c r="AU214" s="224" t="s">
        <v>95</v>
      </c>
      <c r="AY214" s="16" t="s">
        <v>211</v>
      </c>
      <c r="BE214" s="225">
        <f>IF(N214="základná",J214,0)</f>
        <v>0</v>
      </c>
      <c r="BF214" s="225">
        <f>IF(N214="znížená",J214,0)</f>
        <v>0</v>
      </c>
      <c r="BG214" s="225">
        <f>IF(N214="zákl. prenesená",J214,0)</f>
        <v>0</v>
      </c>
      <c r="BH214" s="225">
        <f>IF(N214="zníž. prenesená",J214,0)</f>
        <v>0</v>
      </c>
      <c r="BI214" s="225">
        <f>IF(N214="nulová",J214,0)</f>
        <v>0</v>
      </c>
      <c r="BJ214" s="16" t="s">
        <v>95</v>
      </c>
      <c r="BK214" s="225">
        <f>ROUND(I214*H214,2)</f>
        <v>0</v>
      </c>
      <c r="BL214" s="16" t="s">
        <v>217</v>
      </c>
      <c r="BM214" s="224" t="s">
        <v>406</v>
      </c>
    </row>
    <row r="215" spans="1:65" s="13" customFormat="1">
      <c r="B215" s="226"/>
      <c r="C215" s="227"/>
      <c r="D215" s="228" t="s">
        <v>219</v>
      </c>
      <c r="E215" s="229" t="s">
        <v>1</v>
      </c>
      <c r="F215" s="230" t="s">
        <v>407</v>
      </c>
      <c r="G215" s="227"/>
      <c r="H215" s="231">
        <v>155.84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AT215" s="237" t="s">
        <v>219</v>
      </c>
      <c r="AU215" s="237" t="s">
        <v>95</v>
      </c>
      <c r="AV215" s="13" t="s">
        <v>95</v>
      </c>
      <c r="AW215" s="13" t="s">
        <v>32</v>
      </c>
      <c r="AX215" s="13" t="s">
        <v>76</v>
      </c>
      <c r="AY215" s="237" t="s">
        <v>211</v>
      </c>
    </row>
    <row r="216" spans="1:65" s="13" customFormat="1">
      <c r="B216" s="226"/>
      <c r="C216" s="227"/>
      <c r="D216" s="228" t="s">
        <v>219</v>
      </c>
      <c r="E216" s="229" t="s">
        <v>1</v>
      </c>
      <c r="F216" s="230" t="s">
        <v>408</v>
      </c>
      <c r="G216" s="227"/>
      <c r="H216" s="231">
        <v>2.83</v>
      </c>
      <c r="I216" s="232"/>
      <c r="J216" s="227"/>
      <c r="K216" s="227"/>
      <c r="L216" s="233"/>
      <c r="M216" s="234"/>
      <c r="N216" s="235"/>
      <c r="O216" s="235"/>
      <c r="P216" s="235"/>
      <c r="Q216" s="235"/>
      <c r="R216" s="235"/>
      <c r="S216" s="235"/>
      <c r="T216" s="236"/>
      <c r="AT216" s="237" t="s">
        <v>219</v>
      </c>
      <c r="AU216" s="237" t="s">
        <v>95</v>
      </c>
      <c r="AV216" s="13" t="s">
        <v>95</v>
      </c>
      <c r="AW216" s="13" t="s">
        <v>32</v>
      </c>
      <c r="AX216" s="13" t="s">
        <v>76</v>
      </c>
      <c r="AY216" s="237" t="s">
        <v>211</v>
      </c>
    </row>
    <row r="217" spans="1:65" s="14" customFormat="1">
      <c r="B217" s="238"/>
      <c r="C217" s="239"/>
      <c r="D217" s="228" t="s">
        <v>219</v>
      </c>
      <c r="E217" s="240" t="s">
        <v>1</v>
      </c>
      <c r="F217" s="241" t="s">
        <v>231</v>
      </c>
      <c r="G217" s="239"/>
      <c r="H217" s="242">
        <v>158.66999999999999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AT217" s="248" t="s">
        <v>219</v>
      </c>
      <c r="AU217" s="248" t="s">
        <v>95</v>
      </c>
      <c r="AV217" s="14" t="s">
        <v>217</v>
      </c>
      <c r="AW217" s="14" t="s">
        <v>32</v>
      </c>
      <c r="AX217" s="14" t="s">
        <v>84</v>
      </c>
      <c r="AY217" s="248" t="s">
        <v>211</v>
      </c>
    </row>
    <row r="218" spans="1:65" s="2" customFormat="1" ht="34.9" customHeight="1">
      <c r="A218" s="33"/>
      <c r="B218" s="34"/>
      <c r="C218" s="213" t="s">
        <v>409</v>
      </c>
      <c r="D218" s="213" t="s">
        <v>213</v>
      </c>
      <c r="E218" s="214" t="s">
        <v>410</v>
      </c>
      <c r="F218" s="215" t="s">
        <v>411</v>
      </c>
      <c r="G218" s="216" t="s">
        <v>216</v>
      </c>
      <c r="H218" s="217">
        <v>155.84</v>
      </c>
      <c r="I218" s="218"/>
      <c r="J218" s="217">
        <f>ROUND(I218*H218,2)</f>
        <v>0</v>
      </c>
      <c r="K218" s="219"/>
      <c r="L218" s="38"/>
      <c r="M218" s="220" t="s">
        <v>1</v>
      </c>
      <c r="N218" s="221" t="s">
        <v>42</v>
      </c>
      <c r="O218" s="74"/>
      <c r="P218" s="222">
        <f>O218*H218</f>
        <v>0</v>
      </c>
      <c r="Q218" s="222">
        <v>0.10373</v>
      </c>
      <c r="R218" s="222">
        <f>Q218*H218</f>
        <v>16.165283200000001</v>
      </c>
      <c r="S218" s="222">
        <v>0</v>
      </c>
      <c r="T218" s="223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224" t="s">
        <v>217</v>
      </c>
      <c r="AT218" s="224" t="s">
        <v>213</v>
      </c>
      <c r="AU218" s="224" t="s">
        <v>95</v>
      </c>
      <c r="AY218" s="16" t="s">
        <v>211</v>
      </c>
      <c r="BE218" s="225">
        <f>IF(N218="základná",J218,0)</f>
        <v>0</v>
      </c>
      <c r="BF218" s="225">
        <f>IF(N218="znížená",J218,0)</f>
        <v>0</v>
      </c>
      <c r="BG218" s="225">
        <f>IF(N218="zákl. prenesená",J218,0)</f>
        <v>0</v>
      </c>
      <c r="BH218" s="225">
        <f>IF(N218="zníž. prenesená",J218,0)</f>
        <v>0</v>
      </c>
      <c r="BI218" s="225">
        <f>IF(N218="nulová",J218,0)</f>
        <v>0</v>
      </c>
      <c r="BJ218" s="16" t="s">
        <v>95</v>
      </c>
      <c r="BK218" s="225">
        <f>ROUND(I218*H218,2)</f>
        <v>0</v>
      </c>
      <c r="BL218" s="16" t="s">
        <v>217</v>
      </c>
      <c r="BM218" s="224" t="s">
        <v>412</v>
      </c>
    </row>
    <row r="219" spans="1:65" s="2" customFormat="1" ht="34.9" customHeight="1">
      <c r="A219" s="33"/>
      <c r="B219" s="34"/>
      <c r="C219" s="213" t="s">
        <v>413</v>
      </c>
      <c r="D219" s="213" t="s">
        <v>213</v>
      </c>
      <c r="E219" s="214" t="s">
        <v>414</v>
      </c>
      <c r="F219" s="215" t="s">
        <v>415</v>
      </c>
      <c r="G219" s="216" t="s">
        <v>216</v>
      </c>
      <c r="H219" s="217">
        <v>2.83</v>
      </c>
      <c r="I219" s="218"/>
      <c r="J219" s="217">
        <f>ROUND(I219*H219,2)</f>
        <v>0</v>
      </c>
      <c r="K219" s="219"/>
      <c r="L219" s="38"/>
      <c r="M219" s="220" t="s">
        <v>1</v>
      </c>
      <c r="N219" s="221" t="s">
        <v>42</v>
      </c>
      <c r="O219" s="74"/>
      <c r="P219" s="222">
        <f>O219*H219</f>
        <v>0</v>
      </c>
      <c r="Q219" s="222">
        <v>0.12966</v>
      </c>
      <c r="R219" s="222">
        <f>Q219*H219</f>
        <v>0.36693779999999998</v>
      </c>
      <c r="S219" s="222">
        <v>0</v>
      </c>
      <c r="T219" s="223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224" t="s">
        <v>217</v>
      </c>
      <c r="AT219" s="224" t="s">
        <v>213</v>
      </c>
      <c r="AU219" s="224" t="s">
        <v>95</v>
      </c>
      <c r="AY219" s="16" t="s">
        <v>211</v>
      </c>
      <c r="BE219" s="225">
        <f>IF(N219="základná",J219,0)</f>
        <v>0</v>
      </c>
      <c r="BF219" s="225">
        <f>IF(N219="znížená",J219,0)</f>
        <v>0</v>
      </c>
      <c r="BG219" s="225">
        <f>IF(N219="zákl. prenesená",J219,0)</f>
        <v>0</v>
      </c>
      <c r="BH219" s="225">
        <f>IF(N219="zníž. prenesená",J219,0)</f>
        <v>0</v>
      </c>
      <c r="BI219" s="225">
        <f>IF(N219="nulová",J219,0)</f>
        <v>0</v>
      </c>
      <c r="BJ219" s="16" t="s">
        <v>95</v>
      </c>
      <c r="BK219" s="225">
        <f>ROUND(I219*H219,2)</f>
        <v>0</v>
      </c>
      <c r="BL219" s="16" t="s">
        <v>217</v>
      </c>
      <c r="BM219" s="224" t="s">
        <v>416</v>
      </c>
    </row>
    <row r="220" spans="1:65" s="2" customFormat="1" ht="34.9" customHeight="1">
      <c r="A220" s="33"/>
      <c r="B220" s="34"/>
      <c r="C220" s="213" t="s">
        <v>417</v>
      </c>
      <c r="D220" s="213" t="s">
        <v>213</v>
      </c>
      <c r="E220" s="214" t="s">
        <v>418</v>
      </c>
      <c r="F220" s="215" t="s">
        <v>419</v>
      </c>
      <c r="G220" s="216" t="s">
        <v>216</v>
      </c>
      <c r="H220" s="217">
        <v>155.84</v>
      </c>
      <c r="I220" s="218"/>
      <c r="J220" s="217">
        <f>ROUND(I220*H220,2)</f>
        <v>0</v>
      </c>
      <c r="K220" s="219"/>
      <c r="L220" s="38"/>
      <c r="M220" s="220" t="s">
        <v>1</v>
      </c>
      <c r="N220" s="221" t="s">
        <v>42</v>
      </c>
      <c r="O220" s="74"/>
      <c r="P220" s="222">
        <f>O220*H220</f>
        <v>0</v>
      </c>
      <c r="Q220" s="222">
        <v>0.18151999999999999</v>
      </c>
      <c r="R220" s="222">
        <f>Q220*H220</f>
        <v>28.288076799999999</v>
      </c>
      <c r="S220" s="222">
        <v>0</v>
      </c>
      <c r="T220" s="223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224" t="s">
        <v>217</v>
      </c>
      <c r="AT220" s="224" t="s">
        <v>213</v>
      </c>
      <c r="AU220" s="224" t="s">
        <v>95</v>
      </c>
      <c r="AY220" s="16" t="s">
        <v>211</v>
      </c>
      <c r="BE220" s="225">
        <f>IF(N220="základná",J220,0)</f>
        <v>0</v>
      </c>
      <c r="BF220" s="225">
        <f>IF(N220="znížená",J220,0)</f>
        <v>0</v>
      </c>
      <c r="BG220" s="225">
        <f>IF(N220="zákl. prenesená",J220,0)</f>
        <v>0</v>
      </c>
      <c r="BH220" s="225">
        <f>IF(N220="zníž. prenesená",J220,0)</f>
        <v>0</v>
      </c>
      <c r="BI220" s="225">
        <f>IF(N220="nulová",J220,0)</f>
        <v>0</v>
      </c>
      <c r="BJ220" s="16" t="s">
        <v>95</v>
      </c>
      <c r="BK220" s="225">
        <f>ROUND(I220*H220,2)</f>
        <v>0</v>
      </c>
      <c r="BL220" s="16" t="s">
        <v>217</v>
      </c>
      <c r="BM220" s="224" t="s">
        <v>420</v>
      </c>
    </row>
    <row r="221" spans="1:65" s="12" customFormat="1" ht="22.9" customHeight="1">
      <c r="B221" s="197"/>
      <c r="C221" s="198"/>
      <c r="D221" s="199" t="s">
        <v>75</v>
      </c>
      <c r="E221" s="211" t="s">
        <v>252</v>
      </c>
      <c r="F221" s="211" t="s">
        <v>421</v>
      </c>
      <c r="G221" s="198"/>
      <c r="H221" s="198"/>
      <c r="I221" s="201"/>
      <c r="J221" s="212">
        <f>BK221</f>
        <v>0</v>
      </c>
      <c r="K221" s="198"/>
      <c r="L221" s="203"/>
      <c r="M221" s="204"/>
      <c r="N221" s="205"/>
      <c r="O221" s="205"/>
      <c r="P221" s="206">
        <f>SUM(P222:P232)</f>
        <v>0</v>
      </c>
      <c r="Q221" s="205"/>
      <c r="R221" s="206">
        <f>SUM(R222:R232)</f>
        <v>2.3308900000000001</v>
      </c>
      <c r="S221" s="205"/>
      <c r="T221" s="207">
        <f>SUM(T222:T232)</f>
        <v>0</v>
      </c>
      <c r="AR221" s="208" t="s">
        <v>84</v>
      </c>
      <c r="AT221" s="209" t="s">
        <v>75</v>
      </c>
      <c r="AU221" s="209" t="s">
        <v>84</v>
      </c>
      <c r="AY221" s="208" t="s">
        <v>211</v>
      </c>
      <c r="BK221" s="210">
        <f>SUM(BK222:BK232)</f>
        <v>0</v>
      </c>
    </row>
    <row r="222" spans="1:65" s="2" customFormat="1" ht="22.15" customHeight="1">
      <c r="A222" s="33"/>
      <c r="B222" s="34"/>
      <c r="C222" s="213" t="s">
        <v>422</v>
      </c>
      <c r="D222" s="213" t="s">
        <v>213</v>
      </c>
      <c r="E222" s="214" t="s">
        <v>423</v>
      </c>
      <c r="F222" s="215" t="s">
        <v>424</v>
      </c>
      <c r="G222" s="216" t="s">
        <v>384</v>
      </c>
      <c r="H222" s="217">
        <v>5</v>
      </c>
      <c r="I222" s="218"/>
      <c r="J222" s="217">
        <f>ROUND(I222*H222,2)</f>
        <v>0</v>
      </c>
      <c r="K222" s="219"/>
      <c r="L222" s="38"/>
      <c r="M222" s="220" t="s">
        <v>1</v>
      </c>
      <c r="N222" s="221" t="s">
        <v>42</v>
      </c>
      <c r="O222" s="74"/>
      <c r="P222" s="222">
        <f>O222*H222</f>
        <v>0</v>
      </c>
      <c r="Q222" s="222">
        <v>1.6559999999999998E-2</v>
      </c>
      <c r="R222" s="222">
        <f>Q222*H222</f>
        <v>8.2799999999999985E-2</v>
      </c>
      <c r="S222" s="222">
        <v>0</v>
      </c>
      <c r="T222" s="223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224" t="s">
        <v>217</v>
      </c>
      <c r="AT222" s="224" t="s">
        <v>213</v>
      </c>
      <c r="AU222" s="224" t="s">
        <v>95</v>
      </c>
      <c r="AY222" s="16" t="s">
        <v>211</v>
      </c>
      <c r="BE222" s="225">
        <f>IF(N222="základná",J222,0)</f>
        <v>0</v>
      </c>
      <c r="BF222" s="225">
        <f>IF(N222="znížená",J222,0)</f>
        <v>0</v>
      </c>
      <c r="BG222" s="225">
        <f>IF(N222="zákl. prenesená",J222,0)</f>
        <v>0</v>
      </c>
      <c r="BH222" s="225">
        <f>IF(N222="zníž. prenesená",J222,0)</f>
        <v>0</v>
      </c>
      <c r="BI222" s="225">
        <f>IF(N222="nulová",J222,0)</f>
        <v>0</v>
      </c>
      <c r="BJ222" s="16" t="s">
        <v>95</v>
      </c>
      <c r="BK222" s="225">
        <f>ROUND(I222*H222,2)</f>
        <v>0</v>
      </c>
      <c r="BL222" s="16" t="s">
        <v>217</v>
      </c>
      <c r="BM222" s="224" t="s">
        <v>425</v>
      </c>
    </row>
    <row r="223" spans="1:65" s="2" customFormat="1" ht="19.899999999999999" customHeight="1">
      <c r="A223" s="33"/>
      <c r="B223" s="34"/>
      <c r="C223" s="249" t="s">
        <v>426</v>
      </c>
      <c r="D223" s="249" t="s">
        <v>314</v>
      </c>
      <c r="E223" s="250" t="s">
        <v>427</v>
      </c>
      <c r="F223" s="251" t="s">
        <v>428</v>
      </c>
      <c r="G223" s="252" t="s">
        <v>384</v>
      </c>
      <c r="H223" s="253">
        <v>2.02</v>
      </c>
      <c r="I223" s="254"/>
      <c r="J223" s="253">
        <f>ROUND(I223*H223,2)</f>
        <v>0</v>
      </c>
      <c r="K223" s="255"/>
      <c r="L223" s="256"/>
      <c r="M223" s="257" t="s">
        <v>1</v>
      </c>
      <c r="N223" s="258" t="s">
        <v>42</v>
      </c>
      <c r="O223" s="74"/>
      <c r="P223" s="222">
        <f>O223*H223</f>
        <v>0</v>
      </c>
      <c r="Q223" s="222">
        <v>0.36499999999999999</v>
      </c>
      <c r="R223" s="222">
        <f>Q223*H223</f>
        <v>0.73729999999999996</v>
      </c>
      <c r="S223" s="222">
        <v>0</v>
      </c>
      <c r="T223" s="223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224" t="s">
        <v>252</v>
      </c>
      <c r="AT223" s="224" t="s">
        <v>314</v>
      </c>
      <c r="AU223" s="224" t="s">
        <v>95</v>
      </c>
      <c r="AY223" s="16" t="s">
        <v>211</v>
      </c>
      <c r="BE223" s="225">
        <f>IF(N223="základná",J223,0)</f>
        <v>0</v>
      </c>
      <c r="BF223" s="225">
        <f>IF(N223="znížená",J223,0)</f>
        <v>0</v>
      </c>
      <c r="BG223" s="225">
        <f>IF(N223="zákl. prenesená",J223,0)</f>
        <v>0</v>
      </c>
      <c r="BH223" s="225">
        <f>IF(N223="zníž. prenesená",J223,0)</f>
        <v>0</v>
      </c>
      <c r="BI223" s="225">
        <f>IF(N223="nulová",J223,0)</f>
        <v>0</v>
      </c>
      <c r="BJ223" s="16" t="s">
        <v>95</v>
      </c>
      <c r="BK223" s="225">
        <f>ROUND(I223*H223,2)</f>
        <v>0</v>
      </c>
      <c r="BL223" s="16" t="s">
        <v>217</v>
      </c>
      <c r="BM223" s="224" t="s">
        <v>429</v>
      </c>
    </row>
    <row r="224" spans="1:65" s="13" customFormat="1">
      <c r="B224" s="226"/>
      <c r="C224" s="227"/>
      <c r="D224" s="228" t="s">
        <v>219</v>
      </c>
      <c r="E224" s="227"/>
      <c r="F224" s="230" t="s">
        <v>430</v>
      </c>
      <c r="G224" s="227"/>
      <c r="H224" s="231">
        <v>2.02</v>
      </c>
      <c r="I224" s="232"/>
      <c r="J224" s="227"/>
      <c r="K224" s="227"/>
      <c r="L224" s="233"/>
      <c r="M224" s="234"/>
      <c r="N224" s="235"/>
      <c r="O224" s="235"/>
      <c r="P224" s="235"/>
      <c r="Q224" s="235"/>
      <c r="R224" s="235"/>
      <c r="S224" s="235"/>
      <c r="T224" s="236"/>
      <c r="AT224" s="237" t="s">
        <v>219</v>
      </c>
      <c r="AU224" s="237" t="s">
        <v>95</v>
      </c>
      <c r="AV224" s="13" t="s">
        <v>95</v>
      </c>
      <c r="AW224" s="13" t="s">
        <v>4</v>
      </c>
      <c r="AX224" s="13" t="s">
        <v>84</v>
      </c>
      <c r="AY224" s="237" t="s">
        <v>211</v>
      </c>
    </row>
    <row r="225" spans="1:65" s="2" customFormat="1" ht="19.899999999999999" customHeight="1">
      <c r="A225" s="33"/>
      <c r="B225" s="34"/>
      <c r="C225" s="249" t="s">
        <v>431</v>
      </c>
      <c r="D225" s="249" t="s">
        <v>314</v>
      </c>
      <c r="E225" s="250" t="s">
        <v>432</v>
      </c>
      <c r="F225" s="251" t="s">
        <v>433</v>
      </c>
      <c r="G225" s="252" t="s">
        <v>384</v>
      </c>
      <c r="H225" s="253">
        <v>3.03</v>
      </c>
      <c r="I225" s="254"/>
      <c r="J225" s="253">
        <f>ROUND(I225*H225,2)</f>
        <v>0</v>
      </c>
      <c r="K225" s="255"/>
      <c r="L225" s="256"/>
      <c r="M225" s="257" t="s">
        <v>1</v>
      </c>
      <c r="N225" s="258" t="s">
        <v>42</v>
      </c>
      <c r="O225" s="74"/>
      <c r="P225" s="222">
        <f>O225*H225</f>
        <v>0</v>
      </c>
      <c r="Q225" s="222">
        <v>0.36499999999999999</v>
      </c>
      <c r="R225" s="222">
        <f>Q225*H225</f>
        <v>1.10595</v>
      </c>
      <c r="S225" s="222">
        <v>0</v>
      </c>
      <c r="T225" s="223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224" t="s">
        <v>252</v>
      </c>
      <c r="AT225" s="224" t="s">
        <v>314</v>
      </c>
      <c r="AU225" s="224" t="s">
        <v>95</v>
      </c>
      <c r="AY225" s="16" t="s">
        <v>211</v>
      </c>
      <c r="BE225" s="225">
        <f>IF(N225="základná",J225,0)</f>
        <v>0</v>
      </c>
      <c r="BF225" s="225">
        <f>IF(N225="znížená",J225,0)</f>
        <v>0</v>
      </c>
      <c r="BG225" s="225">
        <f>IF(N225="zákl. prenesená",J225,0)</f>
        <v>0</v>
      </c>
      <c r="BH225" s="225">
        <f>IF(N225="zníž. prenesená",J225,0)</f>
        <v>0</v>
      </c>
      <c r="BI225" s="225">
        <f>IF(N225="nulová",J225,0)</f>
        <v>0</v>
      </c>
      <c r="BJ225" s="16" t="s">
        <v>95</v>
      </c>
      <c r="BK225" s="225">
        <f>ROUND(I225*H225,2)</f>
        <v>0</v>
      </c>
      <c r="BL225" s="16" t="s">
        <v>217</v>
      </c>
      <c r="BM225" s="224" t="s">
        <v>434</v>
      </c>
    </row>
    <row r="226" spans="1:65" s="13" customFormat="1">
      <c r="B226" s="226"/>
      <c r="C226" s="227"/>
      <c r="D226" s="228" t="s">
        <v>219</v>
      </c>
      <c r="E226" s="227"/>
      <c r="F226" s="230" t="s">
        <v>435</v>
      </c>
      <c r="G226" s="227"/>
      <c r="H226" s="231">
        <v>3.03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AT226" s="237" t="s">
        <v>219</v>
      </c>
      <c r="AU226" s="237" t="s">
        <v>95</v>
      </c>
      <c r="AV226" s="13" t="s">
        <v>95</v>
      </c>
      <c r="AW226" s="13" t="s">
        <v>4</v>
      </c>
      <c r="AX226" s="13" t="s">
        <v>84</v>
      </c>
      <c r="AY226" s="237" t="s">
        <v>211</v>
      </c>
    </row>
    <row r="227" spans="1:65" s="2" customFormat="1" ht="22.15" customHeight="1">
      <c r="A227" s="33"/>
      <c r="B227" s="34"/>
      <c r="C227" s="213" t="s">
        <v>436</v>
      </c>
      <c r="D227" s="213" t="s">
        <v>213</v>
      </c>
      <c r="E227" s="214" t="s">
        <v>437</v>
      </c>
      <c r="F227" s="215" t="s">
        <v>438</v>
      </c>
      <c r="G227" s="216" t="s">
        <v>384</v>
      </c>
      <c r="H227" s="217">
        <v>1</v>
      </c>
      <c r="I227" s="218"/>
      <c r="J227" s="217">
        <f>ROUND(I227*H227,2)</f>
        <v>0</v>
      </c>
      <c r="K227" s="219"/>
      <c r="L227" s="38"/>
      <c r="M227" s="220" t="s">
        <v>1</v>
      </c>
      <c r="N227" s="221" t="s">
        <v>42</v>
      </c>
      <c r="O227" s="74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224" t="s">
        <v>217</v>
      </c>
      <c r="AT227" s="224" t="s">
        <v>213</v>
      </c>
      <c r="AU227" s="224" t="s">
        <v>95</v>
      </c>
      <c r="AY227" s="16" t="s">
        <v>211</v>
      </c>
      <c r="BE227" s="225">
        <f>IF(N227="základná",J227,0)</f>
        <v>0</v>
      </c>
      <c r="BF227" s="225">
        <f>IF(N227="znížená",J227,0)</f>
        <v>0</v>
      </c>
      <c r="BG227" s="225">
        <f>IF(N227="zákl. prenesená",J227,0)</f>
        <v>0</v>
      </c>
      <c r="BH227" s="225">
        <f>IF(N227="zníž. prenesená",J227,0)</f>
        <v>0</v>
      </c>
      <c r="BI227" s="225">
        <f>IF(N227="nulová",J227,0)</f>
        <v>0</v>
      </c>
      <c r="BJ227" s="16" t="s">
        <v>95</v>
      </c>
      <c r="BK227" s="225">
        <f>ROUND(I227*H227,2)</f>
        <v>0</v>
      </c>
      <c r="BL227" s="16" t="s">
        <v>217</v>
      </c>
      <c r="BM227" s="224" t="s">
        <v>439</v>
      </c>
    </row>
    <row r="228" spans="1:65" s="2" customFormat="1" ht="22.15" customHeight="1">
      <c r="A228" s="33"/>
      <c r="B228" s="34"/>
      <c r="C228" s="213" t="s">
        <v>440</v>
      </c>
      <c r="D228" s="213" t="s">
        <v>213</v>
      </c>
      <c r="E228" s="214" t="s">
        <v>441</v>
      </c>
      <c r="F228" s="215" t="s">
        <v>442</v>
      </c>
      <c r="G228" s="216" t="s">
        <v>384</v>
      </c>
      <c r="H228" s="217">
        <v>1</v>
      </c>
      <c r="I228" s="218"/>
      <c r="J228" s="217">
        <f>ROUND(I228*H228,2)</f>
        <v>0</v>
      </c>
      <c r="K228" s="219"/>
      <c r="L228" s="38"/>
      <c r="M228" s="220" t="s">
        <v>1</v>
      </c>
      <c r="N228" s="221" t="s">
        <v>42</v>
      </c>
      <c r="O228" s="74"/>
      <c r="P228" s="222">
        <f>O228*H228</f>
        <v>0</v>
      </c>
      <c r="Q228" s="222">
        <v>3.5029999999999999E-2</v>
      </c>
      <c r="R228" s="222">
        <f>Q228*H228</f>
        <v>3.5029999999999999E-2</v>
      </c>
      <c r="S228" s="222">
        <v>0</v>
      </c>
      <c r="T228" s="223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224" t="s">
        <v>217</v>
      </c>
      <c r="AT228" s="224" t="s">
        <v>213</v>
      </c>
      <c r="AU228" s="224" t="s">
        <v>95</v>
      </c>
      <c r="AY228" s="16" t="s">
        <v>211</v>
      </c>
      <c r="BE228" s="225">
        <f>IF(N228="základná",J228,0)</f>
        <v>0</v>
      </c>
      <c r="BF228" s="225">
        <f>IF(N228="znížená",J228,0)</f>
        <v>0</v>
      </c>
      <c r="BG228" s="225">
        <f>IF(N228="zákl. prenesená",J228,0)</f>
        <v>0</v>
      </c>
      <c r="BH228" s="225">
        <f>IF(N228="zníž. prenesená",J228,0)</f>
        <v>0</v>
      </c>
      <c r="BI228" s="225">
        <f>IF(N228="nulová",J228,0)</f>
        <v>0</v>
      </c>
      <c r="BJ228" s="16" t="s">
        <v>95</v>
      </c>
      <c r="BK228" s="225">
        <f>ROUND(I228*H228,2)</f>
        <v>0</v>
      </c>
      <c r="BL228" s="16" t="s">
        <v>217</v>
      </c>
      <c r="BM228" s="224" t="s">
        <v>443</v>
      </c>
    </row>
    <row r="229" spans="1:65" s="2" customFormat="1" ht="19.899999999999999" customHeight="1">
      <c r="A229" s="33"/>
      <c r="B229" s="34"/>
      <c r="C229" s="249" t="s">
        <v>444</v>
      </c>
      <c r="D229" s="249" t="s">
        <v>314</v>
      </c>
      <c r="E229" s="250" t="s">
        <v>445</v>
      </c>
      <c r="F229" s="251" t="s">
        <v>446</v>
      </c>
      <c r="G229" s="252" t="s">
        <v>384</v>
      </c>
      <c r="H229" s="253">
        <v>1.01</v>
      </c>
      <c r="I229" s="254"/>
      <c r="J229" s="253">
        <f>ROUND(I229*H229,2)</f>
        <v>0</v>
      </c>
      <c r="K229" s="255"/>
      <c r="L229" s="256"/>
      <c r="M229" s="257" t="s">
        <v>1</v>
      </c>
      <c r="N229" s="258" t="s">
        <v>42</v>
      </c>
      <c r="O229" s="74"/>
      <c r="P229" s="222">
        <f>O229*H229</f>
        <v>0</v>
      </c>
      <c r="Q229" s="222">
        <v>0.36499999999999999</v>
      </c>
      <c r="R229" s="222">
        <f>Q229*H229</f>
        <v>0.36864999999999998</v>
      </c>
      <c r="S229" s="222">
        <v>0</v>
      </c>
      <c r="T229" s="223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224" t="s">
        <v>252</v>
      </c>
      <c r="AT229" s="224" t="s">
        <v>314</v>
      </c>
      <c r="AU229" s="224" t="s">
        <v>95</v>
      </c>
      <c r="AY229" s="16" t="s">
        <v>211</v>
      </c>
      <c r="BE229" s="225">
        <f>IF(N229="základná",J229,0)</f>
        <v>0</v>
      </c>
      <c r="BF229" s="225">
        <f>IF(N229="znížená",J229,0)</f>
        <v>0</v>
      </c>
      <c r="BG229" s="225">
        <f>IF(N229="zákl. prenesená",J229,0)</f>
        <v>0</v>
      </c>
      <c r="BH229" s="225">
        <f>IF(N229="zníž. prenesená",J229,0)</f>
        <v>0</v>
      </c>
      <c r="BI229" s="225">
        <f>IF(N229="nulová",J229,0)</f>
        <v>0</v>
      </c>
      <c r="BJ229" s="16" t="s">
        <v>95</v>
      </c>
      <c r="BK229" s="225">
        <f>ROUND(I229*H229,2)</f>
        <v>0</v>
      </c>
      <c r="BL229" s="16" t="s">
        <v>217</v>
      </c>
      <c r="BM229" s="224" t="s">
        <v>447</v>
      </c>
    </row>
    <row r="230" spans="1:65" s="13" customFormat="1">
      <c r="B230" s="226"/>
      <c r="C230" s="227"/>
      <c r="D230" s="228" t="s">
        <v>219</v>
      </c>
      <c r="E230" s="227"/>
      <c r="F230" s="230" t="s">
        <v>448</v>
      </c>
      <c r="G230" s="227"/>
      <c r="H230" s="231">
        <v>1.01</v>
      </c>
      <c r="I230" s="232"/>
      <c r="J230" s="227"/>
      <c r="K230" s="227"/>
      <c r="L230" s="233"/>
      <c r="M230" s="234"/>
      <c r="N230" s="235"/>
      <c r="O230" s="235"/>
      <c r="P230" s="235"/>
      <c r="Q230" s="235"/>
      <c r="R230" s="235"/>
      <c r="S230" s="235"/>
      <c r="T230" s="236"/>
      <c r="AT230" s="237" t="s">
        <v>219</v>
      </c>
      <c r="AU230" s="237" t="s">
        <v>95</v>
      </c>
      <c r="AV230" s="13" t="s">
        <v>95</v>
      </c>
      <c r="AW230" s="13" t="s">
        <v>4</v>
      </c>
      <c r="AX230" s="13" t="s">
        <v>84</v>
      </c>
      <c r="AY230" s="237" t="s">
        <v>211</v>
      </c>
    </row>
    <row r="231" spans="1:65" s="2" customFormat="1" ht="14.45" customHeight="1">
      <c r="A231" s="33"/>
      <c r="B231" s="34"/>
      <c r="C231" s="213" t="s">
        <v>449</v>
      </c>
      <c r="D231" s="213" t="s">
        <v>213</v>
      </c>
      <c r="E231" s="214" t="s">
        <v>450</v>
      </c>
      <c r="F231" s="215" t="s">
        <v>451</v>
      </c>
      <c r="G231" s="216" t="s">
        <v>234</v>
      </c>
      <c r="H231" s="217">
        <v>2.65</v>
      </c>
      <c r="I231" s="218"/>
      <c r="J231" s="217">
        <f>ROUND(I231*H231,2)</f>
        <v>0</v>
      </c>
      <c r="K231" s="219"/>
      <c r="L231" s="38"/>
      <c r="M231" s="220" t="s">
        <v>1</v>
      </c>
      <c r="N231" s="221" t="s">
        <v>42</v>
      </c>
      <c r="O231" s="74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224" t="s">
        <v>217</v>
      </c>
      <c r="AT231" s="224" t="s">
        <v>213</v>
      </c>
      <c r="AU231" s="224" t="s">
        <v>95</v>
      </c>
      <c r="AY231" s="16" t="s">
        <v>211</v>
      </c>
      <c r="BE231" s="225">
        <f>IF(N231="základná",J231,0)</f>
        <v>0</v>
      </c>
      <c r="BF231" s="225">
        <f>IF(N231="znížená",J231,0)</f>
        <v>0</v>
      </c>
      <c r="BG231" s="225">
        <f>IF(N231="zákl. prenesená",J231,0)</f>
        <v>0</v>
      </c>
      <c r="BH231" s="225">
        <f>IF(N231="zníž. prenesená",J231,0)</f>
        <v>0</v>
      </c>
      <c r="BI231" s="225">
        <f>IF(N231="nulová",J231,0)</f>
        <v>0</v>
      </c>
      <c r="BJ231" s="16" t="s">
        <v>95</v>
      </c>
      <c r="BK231" s="225">
        <f>ROUND(I231*H231,2)</f>
        <v>0</v>
      </c>
      <c r="BL231" s="16" t="s">
        <v>217</v>
      </c>
      <c r="BM231" s="224" t="s">
        <v>452</v>
      </c>
    </row>
    <row r="232" spans="1:65" s="2" customFormat="1" ht="30" customHeight="1">
      <c r="A232" s="33"/>
      <c r="B232" s="34"/>
      <c r="C232" s="213" t="s">
        <v>453</v>
      </c>
      <c r="D232" s="213" t="s">
        <v>213</v>
      </c>
      <c r="E232" s="214" t="s">
        <v>454</v>
      </c>
      <c r="F232" s="215" t="s">
        <v>455</v>
      </c>
      <c r="G232" s="216" t="s">
        <v>234</v>
      </c>
      <c r="H232" s="217">
        <v>58</v>
      </c>
      <c r="I232" s="218"/>
      <c r="J232" s="217">
        <f>ROUND(I232*H232,2)</f>
        <v>0</v>
      </c>
      <c r="K232" s="219"/>
      <c r="L232" s="38"/>
      <c r="M232" s="220" t="s">
        <v>1</v>
      </c>
      <c r="N232" s="221" t="s">
        <v>42</v>
      </c>
      <c r="O232" s="74"/>
      <c r="P232" s="222">
        <f>O232*H232</f>
        <v>0</v>
      </c>
      <c r="Q232" s="222">
        <v>2.0000000000000002E-5</v>
      </c>
      <c r="R232" s="222">
        <f>Q232*H232</f>
        <v>1.16E-3</v>
      </c>
      <c r="S232" s="222">
        <v>0</v>
      </c>
      <c r="T232" s="223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224" t="s">
        <v>217</v>
      </c>
      <c r="AT232" s="224" t="s">
        <v>213</v>
      </c>
      <c r="AU232" s="224" t="s">
        <v>95</v>
      </c>
      <c r="AY232" s="16" t="s">
        <v>211</v>
      </c>
      <c r="BE232" s="225">
        <f>IF(N232="základná",J232,0)</f>
        <v>0</v>
      </c>
      <c r="BF232" s="225">
        <f>IF(N232="znížená",J232,0)</f>
        <v>0</v>
      </c>
      <c r="BG232" s="225">
        <f>IF(N232="zákl. prenesená",J232,0)</f>
        <v>0</v>
      </c>
      <c r="BH232" s="225">
        <f>IF(N232="zníž. prenesená",J232,0)</f>
        <v>0</v>
      </c>
      <c r="BI232" s="225">
        <f>IF(N232="nulová",J232,0)</f>
        <v>0</v>
      </c>
      <c r="BJ232" s="16" t="s">
        <v>95</v>
      </c>
      <c r="BK232" s="225">
        <f>ROUND(I232*H232,2)</f>
        <v>0</v>
      </c>
      <c r="BL232" s="16" t="s">
        <v>217</v>
      </c>
      <c r="BM232" s="224" t="s">
        <v>456</v>
      </c>
    </row>
    <row r="233" spans="1:65" s="12" customFormat="1" ht="22.9" customHeight="1">
      <c r="B233" s="197"/>
      <c r="C233" s="198"/>
      <c r="D233" s="199" t="s">
        <v>75</v>
      </c>
      <c r="E233" s="211" t="s">
        <v>256</v>
      </c>
      <c r="F233" s="211" t="s">
        <v>457</v>
      </c>
      <c r="G233" s="198"/>
      <c r="H233" s="198"/>
      <c r="I233" s="201"/>
      <c r="J233" s="212">
        <f>BK233</f>
        <v>0</v>
      </c>
      <c r="K233" s="198"/>
      <c r="L233" s="203"/>
      <c r="M233" s="204"/>
      <c r="N233" s="205"/>
      <c r="O233" s="205"/>
      <c r="P233" s="206">
        <f>SUM(P234:P266)</f>
        <v>0</v>
      </c>
      <c r="Q233" s="205"/>
      <c r="R233" s="206">
        <f>SUM(R234:R266)</f>
        <v>50.3913023</v>
      </c>
      <c r="S233" s="205"/>
      <c r="T233" s="207">
        <f>SUM(T234:T266)</f>
        <v>0.16800000000000001</v>
      </c>
      <c r="AR233" s="208" t="s">
        <v>84</v>
      </c>
      <c r="AT233" s="209" t="s">
        <v>75</v>
      </c>
      <c r="AU233" s="209" t="s">
        <v>84</v>
      </c>
      <c r="AY233" s="208" t="s">
        <v>211</v>
      </c>
      <c r="BK233" s="210">
        <f>SUM(BK234:BK266)</f>
        <v>0</v>
      </c>
    </row>
    <row r="234" spans="1:65" s="2" customFormat="1" ht="14.45" customHeight="1">
      <c r="A234" s="33"/>
      <c r="B234" s="34"/>
      <c r="C234" s="213" t="s">
        <v>458</v>
      </c>
      <c r="D234" s="213" t="s">
        <v>213</v>
      </c>
      <c r="E234" s="214" t="s">
        <v>459</v>
      </c>
      <c r="F234" s="215" t="s">
        <v>460</v>
      </c>
      <c r="G234" s="216" t="s">
        <v>384</v>
      </c>
      <c r="H234" s="217">
        <v>1</v>
      </c>
      <c r="I234" s="218"/>
      <c r="J234" s="217">
        <f>ROUND(I234*H234,2)</f>
        <v>0</v>
      </c>
      <c r="K234" s="219"/>
      <c r="L234" s="38"/>
      <c r="M234" s="220" t="s">
        <v>1</v>
      </c>
      <c r="N234" s="221" t="s">
        <v>42</v>
      </c>
      <c r="O234" s="74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224" t="s">
        <v>217</v>
      </c>
      <c r="AT234" s="224" t="s">
        <v>213</v>
      </c>
      <c r="AU234" s="224" t="s">
        <v>95</v>
      </c>
      <c r="AY234" s="16" t="s">
        <v>211</v>
      </c>
      <c r="BE234" s="225">
        <f>IF(N234="základná",J234,0)</f>
        <v>0</v>
      </c>
      <c r="BF234" s="225">
        <f>IF(N234="znížená",J234,0)</f>
        <v>0</v>
      </c>
      <c r="BG234" s="225">
        <f>IF(N234="zákl. prenesená",J234,0)</f>
        <v>0</v>
      </c>
      <c r="BH234" s="225">
        <f>IF(N234="zníž. prenesená",J234,0)</f>
        <v>0</v>
      </c>
      <c r="BI234" s="225">
        <f>IF(N234="nulová",J234,0)</f>
        <v>0</v>
      </c>
      <c r="BJ234" s="16" t="s">
        <v>95</v>
      </c>
      <c r="BK234" s="225">
        <f>ROUND(I234*H234,2)</f>
        <v>0</v>
      </c>
      <c r="BL234" s="16" t="s">
        <v>217</v>
      </c>
      <c r="BM234" s="224" t="s">
        <v>461</v>
      </c>
    </row>
    <row r="235" spans="1:65" s="2" customFormat="1" ht="22.15" customHeight="1">
      <c r="A235" s="33"/>
      <c r="B235" s="34"/>
      <c r="C235" s="213" t="s">
        <v>462</v>
      </c>
      <c r="D235" s="213" t="s">
        <v>213</v>
      </c>
      <c r="E235" s="214" t="s">
        <v>463</v>
      </c>
      <c r="F235" s="215" t="s">
        <v>464</v>
      </c>
      <c r="G235" s="216" t="s">
        <v>384</v>
      </c>
      <c r="H235" s="217">
        <v>4</v>
      </c>
      <c r="I235" s="218"/>
      <c r="J235" s="217">
        <f>ROUND(I235*H235,2)</f>
        <v>0</v>
      </c>
      <c r="K235" s="219"/>
      <c r="L235" s="38"/>
      <c r="M235" s="220" t="s">
        <v>1</v>
      </c>
      <c r="N235" s="221" t="s">
        <v>42</v>
      </c>
      <c r="O235" s="74"/>
      <c r="P235" s="222">
        <f>O235*H235</f>
        <v>0</v>
      </c>
      <c r="Q235" s="222">
        <v>0.22133</v>
      </c>
      <c r="R235" s="222">
        <f>Q235*H235</f>
        <v>0.88532</v>
      </c>
      <c r="S235" s="222">
        <v>0</v>
      </c>
      <c r="T235" s="223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224" t="s">
        <v>217</v>
      </c>
      <c r="AT235" s="224" t="s">
        <v>213</v>
      </c>
      <c r="AU235" s="224" t="s">
        <v>95</v>
      </c>
      <c r="AY235" s="16" t="s">
        <v>211</v>
      </c>
      <c r="BE235" s="225">
        <f>IF(N235="základná",J235,0)</f>
        <v>0</v>
      </c>
      <c r="BF235" s="225">
        <f>IF(N235="znížená",J235,0)</f>
        <v>0</v>
      </c>
      <c r="BG235" s="225">
        <f>IF(N235="zákl. prenesená",J235,0)</f>
        <v>0</v>
      </c>
      <c r="BH235" s="225">
        <f>IF(N235="zníž. prenesená",J235,0)</f>
        <v>0</v>
      </c>
      <c r="BI235" s="225">
        <f>IF(N235="nulová",J235,0)</f>
        <v>0</v>
      </c>
      <c r="BJ235" s="16" t="s">
        <v>95</v>
      </c>
      <c r="BK235" s="225">
        <f>ROUND(I235*H235,2)</f>
        <v>0</v>
      </c>
      <c r="BL235" s="16" t="s">
        <v>217</v>
      </c>
      <c r="BM235" s="224" t="s">
        <v>465</v>
      </c>
    </row>
    <row r="236" spans="1:65" s="13" customFormat="1">
      <c r="B236" s="226"/>
      <c r="C236" s="227"/>
      <c r="D236" s="228" t="s">
        <v>219</v>
      </c>
      <c r="E236" s="229" t="s">
        <v>1</v>
      </c>
      <c r="F236" s="230" t="s">
        <v>466</v>
      </c>
      <c r="G236" s="227"/>
      <c r="H236" s="231">
        <v>1</v>
      </c>
      <c r="I236" s="232"/>
      <c r="J236" s="227"/>
      <c r="K236" s="227"/>
      <c r="L236" s="233"/>
      <c r="M236" s="234"/>
      <c r="N236" s="235"/>
      <c r="O236" s="235"/>
      <c r="P236" s="235"/>
      <c r="Q236" s="235"/>
      <c r="R236" s="235"/>
      <c r="S236" s="235"/>
      <c r="T236" s="236"/>
      <c r="AT236" s="237" t="s">
        <v>219</v>
      </c>
      <c r="AU236" s="237" t="s">
        <v>95</v>
      </c>
      <c r="AV236" s="13" t="s">
        <v>95</v>
      </c>
      <c r="AW236" s="13" t="s">
        <v>32</v>
      </c>
      <c r="AX236" s="13" t="s">
        <v>76</v>
      </c>
      <c r="AY236" s="237" t="s">
        <v>211</v>
      </c>
    </row>
    <row r="237" spans="1:65" s="13" customFormat="1">
      <c r="B237" s="226"/>
      <c r="C237" s="227"/>
      <c r="D237" s="228" t="s">
        <v>219</v>
      </c>
      <c r="E237" s="229" t="s">
        <v>1</v>
      </c>
      <c r="F237" s="230" t="s">
        <v>467</v>
      </c>
      <c r="G237" s="227"/>
      <c r="H237" s="231">
        <v>3</v>
      </c>
      <c r="I237" s="232"/>
      <c r="J237" s="227"/>
      <c r="K237" s="227"/>
      <c r="L237" s="233"/>
      <c r="M237" s="234"/>
      <c r="N237" s="235"/>
      <c r="O237" s="235"/>
      <c r="P237" s="235"/>
      <c r="Q237" s="235"/>
      <c r="R237" s="235"/>
      <c r="S237" s="235"/>
      <c r="T237" s="236"/>
      <c r="AT237" s="237" t="s">
        <v>219</v>
      </c>
      <c r="AU237" s="237" t="s">
        <v>95</v>
      </c>
      <c r="AV237" s="13" t="s">
        <v>95</v>
      </c>
      <c r="AW237" s="13" t="s">
        <v>32</v>
      </c>
      <c r="AX237" s="13" t="s">
        <v>76</v>
      </c>
      <c r="AY237" s="237" t="s">
        <v>211</v>
      </c>
    </row>
    <row r="238" spans="1:65" s="14" customFormat="1">
      <c r="B238" s="238"/>
      <c r="C238" s="239"/>
      <c r="D238" s="228" t="s">
        <v>219</v>
      </c>
      <c r="E238" s="240" t="s">
        <v>1</v>
      </c>
      <c r="F238" s="241" t="s">
        <v>231</v>
      </c>
      <c r="G238" s="239"/>
      <c r="H238" s="242">
        <v>4</v>
      </c>
      <c r="I238" s="243"/>
      <c r="J238" s="239"/>
      <c r="K238" s="239"/>
      <c r="L238" s="244"/>
      <c r="M238" s="245"/>
      <c r="N238" s="246"/>
      <c r="O238" s="246"/>
      <c r="P238" s="246"/>
      <c r="Q238" s="246"/>
      <c r="R238" s="246"/>
      <c r="S238" s="246"/>
      <c r="T238" s="247"/>
      <c r="AT238" s="248" t="s">
        <v>219</v>
      </c>
      <c r="AU238" s="248" t="s">
        <v>95</v>
      </c>
      <c r="AV238" s="14" t="s">
        <v>217</v>
      </c>
      <c r="AW238" s="14" t="s">
        <v>32</v>
      </c>
      <c r="AX238" s="14" t="s">
        <v>84</v>
      </c>
      <c r="AY238" s="248" t="s">
        <v>211</v>
      </c>
    </row>
    <row r="239" spans="1:65" s="2" customFormat="1" ht="14.45" customHeight="1">
      <c r="A239" s="33"/>
      <c r="B239" s="34"/>
      <c r="C239" s="249" t="s">
        <v>468</v>
      </c>
      <c r="D239" s="249" t="s">
        <v>314</v>
      </c>
      <c r="E239" s="250" t="s">
        <v>469</v>
      </c>
      <c r="F239" s="251" t="s">
        <v>470</v>
      </c>
      <c r="G239" s="252" t="s">
        <v>384</v>
      </c>
      <c r="H239" s="253">
        <v>3</v>
      </c>
      <c r="I239" s="254"/>
      <c r="J239" s="253">
        <f t="shared" ref="J239:J244" si="5">ROUND(I239*H239,2)</f>
        <v>0</v>
      </c>
      <c r="K239" s="255"/>
      <c r="L239" s="256"/>
      <c r="M239" s="257" t="s">
        <v>1</v>
      </c>
      <c r="N239" s="258" t="s">
        <v>42</v>
      </c>
      <c r="O239" s="74"/>
      <c r="P239" s="222">
        <f t="shared" ref="P239:P244" si="6">O239*H239</f>
        <v>0</v>
      </c>
      <c r="Q239" s="222">
        <v>2E-3</v>
      </c>
      <c r="R239" s="222">
        <f t="shared" ref="R239:R244" si="7">Q239*H239</f>
        <v>6.0000000000000001E-3</v>
      </c>
      <c r="S239" s="222">
        <v>0</v>
      </c>
      <c r="T239" s="223">
        <f t="shared" ref="T239:T244" si="8"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224" t="s">
        <v>252</v>
      </c>
      <c r="AT239" s="224" t="s">
        <v>314</v>
      </c>
      <c r="AU239" s="224" t="s">
        <v>95</v>
      </c>
      <c r="AY239" s="16" t="s">
        <v>211</v>
      </c>
      <c r="BE239" s="225">
        <f t="shared" ref="BE239:BE244" si="9">IF(N239="základná",J239,0)</f>
        <v>0</v>
      </c>
      <c r="BF239" s="225">
        <f t="shared" ref="BF239:BF244" si="10">IF(N239="znížená",J239,0)</f>
        <v>0</v>
      </c>
      <c r="BG239" s="225">
        <f t="shared" ref="BG239:BG244" si="11">IF(N239="zákl. prenesená",J239,0)</f>
        <v>0</v>
      </c>
      <c r="BH239" s="225">
        <f t="shared" ref="BH239:BH244" si="12">IF(N239="zníž. prenesená",J239,0)</f>
        <v>0</v>
      </c>
      <c r="BI239" s="225">
        <f t="shared" ref="BI239:BI244" si="13">IF(N239="nulová",J239,0)</f>
        <v>0</v>
      </c>
      <c r="BJ239" s="16" t="s">
        <v>95</v>
      </c>
      <c r="BK239" s="225">
        <f t="shared" ref="BK239:BK244" si="14">ROUND(I239*H239,2)</f>
        <v>0</v>
      </c>
      <c r="BL239" s="16" t="s">
        <v>217</v>
      </c>
      <c r="BM239" s="224" t="s">
        <v>471</v>
      </c>
    </row>
    <row r="240" spans="1:65" s="2" customFormat="1" ht="22.15" customHeight="1">
      <c r="A240" s="33"/>
      <c r="B240" s="34"/>
      <c r="C240" s="213" t="s">
        <v>472</v>
      </c>
      <c r="D240" s="213" t="s">
        <v>213</v>
      </c>
      <c r="E240" s="214" t="s">
        <v>473</v>
      </c>
      <c r="F240" s="215" t="s">
        <v>474</v>
      </c>
      <c r="G240" s="216" t="s">
        <v>384</v>
      </c>
      <c r="H240" s="217">
        <v>3</v>
      </c>
      <c r="I240" s="218"/>
      <c r="J240" s="217">
        <f t="shared" si="5"/>
        <v>0</v>
      </c>
      <c r="K240" s="219"/>
      <c r="L240" s="38"/>
      <c r="M240" s="220" t="s">
        <v>1</v>
      </c>
      <c r="N240" s="221" t="s">
        <v>42</v>
      </c>
      <c r="O240" s="74"/>
      <c r="P240" s="222">
        <f t="shared" si="6"/>
        <v>0</v>
      </c>
      <c r="Q240" s="222">
        <v>0.11958000000000001</v>
      </c>
      <c r="R240" s="222">
        <f t="shared" si="7"/>
        <v>0.35874</v>
      </c>
      <c r="S240" s="222">
        <v>0</v>
      </c>
      <c r="T240" s="223">
        <f t="shared" si="8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224" t="s">
        <v>217</v>
      </c>
      <c r="AT240" s="224" t="s">
        <v>213</v>
      </c>
      <c r="AU240" s="224" t="s">
        <v>95</v>
      </c>
      <c r="AY240" s="16" t="s">
        <v>211</v>
      </c>
      <c r="BE240" s="225">
        <f t="shared" si="9"/>
        <v>0</v>
      </c>
      <c r="BF240" s="225">
        <f t="shared" si="10"/>
        <v>0</v>
      </c>
      <c r="BG240" s="225">
        <f t="shared" si="11"/>
        <v>0</v>
      </c>
      <c r="BH240" s="225">
        <f t="shared" si="12"/>
        <v>0</v>
      </c>
      <c r="BI240" s="225">
        <f t="shared" si="13"/>
        <v>0</v>
      </c>
      <c r="BJ240" s="16" t="s">
        <v>95</v>
      </c>
      <c r="BK240" s="225">
        <f t="shared" si="14"/>
        <v>0</v>
      </c>
      <c r="BL240" s="16" t="s">
        <v>217</v>
      </c>
      <c r="BM240" s="224" t="s">
        <v>475</v>
      </c>
    </row>
    <row r="241" spans="1:65" s="2" customFormat="1" ht="14.45" customHeight="1">
      <c r="A241" s="33"/>
      <c r="B241" s="34"/>
      <c r="C241" s="249" t="s">
        <v>476</v>
      </c>
      <c r="D241" s="249" t="s">
        <v>314</v>
      </c>
      <c r="E241" s="250" t="s">
        <v>477</v>
      </c>
      <c r="F241" s="251" t="s">
        <v>478</v>
      </c>
      <c r="G241" s="252" t="s">
        <v>384</v>
      </c>
      <c r="H241" s="253">
        <v>3</v>
      </c>
      <c r="I241" s="254"/>
      <c r="J241" s="253">
        <f t="shared" si="5"/>
        <v>0</v>
      </c>
      <c r="K241" s="255"/>
      <c r="L241" s="256"/>
      <c r="M241" s="257" t="s">
        <v>1</v>
      </c>
      <c r="N241" s="258" t="s">
        <v>42</v>
      </c>
      <c r="O241" s="74"/>
      <c r="P241" s="222">
        <f t="shared" si="6"/>
        <v>0</v>
      </c>
      <c r="Q241" s="222">
        <v>1.4E-3</v>
      </c>
      <c r="R241" s="222">
        <f t="shared" si="7"/>
        <v>4.1999999999999997E-3</v>
      </c>
      <c r="S241" s="222">
        <v>0</v>
      </c>
      <c r="T241" s="223">
        <f t="shared" si="8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224" t="s">
        <v>252</v>
      </c>
      <c r="AT241" s="224" t="s">
        <v>314</v>
      </c>
      <c r="AU241" s="224" t="s">
        <v>95</v>
      </c>
      <c r="AY241" s="16" t="s">
        <v>211</v>
      </c>
      <c r="BE241" s="225">
        <f t="shared" si="9"/>
        <v>0</v>
      </c>
      <c r="BF241" s="225">
        <f t="shared" si="10"/>
        <v>0</v>
      </c>
      <c r="BG241" s="225">
        <f t="shared" si="11"/>
        <v>0</v>
      </c>
      <c r="BH241" s="225">
        <f t="shared" si="12"/>
        <v>0</v>
      </c>
      <c r="BI241" s="225">
        <f t="shared" si="13"/>
        <v>0</v>
      </c>
      <c r="BJ241" s="16" t="s">
        <v>95</v>
      </c>
      <c r="BK241" s="225">
        <f t="shared" si="14"/>
        <v>0</v>
      </c>
      <c r="BL241" s="16" t="s">
        <v>217</v>
      </c>
      <c r="BM241" s="224" t="s">
        <v>479</v>
      </c>
    </row>
    <row r="242" spans="1:65" s="2" customFormat="1" ht="14.45" customHeight="1">
      <c r="A242" s="33"/>
      <c r="B242" s="34"/>
      <c r="C242" s="249" t="s">
        <v>480</v>
      </c>
      <c r="D242" s="249" t="s">
        <v>314</v>
      </c>
      <c r="E242" s="250" t="s">
        <v>481</v>
      </c>
      <c r="F242" s="251" t="s">
        <v>482</v>
      </c>
      <c r="G242" s="252" t="s">
        <v>384</v>
      </c>
      <c r="H242" s="253">
        <v>4</v>
      </c>
      <c r="I242" s="254"/>
      <c r="J242" s="253">
        <f t="shared" si="5"/>
        <v>0</v>
      </c>
      <c r="K242" s="255"/>
      <c r="L242" s="256"/>
      <c r="M242" s="257" t="s">
        <v>1</v>
      </c>
      <c r="N242" s="258" t="s">
        <v>42</v>
      </c>
      <c r="O242" s="74"/>
      <c r="P242" s="222">
        <f t="shared" si="6"/>
        <v>0</v>
      </c>
      <c r="Q242" s="222">
        <v>1.5E-5</v>
      </c>
      <c r="R242" s="222">
        <f t="shared" si="7"/>
        <v>6.0000000000000002E-5</v>
      </c>
      <c r="S242" s="222">
        <v>0</v>
      </c>
      <c r="T242" s="223">
        <f t="shared" si="8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224" t="s">
        <v>252</v>
      </c>
      <c r="AT242" s="224" t="s">
        <v>314</v>
      </c>
      <c r="AU242" s="224" t="s">
        <v>95</v>
      </c>
      <c r="AY242" s="16" t="s">
        <v>211</v>
      </c>
      <c r="BE242" s="225">
        <f t="shared" si="9"/>
        <v>0</v>
      </c>
      <c r="BF242" s="225">
        <f t="shared" si="10"/>
        <v>0</v>
      </c>
      <c r="BG242" s="225">
        <f t="shared" si="11"/>
        <v>0</v>
      </c>
      <c r="BH242" s="225">
        <f t="shared" si="12"/>
        <v>0</v>
      </c>
      <c r="BI242" s="225">
        <f t="shared" si="13"/>
        <v>0</v>
      </c>
      <c r="BJ242" s="16" t="s">
        <v>95</v>
      </c>
      <c r="BK242" s="225">
        <f t="shared" si="14"/>
        <v>0</v>
      </c>
      <c r="BL242" s="16" t="s">
        <v>217</v>
      </c>
      <c r="BM242" s="224" t="s">
        <v>483</v>
      </c>
    </row>
    <row r="243" spans="1:65" s="2" customFormat="1" ht="30" customHeight="1">
      <c r="A243" s="33"/>
      <c r="B243" s="34"/>
      <c r="C243" s="213" t="s">
        <v>484</v>
      </c>
      <c r="D243" s="213" t="s">
        <v>213</v>
      </c>
      <c r="E243" s="214" t="s">
        <v>485</v>
      </c>
      <c r="F243" s="215" t="s">
        <v>486</v>
      </c>
      <c r="G243" s="216" t="s">
        <v>234</v>
      </c>
      <c r="H243" s="217">
        <v>62.52</v>
      </c>
      <c r="I243" s="218"/>
      <c r="J243" s="217">
        <f t="shared" si="5"/>
        <v>0</v>
      </c>
      <c r="K243" s="219"/>
      <c r="L243" s="38"/>
      <c r="M243" s="220" t="s">
        <v>1</v>
      </c>
      <c r="N243" s="221" t="s">
        <v>42</v>
      </c>
      <c r="O243" s="74"/>
      <c r="P243" s="222">
        <f t="shared" si="6"/>
        <v>0</v>
      </c>
      <c r="Q243" s="222">
        <v>6.9999999999999994E-5</v>
      </c>
      <c r="R243" s="222">
        <f t="shared" si="7"/>
        <v>4.3763999999999999E-3</v>
      </c>
      <c r="S243" s="222">
        <v>0</v>
      </c>
      <c r="T243" s="223">
        <f t="shared" si="8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224" t="s">
        <v>217</v>
      </c>
      <c r="AT243" s="224" t="s">
        <v>213</v>
      </c>
      <c r="AU243" s="224" t="s">
        <v>95</v>
      </c>
      <c r="AY243" s="16" t="s">
        <v>211</v>
      </c>
      <c r="BE243" s="225">
        <f t="shared" si="9"/>
        <v>0</v>
      </c>
      <c r="BF243" s="225">
        <f t="shared" si="10"/>
        <v>0</v>
      </c>
      <c r="BG243" s="225">
        <f t="shared" si="11"/>
        <v>0</v>
      </c>
      <c r="BH243" s="225">
        <f t="shared" si="12"/>
        <v>0</v>
      </c>
      <c r="BI243" s="225">
        <f t="shared" si="13"/>
        <v>0</v>
      </c>
      <c r="BJ243" s="16" t="s">
        <v>95</v>
      </c>
      <c r="BK243" s="225">
        <f t="shared" si="14"/>
        <v>0</v>
      </c>
      <c r="BL243" s="16" t="s">
        <v>217</v>
      </c>
      <c r="BM243" s="224" t="s">
        <v>487</v>
      </c>
    </row>
    <row r="244" spans="1:65" s="2" customFormat="1" ht="22.15" customHeight="1">
      <c r="A244" s="33"/>
      <c r="B244" s="34"/>
      <c r="C244" s="213" t="s">
        <v>488</v>
      </c>
      <c r="D244" s="213" t="s">
        <v>213</v>
      </c>
      <c r="E244" s="214" t="s">
        <v>489</v>
      </c>
      <c r="F244" s="215" t="s">
        <v>490</v>
      </c>
      <c r="G244" s="216" t="s">
        <v>384</v>
      </c>
      <c r="H244" s="217">
        <v>6</v>
      </c>
      <c r="I244" s="218"/>
      <c r="J244" s="217">
        <f t="shared" si="5"/>
        <v>0</v>
      </c>
      <c r="K244" s="219"/>
      <c r="L244" s="38"/>
      <c r="M244" s="220" t="s">
        <v>1</v>
      </c>
      <c r="N244" s="221" t="s">
        <v>42</v>
      </c>
      <c r="O244" s="74"/>
      <c r="P244" s="222">
        <f t="shared" si="6"/>
        <v>0</v>
      </c>
      <c r="Q244" s="222">
        <v>0</v>
      </c>
      <c r="R244" s="222">
        <f t="shared" si="7"/>
        <v>0</v>
      </c>
      <c r="S244" s="222">
        <v>0</v>
      </c>
      <c r="T244" s="223">
        <f t="shared" si="8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224" t="s">
        <v>217</v>
      </c>
      <c r="AT244" s="224" t="s">
        <v>213</v>
      </c>
      <c r="AU244" s="224" t="s">
        <v>95</v>
      </c>
      <c r="AY244" s="16" t="s">
        <v>211</v>
      </c>
      <c r="BE244" s="225">
        <f t="shared" si="9"/>
        <v>0</v>
      </c>
      <c r="BF244" s="225">
        <f t="shared" si="10"/>
        <v>0</v>
      </c>
      <c r="BG244" s="225">
        <f t="shared" si="11"/>
        <v>0</v>
      </c>
      <c r="BH244" s="225">
        <f t="shared" si="12"/>
        <v>0</v>
      </c>
      <c r="BI244" s="225">
        <f t="shared" si="13"/>
        <v>0</v>
      </c>
      <c r="BJ244" s="16" t="s">
        <v>95</v>
      </c>
      <c r="BK244" s="225">
        <f t="shared" si="14"/>
        <v>0</v>
      </c>
      <c r="BL244" s="16" t="s">
        <v>217</v>
      </c>
      <c r="BM244" s="224" t="s">
        <v>491</v>
      </c>
    </row>
    <row r="245" spans="1:65" s="13" customFormat="1">
      <c r="B245" s="226"/>
      <c r="C245" s="227"/>
      <c r="D245" s="228" t="s">
        <v>219</v>
      </c>
      <c r="E245" s="229" t="s">
        <v>1</v>
      </c>
      <c r="F245" s="230" t="s">
        <v>492</v>
      </c>
      <c r="G245" s="227"/>
      <c r="H245" s="231">
        <v>6</v>
      </c>
      <c r="I245" s="232"/>
      <c r="J245" s="227"/>
      <c r="K245" s="227"/>
      <c r="L245" s="233"/>
      <c r="M245" s="234"/>
      <c r="N245" s="235"/>
      <c r="O245" s="235"/>
      <c r="P245" s="235"/>
      <c r="Q245" s="235"/>
      <c r="R245" s="235"/>
      <c r="S245" s="235"/>
      <c r="T245" s="236"/>
      <c r="AT245" s="237" t="s">
        <v>219</v>
      </c>
      <c r="AU245" s="237" t="s">
        <v>95</v>
      </c>
      <c r="AV245" s="13" t="s">
        <v>95</v>
      </c>
      <c r="AW245" s="13" t="s">
        <v>32</v>
      </c>
      <c r="AX245" s="13" t="s">
        <v>84</v>
      </c>
      <c r="AY245" s="237" t="s">
        <v>211</v>
      </c>
    </row>
    <row r="246" spans="1:65" s="2" customFormat="1" ht="22.15" customHeight="1">
      <c r="A246" s="33"/>
      <c r="B246" s="34"/>
      <c r="C246" s="213" t="s">
        <v>493</v>
      </c>
      <c r="D246" s="213" t="s">
        <v>213</v>
      </c>
      <c r="E246" s="214" t="s">
        <v>494</v>
      </c>
      <c r="F246" s="215" t="s">
        <v>495</v>
      </c>
      <c r="G246" s="216" t="s">
        <v>234</v>
      </c>
      <c r="H246" s="217">
        <v>62.52</v>
      </c>
      <c r="I246" s="218"/>
      <c r="J246" s="217">
        <f>ROUND(I246*H246,2)</f>
        <v>0</v>
      </c>
      <c r="K246" s="219"/>
      <c r="L246" s="38"/>
      <c r="M246" s="220" t="s">
        <v>1</v>
      </c>
      <c r="N246" s="221" t="s">
        <v>42</v>
      </c>
      <c r="O246" s="74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224" t="s">
        <v>217</v>
      </c>
      <c r="AT246" s="224" t="s">
        <v>213</v>
      </c>
      <c r="AU246" s="224" t="s">
        <v>95</v>
      </c>
      <c r="AY246" s="16" t="s">
        <v>211</v>
      </c>
      <c r="BE246" s="225">
        <f>IF(N246="základná",J246,0)</f>
        <v>0</v>
      </c>
      <c r="BF246" s="225">
        <f>IF(N246="znížená",J246,0)</f>
        <v>0</v>
      </c>
      <c r="BG246" s="225">
        <f>IF(N246="zákl. prenesená",J246,0)</f>
        <v>0</v>
      </c>
      <c r="BH246" s="225">
        <f>IF(N246="zníž. prenesená",J246,0)</f>
        <v>0</v>
      </c>
      <c r="BI246" s="225">
        <f>IF(N246="nulová",J246,0)</f>
        <v>0</v>
      </c>
      <c r="BJ246" s="16" t="s">
        <v>95</v>
      </c>
      <c r="BK246" s="225">
        <f>ROUND(I246*H246,2)</f>
        <v>0</v>
      </c>
      <c r="BL246" s="16" t="s">
        <v>217</v>
      </c>
      <c r="BM246" s="224" t="s">
        <v>496</v>
      </c>
    </row>
    <row r="247" spans="1:65" s="2" customFormat="1" ht="30" customHeight="1">
      <c r="A247" s="33"/>
      <c r="B247" s="34"/>
      <c r="C247" s="213" t="s">
        <v>497</v>
      </c>
      <c r="D247" s="213" t="s">
        <v>213</v>
      </c>
      <c r="E247" s="214" t="s">
        <v>498</v>
      </c>
      <c r="F247" s="215" t="s">
        <v>499</v>
      </c>
      <c r="G247" s="216" t="s">
        <v>234</v>
      </c>
      <c r="H247" s="217">
        <v>66.58</v>
      </c>
      <c r="I247" s="218"/>
      <c r="J247" s="217">
        <f>ROUND(I247*H247,2)</f>
        <v>0</v>
      </c>
      <c r="K247" s="219"/>
      <c r="L247" s="38"/>
      <c r="M247" s="220" t="s">
        <v>1</v>
      </c>
      <c r="N247" s="221" t="s">
        <v>42</v>
      </c>
      <c r="O247" s="74"/>
      <c r="P247" s="222">
        <f>O247*H247</f>
        <v>0</v>
      </c>
      <c r="Q247" s="222">
        <v>0.15112999999999999</v>
      </c>
      <c r="R247" s="222">
        <f>Q247*H247</f>
        <v>10.062235399999999</v>
      </c>
      <c r="S247" s="222">
        <v>0</v>
      </c>
      <c r="T247" s="223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224" t="s">
        <v>217</v>
      </c>
      <c r="AT247" s="224" t="s">
        <v>213</v>
      </c>
      <c r="AU247" s="224" t="s">
        <v>95</v>
      </c>
      <c r="AY247" s="16" t="s">
        <v>211</v>
      </c>
      <c r="BE247" s="225">
        <f>IF(N247="základná",J247,0)</f>
        <v>0</v>
      </c>
      <c r="BF247" s="225">
        <f>IF(N247="znížená",J247,0)</f>
        <v>0</v>
      </c>
      <c r="BG247" s="225">
        <f>IF(N247="zákl. prenesená",J247,0)</f>
        <v>0</v>
      </c>
      <c r="BH247" s="225">
        <f>IF(N247="zníž. prenesená",J247,0)</f>
        <v>0</v>
      </c>
      <c r="BI247" s="225">
        <f>IF(N247="nulová",J247,0)</f>
        <v>0</v>
      </c>
      <c r="BJ247" s="16" t="s">
        <v>95</v>
      </c>
      <c r="BK247" s="225">
        <f>ROUND(I247*H247,2)</f>
        <v>0</v>
      </c>
      <c r="BL247" s="16" t="s">
        <v>217</v>
      </c>
      <c r="BM247" s="224" t="s">
        <v>500</v>
      </c>
    </row>
    <row r="248" spans="1:65" s="13" customFormat="1">
      <c r="B248" s="226"/>
      <c r="C248" s="227"/>
      <c r="D248" s="228" t="s">
        <v>219</v>
      </c>
      <c r="E248" s="229" t="s">
        <v>1</v>
      </c>
      <c r="F248" s="230" t="s">
        <v>501</v>
      </c>
      <c r="G248" s="227"/>
      <c r="H248" s="231">
        <v>66.58</v>
      </c>
      <c r="I248" s="232"/>
      <c r="J248" s="227"/>
      <c r="K248" s="227"/>
      <c r="L248" s="233"/>
      <c r="M248" s="234"/>
      <c r="N248" s="235"/>
      <c r="O248" s="235"/>
      <c r="P248" s="235"/>
      <c r="Q248" s="235"/>
      <c r="R248" s="235"/>
      <c r="S248" s="235"/>
      <c r="T248" s="236"/>
      <c r="AT248" s="237" t="s">
        <v>219</v>
      </c>
      <c r="AU248" s="237" t="s">
        <v>95</v>
      </c>
      <c r="AV248" s="13" t="s">
        <v>95</v>
      </c>
      <c r="AW248" s="13" t="s">
        <v>32</v>
      </c>
      <c r="AX248" s="13" t="s">
        <v>84</v>
      </c>
      <c r="AY248" s="237" t="s">
        <v>211</v>
      </c>
    </row>
    <row r="249" spans="1:65" s="2" customFormat="1" ht="22.15" customHeight="1">
      <c r="A249" s="33"/>
      <c r="B249" s="34"/>
      <c r="C249" s="249" t="s">
        <v>502</v>
      </c>
      <c r="D249" s="249" t="s">
        <v>314</v>
      </c>
      <c r="E249" s="250" t="s">
        <v>503</v>
      </c>
      <c r="F249" s="251" t="s">
        <v>504</v>
      </c>
      <c r="G249" s="252" t="s">
        <v>384</v>
      </c>
      <c r="H249" s="253">
        <v>67.25</v>
      </c>
      <c r="I249" s="254"/>
      <c r="J249" s="253">
        <f>ROUND(I249*H249,2)</f>
        <v>0</v>
      </c>
      <c r="K249" s="255"/>
      <c r="L249" s="256"/>
      <c r="M249" s="257" t="s">
        <v>1</v>
      </c>
      <c r="N249" s="258" t="s">
        <v>42</v>
      </c>
      <c r="O249" s="74"/>
      <c r="P249" s="222">
        <f>O249*H249</f>
        <v>0</v>
      </c>
      <c r="Q249" s="222">
        <v>0.09</v>
      </c>
      <c r="R249" s="222">
        <f>Q249*H249</f>
        <v>6.0525000000000002</v>
      </c>
      <c r="S249" s="222">
        <v>0</v>
      </c>
      <c r="T249" s="223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24" t="s">
        <v>252</v>
      </c>
      <c r="AT249" s="224" t="s">
        <v>314</v>
      </c>
      <c r="AU249" s="224" t="s">
        <v>95</v>
      </c>
      <c r="AY249" s="16" t="s">
        <v>211</v>
      </c>
      <c r="BE249" s="225">
        <f>IF(N249="základná",J249,0)</f>
        <v>0</v>
      </c>
      <c r="BF249" s="225">
        <f>IF(N249="znížená",J249,0)</f>
        <v>0</v>
      </c>
      <c r="BG249" s="225">
        <f>IF(N249="zákl. prenesená",J249,0)</f>
        <v>0</v>
      </c>
      <c r="BH249" s="225">
        <f>IF(N249="zníž. prenesená",J249,0)</f>
        <v>0</v>
      </c>
      <c r="BI249" s="225">
        <f>IF(N249="nulová",J249,0)</f>
        <v>0</v>
      </c>
      <c r="BJ249" s="16" t="s">
        <v>95</v>
      </c>
      <c r="BK249" s="225">
        <f>ROUND(I249*H249,2)</f>
        <v>0</v>
      </c>
      <c r="BL249" s="16" t="s">
        <v>217</v>
      </c>
      <c r="BM249" s="224" t="s">
        <v>505</v>
      </c>
    </row>
    <row r="250" spans="1:65" s="13" customFormat="1">
      <c r="B250" s="226"/>
      <c r="C250" s="227"/>
      <c r="D250" s="228" t="s">
        <v>219</v>
      </c>
      <c r="E250" s="227"/>
      <c r="F250" s="230" t="s">
        <v>506</v>
      </c>
      <c r="G250" s="227"/>
      <c r="H250" s="231">
        <v>67.25</v>
      </c>
      <c r="I250" s="232"/>
      <c r="J250" s="227"/>
      <c r="K250" s="227"/>
      <c r="L250" s="233"/>
      <c r="M250" s="234"/>
      <c r="N250" s="235"/>
      <c r="O250" s="235"/>
      <c r="P250" s="235"/>
      <c r="Q250" s="235"/>
      <c r="R250" s="235"/>
      <c r="S250" s="235"/>
      <c r="T250" s="236"/>
      <c r="AT250" s="237" t="s">
        <v>219</v>
      </c>
      <c r="AU250" s="237" t="s">
        <v>95</v>
      </c>
      <c r="AV250" s="13" t="s">
        <v>95</v>
      </c>
      <c r="AW250" s="13" t="s">
        <v>4</v>
      </c>
      <c r="AX250" s="13" t="s">
        <v>84</v>
      </c>
      <c r="AY250" s="237" t="s">
        <v>211</v>
      </c>
    </row>
    <row r="251" spans="1:65" s="2" customFormat="1" ht="30" customHeight="1">
      <c r="A251" s="33"/>
      <c r="B251" s="34"/>
      <c r="C251" s="213" t="s">
        <v>507</v>
      </c>
      <c r="D251" s="213" t="s">
        <v>213</v>
      </c>
      <c r="E251" s="214" t="s">
        <v>508</v>
      </c>
      <c r="F251" s="215" t="s">
        <v>509</v>
      </c>
      <c r="G251" s="216" t="s">
        <v>234</v>
      </c>
      <c r="H251" s="217">
        <v>121.65</v>
      </c>
      <c r="I251" s="218"/>
      <c r="J251" s="217">
        <f>ROUND(I251*H251,2)</f>
        <v>0</v>
      </c>
      <c r="K251" s="219"/>
      <c r="L251" s="38"/>
      <c r="M251" s="220" t="s">
        <v>1</v>
      </c>
      <c r="N251" s="221" t="s">
        <v>42</v>
      </c>
      <c r="O251" s="74"/>
      <c r="P251" s="222">
        <f>O251*H251</f>
        <v>0</v>
      </c>
      <c r="Q251" s="222">
        <v>9.8530000000000006E-2</v>
      </c>
      <c r="R251" s="222">
        <f>Q251*H251</f>
        <v>11.986174500000001</v>
      </c>
      <c r="S251" s="222">
        <v>0</v>
      </c>
      <c r="T251" s="223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224" t="s">
        <v>217</v>
      </c>
      <c r="AT251" s="224" t="s">
        <v>213</v>
      </c>
      <c r="AU251" s="224" t="s">
        <v>95</v>
      </c>
      <c r="AY251" s="16" t="s">
        <v>211</v>
      </c>
      <c r="BE251" s="225">
        <f>IF(N251="základná",J251,0)</f>
        <v>0</v>
      </c>
      <c r="BF251" s="225">
        <f>IF(N251="znížená",J251,0)</f>
        <v>0</v>
      </c>
      <c r="BG251" s="225">
        <f>IF(N251="zákl. prenesená",J251,0)</f>
        <v>0</v>
      </c>
      <c r="BH251" s="225">
        <f>IF(N251="zníž. prenesená",J251,0)</f>
        <v>0</v>
      </c>
      <c r="BI251" s="225">
        <f>IF(N251="nulová",J251,0)</f>
        <v>0</v>
      </c>
      <c r="BJ251" s="16" t="s">
        <v>95</v>
      </c>
      <c r="BK251" s="225">
        <f>ROUND(I251*H251,2)</f>
        <v>0</v>
      </c>
      <c r="BL251" s="16" t="s">
        <v>217</v>
      </c>
      <c r="BM251" s="224" t="s">
        <v>510</v>
      </c>
    </row>
    <row r="252" spans="1:65" s="13" customFormat="1">
      <c r="B252" s="226"/>
      <c r="C252" s="227"/>
      <c r="D252" s="228" t="s">
        <v>219</v>
      </c>
      <c r="E252" s="229" t="s">
        <v>1</v>
      </c>
      <c r="F252" s="230" t="s">
        <v>511</v>
      </c>
      <c r="G252" s="227"/>
      <c r="H252" s="231">
        <v>121.65</v>
      </c>
      <c r="I252" s="232"/>
      <c r="J252" s="227"/>
      <c r="K252" s="227"/>
      <c r="L252" s="233"/>
      <c r="M252" s="234"/>
      <c r="N252" s="235"/>
      <c r="O252" s="235"/>
      <c r="P252" s="235"/>
      <c r="Q252" s="235"/>
      <c r="R252" s="235"/>
      <c r="S252" s="235"/>
      <c r="T252" s="236"/>
      <c r="AT252" s="237" t="s">
        <v>219</v>
      </c>
      <c r="AU252" s="237" t="s">
        <v>95</v>
      </c>
      <c r="AV252" s="13" t="s">
        <v>95</v>
      </c>
      <c r="AW252" s="13" t="s">
        <v>32</v>
      </c>
      <c r="AX252" s="13" t="s">
        <v>84</v>
      </c>
      <c r="AY252" s="237" t="s">
        <v>211</v>
      </c>
    </row>
    <row r="253" spans="1:65" s="2" customFormat="1" ht="14.45" customHeight="1">
      <c r="A253" s="33"/>
      <c r="B253" s="34"/>
      <c r="C253" s="249" t="s">
        <v>512</v>
      </c>
      <c r="D253" s="249" t="s">
        <v>314</v>
      </c>
      <c r="E253" s="250" t="s">
        <v>513</v>
      </c>
      <c r="F253" s="251" t="s">
        <v>514</v>
      </c>
      <c r="G253" s="252" t="s">
        <v>384</v>
      </c>
      <c r="H253" s="253">
        <v>122.87</v>
      </c>
      <c r="I253" s="254"/>
      <c r="J253" s="253">
        <f>ROUND(I253*H253,2)</f>
        <v>0</v>
      </c>
      <c r="K253" s="255"/>
      <c r="L253" s="256"/>
      <c r="M253" s="257" t="s">
        <v>1</v>
      </c>
      <c r="N253" s="258" t="s">
        <v>42</v>
      </c>
      <c r="O253" s="74"/>
      <c r="P253" s="222">
        <f>O253*H253</f>
        <v>0</v>
      </c>
      <c r="Q253" s="222">
        <v>2.3E-2</v>
      </c>
      <c r="R253" s="222">
        <f>Q253*H253</f>
        <v>2.8260100000000001</v>
      </c>
      <c r="S253" s="222">
        <v>0</v>
      </c>
      <c r="T253" s="223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224" t="s">
        <v>252</v>
      </c>
      <c r="AT253" s="224" t="s">
        <v>314</v>
      </c>
      <c r="AU253" s="224" t="s">
        <v>95</v>
      </c>
      <c r="AY253" s="16" t="s">
        <v>211</v>
      </c>
      <c r="BE253" s="225">
        <f>IF(N253="základná",J253,0)</f>
        <v>0</v>
      </c>
      <c r="BF253" s="225">
        <f>IF(N253="znížená",J253,0)</f>
        <v>0</v>
      </c>
      <c r="BG253" s="225">
        <f>IF(N253="zákl. prenesená",J253,0)</f>
        <v>0</v>
      </c>
      <c r="BH253" s="225">
        <f>IF(N253="zníž. prenesená",J253,0)</f>
        <v>0</v>
      </c>
      <c r="BI253" s="225">
        <f>IF(N253="nulová",J253,0)</f>
        <v>0</v>
      </c>
      <c r="BJ253" s="16" t="s">
        <v>95</v>
      </c>
      <c r="BK253" s="225">
        <f>ROUND(I253*H253,2)</f>
        <v>0</v>
      </c>
      <c r="BL253" s="16" t="s">
        <v>217</v>
      </c>
      <c r="BM253" s="224" t="s">
        <v>515</v>
      </c>
    </row>
    <row r="254" spans="1:65" s="13" customFormat="1">
      <c r="B254" s="226"/>
      <c r="C254" s="227"/>
      <c r="D254" s="228" t="s">
        <v>219</v>
      </c>
      <c r="E254" s="227"/>
      <c r="F254" s="230" t="s">
        <v>516</v>
      </c>
      <c r="G254" s="227"/>
      <c r="H254" s="231">
        <v>122.87</v>
      </c>
      <c r="I254" s="232"/>
      <c r="J254" s="227"/>
      <c r="K254" s="227"/>
      <c r="L254" s="233"/>
      <c r="M254" s="234"/>
      <c r="N254" s="235"/>
      <c r="O254" s="235"/>
      <c r="P254" s="235"/>
      <c r="Q254" s="235"/>
      <c r="R254" s="235"/>
      <c r="S254" s="235"/>
      <c r="T254" s="236"/>
      <c r="AT254" s="237" t="s">
        <v>219</v>
      </c>
      <c r="AU254" s="237" t="s">
        <v>95</v>
      </c>
      <c r="AV254" s="13" t="s">
        <v>95</v>
      </c>
      <c r="AW254" s="13" t="s">
        <v>4</v>
      </c>
      <c r="AX254" s="13" t="s">
        <v>84</v>
      </c>
      <c r="AY254" s="237" t="s">
        <v>211</v>
      </c>
    </row>
    <row r="255" spans="1:65" s="2" customFormat="1" ht="22.15" customHeight="1">
      <c r="A255" s="33"/>
      <c r="B255" s="34"/>
      <c r="C255" s="213" t="s">
        <v>517</v>
      </c>
      <c r="D255" s="213" t="s">
        <v>213</v>
      </c>
      <c r="E255" s="214" t="s">
        <v>518</v>
      </c>
      <c r="F255" s="215" t="s">
        <v>519</v>
      </c>
      <c r="G255" s="216" t="s">
        <v>239</v>
      </c>
      <c r="H255" s="217">
        <v>8.1999999999999993</v>
      </c>
      <c r="I255" s="218"/>
      <c r="J255" s="217">
        <f>ROUND(I255*H255,2)</f>
        <v>0</v>
      </c>
      <c r="K255" s="219"/>
      <c r="L255" s="38"/>
      <c r="M255" s="220" t="s">
        <v>1</v>
      </c>
      <c r="N255" s="221" t="s">
        <v>42</v>
      </c>
      <c r="O255" s="74"/>
      <c r="P255" s="222">
        <f>O255*H255</f>
        <v>0</v>
      </c>
      <c r="Q255" s="222">
        <v>2.2151299999999998</v>
      </c>
      <c r="R255" s="222">
        <f>Q255*H255</f>
        <v>18.164065999999998</v>
      </c>
      <c r="S255" s="222">
        <v>0</v>
      </c>
      <c r="T255" s="223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224" t="s">
        <v>217</v>
      </c>
      <c r="AT255" s="224" t="s">
        <v>213</v>
      </c>
      <c r="AU255" s="224" t="s">
        <v>95</v>
      </c>
      <c r="AY255" s="16" t="s">
        <v>211</v>
      </c>
      <c r="BE255" s="225">
        <f>IF(N255="základná",J255,0)</f>
        <v>0</v>
      </c>
      <c r="BF255" s="225">
        <f>IF(N255="znížená",J255,0)</f>
        <v>0</v>
      </c>
      <c r="BG255" s="225">
        <f>IF(N255="zákl. prenesená",J255,0)</f>
        <v>0</v>
      </c>
      <c r="BH255" s="225">
        <f>IF(N255="zníž. prenesená",J255,0)</f>
        <v>0</v>
      </c>
      <c r="BI255" s="225">
        <f>IF(N255="nulová",J255,0)</f>
        <v>0</v>
      </c>
      <c r="BJ255" s="16" t="s">
        <v>95</v>
      </c>
      <c r="BK255" s="225">
        <f>ROUND(I255*H255,2)</f>
        <v>0</v>
      </c>
      <c r="BL255" s="16" t="s">
        <v>217</v>
      </c>
      <c r="BM255" s="224" t="s">
        <v>520</v>
      </c>
    </row>
    <row r="256" spans="1:65" s="13" customFormat="1">
      <c r="B256" s="226"/>
      <c r="C256" s="227"/>
      <c r="D256" s="228" t="s">
        <v>219</v>
      </c>
      <c r="E256" s="229" t="s">
        <v>1</v>
      </c>
      <c r="F256" s="230" t="s">
        <v>521</v>
      </c>
      <c r="G256" s="227"/>
      <c r="H256" s="231">
        <v>8.1999999999999993</v>
      </c>
      <c r="I256" s="232"/>
      <c r="J256" s="227"/>
      <c r="K256" s="227"/>
      <c r="L256" s="233"/>
      <c r="M256" s="234"/>
      <c r="N256" s="235"/>
      <c r="O256" s="235"/>
      <c r="P256" s="235"/>
      <c r="Q256" s="235"/>
      <c r="R256" s="235"/>
      <c r="S256" s="235"/>
      <c r="T256" s="236"/>
      <c r="AT256" s="237" t="s">
        <v>219</v>
      </c>
      <c r="AU256" s="237" t="s">
        <v>95</v>
      </c>
      <c r="AV256" s="13" t="s">
        <v>95</v>
      </c>
      <c r="AW256" s="13" t="s">
        <v>32</v>
      </c>
      <c r="AX256" s="13" t="s">
        <v>84</v>
      </c>
      <c r="AY256" s="237" t="s">
        <v>211</v>
      </c>
    </row>
    <row r="257" spans="1:65" s="2" customFormat="1" ht="22.15" customHeight="1">
      <c r="A257" s="33"/>
      <c r="B257" s="34"/>
      <c r="C257" s="213" t="s">
        <v>522</v>
      </c>
      <c r="D257" s="213" t="s">
        <v>213</v>
      </c>
      <c r="E257" s="214" t="s">
        <v>523</v>
      </c>
      <c r="F257" s="215" t="s">
        <v>524</v>
      </c>
      <c r="G257" s="216" t="s">
        <v>234</v>
      </c>
      <c r="H257" s="217">
        <v>5.66</v>
      </c>
      <c r="I257" s="218"/>
      <c r="J257" s="217">
        <f t="shared" ref="J257:J266" si="15">ROUND(I257*H257,2)</f>
        <v>0</v>
      </c>
      <c r="K257" s="219"/>
      <c r="L257" s="38"/>
      <c r="M257" s="220" t="s">
        <v>1</v>
      </c>
      <c r="N257" s="221" t="s">
        <v>42</v>
      </c>
      <c r="O257" s="74"/>
      <c r="P257" s="222">
        <f t="shared" ref="P257:P266" si="16">O257*H257</f>
        <v>0</v>
      </c>
      <c r="Q257" s="222">
        <v>0</v>
      </c>
      <c r="R257" s="222">
        <f t="shared" ref="R257:R266" si="17">Q257*H257</f>
        <v>0</v>
      </c>
      <c r="S257" s="222">
        <v>0</v>
      </c>
      <c r="T257" s="223">
        <f t="shared" ref="T257:T266" si="18"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224" t="s">
        <v>217</v>
      </c>
      <c r="AT257" s="224" t="s">
        <v>213</v>
      </c>
      <c r="AU257" s="224" t="s">
        <v>95</v>
      </c>
      <c r="AY257" s="16" t="s">
        <v>211</v>
      </c>
      <c r="BE257" s="225">
        <f t="shared" ref="BE257:BE266" si="19">IF(N257="základná",J257,0)</f>
        <v>0</v>
      </c>
      <c r="BF257" s="225">
        <f t="shared" ref="BF257:BF266" si="20">IF(N257="znížená",J257,0)</f>
        <v>0</v>
      </c>
      <c r="BG257" s="225">
        <f t="shared" ref="BG257:BG266" si="21">IF(N257="zákl. prenesená",J257,0)</f>
        <v>0</v>
      </c>
      <c r="BH257" s="225">
        <f t="shared" ref="BH257:BH266" si="22">IF(N257="zníž. prenesená",J257,0)</f>
        <v>0</v>
      </c>
      <c r="BI257" s="225">
        <f t="shared" ref="BI257:BI266" si="23">IF(N257="nulová",J257,0)</f>
        <v>0</v>
      </c>
      <c r="BJ257" s="16" t="s">
        <v>95</v>
      </c>
      <c r="BK257" s="225">
        <f t="shared" ref="BK257:BK266" si="24">ROUND(I257*H257,2)</f>
        <v>0</v>
      </c>
      <c r="BL257" s="16" t="s">
        <v>217</v>
      </c>
      <c r="BM257" s="224" t="s">
        <v>525</v>
      </c>
    </row>
    <row r="258" spans="1:65" s="2" customFormat="1" ht="34.9" customHeight="1">
      <c r="A258" s="33"/>
      <c r="B258" s="34"/>
      <c r="C258" s="213" t="s">
        <v>526</v>
      </c>
      <c r="D258" s="213" t="s">
        <v>213</v>
      </c>
      <c r="E258" s="214" t="s">
        <v>527</v>
      </c>
      <c r="F258" s="215" t="s">
        <v>528</v>
      </c>
      <c r="G258" s="216" t="s">
        <v>216</v>
      </c>
      <c r="H258" s="217">
        <v>2.83</v>
      </c>
      <c r="I258" s="218"/>
      <c r="J258" s="217">
        <f t="shared" si="15"/>
        <v>0</v>
      </c>
      <c r="K258" s="219"/>
      <c r="L258" s="38"/>
      <c r="M258" s="220" t="s">
        <v>1</v>
      </c>
      <c r="N258" s="221" t="s">
        <v>42</v>
      </c>
      <c r="O258" s="74"/>
      <c r="P258" s="222">
        <f t="shared" si="16"/>
        <v>0</v>
      </c>
      <c r="Q258" s="222">
        <v>0</v>
      </c>
      <c r="R258" s="222">
        <f t="shared" si="17"/>
        <v>0</v>
      </c>
      <c r="S258" s="222">
        <v>0</v>
      </c>
      <c r="T258" s="223">
        <f t="shared" si="18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224" t="s">
        <v>217</v>
      </c>
      <c r="AT258" s="224" t="s">
        <v>213</v>
      </c>
      <c r="AU258" s="224" t="s">
        <v>95</v>
      </c>
      <c r="AY258" s="16" t="s">
        <v>211</v>
      </c>
      <c r="BE258" s="225">
        <f t="shared" si="19"/>
        <v>0</v>
      </c>
      <c r="BF258" s="225">
        <f t="shared" si="20"/>
        <v>0</v>
      </c>
      <c r="BG258" s="225">
        <f t="shared" si="21"/>
        <v>0</v>
      </c>
      <c r="BH258" s="225">
        <f t="shared" si="22"/>
        <v>0</v>
      </c>
      <c r="BI258" s="225">
        <f t="shared" si="23"/>
        <v>0</v>
      </c>
      <c r="BJ258" s="16" t="s">
        <v>95</v>
      </c>
      <c r="BK258" s="225">
        <f t="shared" si="24"/>
        <v>0</v>
      </c>
      <c r="BL258" s="16" t="s">
        <v>217</v>
      </c>
      <c r="BM258" s="224" t="s">
        <v>529</v>
      </c>
    </row>
    <row r="259" spans="1:65" s="2" customFormat="1" ht="19.899999999999999" customHeight="1">
      <c r="A259" s="33"/>
      <c r="B259" s="34"/>
      <c r="C259" s="213" t="s">
        <v>530</v>
      </c>
      <c r="D259" s="213" t="s">
        <v>213</v>
      </c>
      <c r="E259" s="214" t="s">
        <v>531</v>
      </c>
      <c r="F259" s="215" t="s">
        <v>532</v>
      </c>
      <c r="G259" s="216" t="s">
        <v>384</v>
      </c>
      <c r="H259" s="217">
        <v>1</v>
      </c>
      <c r="I259" s="218"/>
      <c r="J259" s="217">
        <f t="shared" si="15"/>
        <v>0</v>
      </c>
      <c r="K259" s="219"/>
      <c r="L259" s="38"/>
      <c r="M259" s="220" t="s">
        <v>1</v>
      </c>
      <c r="N259" s="221" t="s">
        <v>42</v>
      </c>
      <c r="O259" s="74"/>
      <c r="P259" s="222">
        <f t="shared" si="16"/>
        <v>0</v>
      </c>
      <c r="Q259" s="222">
        <v>4.1619999999999997E-2</v>
      </c>
      <c r="R259" s="222">
        <f t="shared" si="17"/>
        <v>4.1619999999999997E-2</v>
      </c>
      <c r="S259" s="222">
        <v>0</v>
      </c>
      <c r="T259" s="223">
        <f t="shared" si="18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224" t="s">
        <v>217</v>
      </c>
      <c r="AT259" s="224" t="s">
        <v>213</v>
      </c>
      <c r="AU259" s="224" t="s">
        <v>95</v>
      </c>
      <c r="AY259" s="16" t="s">
        <v>211</v>
      </c>
      <c r="BE259" s="225">
        <f t="shared" si="19"/>
        <v>0</v>
      </c>
      <c r="BF259" s="225">
        <f t="shared" si="20"/>
        <v>0</v>
      </c>
      <c r="BG259" s="225">
        <f t="shared" si="21"/>
        <v>0</v>
      </c>
      <c r="BH259" s="225">
        <f t="shared" si="22"/>
        <v>0</v>
      </c>
      <c r="BI259" s="225">
        <f t="shared" si="23"/>
        <v>0</v>
      </c>
      <c r="BJ259" s="16" t="s">
        <v>95</v>
      </c>
      <c r="BK259" s="225">
        <f t="shared" si="24"/>
        <v>0</v>
      </c>
      <c r="BL259" s="16" t="s">
        <v>217</v>
      </c>
      <c r="BM259" s="224" t="s">
        <v>533</v>
      </c>
    </row>
    <row r="260" spans="1:65" s="2" customFormat="1" ht="22.15" customHeight="1">
      <c r="A260" s="33"/>
      <c r="B260" s="34"/>
      <c r="C260" s="213" t="s">
        <v>534</v>
      </c>
      <c r="D260" s="213" t="s">
        <v>213</v>
      </c>
      <c r="E260" s="214" t="s">
        <v>535</v>
      </c>
      <c r="F260" s="215" t="s">
        <v>536</v>
      </c>
      <c r="G260" s="216" t="s">
        <v>384</v>
      </c>
      <c r="H260" s="217">
        <v>2</v>
      </c>
      <c r="I260" s="218"/>
      <c r="J260" s="217">
        <f t="shared" si="15"/>
        <v>0</v>
      </c>
      <c r="K260" s="219"/>
      <c r="L260" s="38"/>
      <c r="M260" s="220" t="s">
        <v>1</v>
      </c>
      <c r="N260" s="221" t="s">
        <v>42</v>
      </c>
      <c r="O260" s="74"/>
      <c r="P260" s="222">
        <f t="shared" si="16"/>
        <v>0</v>
      </c>
      <c r="Q260" s="222">
        <v>0</v>
      </c>
      <c r="R260" s="222">
        <f t="shared" si="17"/>
        <v>0</v>
      </c>
      <c r="S260" s="222">
        <v>8.2000000000000003E-2</v>
      </c>
      <c r="T260" s="223">
        <f t="shared" si="18"/>
        <v>0.16400000000000001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224" t="s">
        <v>217</v>
      </c>
      <c r="AT260" s="224" t="s">
        <v>213</v>
      </c>
      <c r="AU260" s="224" t="s">
        <v>95</v>
      </c>
      <c r="AY260" s="16" t="s">
        <v>211</v>
      </c>
      <c r="BE260" s="225">
        <f t="shared" si="19"/>
        <v>0</v>
      </c>
      <c r="BF260" s="225">
        <f t="shared" si="20"/>
        <v>0</v>
      </c>
      <c r="BG260" s="225">
        <f t="shared" si="21"/>
        <v>0</v>
      </c>
      <c r="BH260" s="225">
        <f t="shared" si="22"/>
        <v>0</v>
      </c>
      <c r="BI260" s="225">
        <f t="shared" si="23"/>
        <v>0</v>
      </c>
      <c r="BJ260" s="16" t="s">
        <v>95</v>
      </c>
      <c r="BK260" s="225">
        <f t="shared" si="24"/>
        <v>0</v>
      </c>
      <c r="BL260" s="16" t="s">
        <v>217</v>
      </c>
      <c r="BM260" s="224" t="s">
        <v>537</v>
      </c>
    </row>
    <row r="261" spans="1:65" s="2" customFormat="1" ht="22.15" customHeight="1">
      <c r="A261" s="33"/>
      <c r="B261" s="34"/>
      <c r="C261" s="213" t="s">
        <v>538</v>
      </c>
      <c r="D261" s="213" t="s">
        <v>213</v>
      </c>
      <c r="E261" s="214" t="s">
        <v>539</v>
      </c>
      <c r="F261" s="215" t="s">
        <v>540</v>
      </c>
      <c r="G261" s="216" t="s">
        <v>384</v>
      </c>
      <c r="H261" s="217">
        <v>1</v>
      </c>
      <c r="I261" s="218"/>
      <c r="J261" s="217">
        <f t="shared" si="15"/>
        <v>0</v>
      </c>
      <c r="K261" s="219"/>
      <c r="L261" s="38"/>
      <c r="M261" s="220" t="s">
        <v>1</v>
      </c>
      <c r="N261" s="221" t="s">
        <v>42</v>
      </c>
      <c r="O261" s="74"/>
      <c r="P261" s="222">
        <f t="shared" si="16"/>
        <v>0</v>
      </c>
      <c r="Q261" s="222">
        <v>0</v>
      </c>
      <c r="R261" s="222">
        <f t="shared" si="17"/>
        <v>0</v>
      </c>
      <c r="S261" s="222">
        <v>4.0000000000000001E-3</v>
      </c>
      <c r="T261" s="223">
        <f t="shared" si="18"/>
        <v>4.0000000000000001E-3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224" t="s">
        <v>217</v>
      </c>
      <c r="AT261" s="224" t="s">
        <v>213</v>
      </c>
      <c r="AU261" s="224" t="s">
        <v>95</v>
      </c>
      <c r="AY261" s="16" t="s">
        <v>211</v>
      </c>
      <c r="BE261" s="225">
        <f t="shared" si="19"/>
        <v>0</v>
      </c>
      <c r="BF261" s="225">
        <f t="shared" si="20"/>
        <v>0</v>
      </c>
      <c r="BG261" s="225">
        <f t="shared" si="21"/>
        <v>0</v>
      </c>
      <c r="BH261" s="225">
        <f t="shared" si="22"/>
        <v>0</v>
      </c>
      <c r="BI261" s="225">
        <f t="shared" si="23"/>
        <v>0</v>
      </c>
      <c r="BJ261" s="16" t="s">
        <v>95</v>
      </c>
      <c r="BK261" s="225">
        <f t="shared" si="24"/>
        <v>0</v>
      </c>
      <c r="BL261" s="16" t="s">
        <v>217</v>
      </c>
      <c r="BM261" s="224" t="s">
        <v>541</v>
      </c>
    </row>
    <row r="262" spans="1:65" s="2" customFormat="1" ht="30" customHeight="1">
      <c r="A262" s="33"/>
      <c r="B262" s="34"/>
      <c r="C262" s="213" t="s">
        <v>542</v>
      </c>
      <c r="D262" s="213" t="s">
        <v>213</v>
      </c>
      <c r="E262" s="214" t="s">
        <v>543</v>
      </c>
      <c r="F262" s="215" t="s">
        <v>544</v>
      </c>
      <c r="G262" s="216" t="s">
        <v>306</v>
      </c>
      <c r="H262" s="217">
        <v>3.97</v>
      </c>
      <c r="I262" s="218"/>
      <c r="J262" s="217">
        <f t="shared" si="15"/>
        <v>0</v>
      </c>
      <c r="K262" s="219"/>
      <c r="L262" s="38"/>
      <c r="M262" s="220" t="s">
        <v>1</v>
      </c>
      <c r="N262" s="221" t="s">
        <v>42</v>
      </c>
      <c r="O262" s="74"/>
      <c r="P262" s="222">
        <f t="shared" si="16"/>
        <v>0</v>
      </c>
      <c r="Q262" s="222">
        <v>0</v>
      </c>
      <c r="R262" s="222">
        <f t="shared" si="17"/>
        <v>0</v>
      </c>
      <c r="S262" s="222">
        <v>0</v>
      </c>
      <c r="T262" s="223">
        <f t="shared" si="18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224" t="s">
        <v>217</v>
      </c>
      <c r="AT262" s="224" t="s">
        <v>213</v>
      </c>
      <c r="AU262" s="224" t="s">
        <v>95</v>
      </c>
      <c r="AY262" s="16" t="s">
        <v>211</v>
      </c>
      <c r="BE262" s="225">
        <f t="shared" si="19"/>
        <v>0</v>
      </c>
      <c r="BF262" s="225">
        <f t="shared" si="20"/>
        <v>0</v>
      </c>
      <c r="BG262" s="225">
        <f t="shared" si="21"/>
        <v>0</v>
      </c>
      <c r="BH262" s="225">
        <f t="shared" si="22"/>
        <v>0</v>
      </c>
      <c r="BI262" s="225">
        <f t="shared" si="23"/>
        <v>0</v>
      </c>
      <c r="BJ262" s="16" t="s">
        <v>95</v>
      </c>
      <c r="BK262" s="225">
        <f t="shared" si="24"/>
        <v>0</v>
      </c>
      <c r="BL262" s="16" t="s">
        <v>217</v>
      </c>
      <c r="BM262" s="224" t="s">
        <v>545</v>
      </c>
    </row>
    <row r="263" spans="1:65" s="2" customFormat="1" ht="22.15" customHeight="1">
      <c r="A263" s="33"/>
      <c r="B263" s="34"/>
      <c r="C263" s="213" t="s">
        <v>546</v>
      </c>
      <c r="D263" s="213" t="s">
        <v>213</v>
      </c>
      <c r="E263" s="214" t="s">
        <v>547</v>
      </c>
      <c r="F263" s="215" t="s">
        <v>548</v>
      </c>
      <c r="G263" s="216" t="s">
        <v>306</v>
      </c>
      <c r="H263" s="217">
        <v>3.97</v>
      </c>
      <c r="I263" s="218"/>
      <c r="J263" s="217">
        <f t="shared" si="15"/>
        <v>0</v>
      </c>
      <c r="K263" s="219"/>
      <c r="L263" s="38"/>
      <c r="M263" s="220" t="s">
        <v>1</v>
      </c>
      <c r="N263" s="221" t="s">
        <v>42</v>
      </c>
      <c r="O263" s="74"/>
      <c r="P263" s="222">
        <f t="shared" si="16"/>
        <v>0</v>
      </c>
      <c r="Q263" s="222">
        <v>0</v>
      </c>
      <c r="R263" s="222">
        <f t="shared" si="17"/>
        <v>0</v>
      </c>
      <c r="S263" s="222">
        <v>0</v>
      </c>
      <c r="T263" s="223">
        <f t="shared" si="18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224" t="s">
        <v>217</v>
      </c>
      <c r="AT263" s="224" t="s">
        <v>213</v>
      </c>
      <c r="AU263" s="224" t="s">
        <v>95</v>
      </c>
      <c r="AY263" s="16" t="s">
        <v>211</v>
      </c>
      <c r="BE263" s="225">
        <f t="shared" si="19"/>
        <v>0</v>
      </c>
      <c r="BF263" s="225">
        <f t="shared" si="20"/>
        <v>0</v>
      </c>
      <c r="BG263" s="225">
        <f t="shared" si="21"/>
        <v>0</v>
      </c>
      <c r="BH263" s="225">
        <f t="shared" si="22"/>
        <v>0</v>
      </c>
      <c r="BI263" s="225">
        <f t="shared" si="23"/>
        <v>0</v>
      </c>
      <c r="BJ263" s="16" t="s">
        <v>95</v>
      </c>
      <c r="BK263" s="225">
        <f t="shared" si="24"/>
        <v>0</v>
      </c>
      <c r="BL263" s="16" t="s">
        <v>217</v>
      </c>
      <c r="BM263" s="224" t="s">
        <v>549</v>
      </c>
    </row>
    <row r="264" spans="1:65" s="2" customFormat="1" ht="22.15" customHeight="1">
      <c r="A264" s="33"/>
      <c r="B264" s="34"/>
      <c r="C264" s="213" t="s">
        <v>550</v>
      </c>
      <c r="D264" s="213" t="s">
        <v>213</v>
      </c>
      <c r="E264" s="214" t="s">
        <v>551</v>
      </c>
      <c r="F264" s="215" t="s">
        <v>552</v>
      </c>
      <c r="G264" s="216" t="s">
        <v>306</v>
      </c>
      <c r="H264" s="217">
        <v>3.97</v>
      </c>
      <c r="I264" s="218"/>
      <c r="J264" s="217">
        <f t="shared" si="15"/>
        <v>0</v>
      </c>
      <c r="K264" s="219"/>
      <c r="L264" s="38"/>
      <c r="M264" s="220" t="s">
        <v>1</v>
      </c>
      <c r="N264" s="221" t="s">
        <v>42</v>
      </c>
      <c r="O264" s="74"/>
      <c r="P264" s="222">
        <f t="shared" si="16"/>
        <v>0</v>
      </c>
      <c r="Q264" s="222">
        <v>0</v>
      </c>
      <c r="R264" s="222">
        <f t="shared" si="17"/>
        <v>0</v>
      </c>
      <c r="S264" s="222">
        <v>0</v>
      </c>
      <c r="T264" s="223">
        <f t="shared" si="18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224" t="s">
        <v>217</v>
      </c>
      <c r="AT264" s="224" t="s">
        <v>213</v>
      </c>
      <c r="AU264" s="224" t="s">
        <v>95</v>
      </c>
      <c r="AY264" s="16" t="s">
        <v>211</v>
      </c>
      <c r="BE264" s="225">
        <f t="shared" si="19"/>
        <v>0</v>
      </c>
      <c r="BF264" s="225">
        <f t="shared" si="20"/>
        <v>0</v>
      </c>
      <c r="BG264" s="225">
        <f t="shared" si="21"/>
        <v>0</v>
      </c>
      <c r="BH264" s="225">
        <f t="shared" si="22"/>
        <v>0</v>
      </c>
      <c r="BI264" s="225">
        <f t="shared" si="23"/>
        <v>0</v>
      </c>
      <c r="BJ264" s="16" t="s">
        <v>95</v>
      </c>
      <c r="BK264" s="225">
        <f t="shared" si="24"/>
        <v>0</v>
      </c>
      <c r="BL264" s="16" t="s">
        <v>217</v>
      </c>
      <c r="BM264" s="224" t="s">
        <v>553</v>
      </c>
    </row>
    <row r="265" spans="1:65" s="2" customFormat="1" ht="22.15" customHeight="1">
      <c r="A265" s="33"/>
      <c r="B265" s="34"/>
      <c r="C265" s="213" t="s">
        <v>554</v>
      </c>
      <c r="D265" s="213" t="s">
        <v>213</v>
      </c>
      <c r="E265" s="214" t="s">
        <v>555</v>
      </c>
      <c r="F265" s="215" t="s">
        <v>556</v>
      </c>
      <c r="G265" s="216" t="s">
        <v>306</v>
      </c>
      <c r="H265" s="217">
        <v>2.62</v>
      </c>
      <c r="I265" s="218"/>
      <c r="J265" s="217">
        <f t="shared" si="15"/>
        <v>0</v>
      </c>
      <c r="K265" s="219"/>
      <c r="L265" s="38"/>
      <c r="M265" s="220" t="s">
        <v>1</v>
      </c>
      <c r="N265" s="221" t="s">
        <v>42</v>
      </c>
      <c r="O265" s="74"/>
      <c r="P265" s="222">
        <f t="shared" si="16"/>
        <v>0</v>
      </c>
      <c r="Q265" s="222">
        <v>0</v>
      </c>
      <c r="R265" s="222">
        <f t="shared" si="17"/>
        <v>0</v>
      </c>
      <c r="S265" s="222">
        <v>0</v>
      </c>
      <c r="T265" s="223">
        <f t="shared" si="18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224" t="s">
        <v>217</v>
      </c>
      <c r="AT265" s="224" t="s">
        <v>213</v>
      </c>
      <c r="AU265" s="224" t="s">
        <v>95</v>
      </c>
      <c r="AY265" s="16" t="s">
        <v>211</v>
      </c>
      <c r="BE265" s="225">
        <f t="shared" si="19"/>
        <v>0</v>
      </c>
      <c r="BF265" s="225">
        <f t="shared" si="20"/>
        <v>0</v>
      </c>
      <c r="BG265" s="225">
        <f t="shared" si="21"/>
        <v>0</v>
      </c>
      <c r="BH265" s="225">
        <f t="shared" si="22"/>
        <v>0</v>
      </c>
      <c r="BI265" s="225">
        <f t="shared" si="23"/>
        <v>0</v>
      </c>
      <c r="BJ265" s="16" t="s">
        <v>95</v>
      </c>
      <c r="BK265" s="225">
        <f t="shared" si="24"/>
        <v>0</v>
      </c>
      <c r="BL265" s="16" t="s">
        <v>217</v>
      </c>
      <c r="BM265" s="224" t="s">
        <v>557</v>
      </c>
    </row>
    <row r="266" spans="1:65" s="2" customFormat="1" ht="22.15" customHeight="1">
      <c r="A266" s="33"/>
      <c r="B266" s="34"/>
      <c r="C266" s="213" t="s">
        <v>558</v>
      </c>
      <c r="D266" s="213" t="s">
        <v>213</v>
      </c>
      <c r="E266" s="214" t="s">
        <v>559</v>
      </c>
      <c r="F266" s="215" t="s">
        <v>560</v>
      </c>
      <c r="G266" s="216" t="s">
        <v>306</v>
      </c>
      <c r="H266" s="217">
        <v>0.53</v>
      </c>
      <c r="I266" s="218"/>
      <c r="J266" s="217">
        <f t="shared" si="15"/>
        <v>0</v>
      </c>
      <c r="K266" s="219"/>
      <c r="L266" s="38"/>
      <c r="M266" s="220" t="s">
        <v>1</v>
      </c>
      <c r="N266" s="221" t="s">
        <v>42</v>
      </c>
      <c r="O266" s="74"/>
      <c r="P266" s="222">
        <f t="shared" si="16"/>
        <v>0</v>
      </c>
      <c r="Q266" s="222">
        <v>0</v>
      </c>
      <c r="R266" s="222">
        <f t="shared" si="17"/>
        <v>0</v>
      </c>
      <c r="S266" s="222">
        <v>0</v>
      </c>
      <c r="T266" s="223">
        <f t="shared" si="18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224" t="s">
        <v>217</v>
      </c>
      <c r="AT266" s="224" t="s">
        <v>213</v>
      </c>
      <c r="AU266" s="224" t="s">
        <v>95</v>
      </c>
      <c r="AY266" s="16" t="s">
        <v>211</v>
      </c>
      <c r="BE266" s="225">
        <f t="shared" si="19"/>
        <v>0</v>
      </c>
      <c r="BF266" s="225">
        <f t="shared" si="20"/>
        <v>0</v>
      </c>
      <c r="BG266" s="225">
        <f t="shared" si="21"/>
        <v>0</v>
      </c>
      <c r="BH266" s="225">
        <f t="shared" si="22"/>
        <v>0</v>
      </c>
      <c r="BI266" s="225">
        <f t="shared" si="23"/>
        <v>0</v>
      </c>
      <c r="BJ266" s="16" t="s">
        <v>95</v>
      </c>
      <c r="BK266" s="225">
        <f t="shared" si="24"/>
        <v>0</v>
      </c>
      <c r="BL266" s="16" t="s">
        <v>217</v>
      </c>
      <c r="BM266" s="224" t="s">
        <v>561</v>
      </c>
    </row>
    <row r="267" spans="1:65" s="12" customFormat="1" ht="22.9" customHeight="1">
      <c r="B267" s="197"/>
      <c r="C267" s="198"/>
      <c r="D267" s="199" t="s">
        <v>75</v>
      </c>
      <c r="E267" s="211" t="s">
        <v>562</v>
      </c>
      <c r="F267" s="211" t="s">
        <v>563</v>
      </c>
      <c r="G267" s="198"/>
      <c r="H267" s="198"/>
      <c r="I267" s="201"/>
      <c r="J267" s="212">
        <f>BK267</f>
        <v>0</v>
      </c>
      <c r="K267" s="198"/>
      <c r="L267" s="203"/>
      <c r="M267" s="204"/>
      <c r="N267" s="205"/>
      <c r="O267" s="205"/>
      <c r="P267" s="206">
        <f>P268</f>
        <v>0</v>
      </c>
      <c r="Q267" s="205"/>
      <c r="R267" s="206">
        <f>R268</f>
        <v>0</v>
      </c>
      <c r="S267" s="205"/>
      <c r="T267" s="207">
        <f>T268</f>
        <v>0</v>
      </c>
      <c r="AR267" s="208" t="s">
        <v>84</v>
      </c>
      <c r="AT267" s="209" t="s">
        <v>75</v>
      </c>
      <c r="AU267" s="209" t="s">
        <v>84</v>
      </c>
      <c r="AY267" s="208" t="s">
        <v>211</v>
      </c>
      <c r="BK267" s="210">
        <f>BK268</f>
        <v>0</v>
      </c>
    </row>
    <row r="268" spans="1:65" s="2" customFormat="1" ht="22.15" customHeight="1">
      <c r="A268" s="33"/>
      <c r="B268" s="34"/>
      <c r="C268" s="213" t="s">
        <v>564</v>
      </c>
      <c r="D268" s="213" t="s">
        <v>213</v>
      </c>
      <c r="E268" s="214" t="s">
        <v>565</v>
      </c>
      <c r="F268" s="215" t="s">
        <v>566</v>
      </c>
      <c r="G268" s="216" t="s">
        <v>306</v>
      </c>
      <c r="H268" s="217">
        <v>226.17</v>
      </c>
      <c r="I268" s="218"/>
      <c r="J268" s="217">
        <f>ROUND(I268*H268,2)</f>
        <v>0</v>
      </c>
      <c r="K268" s="219"/>
      <c r="L268" s="38"/>
      <c r="M268" s="259" t="s">
        <v>1</v>
      </c>
      <c r="N268" s="260" t="s">
        <v>42</v>
      </c>
      <c r="O268" s="261"/>
      <c r="P268" s="262">
        <f>O268*H268</f>
        <v>0</v>
      </c>
      <c r="Q268" s="262">
        <v>0</v>
      </c>
      <c r="R268" s="262">
        <f>Q268*H268</f>
        <v>0</v>
      </c>
      <c r="S268" s="262">
        <v>0</v>
      </c>
      <c r="T268" s="263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224" t="s">
        <v>217</v>
      </c>
      <c r="AT268" s="224" t="s">
        <v>213</v>
      </c>
      <c r="AU268" s="224" t="s">
        <v>95</v>
      </c>
      <c r="AY268" s="16" t="s">
        <v>211</v>
      </c>
      <c r="BE268" s="225">
        <f>IF(N268="základná",J268,0)</f>
        <v>0</v>
      </c>
      <c r="BF268" s="225">
        <f>IF(N268="znížená",J268,0)</f>
        <v>0</v>
      </c>
      <c r="BG268" s="225">
        <f>IF(N268="zákl. prenesená",J268,0)</f>
        <v>0</v>
      </c>
      <c r="BH268" s="225">
        <f>IF(N268="zníž. prenesená",J268,0)</f>
        <v>0</v>
      </c>
      <c r="BI268" s="225">
        <f>IF(N268="nulová",J268,0)</f>
        <v>0</v>
      </c>
      <c r="BJ268" s="16" t="s">
        <v>95</v>
      </c>
      <c r="BK268" s="225">
        <f>ROUND(I268*H268,2)</f>
        <v>0</v>
      </c>
      <c r="BL268" s="16" t="s">
        <v>217</v>
      </c>
      <c r="BM268" s="224" t="s">
        <v>567</v>
      </c>
    </row>
    <row r="269" spans="1:65" s="2" customFormat="1" ht="6.95" customHeight="1">
      <c r="A269" s="33"/>
      <c r="B269" s="57"/>
      <c r="C269" s="58"/>
      <c r="D269" s="58"/>
      <c r="E269" s="58"/>
      <c r="F269" s="58"/>
      <c r="G269" s="58"/>
      <c r="H269" s="58"/>
      <c r="I269" s="58"/>
      <c r="J269" s="58"/>
      <c r="K269" s="58"/>
      <c r="L269" s="38"/>
      <c r="M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</row>
  </sheetData>
  <sheetProtection password="CC35" sheet="1" objects="1" scenarios="1" formatColumns="0" formatRows="0" autoFilter="0"/>
  <autoFilter ref="C133:K268" xr:uid="{00000000-0009-0000-0000-000001000000}"/>
  <mergeCells count="14">
    <mergeCell ref="D112:F112"/>
    <mergeCell ref="E124:H124"/>
    <mergeCell ref="E126:H126"/>
    <mergeCell ref="L2:V2"/>
    <mergeCell ref="E87:H87"/>
    <mergeCell ref="D108:F108"/>
    <mergeCell ref="D109:F109"/>
    <mergeCell ref="D110:F110"/>
    <mergeCell ref="D111:F111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BM200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132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1" customFormat="1" ht="12" customHeight="1">
      <c r="B8" s="19"/>
      <c r="D8" s="122" t="s">
        <v>170</v>
      </c>
      <c r="L8" s="19"/>
    </row>
    <row r="9" spans="1:46" s="2" customFormat="1" ht="14.45" customHeight="1">
      <c r="A9" s="33"/>
      <c r="B9" s="38"/>
      <c r="C9" s="33"/>
      <c r="D9" s="33"/>
      <c r="E9" s="403" t="s">
        <v>655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22" t="s">
        <v>633</v>
      </c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5.6" customHeight="1">
      <c r="A11" s="33"/>
      <c r="B11" s="38"/>
      <c r="C11" s="33"/>
      <c r="D11" s="33"/>
      <c r="E11" s="405" t="s">
        <v>1002</v>
      </c>
      <c r="F11" s="406"/>
      <c r="G11" s="406"/>
      <c r="H11" s="406"/>
      <c r="I11" s="33"/>
      <c r="J11" s="33"/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22" t="s">
        <v>16</v>
      </c>
      <c r="E13" s="33"/>
      <c r="F13" s="113" t="s">
        <v>1</v>
      </c>
      <c r="G13" s="33"/>
      <c r="H13" s="33"/>
      <c r="I13" s="122" t="s">
        <v>17</v>
      </c>
      <c r="J13" s="113" t="s">
        <v>1</v>
      </c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18</v>
      </c>
      <c r="E14" s="33"/>
      <c r="F14" s="113" t="s">
        <v>19</v>
      </c>
      <c r="G14" s="33"/>
      <c r="H14" s="33"/>
      <c r="I14" s="122" t="s">
        <v>20</v>
      </c>
      <c r="J14" s="123">
        <f>'Rekapitulácia stavby'!AN8</f>
        <v>44957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22" t="s">
        <v>21</v>
      </c>
      <c r="E16" s="33"/>
      <c r="F16" s="33"/>
      <c r="G16" s="33"/>
      <c r="H16" s="33"/>
      <c r="I16" s="122" t="s">
        <v>22</v>
      </c>
      <c r="J16" s="113" t="s">
        <v>23</v>
      </c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3" t="s">
        <v>24</v>
      </c>
      <c r="F17" s="33"/>
      <c r="G17" s="33"/>
      <c r="H17" s="33"/>
      <c r="I17" s="122" t="s">
        <v>25</v>
      </c>
      <c r="J17" s="113" t="s">
        <v>1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2" t="s">
        <v>26</v>
      </c>
      <c r="E19" s="33"/>
      <c r="F19" s="33"/>
      <c r="G19" s="33"/>
      <c r="H19" s="33"/>
      <c r="I19" s="122" t="s">
        <v>22</v>
      </c>
      <c r="J19" s="29" t="str">
        <f>'Rekapitulácia stavby'!AN13</f>
        <v>Vyplň údaj</v>
      </c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407" t="str">
        <f>'Rekapitulácia stavby'!E14</f>
        <v>Vyplň údaj</v>
      </c>
      <c r="F20" s="408"/>
      <c r="G20" s="408"/>
      <c r="H20" s="408"/>
      <c r="I20" s="122" t="s">
        <v>25</v>
      </c>
      <c r="J20" s="29" t="str">
        <f>'Rekapitulácia stavby'!AN14</f>
        <v>Vyplň údaj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2" t="s">
        <v>28</v>
      </c>
      <c r="E22" s="33"/>
      <c r="F22" s="33"/>
      <c r="G22" s="33"/>
      <c r="H22" s="33"/>
      <c r="I22" s="122" t="s">
        <v>22</v>
      </c>
      <c r="J22" s="113" t="s">
        <v>29</v>
      </c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3" t="s">
        <v>30</v>
      </c>
      <c r="F23" s="33"/>
      <c r="G23" s="33"/>
      <c r="H23" s="33"/>
      <c r="I23" s="122" t="s">
        <v>25</v>
      </c>
      <c r="J23" s="113" t="s">
        <v>31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2" t="s">
        <v>33</v>
      </c>
      <c r="E25" s="33"/>
      <c r="F25" s="33"/>
      <c r="G25" s="33"/>
      <c r="H25" s="33"/>
      <c r="I25" s="122" t="s">
        <v>22</v>
      </c>
      <c r="J25" s="113" t="str">
        <f>IF('Rekapitulácia stavby'!AN19="","",'Rekapitulácia stavby'!AN19)</f>
        <v/>
      </c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3" t="str">
        <f>IF('Rekapitulácia stavby'!E20="","",'Rekapitulácia stavby'!E20)</f>
        <v xml:space="preserve"> </v>
      </c>
      <c r="F26" s="33"/>
      <c r="G26" s="33"/>
      <c r="H26" s="33"/>
      <c r="I26" s="122" t="s">
        <v>25</v>
      </c>
      <c r="J26" s="113" t="str">
        <f>IF('Rekapitulácia stavby'!AN20="","",'Rekapitulácia stavby'!AN20)</f>
        <v/>
      </c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2" t="s">
        <v>35</v>
      </c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5" customHeight="1">
      <c r="A29" s="124"/>
      <c r="B29" s="125"/>
      <c r="C29" s="124"/>
      <c r="D29" s="124"/>
      <c r="E29" s="409" t="s">
        <v>1</v>
      </c>
      <c r="F29" s="409"/>
      <c r="G29" s="409"/>
      <c r="H29" s="409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7"/>
      <c r="E31" s="127"/>
      <c r="F31" s="127"/>
      <c r="G31" s="127"/>
      <c r="H31" s="127"/>
      <c r="I31" s="127"/>
      <c r="J31" s="127"/>
      <c r="K31" s="12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13" t="s">
        <v>172</v>
      </c>
      <c r="E32" s="33"/>
      <c r="F32" s="33"/>
      <c r="G32" s="33"/>
      <c r="H32" s="33"/>
      <c r="I32" s="33"/>
      <c r="J32" s="128">
        <f>J98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9" t="s">
        <v>173</v>
      </c>
      <c r="E33" s="33"/>
      <c r="F33" s="33"/>
      <c r="G33" s="33"/>
      <c r="H33" s="33"/>
      <c r="I33" s="33"/>
      <c r="J33" s="128">
        <f>J107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7"/>
      <c r="E35" s="127"/>
      <c r="F35" s="127"/>
      <c r="G35" s="127"/>
      <c r="H35" s="127"/>
      <c r="I35" s="127"/>
      <c r="J35" s="127"/>
      <c r="K35" s="127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40</v>
      </c>
      <c r="E37" s="134" t="s">
        <v>41</v>
      </c>
      <c r="F37" s="135">
        <f>ROUND((SUM(BE107:BE114) + SUM(BE136:BE199)),  2)</f>
        <v>0</v>
      </c>
      <c r="G37" s="136"/>
      <c r="H37" s="136"/>
      <c r="I37" s="137">
        <v>0.2</v>
      </c>
      <c r="J37" s="135">
        <f>ROUND(((SUM(BE107:BE114) + SUM(BE136:BE199))*I37),  2)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34" t="s">
        <v>42</v>
      </c>
      <c r="F38" s="135">
        <f>ROUND((SUM(BF107:BF114) + SUM(BF136:BF199)),  2)</f>
        <v>0</v>
      </c>
      <c r="G38" s="136"/>
      <c r="H38" s="136"/>
      <c r="I38" s="137">
        <v>0.2</v>
      </c>
      <c r="J38" s="135">
        <f>ROUND(((SUM(BF107:BF114) + SUM(BF136:BF199))*I38),  2)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22" t="s">
        <v>43</v>
      </c>
      <c r="F39" s="138">
        <f>ROUND((SUM(BG107:BG114) + SUM(BG136:BG199)),  2)</f>
        <v>0</v>
      </c>
      <c r="G39" s="33"/>
      <c r="H39" s="33"/>
      <c r="I39" s="139">
        <v>0.2</v>
      </c>
      <c r="J39" s="138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22" t="s">
        <v>44</v>
      </c>
      <c r="F40" s="138">
        <f>ROUND((SUM(BH107:BH114) + SUM(BH136:BH199)),  2)</f>
        <v>0</v>
      </c>
      <c r="G40" s="33"/>
      <c r="H40" s="33"/>
      <c r="I40" s="139">
        <v>0.2</v>
      </c>
      <c r="J40" s="138">
        <f>0</f>
        <v>0</v>
      </c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34" t="s">
        <v>45</v>
      </c>
      <c r="F41" s="135">
        <f>ROUND((SUM(BI107:BI114) + SUM(BI136:BI199)),  2)</f>
        <v>0</v>
      </c>
      <c r="G41" s="136"/>
      <c r="H41" s="136"/>
      <c r="I41" s="137">
        <v>0</v>
      </c>
      <c r="J41" s="135">
        <f>0</f>
        <v>0</v>
      </c>
      <c r="K41" s="33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40"/>
      <c r="D43" s="141" t="s">
        <v>46</v>
      </c>
      <c r="E43" s="142"/>
      <c r="F43" s="142"/>
      <c r="G43" s="143" t="s">
        <v>47</v>
      </c>
      <c r="H43" s="144" t="s">
        <v>48</v>
      </c>
      <c r="I43" s="142"/>
      <c r="J43" s="145">
        <f>SUM(J34:J41)</f>
        <v>0</v>
      </c>
      <c r="K43" s="146"/>
      <c r="L43" s="5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170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4.45" customHeight="1">
      <c r="A87" s="33"/>
      <c r="B87" s="34"/>
      <c r="C87" s="35"/>
      <c r="D87" s="35"/>
      <c r="E87" s="400" t="s">
        <v>655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633</v>
      </c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35"/>
      <c r="D89" s="35"/>
      <c r="E89" s="356" t="str">
        <f>E11</f>
        <v>999-9-9-47 - SO 14.8 Hollého- Nešpora</v>
      </c>
      <c r="F89" s="402"/>
      <c r="G89" s="402"/>
      <c r="H89" s="402"/>
      <c r="I89" s="35"/>
      <c r="J89" s="35"/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Malacky</v>
      </c>
      <c r="G91" s="35"/>
      <c r="H91" s="35"/>
      <c r="I91" s="28" t="s">
        <v>20</v>
      </c>
      <c r="J91" s="69">
        <f>IF(J14="","",J14)</f>
        <v>44957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9" customHeight="1">
      <c r="A93" s="33"/>
      <c r="B93" s="34"/>
      <c r="C93" s="28" t="s">
        <v>21</v>
      </c>
      <c r="D93" s="35"/>
      <c r="E93" s="35"/>
      <c r="F93" s="26" t="str">
        <f>E17</f>
        <v>Mesto Malacky, Bernolákova 5188/1A, 901 01 Malacky</v>
      </c>
      <c r="G93" s="35"/>
      <c r="H93" s="35"/>
      <c r="I93" s="28" t="s">
        <v>28</v>
      </c>
      <c r="J93" s="31" t="str">
        <f>E23</f>
        <v>Cykloprojekt s.r.o., Laurinská 18, 81101 Bratislav</v>
      </c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6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 xml:space="preserve"> </v>
      </c>
      <c r="K94" s="35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8" t="s">
        <v>175</v>
      </c>
      <c r="D96" s="159"/>
      <c r="E96" s="159"/>
      <c r="F96" s="159"/>
      <c r="G96" s="159"/>
      <c r="H96" s="159"/>
      <c r="I96" s="159"/>
      <c r="J96" s="160" t="s">
        <v>176</v>
      </c>
      <c r="K96" s="159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4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22.9" customHeight="1">
      <c r="A98" s="33"/>
      <c r="B98" s="34"/>
      <c r="C98" s="161" t="s">
        <v>177</v>
      </c>
      <c r="D98" s="35"/>
      <c r="E98" s="35"/>
      <c r="F98" s="35"/>
      <c r="G98" s="35"/>
      <c r="H98" s="35"/>
      <c r="I98" s="35"/>
      <c r="J98" s="87">
        <f>J136</f>
        <v>0</v>
      </c>
      <c r="K98" s="35"/>
      <c r="L98" s="54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178</v>
      </c>
    </row>
    <row r="99" spans="1:65" s="9" customFormat="1" ht="24.95" customHeight="1">
      <c r="B99" s="162"/>
      <c r="C99" s="163"/>
      <c r="D99" s="164" t="s">
        <v>179</v>
      </c>
      <c r="E99" s="165"/>
      <c r="F99" s="165"/>
      <c r="G99" s="165"/>
      <c r="H99" s="165"/>
      <c r="I99" s="165"/>
      <c r="J99" s="166">
        <f>J137</f>
        <v>0</v>
      </c>
      <c r="K99" s="163"/>
      <c r="L99" s="167"/>
    </row>
    <row r="100" spans="1:65" s="10" customFormat="1" ht="19.899999999999999" customHeight="1">
      <c r="B100" s="168"/>
      <c r="C100" s="107"/>
      <c r="D100" s="169" t="s">
        <v>180</v>
      </c>
      <c r="E100" s="170"/>
      <c r="F100" s="170"/>
      <c r="G100" s="170"/>
      <c r="H100" s="170"/>
      <c r="I100" s="170"/>
      <c r="J100" s="171">
        <f>J138</f>
        <v>0</v>
      </c>
      <c r="K100" s="107"/>
      <c r="L100" s="172"/>
    </row>
    <row r="101" spans="1:65" s="10" customFormat="1" ht="19.899999999999999" customHeight="1">
      <c r="B101" s="168"/>
      <c r="C101" s="107"/>
      <c r="D101" s="169" t="s">
        <v>182</v>
      </c>
      <c r="E101" s="170"/>
      <c r="F101" s="170"/>
      <c r="G101" s="170"/>
      <c r="H101" s="170"/>
      <c r="I101" s="170"/>
      <c r="J101" s="171">
        <f>J158</f>
        <v>0</v>
      </c>
      <c r="K101" s="107"/>
      <c r="L101" s="172"/>
    </row>
    <row r="102" spans="1:65" s="10" customFormat="1" ht="19.899999999999999" customHeight="1">
      <c r="B102" s="168"/>
      <c r="C102" s="107"/>
      <c r="D102" s="169" t="s">
        <v>183</v>
      </c>
      <c r="E102" s="170"/>
      <c r="F102" s="170"/>
      <c r="G102" s="170"/>
      <c r="H102" s="170"/>
      <c r="I102" s="170"/>
      <c r="J102" s="171">
        <f>J166</f>
        <v>0</v>
      </c>
      <c r="K102" s="107"/>
      <c r="L102" s="172"/>
    </row>
    <row r="103" spans="1:65" s="10" customFormat="1" ht="19.899999999999999" customHeight="1">
      <c r="B103" s="168"/>
      <c r="C103" s="107"/>
      <c r="D103" s="169" t="s">
        <v>185</v>
      </c>
      <c r="E103" s="170"/>
      <c r="F103" s="170"/>
      <c r="G103" s="170"/>
      <c r="H103" s="170"/>
      <c r="I103" s="170"/>
      <c r="J103" s="171">
        <f>J185</f>
        <v>0</v>
      </c>
      <c r="K103" s="107"/>
      <c r="L103" s="172"/>
    </row>
    <row r="104" spans="1:65" s="10" customFormat="1" ht="19.899999999999999" customHeight="1">
      <c r="B104" s="168"/>
      <c r="C104" s="107"/>
      <c r="D104" s="169" t="s">
        <v>186</v>
      </c>
      <c r="E104" s="170"/>
      <c r="F104" s="170"/>
      <c r="G104" s="170"/>
      <c r="H104" s="170"/>
      <c r="I104" s="170"/>
      <c r="J104" s="171">
        <f>J198</f>
        <v>0</v>
      </c>
      <c r="K104" s="107"/>
      <c r="L104" s="172"/>
    </row>
    <row r="105" spans="1:65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4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65" s="2" customFormat="1" ht="6.9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4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65" s="2" customFormat="1" ht="29.25" customHeight="1">
      <c r="A107" s="33"/>
      <c r="B107" s="34"/>
      <c r="C107" s="161" t="s">
        <v>187</v>
      </c>
      <c r="D107" s="35"/>
      <c r="E107" s="35"/>
      <c r="F107" s="35"/>
      <c r="G107" s="35"/>
      <c r="H107" s="35"/>
      <c r="I107" s="35"/>
      <c r="J107" s="173">
        <f>ROUND(J108 + J109 + J110 + J111 + J112 + J113,2)</f>
        <v>0</v>
      </c>
      <c r="K107" s="35"/>
      <c r="L107" s="54"/>
      <c r="N107" s="174" t="s">
        <v>40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34"/>
      <c r="C108" s="35"/>
      <c r="D108" s="398" t="s">
        <v>188</v>
      </c>
      <c r="E108" s="399"/>
      <c r="F108" s="399"/>
      <c r="G108" s="35"/>
      <c r="H108" s="35"/>
      <c r="I108" s="35"/>
      <c r="J108" s="176">
        <v>0</v>
      </c>
      <c r="K108" s="35"/>
      <c r="L108" s="177"/>
      <c r="M108" s="178"/>
      <c r="N108" s="179" t="s">
        <v>42</v>
      </c>
      <c r="O108" s="178"/>
      <c r="P108" s="178"/>
      <c r="Q108" s="178"/>
      <c r="R108" s="178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81" t="s">
        <v>189</v>
      </c>
      <c r="AZ108" s="178"/>
      <c r="BA108" s="178"/>
      <c r="BB108" s="178"/>
      <c r="BC108" s="178"/>
      <c r="BD108" s="178"/>
      <c r="BE108" s="182">
        <f t="shared" ref="BE108:BE113" si="0">IF(N108="základná",J108,0)</f>
        <v>0</v>
      </c>
      <c r="BF108" s="182">
        <f t="shared" ref="BF108:BF113" si="1">IF(N108="znížená",J108,0)</f>
        <v>0</v>
      </c>
      <c r="BG108" s="182">
        <f t="shared" ref="BG108:BG113" si="2">IF(N108="zákl. prenesená",J108,0)</f>
        <v>0</v>
      </c>
      <c r="BH108" s="182">
        <f t="shared" ref="BH108:BH113" si="3">IF(N108="zníž. prenesená",J108,0)</f>
        <v>0</v>
      </c>
      <c r="BI108" s="182">
        <f t="shared" ref="BI108:BI113" si="4">IF(N108="nulová",J108,0)</f>
        <v>0</v>
      </c>
      <c r="BJ108" s="181" t="s">
        <v>95</v>
      </c>
      <c r="BK108" s="178"/>
      <c r="BL108" s="178"/>
      <c r="BM108" s="178"/>
    </row>
    <row r="109" spans="1:65" s="2" customFormat="1" ht="18" customHeight="1">
      <c r="A109" s="33"/>
      <c r="B109" s="34"/>
      <c r="C109" s="35"/>
      <c r="D109" s="398" t="s">
        <v>190</v>
      </c>
      <c r="E109" s="399"/>
      <c r="F109" s="399"/>
      <c r="G109" s="35"/>
      <c r="H109" s="35"/>
      <c r="I109" s="35"/>
      <c r="J109" s="176"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189</v>
      </c>
      <c r="AZ109" s="178"/>
      <c r="BA109" s="178"/>
      <c r="BB109" s="178"/>
      <c r="BC109" s="178"/>
      <c r="BD109" s="178"/>
      <c r="BE109" s="182">
        <f t="shared" si="0"/>
        <v>0</v>
      </c>
      <c r="BF109" s="182">
        <f t="shared" si="1"/>
        <v>0</v>
      </c>
      <c r="BG109" s="182">
        <f t="shared" si="2"/>
        <v>0</v>
      </c>
      <c r="BH109" s="182">
        <f t="shared" si="3"/>
        <v>0</v>
      </c>
      <c r="BI109" s="182">
        <f t="shared" si="4"/>
        <v>0</v>
      </c>
      <c r="BJ109" s="181" t="s">
        <v>95</v>
      </c>
      <c r="BK109" s="178"/>
      <c r="BL109" s="178"/>
      <c r="BM109" s="178"/>
    </row>
    <row r="110" spans="1:65" s="2" customFormat="1" ht="18" customHeight="1">
      <c r="A110" s="33"/>
      <c r="B110" s="34"/>
      <c r="C110" s="35"/>
      <c r="D110" s="398" t="s">
        <v>191</v>
      </c>
      <c r="E110" s="399"/>
      <c r="F110" s="399"/>
      <c r="G110" s="35"/>
      <c r="H110" s="35"/>
      <c r="I110" s="35"/>
      <c r="J110" s="176">
        <v>0</v>
      </c>
      <c r="K110" s="35"/>
      <c r="L110" s="177"/>
      <c r="M110" s="178"/>
      <c r="N110" s="179" t="s">
        <v>42</v>
      </c>
      <c r="O110" s="178"/>
      <c r="P110" s="178"/>
      <c r="Q110" s="178"/>
      <c r="R110" s="178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81" t="s">
        <v>189</v>
      </c>
      <c r="AZ110" s="178"/>
      <c r="BA110" s="178"/>
      <c r="BB110" s="178"/>
      <c r="BC110" s="178"/>
      <c r="BD110" s="178"/>
      <c r="BE110" s="182">
        <f t="shared" si="0"/>
        <v>0</v>
      </c>
      <c r="BF110" s="182">
        <f t="shared" si="1"/>
        <v>0</v>
      </c>
      <c r="BG110" s="182">
        <f t="shared" si="2"/>
        <v>0</v>
      </c>
      <c r="BH110" s="182">
        <f t="shared" si="3"/>
        <v>0</v>
      </c>
      <c r="BI110" s="182">
        <f t="shared" si="4"/>
        <v>0</v>
      </c>
      <c r="BJ110" s="181" t="s">
        <v>95</v>
      </c>
      <c r="BK110" s="178"/>
      <c r="BL110" s="178"/>
      <c r="BM110" s="178"/>
    </row>
    <row r="111" spans="1:65" s="2" customFormat="1" ht="18" customHeight="1">
      <c r="A111" s="33"/>
      <c r="B111" s="34"/>
      <c r="C111" s="35"/>
      <c r="D111" s="398" t="s">
        <v>192</v>
      </c>
      <c r="E111" s="399"/>
      <c r="F111" s="399"/>
      <c r="G111" s="35"/>
      <c r="H111" s="35"/>
      <c r="I111" s="35"/>
      <c r="J111" s="176">
        <v>0</v>
      </c>
      <c r="K111" s="35"/>
      <c r="L111" s="177"/>
      <c r="M111" s="178"/>
      <c r="N111" s="179" t="s">
        <v>42</v>
      </c>
      <c r="O111" s="178"/>
      <c r="P111" s="178"/>
      <c r="Q111" s="178"/>
      <c r="R111" s="178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81" t="s">
        <v>189</v>
      </c>
      <c r="AZ111" s="178"/>
      <c r="BA111" s="178"/>
      <c r="BB111" s="178"/>
      <c r="BC111" s="178"/>
      <c r="BD111" s="178"/>
      <c r="BE111" s="182">
        <f t="shared" si="0"/>
        <v>0</v>
      </c>
      <c r="BF111" s="182">
        <f t="shared" si="1"/>
        <v>0</v>
      </c>
      <c r="BG111" s="182">
        <f t="shared" si="2"/>
        <v>0</v>
      </c>
      <c r="BH111" s="182">
        <f t="shared" si="3"/>
        <v>0</v>
      </c>
      <c r="BI111" s="182">
        <f t="shared" si="4"/>
        <v>0</v>
      </c>
      <c r="BJ111" s="181" t="s">
        <v>95</v>
      </c>
      <c r="BK111" s="178"/>
      <c r="BL111" s="178"/>
      <c r="BM111" s="178"/>
    </row>
    <row r="112" spans="1:65" s="2" customFormat="1" ht="18" customHeight="1">
      <c r="A112" s="33"/>
      <c r="B112" s="34"/>
      <c r="C112" s="35"/>
      <c r="D112" s="398" t="s">
        <v>193</v>
      </c>
      <c r="E112" s="399"/>
      <c r="F112" s="399"/>
      <c r="G112" s="35"/>
      <c r="H112" s="35"/>
      <c r="I112" s="35"/>
      <c r="J112" s="176">
        <v>0</v>
      </c>
      <c r="K112" s="35"/>
      <c r="L112" s="177"/>
      <c r="M112" s="178"/>
      <c r="N112" s="179" t="s">
        <v>42</v>
      </c>
      <c r="O112" s="178"/>
      <c r="P112" s="178"/>
      <c r="Q112" s="178"/>
      <c r="R112" s="178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81" t="s">
        <v>189</v>
      </c>
      <c r="AZ112" s="178"/>
      <c r="BA112" s="178"/>
      <c r="BB112" s="178"/>
      <c r="BC112" s="178"/>
      <c r="BD112" s="178"/>
      <c r="BE112" s="182">
        <f t="shared" si="0"/>
        <v>0</v>
      </c>
      <c r="BF112" s="182">
        <f t="shared" si="1"/>
        <v>0</v>
      </c>
      <c r="BG112" s="182">
        <f t="shared" si="2"/>
        <v>0</v>
      </c>
      <c r="BH112" s="182">
        <f t="shared" si="3"/>
        <v>0</v>
      </c>
      <c r="BI112" s="182">
        <f t="shared" si="4"/>
        <v>0</v>
      </c>
      <c r="BJ112" s="181" t="s">
        <v>95</v>
      </c>
      <c r="BK112" s="178"/>
      <c r="BL112" s="178"/>
      <c r="BM112" s="178"/>
    </row>
    <row r="113" spans="1:65" s="2" customFormat="1" ht="18" customHeight="1">
      <c r="A113" s="33"/>
      <c r="B113" s="34"/>
      <c r="C113" s="35"/>
      <c r="D113" s="175" t="s">
        <v>194</v>
      </c>
      <c r="E113" s="35"/>
      <c r="F113" s="35"/>
      <c r="G113" s="35"/>
      <c r="H113" s="35"/>
      <c r="I113" s="35"/>
      <c r="J113" s="176">
        <f>ROUND(J32*T113,2)</f>
        <v>0</v>
      </c>
      <c r="K113" s="35"/>
      <c r="L113" s="177"/>
      <c r="M113" s="178"/>
      <c r="N113" s="179" t="s">
        <v>42</v>
      </c>
      <c r="O113" s="178"/>
      <c r="P113" s="178"/>
      <c r="Q113" s="178"/>
      <c r="R113" s="178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81" t="s">
        <v>195</v>
      </c>
      <c r="AZ113" s="178"/>
      <c r="BA113" s="178"/>
      <c r="BB113" s="178"/>
      <c r="BC113" s="178"/>
      <c r="BD113" s="178"/>
      <c r="BE113" s="182">
        <f t="shared" si="0"/>
        <v>0</v>
      </c>
      <c r="BF113" s="182">
        <f t="shared" si="1"/>
        <v>0</v>
      </c>
      <c r="BG113" s="182">
        <f t="shared" si="2"/>
        <v>0</v>
      </c>
      <c r="BH113" s="182">
        <f t="shared" si="3"/>
        <v>0</v>
      </c>
      <c r="BI113" s="182">
        <f t="shared" si="4"/>
        <v>0</v>
      </c>
      <c r="BJ113" s="181" t="s">
        <v>95</v>
      </c>
      <c r="BK113" s="178"/>
      <c r="BL113" s="178"/>
      <c r="BM113" s="178"/>
    </row>
    <row r="114" spans="1:65" s="2" customForma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4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29.25" customHeight="1">
      <c r="A115" s="33"/>
      <c r="B115" s="34"/>
      <c r="C115" s="183" t="s">
        <v>196</v>
      </c>
      <c r="D115" s="159"/>
      <c r="E115" s="159"/>
      <c r="F115" s="159"/>
      <c r="G115" s="159"/>
      <c r="H115" s="159"/>
      <c r="I115" s="159"/>
      <c r="J115" s="184">
        <f>ROUND(J98+J107,2)</f>
        <v>0</v>
      </c>
      <c r="K115" s="159"/>
      <c r="L115" s="54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65" s="2" customFormat="1" ht="6.95" customHeight="1">
      <c r="A120" s="33"/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5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4.95" customHeight="1">
      <c r="A121" s="33"/>
      <c r="B121" s="34"/>
      <c r="C121" s="22" t="s">
        <v>197</v>
      </c>
      <c r="D121" s="35"/>
      <c r="E121" s="35"/>
      <c r="F121" s="35"/>
      <c r="G121" s="35"/>
      <c r="H121" s="35"/>
      <c r="I121" s="35"/>
      <c r="J121" s="35"/>
      <c r="K121" s="35"/>
      <c r="L121" s="54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2" customHeight="1">
      <c r="A123" s="33"/>
      <c r="B123" s="34"/>
      <c r="C123" s="28" t="s">
        <v>14</v>
      </c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27" customHeight="1">
      <c r="A124" s="33"/>
      <c r="B124" s="34"/>
      <c r="C124" s="35"/>
      <c r="D124" s="35"/>
      <c r="E124" s="400" t="str">
        <f>E7</f>
        <v>Cyklotrasa Partizánska - Cesta mládeže, Malacky - časť 2 - neoprávnené náklady</v>
      </c>
      <c r="F124" s="401"/>
      <c r="G124" s="401"/>
      <c r="H124" s="401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1" customFormat="1" ht="12" customHeight="1">
      <c r="B125" s="20"/>
      <c r="C125" s="28" t="s">
        <v>170</v>
      </c>
      <c r="D125" s="21"/>
      <c r="E125" s="21"/>
      <c r="F125" s="21"/>
      <c r="G125" s="21"/>
      <c r="H125" s="21"/>
      <c r="I125" s="21"/>
      <c r="J125" s="21"/>
      <c r="K125" s="21"/>
      <c r="L125" s="19"/>
    </row>
    <row r="126" spans="1:65" s="2" customFormat="1" ht="14.45" customHeight="1">
      <c r="A126" s="33"/>
      <c r="B126" s="34"/>
      <c r="C126" s="35"/>
      <c r="D126" s="35"/>
      <c r="E126" s="400" t="s">
        <v>655</v>
      </c>
      <c r="F126" s="402"/>
      <c r="G126" s="402"/>
      <c r="H126" s="402"/>
      <c r="I126" s="35"/>
      <c r="J126" s="35"/>
      <c r="K126" s="35"/>
      <c r="L126" s="5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5" s="2" customFormat="1" ht="12" customHeight="1">
      <c r="A127" s="33"/>
      <c r="B127" s="34"/>
      <c r="C127" s="28" t="s">
        <v>633</v>
      </c>
      <c r="D127" s="35"/>
      <c r="E127" s="35"/>
      <c r="F127" s="35"/>
      <c r="G127" s="35"/>
      <c r="H127" s="35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5.6" customHeight="1">
      <c r="A128" s="33"/>
      <c r="B128" s="34"/>
      <c r="C128" s="35"/>
      <c r="D128" s="35"/>
      <c r="E128" s="356" t="str">
        <f>E11</f>
        <v>999-9-9-47 - SO 14.8 Hollého- Nešpora</v>
      </c>
      <c r="F128" s="402"/>
      <c r="G128" s="402"/>
      <c r="H128" s="402"/>
      <c r="I128" s="35"/>
      <c r="J128" s="35"/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18</v>
      </c>
      <c r="D130" s="35"/>
      <c r="E130" s="35"/>
      <c r="F130" s="26" t="str">
        <f>F14</f>
        <v>Malacky</v>
      </c>
      <c r="G130" s="35"/>
      <c r="H130" s="35"/>
      <c r="I130" s="28" t="s">
        <v>20</v>
      </c>
      <c r="J130" s="69">
        <f>IF(J14="","",J14)</f>
        <v>44957</v>
      </c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54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40.9" customHeight="1">
      <c r="A132" s="33"/>
      <c r="B132" s="34"/>
      <c r="C132" s="28" t="s">
        <v>21</v>
      </c>
      <c r="D132" s="35"/>
      <c r="E132" s="35"/>
      <c r="F132" s="26" t="str">
        <f>E17</f>
        <v>Mesto Malacky, Bernolákova 5188/1A, 901 01 Malacky</v>
      </c>
      <c r="G132" s="35"/>
      <c r="H132" s="35"/>
      <c r="I132" s="28" t="s">
        <v>28</v>
      </c>
      <c r="J132" s="31" t="str">
        <f>E23</f>
        <v>Cykloprojekt s.r.o., Laurinská 18, 81101 Bratislav</v>
      </c>
      <c r="K132" s="35"/>
      <c r="L132" s="54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6" customHeight="1">
      <c r="A133" s="33"/>
      <c r="B133" s="34"/>
      <c r="C133" s="28" t="s">
        <v>26</v>
      </c>
      <c r="D133" s="35"/>
      <c r="E133" s="35"/>
      <c r="F133" s="26" t="str">
        <f>IF(E20="","",E20)</f>
        <v>Vyplň údaj</v>
      </c>
      <c r="G133" s="35"/>
      <c r="H133" s="35"/>
      <c r="I133" s="28" t="s">
        <v>33</v>
      </c>
      <c r="J133" s="31" t="str">
        <f>E26</f>
        <v xml:space="preserve"> </v>
      </c>
      <c r="K133" s="35"/>
      <c r="L133" s="54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0.35" customHeight="1">
      <c r="A134" s="33"/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54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11" customFormat="1" ht="29.25" customHeight="1">
      <c r="A135" s="185"/>
      <c r="B135" s="186"/>
      <c r="C135" s="187" t="s">
        <v>198</v>
      </c>
      <c r="D135" s="188" t="s">
        <v>61</v>
      </c>
      <c r="E135" s="188" t="s">
        <v>57</v>
      </c>
      <c r="F135" s="188" t="s">
        <v>58</v>
      </c>
      <c r="G135" s="188" t="s">
        <v>199</v>
      </c>
      <c r="H135" s="188" t="s">
        <v>200</v>
      </c>
      <c r="I135" s="188" t="s">
        <v>201</v>
      </c>
      <c r="J135" s="189" t="s">
        <v>176</v>
      </c>
      <c r="K135" s="190" t="s">
        <v>202</v>
      </c>
      <c r="L135" s="191"/>
      <c r="M135" s="78" t="s">
        <v>1</v>
      </c>
      <c r="N135" s="79" t="s">
        <v>40</v>
      </c>
      <c r="O135" s="79" t="s">
        <v>203</v>
      </c>
      <c r="P135" s="79" t="s">
        <v>204</v>
      </c>
      <c r="Q135" s="79" t="s">
        <v>205</v>
      </c>
      <c r="R135" s="79" t="s">
        <v>206</v>
      </c>
      <c r="S135" s="79" t="s">
        <v>207</v>
      </c>
      <c r="T135" s="80" t="s">
        <v>208</v>
      </c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</row>
    <row r="136" spans="1:65" s="2" customFormat="1" ht="22.9" customHeight="1">
      <c r="A136" s="33"/>
      <c r="B136" s="34"/>
      <c r="C136" s="85" t="s">
        <v>172</v>
      </c>
      <c r="D136" s="35"/>
      <c r="E136" s="35"/>
      <c r="F136" s="35"/>
      <c r="G136" s="35"/>
      <c r="H136" s="35"/>
      <c r="I136" s="35"/>
      <c r="J136" s="192">
        <f>BK136</f>
        <v>0</v>
      </c>
      <c r="K136" s="35"/>
      <c r="L136" s="38"/>
      <c r="M136" s="81"/>
      <c r="N136" s="193"/>
      <c r="O136" s="82"/>
      <c r="P136" s="194">
        <f>P137</f>
        <v>0</v>
      </c>
      <c r="Q136" s="82"/>
      <c r="R136" s="194">
        <f>R137</f>
        <v>175.38433849999998</v>
      </c>
      <c r="S136" s="82"/>
      <c r="T136" s="195">
        <f>T137</f>
        <v>163.40592000000004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75</v>
      </c>
      <c r="AU136" s="16" t="s">
        <v>178</v>
      </c>
      <c r="BK136" s="196">
        <f>BK137</f>
        <v>0</v>
      </c>
    </row>
    <row r="137" spans="1:65" s="12" customFormat="1" ht="25.9" customHeight="1">
      <c r="B137" s="197"/>
      <c r="C137" s="198"/>
      <c r="D137" s="199" t="s">
        <v>75</v>
      </c>
      <c r="E137" s="200" t="s">
        <v>209</v>
      </c>
      <c r="F137" s="200" t="s">
        <v>210</v>
      </c>
      <c r="G137" s="198"/>
      <c r="H137" s="198"/>
      <c r="I137" s="201"/>
      <c r="J137" s="202">
        <f>BK137</f>
        <v>0</v>
      </c>
      <c r="K137" s="198"/>
      <c r="L137" s="203"/>
      <c r="M137" s="204"/>
      <c r="N137" s="205"/>
      <c r="O137" s="205"/>
      <c r="P137" s="206">
        <f>P138+P158+P166+P185+P198</f>
        <v>0</v>
      </c>
      <c r="Q137" s="205"/>
      <c r="R137" s="206">
        <f>R138+R158+R166+R185+R198</f>
        <v>175.38433849999998</v>
      </c>
      <c r="S137" s="205"/>
      <c r="T137" s="207">
        <f>T138+T158+T166+T185+T198</f>
        <v>163.40592000000004</v>
      </c>
      <c r="AR137" s="208" t="s">
        <v>84</v>
      </c>
      <c r="AT137" s="209" t="s">
        <v>75</v>
      </c>
      <c r="AU137" s="209" t="s">
        <v>76</v>
      </c>
      <c r="AY137" s="208" t="s">
        <v>211</v>
      </c>
      <c r="BK137" s="210">
        <f>BK138+BK158+BK166+BK185+BK198</f>
        <v>0</v>
      </c>
    </row>
    <row r="138" spans="1:65" s="12" customFormat="1" ht="22.9" customHeight="1">
      <c r="B138" s="197"/>
      <c r="C138" s="198"/>
      <c r="D138" s="199" t="s">
        <v>75</v>
      </c>
      <c r="E138" s="211" t="s">
        <v>84</v>
      </c>
      <c r="F138" s="211" t="s">
        <v>212</v>
      </c>
      <c r="G138" s="198"/>
      <c r="H138" s="198"/>
      <c r="I138" s="201"/>
      <c r="J138" s="212">
        <f>BK138</f>
        <v>0</v>
      </c>
      <c r="K138" s="198"/>
      <c r="L138" s="203"/>
      <c r="M138" s="204"/>
      <c r="N138" s="205"/>
      <c r="O138" s="205"/>
      <c r="P138" s="206">
        <f>SUM(P139:P157)</f>
        <v>0</v>
      </c>
      <c r="Q138" s="205"/>
      <c r="R138" s="206">
        <f>SUM(R139:R157)</f>
        <v>0</v>
      </c>
      <c r="S138" s="205"/>
      <c r="T138" s="207">
        <f>SUM(T139:T157)</f>
        <v>163.40592000000004</v>
      </c>
      <c r="AR138" s="208" t="s">
        <v>84</v>
      </c>
      <c r="AT138" s="209" t="s">
        <v>75</v>
      </c>
      <c r="AU138" s="209" t="s">
        <v>84</v>
      </c>
      <c r="AY138" s="208" t="s">
        <v>211</v>
      </c>
      <c r="BK138" s="210">
        <f>SUM(BK139:BK157)</f>
        <v>0</v>
      </c>
    </row>
    <row r="139" spans="1:65" s="2" customFormat="1" ht="22.15" customHeight="1">
      <c r="A139" s="33"/>
      <c r="B139" s="34"/>
      <c r="C139" s="213" t="s">
        <v>84</v>
      </c>
      <c r="D139" s="213" t="s">
        <v>213</v>
      </c>
      <c r="E139" s="214" t="s">
        <v>569</v>
      </c>
      <c r="F139" s="215" t="s">
        <v>570</v>
      </c>
      <c r="G139" s="216" t="s">
        <v>216</v>
      </c>
      <c r="H139" s="217">
        <v>223.02</v>
      </c>
      <c r="I139" s="218"/>
      <c r="J139" s="217">
        <f>ROUND(I139*H139,2)</f>
        <v>0</v>
      </c>
      <c r="K139" s="219"/>
      <c r="L139" s="38"/>
      <c r="M139" s="220" t="s">
        <v>1</v>
      </c>
      <c r="N139" s="221" t="s">
        <v>42</v>
      </c>
      <c r="O139" s="74"/>
      <c r="P139" s="222">
        <f>O139*H139</f>
        <v>0</v>
      </c>
      <c r="Q139" s="222">
        <v>0</v>
      </c>
      <c r="R139" s="222">
        <f>Q139*H139</f>
        <v>0</v>
      </c>
      <c r="S139" s="222">
        <v>0.316</v>
      </c>
      <c r="T139" s="223">
        <f>S139*H139</f>
        <v>70.474320000000006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4" t="s">
        <v>217</v>
      </c>
      <c r="AT139" s="224" t="s">
        <v>213</v>
      </c>
      <c r="AU139" s="224" t="s">
        <v>95</v>
      </c>
      <c r="AY139" s="16" t="s">
        <v>211</v>
      </c>
      <c r="BE139" s="225">
        <f>IF(N139="základná",J139,0)</f>
        <v>0</v>
      </c>
      <c r="BF139" s="225">
        <f>IF(N139="znížená",J139,0)</f>
        <v>0</v>
      </c>
      <c r="BG139" s="225">
        <f>IF(N139="zákl. prenesená",J139,0)</f>
        <v>0</v>
      </c>
      <c r="BH139" s="225">
        <f>IF(N139="zníž. prenesená",J139,0)</f>
        <v>0</v>
      </c>
      <c r="BI139" s="225">
        <f>IF(N139="nulová",J139,0)</f>
        <v>0</v>
      </c>
      <c r="BJ139" s="16" t="s">
        <v>95</v>
      </c>
      <c r="BK139" s="225">
        <f>ROUND(I139*H139,2)</f>
        <v>0</v>
      </c>
      <c r="BL139" s="16" t="s">
        <v>217</v>
      </c>
      <c r="BM139" s="224" t="s">
        <v>1003</v>
      </c>
    </row>
    <row r="140" spans="1:65" s="2" customFormat="1" ht="22.15" customHeight="1">
      <c r="A140" s="33"/>
      <c r="B140" s="34"/>
      <c r="C140" s="213" t="s">
        <v>95</v>
      </c>
      <c r="D140" s="213" t="s">
        <v>213</v>
      </c>
      <c r="E140" s="214" t="s">
        <v>232</v>
      </c>
      <c r="F140" s="215" t="s">
        <v>233</v>
      </c>
      <c r="G140" s="216" t="s">
        <v>234</v>
      </c>
      <c r="H140" s="217">
        <v>25.68</v>
      </c>
      <c r="I140" s="218"/>
      <c r="J140" s="217">
        <f>ROUND(I140*H140,2)</f>
        <v>0</v>
      </c>
      <c r="K140" s="219"/>
      <c r="L140" s="38"/>
      <c r="M140" s="220" t="s">
        <v>1</v>
      </c>
      <c r="N140" s="221" t="s">
        <v>42</v>
      </c>
      <c r="O140" s="74"/>
      <c r="P140" s="222">
        <f>O140*H140</f>
        <v>0</v>
      </c>
      <c r="Q140" s="222">
        <v>0</v>
      </c>
      <c r="R140" s="222">
        <f>Q140*H140</f>
        <v>0</v>
      </c>
      <c r="S140" s="222">
        <v>0.14499999999999999</v>
      </c>
      <c r="T140" s="223">
        <f>S140*H140</f>
        <v>3.7235999999999998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4" t="s">
        <v>217</v>
      </c>
      <c r="AT140" s="224" t="s">
        <v>213</v>
      </c>
      <c r="AU140" s="224" t="s">
        <v>95</v>
      </c>
      <c r="AY140" s="16" t="s">
        <v>211</v>
      </c>
      <c r="BE140" s="225">
        <f>IF(N140="základná",J140,0)</f>
        <v>0</v>
      </c>
      <c r="BF140" s="225">
        <f>IF(N140="znížená",J140,0)</f>
        <v>0</v>
      </c>
      <c r="BG140" s="225">
        <f>IF(N140="zákl. prenesená",J140,0)</f>
        <v>0</v>
      </c>
      <c r="BH140" s="225">
        <f>IF(N140="zníž. prenesená",J140,0)</f>
        <v>0</v>
      </c>
      <c r="BI140" s="225">
        <f>IF(N140="nulová",J140,0)</f>
        <v>0</v>
      </c>
      <c r="BJ140" s="16" t="s">
        <v>95</v>
      </c>
      <c r="BK140" s="225">
        <f>ROUND(I140*H140,2)</f>
        <v>0</v>
      </c>
      <c r="BL140" s="16" t="s">
        <v>217</v>
      </c>
      <c r="BM140" s="224" t="s">
        <v>667</v>
      </c>
    </row>
    <row r="141" spans="1:65" s="2" customFormat="1" ht="30" customHeight="1">
      <c r="A141" s="33"/>
      <c r="B141" s="34"/>
      <c r="C141" s="213" t="s">
        <v>225</v>
      </c>
      <c r="D141" s="213" t="s">
        <v>213</v>
      </c>
      <c r="E141" s="214" t="s">
        <v>573</v>
      </c>
      <c r="F141" s="215" t="s">
        <v>574</v>
      </c>
      <c r="G141" s="216" t="s">
        <v>216</v>
      </c>
      <c r="H141" s="217">
        <v>223.02</v>
      </c>
      <c r="I141" s="218"/>
      <c r="J141" s="217">
        <f>ROUND(I141*H141,2)</f>
        <v>0</v>
      </c>
      <c r="K141" s="219"/>
      <c r="L141" s="38"/>
      <c r="M141" s="220" t="s">
        <v>1</v>
      </c>
      <c r="N141" s="221" t="s">
        <v>42</v>
      </c>
      <c r="O141" s="74"/>
      <c r="P141" s="222">
        <f>O141*H141</f>
        <v>0</v>
      </c>
      <c r="Q141" s="222">
        <v>0</v>
      </c>
      <c r="R141" s="222">
        <f>Q141*H141</f>
        <v>0</v>
      </c>
      <c r="S141" s="222">
        <v>0.4</v>
      </c>
      <c r="T141" s="223">
        <f>S141*H141</f>
        <v>89.208000000000013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4" t="s">
        <v>217</v>
      </c>
      <c r="AT141" s="224" t="s">
        <v>213</v>
      </c>
      <c r="AU141" s="224" t="s">
        <v>95</v>
      </c>
      <c r="AY141" s="16" t="s">
        <v>211</v>
      </c>
      <c r="BE141" s="225">
        <f>IF(N141="základná",J141,0)</f>
        <v>0</v>
      </c>
      <c r="BF141" s="225">
        <f>IF(N141="znížená",J141,0)</f>
        <v>0</v>
      </c>
      <c r="BG141" s="225">
        <f>IF(N141="zákl. prenesená",J141,0)</f>
        <v>0</v>
      </c>
      <c r="BH141" s="225">
        <f>IF(N141="zníž. prenesená",J141,0)</f>
        <v>0</v>
      </c>
      <c r="BI141" s="225">
        <f>IF(N141="nulová",J141,0)</f>
        <v>0</v>
      </c>
      <c r="BJ141" s="16" t="s">
        <v>95</v>
      </c>
      <c r="BK141" s="225">
        <f>ROUND(I141*H141,2)</f>
        <v>0</v>
      </c>
      <c r="BL141" s="16" t="s">
        <v>217</v>
      </c>
      <c r="BM141" s="224" t="s">
        <v>1004</v>
      </c>
    </row>
    <row r="142" spans="1:65" s="2" customFormat="1" ht="30" customHeight="1">
      <c r="A142" s="33"/>
      <c r="B142" s="34"/>
      <c r="C142" s="213" t="s">
        <v>217</v>
      </c>
      <c r="D142" s="213" t="s">
        <v>213</v>
      </c>
      <c r="E142" s="214" t="s">
        <v>237</v>
      </c>
      <c r="F142" s="215" t="s">
        <v>238</v>
      </c>
      <c r="G142" s="216" t="s">
        <v>239</v>
      </c>
      <c r="H142" s="217">
        <v>0.24</v>
      </c>
      <c r="I142" s="218"/>
      <c r="J142" s="217">
        <f>ROUND(I142*H142,2)</f>
        <v>0</v>
      </c>
      <c r="K142" s="219"/>
      <c r="L142" s="38"/>
      <c r="M142" s="220" t="s">
        <v>1</v>
      </c>
      <c r="N142" s="221" t="s">
        <v>42</v>
      </c>
      <c r="O142" s="74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4" t="s">
        <v>217</v>
      </c>
      <c r="AT142" s="224" t="s">
        <v>213</v>
      </c>
      <c r="AU142" s="224" t="s">
        <v>95</v>
      </c>
      <c r="AY142" s="16" t="s">
        <v>211</v>
      </c>
      <c r="BE142" s="225">
        <f>IF(N142="základná",J142,0)</f>
        <v>0</v>
      </c>
      <c r="BF142" s="225">
        <f>IF(N142="znížená",J142,0)</f>
        <v>0</v>
      </c>
      <c r="BG142" s="225">
        <f>IF(N142="zákl. prenesená",J142,0)</f>
        <v>0</v>
      </c>
      <c r="BH142" s="225">
        <f>IF(N142="zníž. prenesená",J142,0)</f>
        <v>0</v>
      </c>
      <c r="BI142" s="225">
        <f>IF(N142="nulová",J142,0)</f>
        <v>0</v>
      </c>
      <c r="BJ142" s="16" t="s">
        <v>95</v>
      </c>
      <c r="BK142" s="225">
        <f>ROUND(I142*H142,2)</f>
        <v>0</v>
      </c>
      <c r="BL142" s="16" t="s">
        <v>217</v>
      </c>
      <c r="BM142" s="224" t="s">
        <v>669</v>
      </c>
    </row>
    <row r="143" spans="1:65" s="13" customFormat="1">
      <c r="B143" s="226"/>
      <c r="C143" s="227"/>
      <c r="D143" s="228" t="s">
        <v>219</v>
      </c>
      <c r="E143" s="229" t="s">
        <v>1</v>
      </c>
      <c r="F143" s="230" t="s">
        <v>1005</v>
      </c>
      <c r="G143" s="227"/>
      <c r="H143" s="231">
        <v>0.24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219</v>
      </c>
      <c r="AU143" s="237" t="s">
        <v>95</v>
      </c>
      <c r="AV143" s="13" t="s">
        <v>95</v>
      </c>
      <c r="AW143" s="13" t="s">
        <v>32</v>
      </c>
      <c r="AX143" s="13" t="s">
        <v>84</v>
      </c>
      <c r="AY143" s="237" t="s">
        <v>211</v>
      </c>
    </row>
    <row r="144" spans="1:65" s="2" customFormat="1" ht="22.15" customHeight="1">
      <c r="A144" s="33"/>
      <c r="B144" s="34"/>
      <c r="C144" s="213" t="s">
        <v>236</v>
      </c>
      <c r="D144" s="213" t="s">
        <v>213</v>
      </c>
      <c r="E144" s="214" t="s">
        <v>243</v>
      </c>
      <c r="F144" s="215" t="s">
        <v>244</v>
      </c>
      <c r="G144" s="216" t="s">
        <v>239</v>
      </c>
      <c r="H144" s="217">
        <v>0.24</v>
      </c>
      <c r="I144" s="218"/>
      <c r="J144" s="217">
        <f>ROUND(I144*H144,2)</f>
        <v>0</v>
      </c>
      <c r="K144" s="219"/>
      <c r="L144" s="38"/>
      <c r="M144" s="220" t="s">
        <v>1</v>
      </c>
      <c r="N144" s="221" t="s">
        <v>42</v>
      </c>
      <c r="O144" s="74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24" t="s">
        <v>217</v>
      </c>
      <c r="AT144" s="224" t="s">
        <v>213</v>
      </c>
      <c r="AU144" s="224" t="s">
        <v>95</v>
      </c>
      <c r="AY144" s="16" t="s">
        <v>211</v>
      </c>
      <c r="BE144" s="225">
        <f>IF(N144="základná",J144,0)</f>
        <v>0</v>
      </c>
      <c r="BF144" s="225">
        <f>IF(N144="znížená",J144,0)</f>
        <v>0</v>
      </c>
      <c r="BG144" s="225">
        <f>IF(N144="zákl. prenesená",J144,0)</f>
        <v>0</v>
      </c>
      <c r="BH144" s="225">
        <f>IF(N144="zníž. prenesená",J144,0)</f>
        <v>0</v>
      </c>
      <c r="BI144" s="225">
        <f>IF(N144="nulová",J144,0)</f>
        <v>0</v>
      </c>
      <c r="BJ144" s="16" t="s">
        <v>95</v>
      </c>
      <c r="BK144" s="225">
        <f>ROUND(I144*H144,2)</f>
        <v>0</v>
      </c>
      <c r="BL144" s="16" t="s">
        <v>217</v>
      </c>
      <c r="BM144" s="224" t="s">
        <v>672</v>
      </c>
    </row>
    <row r="145" spans="1:65" s="13" customFormat="1">
      <c r="B145" s="226"/>
      <c r="C145" s="227"/>
      <c r="D145" s="228" t="s">
        <v>219</v>
      </c>
      <c r="E145" s="229" t="s">
        <v>1</v>
      </c>
      <c r="F145" s="230" t="s">
        <v>1006</v>
      </c>
      <c r="G145" s="227"/>
      <c r="H145" s="231">
        <v>0.24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219</v>
      </c>
      <c r="AU145" s="237" t="s">
        <v>95</v>
      </c>
      <c r="AV145" s="13" t="s">
        <v>95</v>
      </c>
      <c r="AW145" s="13" t="s">
        <v>32</v>
      </c>
      <c r="AX145" s="13" t="s">
        <v>84</v>
      </c>
      <c r="AY145" s="237" t="s">
        <v>211</v>
      </c>
    </row>
    <row r="146" spans="1:65" s="2" customFormat="1" ht="40.15" customHeight="1">
      <c r="A146" s="33"/>
      <c r="B146" s="34"/>
      <c r="C146" s="213" t="s">
        <v>242</v>
      </c>
      <c r="D146" s="213" t="s">
        <v>213</v>
      </c>
      <c r="E146" s="214" t="s">
        <v>579</v>
      </c>
      <c r="F146" s="215" t="s">
        <v>580</v>
      </c>
      <c r="G146" s="216" t="s">
        <v>239</v>
      </c>
      <c r="H146" s="217">
        <v>5.59</v>
      </c>
      <c r="I146" s="218"/>
      <c r="J146" s="217">
        <f>ROUND(I146*H146,2)</f>
        <v>0</v>
      </c>
      <c r="K146" s="219"/>
      <c r="L146" s="38"/>
      <c r="M146" s="220" t="s">
        <v>1</v>
      </c>
      <c r="N146" s="221" t="s">
        <v>42</v>
      </c>
      <c r="O146" s="74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24" t="s">
        <v>217</v>
      </c>
      <c r="AT146" s="224" t="s">
        <v>213</v>
      </c>
      <c r="AU146" s="224" t="s">
        <v>95</v>
      </c>
      <c r="AY146" s="16" t="s">
        <v>211</v>
      </c>
      <c r="BE146" s="225">
        <f>IF(N146="základná",J146,0)</f>
        <v>0</v>
      </c>
      <c r="BF146" s="225">
        <f>IF(N146="znížená",J146,0)</f>
        <v>0</v>
      </c>
      <c r="BG146" s="225">
        <f>IF(N146="zákl. prenesená",J146,0)</f>
        <v>0</v>
      </c>
      <c r="BH146" s="225">
        <f>IF(N146="zníž. prenesená",J146,0)</f>
        <v>0</v>
      </c>
      <c r="BI146" s="225">
        <f>IF(N146="nulová",J146,0)</f>
        <v>0</v>
      </c>
      <c r="BJ146" s="16" t="s">
        <v>95</v>
      </c>
      <c r="BK146" s="225">
        <f>ROUND(I146*H146,2)</f>
        <v>0</v>
      </c>
      <c r="BL146" s="16" t="s">
        <v>217</v>
      </c>
      <c r="BM146" s="224" t="s">
        <v>675</v>
      </c>
    </row>
    <row r="147" spans="1:65" s="13" customFormat="1">
      <c r="B147" s="226"/>
      <c r="C147" s="227"/>
      <c r="D147" s="228" t="s">
        <v>219</v>
      </c>
      <c r="E147" s="229" t="s">
        <v>1</v>
      </c>
      <c r="F147" s="230" t="s">
        <v>1007</v>
      </c>
      <c r="G147" s="227"/>
      <c r="H147" s="231">
        <v>0.24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219</v>
      </c>
      <c r="AU147" s="237" t="s">
        <v>95</v>
      </c>
      <c r="AV147" s="13" t="s">
        <v>95</v>
      </c>
      <c r="AW147" s="13" t="s">
        <v>32</v>
      </c>
      <c r="AX147" s="13" t="s">
        <v>76</v>
      </c>
      <c r="AY147" s="237" t="s">
        <v>211</v>
      </c>
    </row>
    <row r="148" spans="1:65" s="13" customFormat="1">
      <c r="B148" s="226"/>
      <c r="C148" s="227"/>
      <c r="D148" s="228" t="s">
        <v>219</v>
      </c>
      <c r="E148" s="229" t="s">
        <v>1</v>
      </c>
      <c r="F148" s="230" t="s">
        <v>1008</v>
      </c>
      <c r="G148" s="227"/>
      <c r="H148" s="231">
        <v>5.35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219</v>
      </c>
      <c r="AU148" s="237" t="s">
        <v>95</v>
      </c>
      <c r="AV148" s="13" t="s">
        <v>95</v>
      </c>
      <c r="AW148" s="13" t="s">
        <v>32</v>
      </c>
      <c r="AX148" s="13" t="s">
        <v>76</v>
      </c>
      <c r="AY148" s="237" t="s">
        <v>211</v>
      </c>
    </row>
    <row r="149" spans="1:65" s="14" customFormat="1">
      <c r="B149" s="238"/>
      <c r="C149" s="239"/>
      <c r="D149" s="228" t="s">
        <v>219</v>
      </c>
      <c r="E149" s="240" t="s">
        <v>1</v>
      </c>
      <c r="F149" s="241" t="s">
        <v>231</v>
      </c>
      <c r="G149" s="239"/>
      <c r="H149" s="242">
        <v>5.59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AT149" s="248" t="s">
        <v>219</v>
      </c>
      <c r="AU149" s="248" t="s">
        <v>95</v>
      </c>
      <c r="AV149" s="14" t="s">
        <v>217</v>
      </c>
      <c r="AW149" s="14" t="s">
        <v>32</v>
      </c>
      <c r="AX149" s="14" t="s">
        <v>84</v>
      </c>
      <c r="AY149" s="248" t="s">
        <v>211</v>
      </c>
    </row>
    <row r="150" spans="1:65" s="2" customFormat="1" ht="40.15" customHeight="1">
      <c r="A150" s="33"/>
      <c r="B150" s="34"/>
      <c r="C150" s="213" t="s">
        <v>247</v>
      </c>
      <c r="D150" s="213" t="s">
        <v>213</v>
      </c>
      <c r="E150" s="214" t="s">
        <v>270</v>
      </c>
      <c r="F150" s="215" t="s">
        <v>271</v>
      </c>
      <c r="G150" s="216" t="s">
        <v>239</v>
      </c>
      <c r="H150" s="217">
        <v>9.8800000000000008</v>
      </c>
      <c r="I150" s="218"/>
      <c r="J150" s="217">
        <f>ROUND(I150*H150,2)</f>
        <v>0</v>
      </c>
      <c r="K150" s="219"/>
      <c r="L150" s="38"/>
      <c r="M150" s="220" t="s">
        <v>1</v>
      </c>
      <c r="N150" s="221" t="s">
        <v>42</v>
      </c>
      <c r="O150" s="74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24" t="s">
        <v>217</v>
      </c>
      <c r="AT150" s="224" t="s">
        <v>213</v>
      </c>
      <c r="AU150" s="224" t="s">
        <v>95</v>
      </c>
      <c r="AY150" s="16" t="s">
        <v>211</v>
      </c>
      <c r="BE150" s="225">
        <f>IF(N150="základná",J150,0)</f>
        <v>0</v>
      </c>
      <c r="BF150" s="225">
        <f>IF(N150="znížená",J150,0)</f>
        <v>0</v>
      </c>
      <c r="BG150" s="225">
        <f>IF(N150="zákl. prenesená",J150,0)</f>
        <v>0</v>
      </c>
      <c r="BH150" s="225">
        <f>IF(N150="zníž. prenesená",J150,0)</f>
        <v>0</v>
      </c>
      <c r="BI150" s="225">
        <f>IF(N150="nulová",J150,0)</f>
        <v>0</v>
      </c>
      <c r="BJ150" s="16" t="s">
        <v>95</v>
      </c>
      <c r="BK150" s="225">
        <f>ROUND(I150*H150,2)</f>
        <v>0</v>
      </c>
      <c r="BL150" s="16" t="s">
        <v>217</v>
      </c>
      <c r="BM150" s="224" t="s">
        <v>679</v>
      </c>
    </row>
    <row r="151" spans="1:65" s="13" customFormat="1">
      <c r="B151" s="226"/>
      <c r="C151" s="227"/>
      <c r="D151" s="228" t="s">
        <v>219</v>
      </c>
      <c r="E151" s="229" t="s">
        <v>1</v>
      </c>
      <c r="F151" s="230" t="s">
        <v>1009</v>
      </c>
      <c r="G151" s="227"/>
      <c r="H151" s="231">
        <v>9.8800000000000008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219</v>
      </c>
      <c r="AU151" s="237" t="s">
        <v>95</v>
      </c>
      <c r="AV151" s="13" t="s">
        <v>95</v>
      </c>
      <c r="AW151" s="13" t="s">
        <v>32</v>
      </c>
      <c r="AX151" s="13" t="s">
        <v>84</v>
      </c>
      <c r="AY151" s="237" t="s">
        <v>211</v>
      </c>
    </row>
    <row r="152" spans="1:65" s="2" customFormat="1" ht="22.15" customHeight="1">
      <c r="A152" s="33"/>
      <c r="B152" s="34"/>
      <c r="C152" s="213" t="s">
        <v>252</v>
      </c>
      <c r="D152" s="213" t="s">
        <v>213</v>
      </c>
      <c r="E152" s="214" t="s">
        <v>289</v>
      </c>
      <c r="F152" s="215" t="s">
        <v>290</v>
      </c>
      <c r="G152" s="216" t="s">
        <v>239</v>
      </c>
      <c r="H152" s="217">
        <v>15.47</v>
      </c>
      <c r="I152" s="218"/>
      <c r="J152" s="217">
        <f>ROUND(I152*H152,2)</f>
        <v>0</v>
      </c>
      <c r="K152" s="219"/>
      <c r="L152" s="38"/>
      <c r="M152" s="220" t="s">
        <v>1</v>
      </c>
      <c r="N152" s="221" t="s">
        <v>42</v>
      </c>
      <c r="O152" s="74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24" t="s">
        <v>217</v>
      </c>
      <c r="AT152" s="224" t="s">
        <v>213</v>
      </c>
      <c r="AU152" s="224" t="s">
        <v>95</v>
      </c>
      <c r="AY152" s="16" t="s">
        <v>211</v>
      </c>
      <c r="BE152" s="225">
        <f>IF(N152="základná",J152,0)</f>
        <v>0</v>
      </c>
      <c r="BF152" s="225">
        <f>IF(N152="znížená",J152,0)</f>
        <v>0</v>
      </c>
      <c r="BG152" s="225">
        <f>IF(N152="zákl. prenesená",J152,0)</f>
        <v>0</v>
      </c>
      <c r="BH152" s="225">
        <f>IF(N152="zníž. prenesená",J152,0)</f>
        <v>0</v>
      </c>
      <c r="BI152" s="225">
        <f>IF(N152="nulová",J152,0)</f>
        <v>0</v>
      </c>
      <c r="BJ152" s="16" t="s">
        <v>95</v>
      </c>
      <c r="BK152" s="225">
        <f>ROUND(I152*H152,2)</f>
        <v>0</v>
      </c>
      <c r="BL152" s="16" t="s">
        <v>217</v>
      </c>
      <c r="BM152" s="224" t="s">
        <v>686</v>
      </c>
    </row>
    <row r="153" spans="1:65" s="13" customFormat="1">
      <c r="B153" s="226"/>
      <c r="C153" s="227"/>
      <c r="D153" s="228" t="s">
        <v>219</v>
      </c>
      <c r="E153" s="229" t="s">
        <v>1</v>
      </c>
      <c r="F153" s="230" t="s">
        <v>1010</v>
      </c>
      <c r="G153" s="227"/>
      <c r="H153" s="231">
        <v>15.47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219</v>
      </c>
      <c r="AU153" s="237" t="s">
        <v>95</v>
      </c>
      <c r="AV153" s="13" t="s">
        <v>95</v>
      </c>
      <c r="AW153" s="13" t="s">
        <v>32</v>
      </c>
      <c r="AX153" s="13" t="s">
        <v>84</v>
      </c>
      <c r="AY153" s="237" t="s">
        <v>211</v>
      </c>
    </row>
    <row r="154" spans="1:65" s="2" customFormat="1" ht="22.15" customHeight="1">
      <c r="A154" s="33"/>
      <c r="B154" s="34"/>
      <c r="C154" s="213" t="s">
        <v>256</v>
      </c>
      <c r="D154" s="213" t="s">
        <v>213</v>
      </c>
      <c r="E154" s="214" t="s">
        <v>294</v>
      </c>
      <c r="F154" s="215" t="s">
        <v>295</v>
      </c>
      <c r="G154" s="216" t="s">
        <v>239</v>
      </c>
      <c r="H154" s="217">
        <v>9.6300000000000008</v>
      </c>
      <c r="I154" s="218"/>
      <c r="J154" s="217">
        <f>ROUND(I154*H154,2)</f>
        <v>0</v>
      </c>
      <c r="K154" s="219"/>
      <c r="L154" s="38"/>
      <c r="M154" s="220" t="s">
        <v>1</v>
      </c>
      <c r="N154" s="221" t="s">
        <v>42</v>
      </c>
      <c r="O154" s="74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24" t="s">
        <v>217</v>
      </c>
      <c r="AT154" s="224" t="s">
        <v>213</v>
      </c>
      <c r="AU154" s="224" t="s">
        <v>95</v>
      </c>
      <c r="AY154" s="16" t="s">
        <v>211</v>
      </c>
      <c r="BE154" s="225">
        <f>IF(N154="základná",J154,0)</f>
        <v>0</v>
      </c>
      <c r="BF154" s="225">
        <f>IF(N154="znížená",J154,0)</f>
        <v>0</v>
      </c>
      <c r="BG154" s="225">
        <f>IF(N154="zákl. prenesená",J154,0)</f>
        <v>0</v>
      </c>
      <c r="BH154" s="225">
        <f>IF(N154="zníž. prenesená",J154,0)</f>
        <v>0</v>
      </c>
      <c r="BI154" s="225">
        <f>IF(N154="nulová",J154,0)</f>
        <v>0</v>
      </c>
      <c r="BJ154" s="16" t="s">
        <v>95</v>
      </c>
      <c r="BK154" s="225">
        <f>ROUND(I154*H154,2)</f>
        <v>0</v>
      </c>
      <c r="BL154" s="16" t="s">
        <v>217</v>
      </c>
      <c r="BM154" s="224" t="s">
        <v>688</v>
      </c>
    </row>
    <row r="155" spans="1:65" s="13" customFormat="1">
      <c r="B155" s="226"/>
      <c r="C155" s="227"/>
      <c r="D155" s="228" t="s">
        <v>219</v>
      </c>
      <c r="E155" s="229" t="s">
        <v>1</v>
      </c>
      <c r="F155" s="230" t="s">
        <v>1011</v>
      </c>
      <c r="G155" s="227"/>
      <c r="H155" s="231">
        <v>9.6300000000000008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219</v>
      </c>
      <c r="AU155" s="237" t="s">
        <v>95</v>
      </c>
      <c r="AV155" s="13" t="s">
        <v>95</v>
      </c>
      <c r="AW155" s="13" t="s">
        <v>32</v>
      </c>
      <c r="AX155" s="13" t="s">
        <v>84</v>
      </c>
      <c r="AY155" s="237" t="s">
        <v>211</v>
      </c>
    </row>
    <row r="156" spans="1:65" s="2" customFormat="1" ht="22.15" customHeight="1">
      <c r="A156" s="33"/>
      <c r="B156" s="34"/>
      <c r="C156" s="213" t="s">
        <v>261</v>
      </c>
      <c r="D156" s="213" t="s">
        <v>213</v>
      </c>
      <c r="E156" s="214" t="s">
        <v>333</v>
      </c>
      <c r="F156" s="215" t="s">
        <v>334</v>
      </c>
      <c r="G156" s="216" t="s">
        <v>216</v>
      </c>
      <c r="H156" s="217">
        <v>35.68</v>
      </c>
      <c r="I156" s="218"/>
      <c r="J156" s="217">
        <f>ROUND(I156*H156,2)</f>
        <v>0</v>
      </c>
      <c r="K156" s="219"/>
      <c r="L156" s="38"/>
      <c r="M156" s="220" t="s">
        <v>1</v>
      </c>
      <c r="N156" s="221" t="s">
        <v>42</v>
      </c>
      <c r="O156" s="74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24" t="s">
        <v>217</v>
      </c>
      <c r="AT156" s="224" t="s">
        <v>213</v>
      </c>
      <c r="AU156" s="224" t="s">
        <v>95</v>
      </c>
      <c r="AY156" s="16" t="s">
        <v>211</v>
      </c>
      <c r="BE156" s="225">
        <f>IF(N156="základná",J156,0)</f>
        <v>0</v>
      </c>
      <c r="BF156" s="225">
        <f>IF(N156="znížená",J156,0)</f>
        <v>0</v>
      </c>
      <c r="BG156" s="225">
        <f>IF(N156="zákl. prenesená",J156,0)</f>
        <v>0</v>
      </c>
      <c r="BH156" s="225">
        <f>IF(N156="zníž. prenesená",J156,0)</f>
        <v>0</v>
      </c>
      <c r="BI156" s="225">
        <f>IF(N156="nulová",J156,0)</f>
        <v>0</v>
      </c>
      <c r="BJ156" s="16" t="s">
        <v>95</v>
      </c>
      <c r="BK156" s="225">
        <f>ROUND(I156*H156,2)</f>
        <v>0</v>
      </c>
      <c r="BL156" s="16" t="s">
        <v>217</v>
      </c>
      <c r="BM156" s="224" t="s">
        <v>692</v>
      </c>
    </row>
    <row r="157" spans="1:65" s="13" customFormat="1">
      <c r="B157" s="226"/>
      <c r="C157" s="227"/>
      <c r="D157" s="228" t="s">
        <v>219</v>
      </c>
      <c r="E157" s="229" t="s">
        <v>1</v>
      </c>
      <c r="F157" s="230" t="s">
        <v>1012</v>
      </c>
      <c r="G157" s="227"/>
      <c r="H157" s="231">
        <v>35.68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219</v>
      </c>
      <c r="AU157" s="237" t="s">
        <v>95</v>
      </c>
      <c r="AV157" s="13" t="s">
        <v>95</v>
      </c>
      <c r="AW157" s="13" t="s">
        <v>32</v>
      </c>
      <c r="AX157" s="13" t="s">
        <v>84</v>
      </c>
      <c r="AY157" s="237" t="s">
        <v>211</v>
      </c>
    </row>
    <row r="158" spans="1:65" s="12" customFormat="1" ht="22.9" customHeight="1">
      <c r="B158" s="197"/>
      <c r="C158" s="198"/>
      <c r="D158" s="199" t="s">
        <v>75</v>
      </c>
      <c r="E158" s="211" t="s">
        <v>217</v>
      </c>
      <c r="F158" s="211" t="s">
        <v>366</v>
      </c>
      <c r="G158" s="198"/>
      <c r="H158" s="198"/>
      <c r="I158" s="201"/>
      <c r="J158" s="212">
        <f>BK158</f>
        <v>0</v>
      </c>
      <c r="K158" s="198"/>
      <c r="L158" s="203"/>
      <c r="M158" s="204"/>
      <c r="N158" s="205"/>
      <c r="O158" s="205"/>
      <c r="P158" s="206">
        <f>SUM(P159:P165)</f>
        <v>0</v>
      </c>
      <c r="Q158" s="205"/>
      <c r="R158" s="206">
        <f>SUM(R159:R165)</f>
        <v>0.46429599999999999</v>
      </c>
      <c r="S158" s="205"/>
      <c r="T158" s="207">
        <f>SUM(T159:T165)</f>
        <v>0</v>
      </c>
      <c r="AR158" s="208" t="s">
        <v>84</v>
      </c>
      <c r="AT158" s="209" t="s">
        <v>75</v>
      </c>
      <c r="AU158" s="209" t="s">
        <v>84</v>
      </c>
      <c r="AY158" s="208" t="s">
        <v>211</v>
      </c>
      <c r="BK158" s="210">
        <f>SUM(BK159:BK165)</f>
        <v>0</v>
      </c>
    </row>
    <row r="159" spans="1:65" s="2" customFormat="1" ht="22.15" customHeight="1">
      <c r="A159" s="33"/>
      <c r="B159" s="34"/>
      <c r="C159" s="213" t="s">
        <v>265</v>
      </c>
      <c r="D159" s="213" t="s">
        <v>213</v>
      </c>
      <c r="E159" s="214" t="s">
        <v>372</v>
      </c>
      <c r="F159" s="215" t="s">
        <v>825</v>
      </c>
      <c r="G159" s="216" t="s">
        <v>216</v>
      </c>
      <c r="H159" s="217">
        <v>189.2</v>
      </c>
      <c r="I159" s="218"/>
      <c r="J159" s="217">
        <f>ROUND(I159*H159,2)</f>
        <v>0</v>
      </c>
      <c r="K159" s="219"/>
      <c r="L159" s="38"/>
      <c r="M159" s="220" t="s">
        <v>1</v>
      </c>
      <c r="N159" s="221" t="s">
        <v>42</v>
      </c>
      <c r="O159" s="74"/>
      <c r="P159" s="222">
        <f>O159*H159</f>
        <v>0</v>
      </c>
      <c r="Q159" s="222">
        <v>2.2499999999999998E-3</v>
      </c>
      <c r="R159" s="222">
        <f>Q159*H159</f>
        <v>0.42569999999999997</v>
      </c>
      <c r="S159" s="222">
        <v>0</v>
      </c>
      <c r="T159" s="22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24" t="s">
        <v>217</v>
      </c>
      <c r="AT159" s="224" t="s">
        <v>213</v>
      </c>
      <c r="AU159" s="224" t="s">
        <v>95</v>
      </c>
      <c r="AY159" s="16" t="s">
        <v>211</v>
      </c>
      <c r="BE159" s="225">
        <f>IF(N159="základná",J159,0)</f>
        <v>0</v>
      </c>
      <c r="BF159" s="225">
        <f>IF(N159="znížená",J159,0)</f>
        <v>0</v>
      </c>
      <c r="BG159" s="225">
        <f>IF(N159="zákl. prenesená",J159,0)</f>
        <v>0</v>
      </c>
      <c r="BH159" s="225">
        <f>IF(N159="zníž. prenesená",J159,0)</f>
        <v>0</v>
      </c>
      <c r="BI159" s="225">
        <f>IF(N159="nulová",J159,0)</f>
        <v>0</v>
      </c>
      <c r="BJ159" s="16" t="s">
        <v>95</v>
      </c>
      <c r="BK159" s="225">
        <f>ROUND(I159*H159,2)</f>
        <v>0</v>
      </c>
      <c r="BL159" s="16" t="s">
        <v>217</v>
      </c>
      <c r="BM159" s="224" t="s">
        <v>696</v>
      </c>
    </row>
    <row r="160" spans="1:65" s="13" customFormat="1">
      <c r="B160" s="226"/>
      <c r="C160" s="227"/>
      <c r="D160" s="228" t="s">
        <v>219</v>
      </c>
      <c r="E160" s="229" t="s">
        <v>1</v>
      </c>
      <c r="F160" s="230" t="s">
        <v>1013</v>
      </c>
      <c r="G160" s="227"/>
      <c r="H160" s="231">
        <v>149.38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219</v>
      </c>
      <c r="AU160" s="237" t="s">
        <v>95</v>
      </c>
      <c r="AV160" s="13" t="s">
        <v>95</v>
      </c>
      <c r="AW160" s="13" t="s">
        <v>32</v>
      </c>
      <c r="AX160" s="13" t="s">
        <v>76</v>
      </c>
      <c r="AY160" s="237" t="s">
        <v>211</v>
      </c>
    </row>
    <row r="161" spans="1:65" s="13" customFormat="1">
      <c r="B161" s="226"/>
      <c r="C161" s="227"/>
      <c r="D161" s="228" t="s">
        <v>219</v>
      </c>
      <c r="E161" s="229" t="s">
        <v>1</v>
      </c>
      <c r="F161" s="230" t="s">
        <v>1014</v>
      </c>
      <c r="G161" s="227"/>
      <c r="H161" s="231">
        <v>29.89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219</v>
      </c>
      <c r="AU161" s="237" t="s">
        <v>95</v>
      </c>
      <c r="AV161" s="13" t="s">
        <v>95</v>
      </c>
      <c r="AW161" s="13" t="s">
        <v>32</v>
      </c>
      <c r="AX161" s="13" t="s">
        <v>76</v>
      </c>
      <c r="AY161" s="237" t="s">
        <v>211</v>
      </c>
    </row>
    <row r="162" spans="1:65" s="13" customFormat="1">
      <c r="B162" s="226"/>
      <c r="C162" s="227"/>
      <c r="D162" s="228" t="s">
        <v>219</v>
      </c>
      <c r="E162" s="229" t="s">
        <v>1</v>
      </c>
      <c r="F162" s="230" t="s">
        <v>1015</v>
      </c>
      <c r="G162" s="227"/>
      <c r="H162" s="231">
        <v>9.93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219</v>
      </c>
      <c r="AU162" s="237" t="s">
        <v>95</v>
      </c>
      <c r="AV162" s="13" t="s">
        <v>95</v>
      </c>
      <c r="AW162" s="13" t="s">
        <v>32</v>
      </c>
      <c r="AX162" s="13" t="s">
        <v>76</v>
      </c>
      <c r="AY162" s="237" t="s">
        <v>211</v>
      </c>
    </row>
    <row r="163" spans="1:65" s="14" customFormat="1">
      <c r="B163" s="238"/>
      <c r="C163" s="239"/>
      <c r="D163" s="228" t="s">
        <v>219</v>
      </c>
      <c r="E163" s="240" t="s">
        <v>1</v>
      </c>
      <c r="F163" s="241" t="s">
        <v>231</v>
      </c>
      <c r="G163" s="239"/>
      <c r="H163" s="242">
        <v>189.2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AT163" s="248" t="s">
        <v>219</v>
      </c>
      <c r="AU163" s="248" t="s">
        <v>95</v>
      </c>
      <c r="AV163" s="14" t="s">
        <v>217</v>
      </c>
      <c r="AW163" s="14" t="s">
        <v>32</v>
      </c>
      <c r="AX163" s="14" t="s">
        <v>84</v>
      </c>
      <c r="AY163" s="248" t="s">
        <v>211</v>
      </c>
    </row>
    <row r="164" spans="1:65" s="2" customFormat="1" ht="14.45" customHeight="1">
      <c r="A164" s="33"/>
      <c r="B164" s="34"/>
      <c r="C164" s="249" t="s">
        <v>269</v>
      </c>
      <c r="D164" s="249" t="s">
        <v>314</v>
      </c>
      <c r="E164" s="250" t="s">
        <v>377</v>
      </c>
      <c r="F164" s="251" t="s">
        <v>378</v>
      </c>
      <c r="G164" s="252" t="s">
        <v>216</v>
      </c>
      <c r="H164" s="253">
        <v>192.98</v>
      </c>
      <c r="I164" s="254"/>
      <c r="J164" s="253">
        <f>ROUND(I164*H164,2)</f>
        <v>0</v>
      </c>
      <c r="K164" s="255"/>
      <c r="L164" s="256"/>
      <c r="M164" s="257" t="s">
        <v>1</v>
      </c>
      <c r="N164" s="258" t="s">
        <v>42</v>
      </c>
      <c r="O164" s="74"/>
      <c r="P164" s="222">
        <f>O164*H164</f>
        <v>0</v>
      </c>
      <c r="Q164" s="222">
        <v>2.0000000000000001E-4</v>
      </c>
      <c r="R164" s="222">
        <f>Q164*H164</f>
        <v>3.8595999999999998E-2</v>
      </c>
      <c r="S164" s="222">
        <v>0</v>
      </c>
      <c r="T164" s="223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24" t="s">
        <v>252</v>
      </c>
      <c r="AT164" s="224" t="s">
        <v>314</v>
      </c>
      <c r="AU164" s="224" t="s">
        <v>95</v>
      </c>
      <c r="AY164" s="16" t="s">
        <v>211</v>
      </c>
      <c r="BE164" s="225">
        <f>IF(N164="základná",J164,0)</f>
        <v>0</v>
      </c>
      <c r="BF164" s="225">
        <f>IF(N164="znížená",J164,0)</f>
        <v>0</v>
      </c>
      <c r="BG164" s="225">
        <f>IF(N164="zákl. prenesená",J164,0)</f>
        <v>0</v>
      </c>
      <c r="BH164" s="225">
        <f>IF(N164="zníž. prenesená",J164,0)</f>
        <v>0</v>
      </c>
      <c r="BI164" s="225">
        <f>IF(N164="nulová",J164,0)</f>
        <v>0</v>
      </c>
      <c r="BJ164" s="16" t="s">
        <v>95</v>
      </c>
      <c r="BK164" s="225">
        <f>ROUND(I164*H164,2)</f>
        <v>0</v>
      </c>
      <c r="BL164" s="16" t="s">
        <v>217</v>
      </c>
      <c r="BM164" s="224" t="s">
        <v>700</v>
      </c>
    </row>
    <row r="165" spans="1:65" s="13" customFormat="1">
      <c r="B165" s="226"/>
      <c r="C165" s="227"/>
      <c r="D165" s="228" t="s">
        <v>219</v>
      </c>
      <c r="E165" s="227"/>
      <c r="F165" s="230" t="s">
        <v>1016</v>
      </c>
      <c r="G165" s="227"/>
      <c r="H165" s="231">
        <v>192.98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219</v>
      </c>
      <c r="AU165" s="237" t="s">
        <v>95</v>
      </c>
      <c r="AV165" s="13" t="s">
        <v>95</v>
      </c>
      <c r="AW165" s="13" t="s">
        <v>4</v>
      </c>
      <c r="AX165" s="13" t="s">
        <v>84</v>
      </c>
      <c r="AY165" s="237" t="s">
        <v>211</v>
      </c>
    </row>
    <row r="166" spans="1:65" s="12" customFormat="1" ht="22.9" customHeight="1">
      <c r="B166" s="197"/>
      <c r="C166" s="198"/>
      <c r="D166" s="199" t="s">
        <v>75</v>
      </c>
      <c r="E166" s="211" t="s">
        <v>236</v>
      </c>
      <c r="F166" s="211" t="s">
        <v>390</v>
      </c>
      <c r="G166" s="198"/>
      <c r="H166" s="198"/>
      <c r="I166" s="201"/>
      <c r="J166" s="212">
        <f>BK166</f>
        <v>0</v>
      </c>
      <c r="K166" s="198"/>
      <c r="L166" s="203"/>
      <c r="M166" s="204"/>
      <c r="N166" s="205"/>
      <c r="O166" s="205"/>
      <c r="P166" s="206">
        <f>SUM(P167:P184)</f>
        <v>0</v>
      </c>
      <c r="Q166" s="205"/>
      <c r="R166" s="206">
        <f>SUM(R167:R184)</f>
        <v>166.454116</v>
      </c>
      <c r="S166" s="205"/>
      <c r="T166" s="207">
        <f>SUM(T167:T184)</f>
        <v>0</v>
      </c>
      <c r="AR166" s="208" t="s">
        <v>84</v>
      </c>
      <c r="AT166" s="209" t="s">
        <v>75</v>
      </c>
      <c r="AU166" s="209" t="s">
        <v>84</v>
      </c>
      <c r="AY166" s="208" t="s">
        <v>211</v>
      </c>
      <c r="BK166" s="210">
        <f>SUM(BK167:BK184)</f>
        <v>0</v>
      </c>
    </row>
    <row r="167" spans="1:65" s="2" customFormat="1" ht="30" customHeight="1">
      <c r="A167" s="33"/>
      <c r="B167" s="34"/>
      <c r="C167" s="213" t="s">
        <v>276</v>
      </c>
      <c r="D167" s="213" t="s">
        <v>213</v>
      </c>
      <c r="E167" s="214" t="s">
        <v>392</v>
      </c>
      <c r="F167" s="215" t="s">
        <v>830</v>
      </c>
      <c r="G167" s="216" t="s">
        <v>216</v>
      </c>
      <c r="H167" s="217">
        <v>189.2</v>
      </c>
      <c r="I167" s="218"/>
      <c r="J167" s="217">
        <f>ROUND(I167*H167,2)</f>
        <v>0</v>
      </c>
      <c r="K167" s="219"/>
      <c r="L167" s="38"/>
      <c r="M167" s="220" t="s">
        <v>1</v>
      </c>
      <c r="N167" s="221" t="s">
        <v>42</v>
      </c>
      <c r="O167" s="74"/>
      <c r="P167" s="222">
        <f>O167*H167</f>
        <v>0</v>
      </c>
      <c r="Q167" s="222">
        <v>0.27994000000000002</v>
      </c>
      <c r="R167" s="222">
        <f>Q167*H167</f>
        <v>52.964648000000004</v>
      </c>
      <c r="S167" s="222">
        <v>0</v>
      </c>
      <c r="T167" s="223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4" t="s">
        <v>217</v>
      </c>
      <c r="AT167" s="224" t="s">
        <v>213</v>
      </c>
      <c r="AU167" s="224" t="s">
        <v>95</v>
      </c>
      <c r="AY167" s="16" t="s">
        <v>211</v>
      </c>
      <c r="BE167" s="225">
        <f>IF(N167="základná",J167,0)</f>
        <v>0</v>
      </c>
      <c r="BF167" s="225">
        <f>IF(N167="znížená",J167,0)</f>
        <v>0</v>
      </c>
      <c r="BG167" s="225">
        <f>IF(N167="zákl. prenesená",J167,0)</f>
        <v>0</v>
      </c>
      <c r="BH167" s="225">
        <f>IF(N167="zníž. prenesená",J167,0)</f>
        <v>0</v>
      </c>
      <c r="BI167" s="225">
        <f>IF(N167="nulová",J167,0)</f>
        <v>0</v>
      </c>
      <c r="BJ167" s="16" t="s">
        <v>95</v>
      </c>
      <c r="BK167" s="225">
        <f>ROUND(I167*H167,2)</f>
        <v>0</v>
      </c>
      <c r="BL167" s="16" t="s">
        <v>217</v>
      </c>
      <c r="BM167" s="224" t="s">
        <v>703</v>
      </c>
    </row>
    <row r="168" spans="1:65" s="13" customFormat="1">
      <c r="B168" s="226"/>
      <c r="C168" s="227"/>
      <c r="D168" s="228" t="s">
        <v>219</v>
      </c>
      <c r="E168" s="229" t="s">
        <v>1</v>
      </c>
      <c r="F168" s="230" t="s">
        <v>1013</v>
      </c>
      <c r="G168" s="227"/>
      <c r="H168" s="231">
        <v>149.38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AT168" s="237" t="s">
        <v>219</v>
      </c>
      <c r="AU168" s="237" t="s">
        <v>95</v>
      </c>
      <c r="AV168" s="13" t="s">
        <v>95</v>
      </c>
      <c r="AW168" s="13" t="s">
        <v>32</v>
      </c>
      <c r="AX168" s="13" t="s">
        <v>76</v>
      </c>
      <c r="AY168" s="237" t="s">
        <v>211</v>
      </c>
    </row>
    <row r="169" spans="1:65" s="13" customFormat="1">
      <c r="B169" s="226"/>
      <c r="C169" s="227"/>
      <c r="D169" s="228" t="s">
        <v>219</v>
      </c>
      <c r="E169" s="229" t="s">
        <v>1</v>
      </c>
      <c r="F169" s="230" t="s">
        <v>1015</v>
      </c>
      <c r="G169" s="227"/>
      <c r="H169" s="231">
        <v>9.93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219</v>
      </c>
      <c r="AU169" s="237" t="s">
        <v>95</v>
      </c>
      <c r="AV169" s="13" t="s">
        <v>95</v>
      </c>
      <c r="AW169" s="13" t="s">
        <v>32</v>
      </c>
      <c r="AX169" s="13" t="s">
        <v>76</v>
      </c>
      <c r="AY169" s="237" t="s">
        <v>211</v>
      </c>
    </row>
    <row r="170" spans="1:65" s="13" customFormat="1">
      <c r="B170" s="226"/>
      <c r="C170" s="227"/>
      <c r="D170" s="228" t="s">
        <v>219</v>
      </c>
      <c r="E170" s="229" t="s">
        <v>1</v>
      </c>
      <c r="F170" s="230" t="s">
        <v>1014</v>
      </c>
      <c r="G170" s="227"/>
      <c r="H170" s="231">
        <v>29.89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219</v>
      </c>
      <c r="AU170" s="237" t="s">
        <v>95</v>
      </c>
      <c r="AV170" s="13" t="s">
        <v>95</v>
      </c>
      <c r="AW170" s="13" t="s">
        <v>32</v>
      </c>
      <c r="AX170" s="13" t="s">
        <v>76</v>
      </c>
      <c r="AY170" s="237" t="s">
        <v>211</v>
      </c>
    </row>
    <row r="171" spans="1:65" s="14" customFormat="1">
      <c r="B171" s="238"/>
      <c r="C171" s="239"/>
      <c r="D171" s="228" t="s">
        <v>219</v>
      </c>
      <c r="E171" s="240" t="s">
        <v>1</v>
      </c>
      <c r="F171" s="241" t="s">
        <v>231</v>
      </c>
      <c r="G171" s="239"/>
      <c r="H171" s="242">
        <v>189.2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219</v>
      </c>
      <c r="AU171" s="248" t="s">
        <v>95</v>
      </c>
      <c r="AV171" s="14" t="s">
        <v>217</v>
      </c>
      <c r="AW171" s="14" t="s">
        <v>32</v>
      </c>
      <c r="AX171" s="14" t="s">
        <v>84</v>
      </c>
      <c r="AY171" s="248" t="s">
        <v>211</v>
      </c>
    </row>
    <row r="172" spans="1:65" s="2" customFormat="1" ht="34.9" customHeight="1">
      <c r="A172" s="33"/>
      <c r="B172" s="34"/>
      <c r="C172" s="213" t="s">
        <v>282</v>
      </c>
      <c r="D172" s="213" t="s">
        <v>213</v>
      </c>
      <c r="E172" s="214" t="s">
        <v>707</v>
      </c>
      <c r="F172" s="215" t="s">
        <v>831</v>
      </c>
      <c r="G172" s="216" t="s">
        <v>216</v>
      </c>
      <c r="H172" s="217">
        <v>189.2</v>
      </c>
      <c r="I172" s="218"/>
      <c r="J172" s="217">
        <f>ROUND(I172*H172,2)</f>
        <v>0</v>
      </c>
      <c r="K172" s="219"/>
      <c r="L172" s="38"/>
      <c r="M172" s="220" t="s">
        <v>1</v>
      </c>
      <c r="N172" s="221" t="s">
        <v>42</v>
      </c>
      <c r="O172" s="74"/>
      <c r="P172" s="222">
        <f>O172*H172</f>
        <v>0</v>
      </c>
      <c r="Q172" s="222">
        <v>0.30834</v>
      </c>
      <c r="R172" s="222">
        <f>Q172*H172</f>
        <v>58.337927999999998</v>
      </c>
      <c r="S172" s="222">
        <v>0</v>
      </c>
      <c r="T172" s="223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24" t="s">
        <v>217</v>
      </c>
      <c r="AT172" s="224" t="s">
        <v>213</v>
      </c>
      <c r="AU172" s="224" t="s">
        <v>95</v>
      </c>
      <c r="AY172" s="16" t="s">
        <v>211</v>
      </c>
      <c r="BE172" s="225">
        <f>IF(N172="základná",J172,0)</f>
        <v>0</v>
      </c>
      <c r="BF172" s="225">
        <f>IF(N172="znížená",J172,0)</f>
        <v>0</v>
      </c>
      <c r="BG172" s="225">
        <f>IF(N172="zákl. prenesená",J172,0)</f>
        <v>0</v>
      </c>
      <c r="BH172" s="225">
        <f>IF(N172="zníž. prenesená",J172,0)</f>
        <v>0</v>
      </c>
      <c r="BI172" s="225">
        <f>IF(N172="nulová",J172,0)</f>
        <v>0</v>
      </c>
      <c r="BJ172" s="16" t="s">
        <v>95</v>
      </c>
      <c r="BK172" s="225">
        <f>ROUND(I172*H172,2)</f>
        <v>0</v>
      </c>
      <c r="BL172" s="16" t="s">
        <v>217</v>
      </c>
      <c r="BM172" s="224" t="s">
        <v>709</v>
      </c>
    </row>
    <row r="173" spans="1:65" s="13" customFormat="1">
      <c r="B173" s="226"/>
      <c r="C173" s="227"/>
      <c r="D173" s="228" t="s">
        <v>219</v>
      </c>
      <c r="E173" s="229" t="s">
        <v>1</v>
      </c>
      <c r="F173" s="230" t="s">
        <v>1017</v>
      </c>
      <c r="G173" s="227"/>
      <c r="H173" s="231">
        <v>149.38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219</v>
      </c>
      <c r="AU173" s="237" t="s">
        <v>95</v>
      </c>
      <c r="AV173" s="13" t="s">
        <v>95</v>
      </c>
      <c r="AW173" s="13" t="s">
        <v>32</v>
      </c>
      <c r="AX173" s="13" t="s">
        <v>76</v>
      </c>
      <c r="AY173" s="237" t="s">
        <v>211</v>
      </c>
    </row>
    <row r="174" spans="1:65" s="13" customFormat="1">
      <c r="B174" s="226"/>
      <c r="C174" s="227"/>
      <c r="D174" s="228" t="s">
        <v>219</v>
      </c>
      <c r="E174" s="229" t="s">
        <v>1</v>
      </c>
      <c r="F174" s="230" t="s">
        <v>1014</v>
      </c>
      <c r="G174" s="227"/>
      <c r="H174" s="231">
        <v>29.89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AT174" s="237" t="s">
        <v>219</v>
      </c>
      <c r="AU174" s="237" t="s">
        <v>95</v>
      </c>
      <c r="AV174" s="13" t="s">
        <v>95</v>
      </c>
      <c r="AW174" s="13" t="s">
        <v>32</v>
      </c>
      <c r="AX174" s="13" t="s">
        <v>76</v>
      </c>
      <c r="AY174" s="237" t="s">
        <v>211</v>
      </c>
    </row>
    <row r="175" spans="1:65" s="13" customFormat="1">
      <c r="B175" s="226"/>
      <c r="C175" s="227"/>
      <c r="D175" s="228" t="s">
        <v>219</v>
      </c>
      <c r="E175" s="229" t="s">
        <v>1</v>
      </c>
      <c r="F175" s="230" t="s">
        <v>1015</v>
      </c>
      <c r="G175" s="227"/>
      <c r="H175" s="231">
        <v>9.93</v>
      </c>
      <c r="I175" s="232"/>
      <c r="J175" s="227"/>
      <c r="K175" s="227"/>
      <c r="L175" s="233"/>
      <c r="M175" s="234"/>
      <c r="N175" s="235"/>
      <c r="O175" s="235"/>
      <c r="P175" s="235"/>
      <c r="Q175" s="235"/>
      <c r="R175" s="235"/>
      <c r="S175" s="235"/>
      <c r="T175" s="236"/>
      <c r="AT175" s="237" t="s">
        <v>219</v>
      </c>
      <c r="AU175" s="237" t="s">
        <v>95</v>
      </c>
      <c r="AV175" s="13" t="s">
        <v>95</v>
      </c>
      <c r="AW175" s="13" t="s">
        <v>32</v>
      </c>
      <c r="AX175" s="13" t="s">
        <v>76</v>
      </c>
      <c r="AY175" s="237" t="s">
        <v>211</v>
      </c>
    </row>
    <row r="176" spans="1:65" s="14" customFormat="1">
      <c r="B176" s="238"/>
      <c r="C176" s="239"/>
      <c r="D176" s="228" t="s">
        <v>219</v>
      </c>
      <c r="E176" s="240" t="s">
        <v>1</v>
      </c>
      <c r="F176" s="241" t="s">
        <v>231</v>
      </c>
      <c r="G176" s="239"/>
      <c r="H176" s="242">
        <v>189.2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AT176" s="248" t="s">
        <v>219</v>
      </c>
      <c r="AU176" s="248" t="s">
        <v>95</v>
      </c>
      <c r="AV176" s="14" t="s">
        <v>217</v>
      </c>
      <c r="AW176" s="14" t="s">
        <v>32</v>
      </c>
      <c r="AX176" s="14" t="s">
        <v>84</v>
      </c>
      <c r="AY176" s="248" t="s">
        <v>211</v>
      </c>
    </row>
    <row r="177" spans="1:65" s="2" customFormat="1" ht="30" customHeight="1">
      <c r="A177" s="33"/>
      <c r="B177" s="34"/>
      <c r="C177" s="213" t="s">
        <v>288</v>
      </c>
      <c r="D177" s="213" t="s">
        <v>213</v>
      </c>
      <c r="E177" s="214" t="s">
        <v>715</v>
      </c>
      <c r="F177" s="215" t="s">
        <v>833</v>
      </c>
      <c r="G177" s="216" t="s">
        <v>216</v>
      </c>
      <c r="H177" s="217">
        <v>179.27</v>
      </c>
      <c r="I177" s="218"/>
      <c r="J177" s="217">
        <f>ROUND(I177*H177,2)</f>
        <v>0</v>
      </c>
      <c r="K177" s="219"/>
      <c r="L177" s="38"/>
      <c r="M177" s="220" t="s">
        <v>1</v>
      </c>
      <c r="N177" s="221" t="s">
        <v>42</v>
      </c>
      <c r="O177" s="74"/>
      <c r="P177" s="222">
        <f>O177*H177</f>
        <v>0</v>
      </c>
      <c r="Q177" s="222">
        <v>0.112</v>
      </c>
      <c r="R177" s="222">
        <f>Q177*H177</f>
        <v>20.078240000000001</v>
      </c>
      <c r="S177" s="222">
        <v>0</v>
      </c>
      <c r="T177" s="223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24" t="s">
        <v>217</v>
      </c>
      <c r="AT177" s="224" t="s">
        <v>213</v>
      </c>
      <c r="AU177" s="224" t="s">
        <v>95</v>
      </c>
      <c r="AY177" s="16" t="s">
        <v>211</v>
      </c>
      <c r="BE177" s="225">
        <f>IF(N177="základná",J177,0)</f>
        <v>0</v>
      </c>
      <c r="BF177" s="225">
        <f>IF(N177="znížená",J177,0)</f>
        <v>0</v>
      </c>
      <c r="BG177" s="225">
        <f>IF(N177="zákl. prenesená",J177,0)</f>
        <v>0</v>
      </c>
      <c r="BH177" s="225">
        <f>IF(N177="zníž. prenesená",J177,0)</f>
        <v>0</v>
      </c>
      <c r="BI177" s="225">
        <f>IF(N177="nulová",J177,0)</f>
        <v>0</v>
      </c>
      <c r="BJ177" s="16" t="s">
        <v>95</v>
      </c>
      <c r="BK177" s="225">
        <f>ROUND(I177*H177,2)</f>
        <v>0</v>
      </c>
      <c r="BL177" s="16" t="s">
        <v>217</v>
      </c>
      <c r="BM177" s="224" t="s">
        <v>717</v>
      </c>
    </row>
    <row r="178" spans="1:65" s="13" customFormat="1">
      <c r="B178" s="226"/>
      <c r="C178" s="227"/>
      <c r="D178" s="228" t="s">
        <v>219</v>
      </c>
      <c r="E178" s="229" t="s">
        <v>1</v>
      </c>
      <c r="F178" s="230" t="s">
        <v>1017</v>
      </c>
      <c r="G178" s="227"/>
      <c r="H178" s="231">
        <v>149.38</v>
      </c>
      <c r="I178" s="232"/>
      <c r="J178" s="227"/>
      <c r="K178" s="227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219</v>
      </c>
      <c r="AU178" s="237" t="s">
        <v>95</v>
      </c>
      <c r="AV178" s="13" t="s">
        <v>95</v>
      </c>
      <c r="AW178" s="13" t="s">
        <v>32</v>
      </c>
      <c r="AX178" s="13" t="s">
        <v>76</v>
      </c>
      <c r="AY178" s="237" t="s">
        <v>211</v>
      </c>
    </row>
    <row r="179" spans="1:65" s="13" customFormat="1">
      <c r="B179" s="226"/>
      <c r="C179" s="227"/>
      <c r="D179" s="228" t="s">
        <v>219</v>
      </c>
      <c r="E179" s="229" t="s">
        <v>1</v>
      </c>
      <c r="F179" s="230" t="s">
        <v>1014</v>
      </c>
      <c r="G179" s="227"/>
      <c r="H179" s="231">
        <v>29.89</v>
      </c>
      <c r="I179" s="232"/>
      <c r="J179" s="227"/>
      <c r="K179" s="227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219</v>
      </c>
      <c r="AU179" s="237" t="s">
        <v>95</v>
      </c>
      <c r="AV179" s="13" t="s">
        <v>95</v>
      </c>
      <c r="AW179" s="13" t="s">
        <v>32</v>
      </c>
      <c r="AX179" s="13" t="s">
        <v>76</v>
      </c>
      <c r="AY179" s="237" t="s">
        <v>211</v>
      </c>
    </row>
    <row r="180" spans="1:65" s="14" customFormat="1">
      <c r="B180" s="238"/>
      <c r="C180" s="239"/>
      <c r="D180" s="228" t="s">
        <v>219</v>
      </c>
      <c r="E180" s="240" t="s">
        <v>1</v>
      </c>
      <c r="F180" s="241" t="s">
        <v>231</v>
      </c>
      <c r="G180" s="239"/>
      <c r="H180" s="242">
        <v>179.27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219</v>
      </c>
      <c r="AU180" s="248" t="s">
        <v>95</v>
      </c>
      <c r="AV180" s="14" t="s">
        <v>217</v>
      </c>
      <c r="AW180" s="14" t="s">
        <v>32</v>
      </c>
      <c r="AX180" s="14" t="s">
        <v>84</v>
      </c>
      <c r="AY180" s="248" t="s">
        <v>211</v>
      </c>
    </row>
    <row r="181" spans="1:65" s="2" customFormat="1" ht="22.15" customHeight="1">
      <c r="A181" s="33"/>
      <c r="B181" s="34"/>
      <c r="C181" s="249" t="s">
        <v>293</v>
      </c>
      <c r="D181" s="249" t="s">
        <v>314</v>
      </c>
      <c r="E181" s="250" t="s">
        <v>719</v>
      </c>
      <c r="F181" s="251" t="s">
        <v>1018</v>
      </c>
      <c r="G181" s="252" t="s">
        <v>216</v>
      </c>
      <c r="H181" s="253">
        <v>181.06</v>
      </c>
      <c r="I181" s="254"/>
      <c r="J181" s="253">
        <f>ROUND(I181*H181,2)</f>
        <v>0</v>
      </c>
      <c r="K181" s="255"/>
      <c r="L181" s="256"/>
      <c r="M181" s="257" t="s">
        <v>1</v>
      </c>
      <c r="N181" s="258" t="s">
        <v>42</v>
      </c>
      <c r="O181" s="74"/>
      <c r="P181" s="222">
        <f>O181*H181</f>
        <v>0</v>
      </c>
      <c r="Q181" s="222">
        <v>0.18</v>
      </c>
      <c r="R181" s="222">
        <f>Q181*H181</f>
        <v>32.590800000000002</v>
      </c>
      <c r="S181" s="222">
        <v>0</v>
      </c>
      <c r="T181" s="22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24" t="s">
        <v>252</v>
      </c>
      <c r="AT181" s="224" t="s">
        <v>314</v>
      </c>
      <c r="AU181" s="224" t="s">
        <v>95</v>
      </c>
      <c r="AY181" s="16" t="s">
        <v>211</v>
      </c>
      <c r="BE181" s="225">
        <f>IF(N181="základná",J181,0)</f>
        <v>0</v>
      </c>
      <c r="BF181" s="225">
        <f>IF(N181="znížená",J181,0)</f>
        <v>0</v>
      </c>
      <c r="BG181" s="225">
        <f>IF(N181="zákl. prenesená",J181,0)</f>
        <v>0</v>
      </c>
      <c r="BH181" s="225">
        <f>IF(N181="zníž. prenesená",J181,0)</f>
        <v>0</v>
      </c>
      <c r="BI181" s="225">
        <f>IF(N181="nulová",J181,0)</f>
        <v>0</v>
      </c>
      <c r="BJ181" s="16" t="s">
        <v>95</v>
      </c>
      <c r="BK181" s="225">
        <f>ROUND(I181*H181,2)</f>
        <v>0</v>
      </c>
      <c r="BL181" s="16" t="s">
        <v>217</v>
      </c>
      <c r="BM181" s="224" t="s">
        <v>721</v>
      </c>
    </row>
    <row r="182" spans="1:65" s="13" customFormat="1">
      <c r="B182" s="226"/>
      <c r="C182" s="227"/>
      <c r="D182" s="228" t="s">
        <v>219</v>
      </c>
      <c r="E182" s="227"/>
      <c r="F182" s="230" t="s">
        <v>1019</v>
      </c>
      <c r="G182" s="227"/>
      <c r="H182" s="231">
        <v>181.06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219</v>
      </c>
      <c r="AU182" s="237" t="s">
        <v>95</v>
      </c>
      <c r="AV182" s="13" t="s">
        <v>95</v>
      </c>
      <c r="AW182" s="13" t="s">
        <v>4</v>
      </c>
      <c r="AX182" s="13" t="s">
        <v>84</v>
      </c>
      <c r="AY182" s="237" t="s">
        <v>211</v>
      </c>
    </row>
    <row r="183" spans="1:65" s="2" customFormat="1" ht="22.15" customHeight="1">
      <c r="A183" s="33"/>
      <c r="B183" s="34"/>
      <c r="C183" s="213" t="s">
        <v>298</v>
      </c>
      <c r="D183" s="213" t="s">
        <v>213</v>
      </c>
      <c r="E183" s="214" t="s">
        <v>726</v>
      </c>
      <c r="F183" s="215" t="s">
        <v>727</v>
      </c>
      <c r="G183" s="216" t="s">
        <v>216</v>
      </c>
      <c r="H183" s="217">
        <v>9.93</v>
      </c>
      <c r="I183" s="218"/>
      <c r="J183" s="217">
        <f>ROUND(I183*H183,2)</f>
        <v>0</v>
      </c>
      <c r="K183" s="219"/>
      <c r="L183" s="38"/>
      <c r="M183" s="220" t="s">
        <v>1</v>
      </c>
      <c r="N183" s="221" t="s">
        <v>42</v>
      </c>
      <c r="O183" s="74"/>
      <c r="P183" s="222">
        <f>O183*H183</f>
        <v>0</v>
      </c>
      <c r="Q183" s="222">
        <v>0.112</v>
      </c>
      <c r="R183" s="222">
        <f>Q183*H183</f>
        <v>1.11216</v>
      </c>
      <c r="S183" s="222">
        <v>0</v>
      </c>
      <c r="T183" s="223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24" t="s">
        <v>217</v>
      </c>
      <c r="AT183" s="224" t="s">
        <v>213</v>
      </c>
      <c r="AU183" s="224" t="s">
        <v>95</v>
      </c>
      <c r="AY183" s="16" t="s">
        <v>211</v>
      </c>
      <c r="BE183" s="225">
        <f>IF(N183="základná",J183,0)</f>
        <v>0</v>
      </c>
      <c r="BF183" s="225">
        <f>IF(N183="znížená",J183,0)</f>
        <v>0</v>
      </c>
      <c r="BG183" s="225">
        <f>IF(N183="zákl. prenesená",J183,0)</f>
        <v>0</v>
      </c>
      <c r="BH183" s="225">
        <f>IF(N183="zníž. prenesená",J183,0)</f>
        <v>0</v>
      </c>
      <c r="BI183" s="225">
        <f>IF(N183="nulová",J183,0)</f>
        <v>0</v>
      </c>
      <c r="BJ183" s="16" t="s">
        <v>95</v>
      </c>
      <c r="BK183" s="225">
        <f>ROUND(I183*H183,2)</f>
        <v>0</v>
      </c>
      <c r="BL183" s="16" t="s">
        <v>217</v>
      </c>
      <c r="BM183" s="224" t="s">
        <v>728</v>
      </c>
    </row>
    <row r="184" spans="1:65" s="2" customFormat="1" ht="14.45" customHeight="1">
      <c r="A184" s="33"/>
      <c r="B184" s="34"/>
      <c r="C184" s="249" t="s">
        <v>303</v>
      </c>
      <c r="D184" s="249" t="s">
        <v>314</v>
      </c>
      <c r="E184" s="250" t="s">
        <v>729</v>
      </c>
      <c r="F184" s="251" t="s">
        <v>730</v>
      </c>
      <c r="G184" s="252" t="s">
        <v>216</v>
      </c>
      <c r="H184" s="253">
        <v>9.93</v>
      </c>
      <c r="I184" s="254"/>
      <c r="J184" s="253">
        <f>ROUND(I184*H184,2)</f>
        <v>0</v>
      </c>
      <c r="K184" s="255"/>
      <c r="L184" s="256"/>
      <c r="M184" s="257" t="s">
        <v>1</v>
      </c>
      <c r="N184" s="258" t="s">
        <v>42</v>
      </c>
      <c r="O184" s="74"/>
      <c r="P184" s="222">
        <f>O184*H184</f>
        <v>0</v>
      </c>
      <c r="Q184" s="222">
        <v>0.13800000000000001</v>
      </c>
      <c r="R184" s="222">
        <f>Q184*H184</f>
        <v>1.3703400000000001</v>
      </c>
      <c r="S184" s="222">
        <v>0</v>
      </c>
      <c r="T184" s="223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24" t="s">
        <v>252</v>
      </c>
      <c r="AT184" s="224" t="s">
        <v>314</v>
      </c>
      <c r="AU184" s="224" t="s">
        <v>95</v>
      </c>
      <c r="AY184" s="16" t="s">
        <v>211</v>
      </c>
      <c r="BE184" s="225">
        <f>IF(N184="základná",J184,0)</f>
        <v>0</v>
      </c>
      <c r="BF184" s="225">
        <f>IF(N184="znížená",J184,0)</f>
        <v>0</v>
      </c>
      <c r="BG184" s="225">
        <f>IF(N184="zákl. prenesená",J184,0)</f>
        <v>0</v>
      </c>
      <c r="BH184" s="225">
        <f>IF(N184="zníž. prenesená",J184,0)</f>
        <v>0</v>
      </c>
      <c r="BI184" s="225">
        <f>IF(N184="nulová",J184,0)</f>
        <v>0</v>
      </c>
      <c r="BJ184" s="16" t="s">
        <v>95</v>
      </c>
      <c r="BK184" s="225">
        <f>ROUND(I184*H184,2)</f>
        <v>0</v>
      </c>
      <c r="BL184" s="16" t="s">
        <v>217</v>
      </c>
      <c r="BM184" s="224" t="s">
        <v>731</v>
      </c>
    </row>
    <row r="185" spans="1:65" s="12" customFormat="1" ht="22.9" customHeight="1">
      <c r="B185" s="197"/>
      <c r="C185" s="198"/>
      <c r="D185" s="199" t="s">
        <v>75</v>
      </c>
      <c r="E185" s="211" t="s">
        <v>256</v>
      </c>
      <c r="F185" s="211" t="s">
        <v>457</v>
      </c>
      <c r="G185" s="198"/>
      <c r="H185" s="198"/>
      <c r="I185" s="201"/>
      <c r="J185" s="212">
        <f>BK185</f>
        <v>0</v>
      </c>
      <c r="K185" s="198"/>
      <c r="L185" s="203"/>
      <c r="M185" s="204"/>
      <c r="N185" s="205"/>
      <c r="O185" s="205"/>
      <c r="P185" s="206">
        <f>SUM(P186:P197)</f>
        <v>0</v>
      </c>
      <c r="Q185" s="205"/>
      <c r="R185" s="206">
        <f>SUM(R186:R197)</f>
        <v>8.4659265000000001</v>
      </c>
      <c r="S185" s="205"/>
      <c r="T185" s="207">
        <f>SUM(T186:T197)</f>
        <v>0</v>
      </c>
      <c r="AR185" s="208" t="s">
        <v>84</v>
      </c>
      <c r="AT185" s="209" t="s">
        <v>75</v>
      </c>
      <c r="AU185" s="209" t="s">
        <v>84</v>
      </c>
      <c r="AY185" s="208" t="s">
        <v>211</v>
      </c>
      <c r="BK185" s="210">
        <f>SUM(BK186:BK197)</f>
        <v>0</v>
      </c>
    </row>
    <row r="186" spans="1:65" s="2" customFormat="1" ht="30" customHeight="1">
      <c r="A186" s="33"/>
      <c r="B186" s="34"/>
      <c r="C186" s="213" t="s">
        <v>309</v>
      </c>
      <c r="D186" s="213" t="s">
        <v>213</v>
      </c>
      <c r="E186" s="214" t="s">
        <v>508</v>
      </c>
      <c r="F186" s="215" t="s">
        <v>509</v>
      </c>
      <c r="G186" s="216" t="s">
        <v>234</v>
      </c>
      <c r="H186" s="217">
        <v>40.24</v>
      </c>
      <c r="I186" s="218"/>
      <c r="J186" s="217">
        <f>ROUND(I186*H186,2)</f>
        <v>0</v>
      </c>
      <c r="K186" s="219"/>
      <c r="L186" s="38"/>
      <c r="M186" s="220" t="s">
        <v>1</v>
      </c>
      <c r="N186" s="221" t="s">
        <v>42</v>
      </c>
      <c r="O186" s="74"/>
      <c r="P186" s="222">
        <f>O186*H186</f>
        <v>0</v>
      </c>
      <c r="Q186" s="222">
        <v>9.8530000000000006E-2</v>
      </c>
      <c r="R186" s="222">
        <f>Q186*H186</f>
        <v>3.9648472000000003</v>
      </c>
      <c r="S186" s="222">
        <v>0</v>
      </c>
      <c r="T186" s="223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24" t="s">
        <v>217</v>
      </c>
      <c r="AT186" s="224" t="s">
        <v>213</v>
      </c>
      <c r="AU186" s="224" t="s">
        <v>95</v>
      </c>
      <c r="AY186" s="16" t="s">
        <v>211</v>
      </c>
      <c r="BE186" s="225">
        <f>IF(N186="základná",J186,0)</f>
        <v>0</v>
      </c>
      <c r="BF186" s="225">
        <f>IF(N186="znížená",J186,0)</f>
        <v>0</v>
      </c>
      <c r="BG186" s="225">
        <f>IF(N186="zákl. prenesená",J186,0)</f>
        <v>0</v>
      </c>
      <c r="BH186" s="225">
        <f>IF(N186="zníž. prenesená",J186,0)</f>
        <v>0</v>
      </c>
      <c r="BI186" s="225">
        <f>IF(N186="nulová",J186,0)</f>
        <v>0</v>
      </c>
      <c r="BJ186" s="16" t="s">
        <v>95</v>
      </c>
      <c r="BK186" s="225">
        <f>ROUND(I186*H186,2)</f>
        <v>0</v>
      </c>
      <c r="BL186" s="16" t="s">
        <v>217</v>
      </c>
      <c r="BM186" s="224" t="s">
        <v>760</v>
      </c>
    </row>
    <row r="187" spans="1:65" s="13" customFormat="1">
      <c r="B187" s="226"/>
      <c r="C187" s="227"/>
      <c r="D187" s="228" t="s">
        <v>219</v>
      </c>
      <c r="E187" s="229" t="s">
        <v>1</v>
      </c>
      <c r="F187" s="230" t="s">
        <v>1020</v>
      </c>
      <c r="G187" s="227"/>
      <c r="H187" s="231">
        <v>40.24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219</v>
      </c>
      <c r="AU187" s="237" t="s">
        <v>95</v>
      </c>
      <c r="AV187" s="13" t="s">
        <v>95</v>
      </c>
      <c r="AW187" s="13" t="s">
        <v>32</v>
      </c>
      <c r="AX187" s="13" t="s">
        <v>84</v>
      </c>
      <c r="AY187" s="237" t="s">
        <v>211</v>
      </c>
    </row>
    <row r="188" spans="1:65" s="2" customFormat="1" ht="14.45" customHeight="1">
      <c r="A188" s="33"/>
      <c r="B188" s="34"/>
      <c r="C188" s="249" t="s">
        <v>7</v>
      </c>
      <c r="D188" s="249" t="s">
        <v>314</v>
      </c>
      <c r="E188" s="250" t="s">
        <v>513</v>
      </c>
      <c r="F188" s="251" t="s">
        <v>514</v>
      </c>
      <c r="G188" s="252" t="s">
        <v>384</v>
      </c>
      <c r="H188" s="253">
        <v>40.64</v>
      </c>
      <c r="I188" s="254"/>
      <c r="J188" s="253">
        <f>ROUND(I188*H188,2)</f>
        <v>0</v>
      </c>
      <c r="K188" s="255"/>
      <c r="L188" s="256"/>
      <c r="M188" s="257" t="s">
        <v>1</v>
      </c>
      <c r="N188" s="258" t="s">
        <v>42</v>
      </c>
      <c r="O188" s="74"/>
      <c r="P188" s="222">
        <f>O188*H188</f>
        <v>0</v>
      </c>
      <c r="Q188" s="222">
        <v>2.3E-2</v>
      </c>
      <c r="R188" s="222">
        <f>Q188*H188</f>
        <v>0.93472</v>
      </c>
      <c r="S188" s="222">
        <v>0</v>
      </c>
      <c r="T188" s="223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24" t="s">
        <v>252</v>
      </c>
      <c r="AT188" s="224" t="s">
        <v>314</v>
      </c>
      <c r="AU188" s="224" t="s">
        <v>95</v>
      </c>
      <c r="AY188" s="16" t="s">
        <v>211</v>
      </c>
      <c r="BE188" s="225">
        <f>IF(N188="základná",J188,0)</f>
        <v>0</v>
      </c>
      <c r="BF188" s="225">
        <f>IF(N188="znížená",J188,0)</f>
        <v>0</v>
      </c>
      <c r="BG188" s="225">
        <f>IF(N188="zákl. prenesená",J188,0)</f>
        <v>0</v>
      </c>
      <c r="BH188" s="225">
        <f>IF(N188="zníž. prenesená",J188,0)</f>
        <v>0</v>
      </c>
      <c r="BI188" s="225">
        <f>IF(N188="nulová",J188,0)</f>
        <v>0</v>
      </c>
      <c r="BJ188" s="16" t="s">
        <v>95</v>
      </c>
      <c r="BK188" s="225">
        <f>ROUND(I188*H188,2)</f>
        <v>0</v>
      </c>
      <c r="BL188" s="16" t="s">
        <v>217</v>
      </c>
      <c r="BM188" s="224" t="s">
        <v>762</v>
      </c>
    </row>
    <row r="189" spans="1:65" s="13" customFormat="1">
      <c r="B189" s="226"/>
      <c r="C189" s="227"/>
      <c r="D189" s="228" t="s">
        <v>219</v>
      </c>
      <c r="E189" s="227"/>
      <c r="F189" s="230" t="s">
        <v>1021</v>
      </c>
      <c r="G189" s="227"/>
      <c r="H189" s="231">
        <v>40.64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219</v>
      </c>
      <c r="AU189" s="237" t="s">
        <v>95</v>
      </c>
      <c r="AV189" s="13" t="s">
        <v>95</v>
      </c>
      <c r="AW189" s="13" t="s">
        <v>4</v>
      </c>
      <c r="AX189" s="13" t="s">
        <v>84</v>
      </c>
      <c r="AY189" s="237" t="s">
        <v>211</v>
      </c>
    </row>
    <row r="190" spans="1:65" s="2" customFormat="1" ht="22.15" customHeight="1">
      <c r="A190" s="33"/>
      <c r="B190" s="34"/>
      <c r="C190" s="213" t="s">
        <v>318</v>
      </c>
      <c r="D190" s="213" t="s">
        <v>213</v>
      </c>
      <c r="E190" s="214" t="s">
        <v>518</v>
      </c>
      <c r="F190" s="215" t="s">
        <v>519</v>
      </c>
      <c r="G190" s="216" t="s">
        <v>239</v>
      </c>
      <c r="H190" s="217">
        <v>1.61</v>
      </c>
      <c r="I190" s="218"/>
      <c r="J190" s="217">
        <f>ROUND(I190*H190,2)</f>
        <v>0</v>
      </c>
      <c r="K190" s="219"/>
      <c r="L190" s="38"/>
      <c r="M190" s="220" t="s">
        <v>1</v>
      </c>
      <c r="N190" s="221" t="s">
        <v>42</v>
      </c>
      <c r="O190" s="74"/>
      <c r="P190" s="222">
        <f>O190*H190</f>
        <v>0</v>
      </c>
      <c r="Q190" s="222">
        <v>2.2151299999999998</v>
      </c>
      <c r="R190" s="222">
        <f>Q190*H190</f>
        <v>3.5663592999999998</v>
      </c>
      <c r="S190" s="222">
        <v>0</v>
      </c>
      <c r="T190" s="223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24" t="s">
        <v>217</v>
      </c>
      <c r="AT190" s="224" t="s">
        <v>213</v>
      </c>
      <c r="AU190" s="224" t="s">
        <v>95</v>
      </c>
      <c r="AY190" s="16" t="s">
        <v>211</v>
      </c>
      <c r="BE190" s="225">
        <f>IF(N190="základná",J190,0)</f>
        <v>0</v>
      </c>
      <c r="BF190" s="225">
        <f>IF(N190="znížená",J190,0)</f>
        <v>0</v>
      </c>
      <c r="BG190" s="225">
        <f>IF(N190="zákl. prenesená",J190,0)</f>
        <v>0</v>
      </c>
      <c r="BH190" s="225">
        <f>IF(N190="zníž. prenesená",J190,0)</f>
        <v>0</v>
      </c>
      <c r="BI190" s="225">
        <f>IF(N190="nulová",J190,0)</f>
        <v>0</v>
      </c>
      <c r="BJ190" s="16" t="s">
        <v>95</v>
      </c>
      <c r="BK190" s="225">
        <f>ROUND(I190*H190,2)</f>
        <v>0</v>
      </c>
      <c r="BL190" s="16" t="s">
        <v>217</v>
      </c>
      <c r="BM190" s="224" t="s">
        <v>764</v>
      </c>
    </row>
    <row r="191" spans="1:65" s="13" customFormat="1">
      <c r="B191" s="226"/>
      <c r="C191" s="227"/>
      <c r="D191" s="228" t="s">
        <v>219</v>
      </c>
      <c r="E191" s="229" t="s">
        <v>1</v>
      </c>
      <c r="F191" s="230" t="s">
        <v>1022</v>
      </c>
      <c r="G191" s="227"/>
      <c r="H191" s="231">
        <v>1.61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AT191" s="237" t="s">
        <v>219</v>
      </c>
      <c r="AU191" s="237" t="s">
        <v>95</v>
      </c>
      <c r="AV191" s="13" t="s">
        <v>95</v>
      </c>
      <c r="AW191" s="13" t="s">
        <v>32</v>
      </c>
      <c r="AX191" s="13" t="s">
        <v>84</v>
      </c>
      <c r="AY191" s="237" t="s">
        <v>211</v>
      </c>
    </row>
    <row r="192" spans="1:65" s="2" customFormat="1" ht="30" customHeight="1">
      <c r="A192" s="33"/>
      <c r="B192" s="34"/>
      <c r="C192" s="213" t="s">
        <v>323</v>
      </c>
      <c r="D192" s="213" t="s">
        <v>213</v>
      </c>
      <c r="E192" s="214" t="s">
        <v>543</v>
      </c>
      <c r="F192" s="215" t="s">
        <v>544</v>
      </c>
      <c r="G192" s="216" t="s">
        <v>306</v>
      </c>
      <c r="H192" s="217">
        <v>163.41</v>
      </c>
      <c r="I192" s="218"/>
      <c r="J192" s="217">
        <f>ROUND(I192*H192,2)</f>
        <v>0</v>
      </c>
      <c r="K192" s="219"/>
      <c r="L192" s="38"/>
      <c r="M192" s="220" t="s">
        <v>1</v>
      </c>
      <c r="N192" s="221" t="s">
        <v>42</v>
      </c>
      <c r="O192" s="74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24" t="s">
        <v>217</v>
      </c>
      <c r="AT192" s="224" t="s">
        <v>213</v>
      </c>
      <c r="AU192" s="224" t="s">
        <v>95</v>
      </c>
      <c r="AY192" s="16" t="s">
        <v>211</v>
      </c>
      <c r="BE192" s="225">
        <f>IF(N192="základná",J192,0)</f>
        <v>0</v>
      </c>
      <c r="BF192" s="225">
        <f>IF(N192="znížená",J192,0)</f>
        <v>0</v>
      </c>
      <c r="BG192" s="225">
        <f>IF(N192="zákl. prenesená",J192,0)</f>
        <v>0</v>
      </c>
      <c r="BH192" s="225">
        <f>IF(N192="zníž. prenesená",J192,0)</f>
        <v>0</v>
      </c>
      <c r="BI192" s="225">
        <f>IF(N192="nulová",J192,0)</f>
        <v>0</v>
      </c>
      <c r="BJ192" s="16" t="s">
        <v>95</v>
      </c>
      <c r="BK192" s="225">
        <f>ROUND(I192*H192,2)</f>
        <v>0</v>
      </c>
      <c r="BL192" s="16" t="s">
        <v>217</v>
      </c>
      <c r="BM192" s="224" t="s">
        <v>1023</v>
      </c>
    </row>
    <row r="193" spans="1:65" s="2" customFormat="1" ht="22.15" customHeight="1">
      <c r="A193" s="33"/>
      <c r="B193" s="34"/>
      <c r="C193" s="213" t="s">
        <v>327</v>
      </c>
      <c r="D193" s="213" t="s">
        <v>213</v>
      </c>
      <c r="E193" s="214" t="s">
        <v>547</v>
      </c>
      <c r="F193" s="215" t="s">
        <v>548</v>
      </c>
      <c r="G193" s="216" t="s">
        <v>306</v>
      </c>
      <c r="H193" s="217">
        <v>163.41</v>
      </c>
      <c r="I193" s="218"/>
      <c r="J193" s="217">
        <f>ROUND(I193*H193,2)</f>
        <v>0</v>
      </c>
      <c r="K193" s="219"/>
      <c r="L193" s="38"/>
      <c r="M193" s="220" t="s">
        <v>1</v>
      </c>
      <c r="N193" s="221" t="s">
        <v>42</v>
      </c>
      <c r="O193" s="74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24" t="s">
        <v>217</v>
      </c>
      <c r="AT193" s="224" t="s">
        <v>213</v>
      </c>
      <c r="AU193" s="224" t="s">
        <v>95</v>
      </c>
      <c r="AY193" s="16" t="s">
        <v>211</v>
      </c>
      <c r="BE193" s="225">
        <f>IF(N193="základná",J193,0)</f>
        <v>0</v>
      </c>
      <c r="BF193" s="225">
        <f>IF(N193="znížená",J193,0)</f>
        <v>0</v>
      </c>
      <c r="BG193" s="225">
        <f>IF(N193="zákl. prenesená",J193,0)</f>
        <v>0</v>
      </c>
      <c r="BH193" s="225">
        <f>IF(N193="zníž. prenesená",J193,0)</f>
        <v>0</v>
      </c>
      <c r="BI193" s="225">
        <f>IF(N193="nulová",J193,0)</f>
        <v>0</v>
      </c>
      <c r="BJ193" s="16" t="s">
        <v>95</v>
      </c>
      <c r="BK193" s="225">
        <f>ROUND(I193*H193,2)</f>
        <v>0</v>
      </c>
      <c r="BL193" s="16" t="s">
        <v>217</v>
      </c>
      <c r="BM193" s="224" t="s">
        <v>1024</v>
      </c>
    </row>
    <row r="194" spans="1:65" s="2" customFormat="1" ht="22.15" customHeight="1">
      <c r="A194" s="33"/>
      <c r="B194" s="34"/>
      <c r="C194" s="213" t="s">
        <v>332</v>
      </c>
      <c r="D194" s="213" t="s">
        <v>213</v>
      </c>
      <c r="E194" s="214" t="s">
        <v>551</v>
      </c>
      <c r="F194" s="215" t="s">
        <v>552</v>
      </c>
      <c r="G194" s="216" t="s">
        <v>306</v>
      </c>
      <c r="H194" s="217">
        <v>163.41</v>
      </c>
      <c r="I194" s="218"/>
      <c r="J194" s="217">
        <f>ROUND(I194*H194,2)</f>
        <v>0</v>
      </c>
      <c r="K194" s="219"/>
      <c r="L194" s="38"/>
      <c r="M194" s="220" t="s">
        <v>1</v>
      </c>
      <c r="N194" s="221" t="s">
        <v>42</v>
      </c>
      <c r="O194" s="74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24" t="s">
        <v>217</v>
      </c>
      <c r="AT194" s="224" t="s">
        <v>213</v>
      </c>
      <c r="AU194" s="224" t="s">
        <v>95</v>
      </c>
      <c r="AY194" s="16" t="s">
        <v>211</v>
      </c>
      <c r="BE194" s="225">
        <f>IF(N194="základná",J194,0)</f>
        <v>0</v>
      </c>
      <c r="BF194" s="225">
        <f>IF(N194="znížená",J194,0)</f>
        <v>0</v>
      </c>
      <c r="BG194" s="225">
        <f>IF(N194="zákl. prenesená",J194,0)</f>
        <v>0</v>
      </c>
      <c r="BH194" s="225">
        <f>IF(N194="zníž. prenesená",J194,0)</f>
        <v>0</v>
      </c>
      <c r="BI194" s="225">
        <f>IF(N194="nulová",J194,0)</f>
        <v>0</v>
      </c>
      <c r="BJ194" s="16" t="s">
        <v>95</v>
      </c>
      <c r="BK194" s="225">
        <f>ROUND(I194*H194,2)</f>
        <v>0</v>
      </c>
      <c r="BL194" s="16" t="s">
        <v>217</v>
      </c>
      <c r="BM194" s="224" t="s">
        <v>1025</v>
      </c>
    </row>
    <row r="195" spans="1:65" s="2" customFormat="1" ht="22.15" customHeight="1">
      <c r="A195" s="33"/>
      <c r="B195" s="34"/>
      <c r="C195" s="213" t="s">
        <v>337</v>
      </c>
      <c r="D195" s="213" t="s">
        <v>213</v>
      </c>
      <c r="E195" s="214" t="s">
        <v>555</v>
      </c>
      <c r="F195" s="215" t="s">
        <v>556</v>
      </c>
      <c r="G195" s="216" t="s">
        <v>306</v>
      </c>
      <c r="H195" s="217">
        <v>92.93</v>
      </c>
      <c r="I195" s="218"/>
      <c r="J195" s="217">
        <f>ROUND(I195*H195,2)</f>
        <v>0</v>
      </c>
      <c r="K195" s="219"/>
      <c r="L195" s="38"/>
      <c r="M195" s="220" t="s">
        <v>1</v>
      </c>
      <c r="N195" s="221" t="s">
        <v>42</v>
      </c>
      <c r="O195" s="74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24" t="s">
        <v>217</v>
      </c>
      <c r="AT195" s="224" t="s">
        <v>213</v>
      </c>
      <c r="AU195" s="224" t="s">
        <v>95</v>
      </c>
      <c r="AY195" s="16" t="s">
        <v>211</v>
      </c>
      <c r="BE195" s="225">
        <f>IF(N195="základná",J195,0)</f>
        <v>0</v>
      </c>
      <c r="BF195" s="225">
        <f>IF(N195="znížená",J195,0)</f>
        <v>0</v>
      </c>
      <c r="BG195" s="225">
        <f>IF(N195="zákl. prenesená",J195,0)</f>
        <v>0</v>
      </c>
      <c r="BH195" s="225">
        <f>IF(N195="zníž. prenesená",J195,0)</f>
        <v>0</v>
      </c>
      <c r="BI195" s="225">
        <f>IF(N195="nulová",J195,0)</f>
        <v>0</v>
      </c>
      <c r="BJ195" s="16" t="s">
        <v>95</v>
      </c>
      <c r="BK195" s="225">
        <f>ROUND(I195*H195,2)</f>
        <v>0</v>
      </c>
      <c r="BL195" s="16" t="s">
        <v>217</v>
      </c>
      <c r="BM195" s="224" t="s">
        <v>775</v>
      </c>
    </row>
    <row r="196" spans="1:65" s="2" customFormat="1" ht="22.15" customHeight="1">
      <c r="A196" s="33"/>
      <c r="B196" s="34"/>
      <c r="C196" s="213" t="s">
        <v>342</v>
      </c>
      <c r="D196" s="213" t="s">
        <v>213</v>
      </c>
      <c r="E196" s="214" t="s">
        <v>559</v>
      </c>
      <c r="F196" s="215" t="s">
        <v>560</v>
      </c>
      <c r="G196" s="216" t="s">
        <v>306</v>
      </c>
      <c r="H196" s="217">
        <v>70.48</v>
      </c>
      <c r="I196" s="218"/>
      <c r="J196" s="217">
        <f>ROUND(I196*H196,2)</f>
        <v>0</v>
      </c>
      <c r="K196" s="219"/>
      <c r="L196" s="38"/>
      <c r="M196" s="220" t="s">
        <v>1</v>
      </c>
      <c r="N196" s="221" t="s">
        <v>42</v>
      </c>
      <c r="O196" s="74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24" t="s">
        <v>217</v>
      </c>
      <c r="AT196" s="224" t="s">
        <v>213</v>
      </c>
      <c r="AU196" s="224" t="s">
        <v>95</v>
      </c>
      <c r="AY196" s="16" t="s">
        <v>211</v>
      </c>
      <c r="BE196" s="225">
        <f>IF(N196="základná",J196,0)</f>
        <v>0</v>
      </c>
      <c r="BF196" s="225">
        <f>IF(N196="znížená",J196,0)</f>
        <v>0</v>
      </c>
      <c r="BG196" s="225">
        <f>IF(N196="zákl. prenesená",J196,0)</f>
        <v>0</v>
      </c>
      <c r="BH196" s="225">
        <f>IF(N196="zníž. prenesená",J196,0)</f>
        <v>0</v>
      </c>
      <c r="BI196" s="225">
        <f>IF(N196="nulová",J196,0)</f>
        <v>0</v>
      </c>
      <c r="BJ196" s="16" t="s">
        <v>95</v>
      </c>
      <c r="BK196" s="225">
        <f>ROUND(I196*H196,2)</f>
        <v>0</v>
      </c>
      <c r="BL196" s="16" t="s">
        <v>217</v>
      </c>
      <c r="BM196" s="224" t="s">
        <v>776</v>
      </c>
    </row>
    <row r="197" spans="1:65" s="13" customFormat="1">
      <c r="B197" s="226"/>
      <c r="C197" s="227"/>
      <c r="D197" s="228" t="s">
        <v>219</v>
      </c>
      <c r="E197" s="229" t="s">
        <v>1</v>
      </c>
      <c r="F197" s="230" t="s">
        <v>1026</v>
      </c>
      <c r="G197" s="227"/>
      <c r="H197" s="231">
        <v>70.48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AT197" s="237" t="s">
        <v>219</v>
      </c>
      <c r="AU197" s="237" t="s">
        <v>95</v>
      </c>
      <c r="AV197" s="13" t="s">
        <v>95</v>
      </c>
      <c r="AW197" s="13" t="s">
        <v>32</v>
      </c>
      <c r="AX197" s="13" t="s">
        <v>84</v>
      </c>
      <c r="AY197" s="237" t="s">
        <v>211</v>
      </c>
    </row>
    <row r="198" spans="1:65" s="12" customFormat="1" ht="22.9" customHeight="1">
      <c r="B198" s="197"/>
      <c r="C198" s="198"/>
      <c r="D198" s="199" t="s">
        <v>75</v>
      </c>
      <c r="E198" s="211" t="s">
        <v>562</v>
      </c>
      <c r="F198" s="211" t="s">
        <v>563</v>
      </c>
      <c r="G198" s="198"/>
      <c r="H198" s="198"/>
      <c r="I198" s="201"/>
      <c r="J198" s="212">
        <f>BK198</f>
        <v>0</v>
      </c>
      <c r="K198" s="198"/>
      <c r="L198" s="203"/>
      <c r="M198" s="204"/>
      <c r="N198" s="205"/>
      <c r="O198" s="205"/>
      <c r="P198" s="206">
        <f>P199</f>
        <v>0</v>
      </c>
      <c r="Q198" s="205"/>
      <c r="R198" s="206">
        <f>R199</f>
        <v>0</v>
      </c>
      <c r="S198" s="205"/>
      <c r="T198" s="207">
        <f>T199</f>
        <v>0</v>
      </c>
      <c r="AR198" s="208" t="s">
        <v>84</v>
      </c>
      <c r="AT198" s="209" t="s">
        <v>75</v>
      </c>
      <c r="AU198" s="209" t="s">
        <v>84</v>
      </c>
      <c r="AY198" s="208" t="s">
        <v>211</v>
      </c>
      <c r="BK198" s="210">
        <f>BK199</f>
        <v>0</v>
      </c>
    </row>
    <row r="199" spans="1:65" s="2" customFormat="1" ht="30" customHeight="1">
      <c r="A199" s="33"/>
      <c r="B199" s="34"/>
      <c r="C199" s="213" t="s">
        <v>347</v>
      </c>
      <c r="D199" s="213" t="s">
        <v>213</v>
      </c>
      <c r="E199" s="214" t="s">
        <v>778</v>
      </c>
      <c r="F199" s="215" t="s">
        <v>779</v>
      </c>
      <c r="G199" s="216" t="s">
        <v>306</v>
      </c>
      <c r="H199" s="217">
        <v>175.38</v>
      </c>
      <c r="I199" s="218"/>
      <c r="J199" s="217">
        <f>ROUND(I199*H199,2)</f>
        <v>0</v>
      </c>
      <c r="K199" s="219"/>
      <c r="L199" s="38"/>
      <c r="M199" s="259" t="s">
        <v>1</v>
      </c>
      <c r="N199" s="260" t="s">
        <v>42</v>
      </c>
      <c r="O199" s="261"/>
      <c r="P199" s="262">
        <f>O199*H199</f>
        <v>0</v>
      </c>
      <c r="Q199" s="262">
        <v>0</v>
      </c>
      <c r="R199" s="262">
        <f>Q199*H199</f>
        <v>0</v>
      </c>
      <c r="S199" s="262">
        <v>0</v>
      </c>
      <c r="T199" s="263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24" t="s">
        <v>217</v>
      </c>
      <c r="AT199" s="224" t="s">
        <v>213</v>
      </c>
      <c r="AU199" s="224" t="s">
        <v>95</v>
      </c>
      <c r="AY199" s="16" t="s">
        <v>211</v>
      </c>
      <c r="BE199" s="225">
        <f>IF(N199="základná",J199,0)</f>
        <v>0</v>
      </c>
      <c r="BF199" s="225">
        <f>IF(N199="znížená",J199,0)</f>
        <v>0</v>
      </c>
      <c r="BG199" s="225">
        <f>IF(N199="zákl. prenesená",J199,0)</f>
        <v>0</v>
      </c>
      <c r="BH199" s="225">
        <f>IF(N199="zníž. prenesená",J199,0)</f>
        <v>0</v>
      </c>
      <c r="BI199" s="225">
        <f>IF(N199="nulová",J199,0)</f>
        <v>0</v>
      </c>
      <c r="BJ199" s="16" t="s">
        <v>95</v>
      </c>
      <c r="BK199" s="225">
        <f>ROUND(I199*H199,2)</f>
        <v>0</v>
      </c>
      <c r="BL199" s="16" t="s">
        <v>217</v>
      </c>
      <c r="BM199" s="224" t="s">
        <v>1027</v>
      </c>
    </row>
    <row r="200" spans="1:65" s="2" customFormat="1" ht="6.95" customHeight="1">
      <c r="A200" s="33"/>
      <c r="B200" s="57"/>
      <c r="C200" s="58"/>
      <c r="D200" s="58"/>
      <c r="E200" s="58"/>
      <c r="F200" s="58"/>
      <c r="G200" s="58"/>
      <c r="H200" s="58"/>
      <c r="I200" s="58"/>
      <c r="J200" s="58"/>
      <c r="K200" s="58"/>
      <c r="L200" s="38"/>
      <c r="M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</sheetData>
  <sheetProtection password="CC35" sheet="1" objects="1" scenarios="1" formatColumns="0" formatRows="0" autoFilter="0"/>
  <autoFilter ref="C135:K199" xr:uid="{00000000-0009-0000-0000-000013000000}"/>
  <mergeCells count="17">
    <mergeCell ref="E20:H20"/>
    <mergeCell ref="E29:H29"/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BM200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135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1" customFormat="1" ht="12" customHeight="1">
      <c r="B8" s="19"/>
      <c r="D8" s="122" t="s">
        <v>170</v>
      </c>
      <c r="L8" s="19"/>
    </row>
    <row r="9" spans="1:46" s="2" customFormat="1" ht="14.45" customHeight="1">
      <c r="A9" s="33"/>
      <c r="B9" s="38"/>
      <c r="C9" s="33"/>
      <c r="D9" s="33"/>
      <c r="E9" s="403" t="s">
        <v>655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22" t="s">
        <v>633</v>
      </c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5.6" customHeight="1">
      <c r="A11" s="33"/>
      <c r="B11" s="38"/>
      <c r="C11" s="33"/>
      <c r="D11" s="33"/>
      <c r="E11" s="405" t="s">
        <v>1028</v>
      </c>
      <c r="F11" s="406"/>
      <c r="G11" s="406"/>
      <c r="H11" s="406"/>
      <c r="I11" s="33"/>
      <c r="J11" s="33"/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22" t="s">
        <v>16</v>
      </c>
      <c r="E13" s="33"/>
      <c r="F13" s="113" t="s">
        <v>1</v>
      </c>
      <c r="G13" s="33"/>
      <c r="H13" s="33"/>
      <c r="I13" s="122" t="s">
        <v>17</v>
      </c>
      <c r="J13" s="113" t="s">
        <v>1</v>
      </c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18</v>
      </c>
      <c r="E14" s="33"/>
      <c r="F14" s="113" t="s">
        <v>19</v>
      </c>
      <c r="G14" s="33"/>
      <c r="H14" s="33"/>
      <c r="I14" s="122" t="s">
        <v>20</v>
      </c>
      <c r="J14" s="123">
        <f>'Rekapitulácia stavby'!AN8</f>
        <v>44957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22" t="s">
        <v>21</v>
      </c>
      <c r="E16" s="33"/>
      <c r="F16" s="33"/>
      <c r="G16" s="33"/>
      <c r="H16" s="33"/>
      <c r="I16" s="122" t="s">
        <v>22</v>
      </c>
      <c r="J16" s="113" t="s">
        <v>23</v>
      </c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3" t="s">
        <v>24</v>
      </c>
      <c r="F17" s="33"/>
      <c r="G17" s="33"/>
      <c r="H17" s="33"/>
      <c r="I17" s="122" t="s">
        <v>25</v>
      </c>
      <c r="J17" s="113" t="s">
        <v>1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2" t="s">
        <v>26</v>
      </c>
      <c r="E19" s="33"/>
      <c r="F19" s="33"/>
      <c r="G19" s="33"/>
      <c r="H19" s="33"/>
      <c r="I19" s="122" t="s">
        <v>22</v>
      </c>
      <c r="J19" s="29" t="str">
        <f>'Rekapitulácia stavby'!AN13</f>
        <v>Vyplň údaj</v>
      </c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407" t="str">
        <f>'Rekapitulácia stavby'!E14</f>
        <v>Vyplň údaj</v>
      </c>
      <c r="F20" s="408"/>
      <c r="G20" s="408"/>
      <c r="H20" s="408"/>
      <c r="I20" s="122" t="s">
        <v>25</v>
      </c>
      <c r="J20" s="29" t="str">
        <f>'Rekapitulácia stavby'!AN14</f>
        <v>Vyplň údaj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2" t="s">
        <v>28</v>
      </c>
      <c r="E22" s="33"/>
      <c r="F22" s="33"/>
      <c r="G22" s="33"/>
      <c r="H22" s="33"/>
      <c r="I22" s="122" t="s">
        <v>22</v>
      </c>
      <c r="J22" s="113" t="s">
        <v>29</v>
      </c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3" t="s">
        <v>30</v>
      </c>
      <c r="F23" s="33"/>
      <c r="G23" s="33"/>
      <c r="H23" s="33"/>
      <c r="I23" s="122" t="s">
        <v>25</v>
      </c>
      <c r="J23" s="113" t="s">
        <v>31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2" t="s">
        <v>33</v>
      </c>
      <c r="E25" s="33"/>
      <c r="F25" s="33"/>
      <c r="G25" s="33"/>
      <c r="H25" s="33"/>
      <c r="I25" s="122" t="s">
        <v>22</v>
      </c>
      <c r="J25" s="113" t="str">
        <f>IF('Rekapitulácia stavby'!AN19="","",'Rekapitulácia stavby'!AN19)</f>
        <v/>
      </c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3" t="str">
        <f>IF('Rekapitulácia stavby'!E20="","",'Rekapitulácia stavby'!E20)</f>
        <v xml:space="preserve"> </v>
      </c>
      <c r="F26" s="33"/>
      <c r="G26" s="33"/>
      <c r="H26" s="33"/>
      <c r="I26" s="122" t="s">
        <v>25</v>
      </c>
      <c r="J26" s="113" t="str">
        <f>IF('Rekapitulácia stavby'!AN20="","",'Rekapitulácia stavby'!AN20)</f>
        <v/>
      </c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2" t="s">
        <v>35</v>
      </c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5" customHeight="1">
      <c r="A29" s="124"/>
      <c r="B29" s="125"/>
      <c r="C29" s="124"/>
      <c r="D29" s="124"/>
      <c r="E29" s="409" t="s">
        <v>1</v>
      </c>
      <c r="F29" s="409"/>
      <c r="G29" s="409"/>
      <c r="H29" s="409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7"/>
      <c r="E31" s="127"/>
      <c r="F31" s="127"/>
      <c r="G31" s="127"/>
      <c r="H31" s="127"/>
      <c r="I31" s="127"/>
      <c r="J31" s="127"/>
      <c r="K31" s="12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13" t="s">
        <v>172</v>
      </c>
      <c r="E32" s="33"/>
      <c r="F32" s="33"/>
      <c r="G32" s="33"/>
      <c r="H32" s="33"/>
      <c r="I32" s="33"/>
      <c r="J32" s="128">
        <f>J98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9" t="s">
        <v>173</v>
      </c>
      <c r="E33" s="33"/>
      <c r="F33" s="33"/>
      <c r="G33" s="33"/>
      <c r="H33" s="33"/>
      <c r="I33" s="33"/>
      <c r="J33" s="128">
        <f>J107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7"/>
      <c r="E35" s="127"/>
      <c r="F35" s="127"/>
      <c r="G35" s="127"/>
      <c r="H35" s="127"/>
      <c r="I35" s="127"/>
      <c r="J35" s="127"/>
      <c r="K35" s="127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40</v>
      </c>
      <c r="E37" s="134" t="s">
        <v>41</v>
      </c>
      <c r="F37" s="135">
        <f>ROUND((SUM(BE107:BE114) + SUM(BE136:BE199)),  2)</f>
        <v>0</v>
      </c>
      <c r="G37" s="136"/>
      <c r="H37" s="136"/>
      <c r="I37" s="137">
        <v>0.2</v>
      </c>
      <c r="J37" s="135">
        <f>ROUND(((SUM(BE107:BE114) + SUM(BE136:BE199))*I37),  2)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34" t="s">
        <v>42</v>
      </c>
      <c r="F38" s="135">
        <f>ROUND((SUM(BF107:BF114) + SUM(BF136:BF199)),  2)</f>
        <v>0</v>
      </c>
      <c r="G38" s="136"/>
      <c r="H38" s="136"/>
      <c r="I38" s="137">
        <v>0.2</v>
      </c>
      <c r="J38" s="135">
        <f>ROUND(((SUM(BF107:BF114) + SUM(BF136:BF199))*I38),  2)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22" t="s">
        <v>43</v>
      </c>
      <c r="F39" s="138">
        <f>ROUND((SUM(BG107:BG114) + SUM(BG136:BG199)),  2)</f>
        <v>0</v>
      </c>
      <c r="G39" s="33"/>
      <c r="H39" s="33"/>
      <c r="I39" s="139">
        <v>0.2</v>
      </c>
      <c r="J39" s="138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22" t="s">
        <v>44</v>
      </c>
      <c r="F40" s="138">
        <f>ROUND((SUM(BH107:BH114) + SUM(BH136:BH199)),  2)</f>
        <v>0</v>
      </c>
      <c r="G40" s="33"/>
      <c r="H40" s="33"/>
      <c r="I40" s="139">
        <v>0.2</v>
      </c>
      <c r="J40" s="138">
        <f>0</f>
        <v>0</v>
      </c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34" t="s">
        <v>45</v>
      </c>
      <c r="F41" s="135">
        <f>ROUND((SUM(BI107:BI114) + SUM(BI136:BI199)),  2)</f>
        <v>0</v>
      </c>
      <c r="G41" s="136"/>
      <c r="H41" s="136"/>
      <c r="I41" s="137">
        <v>0</v>
      </c>
      <c r="J41" s="135">
        <f>0</f>
        <v>0</v>
      </c>
      <c r="K41" s="33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40"/>
      <c r="D43" s="141" t="s">
        <v>46</v>
      </c>
      <c r="E43" s="142"/>
      <c r="F43" s="142"/>
      <c r="G43" s="143" t="s">
        <v>47</v>
      </c>
      <c r="H43" s="144" t="s">
        <v>48</v>
      </c>
      <c r="I43" s="142"/>
      <c r="J43" s="145">
        <f>SUM(J34:J41)</f>
        <v>0</v>
      </c>
      <c r="K43" s="146"/>
      <c r="L43" s="5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170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4.45" customHeight="1">
      <c r="A87" s="33"/>
      <c r="B87" s="34"/>
      <c r="C87" s="35"/>
      <c r="D87" s="35"/>
      <c r="E87" s="400" t="s">
        <v>655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633</v>
      </c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35"/>
      <c r="D89" s="35"/>
      <c r="E89" s="356" t="str">
        <f>E11</f>
        <v>999-9-9-48 - SO 14.8 Nešpora-Slovenská</v>
      </c>
      <c r="F89" s="402"/>
      <c r="G89" s="402"/>
      <c r="H89" s="402"/>
      <c r="I89" s="35"/>
      <c r="J89" s="35"/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Malacky</v>
      </c>
      <c r="G91" s="35"/>
      <c r="H91" s="35"/>
      <c r="I91" s="28" t="s">
        <v>20</v>
      </c>
      <c r="J91" s="69">
        <f>IF(J14="","",J14)</f>
        <v>44957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9" customHeight="1">
      <c r="A93" s="33"/>
      <c r="B93" s="34"/>
      <c r="C93" s="28" t="s">
        <v>21</v>
      </c>
      <c r="D93" s="35"/>
      <c r="E93" s="35"/>
      <c r="F93" s="26" t="str">
        <f>E17</f>
        <v>Mesto Malacky, Bernolákova 5188/1A, 901 01 Malacky</v>
      </c>
      <c r="G93" s="35"/>
      <c r="H93" s="35"/>
      <c r="I93" s="28" t="s">
        <v>28</v>
      </c>
      <c r="J93" s="31" t="str">
        <f>E23</f>
        <v>Cykloprojekt s.r.o., Laurinská 18, 81101 Bratislav</v>
      </c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6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 xml:space="preserve"> </v>
      </c>
      <c r="K94" s="35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8" t="s">
        <v>175</v>
      </c>
      <c r="D96" s="159"/>
      <c r="E96" s="159"/>
      <c r="F96" s="159"/>
      <c r="G96" s="159"/>
      <c r="H96" s="159"/>
      <c r="I96" s="159"/>
      <c r="J96" s="160" t="s">
        <v>176</v>
      </c>
      <c r="K96" s="159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4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22.9" customHeight="1">
      <c r="A98" s="33"/>
      <c r="B98" s="34"/>
      <c r="C98" s="161" t="s">
        <v>177</v>
      </c>
      <c r="D98" s="35"/>
      <c r="E98" s="35"/>
      <c r="F98" s="35"/>
      <c r="G98" s="35"/>
      <c r="H98" s="35"/>
      <c r="I98" s="35"/>
      <c r="J98" s="87">
        <f>J136</f>
        <v>0</v>
      </c>
      <c r="K98" s="35"/>
      <c r="L98" s="54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178</v>
      </c>
    </row>
    <row r="99" spans="1:65" s="9" customFormat="1" ht="24.95" customHeight="1">
      <c r="B99" s="162"/>
      <c r="C99" s="163"/>
      <c r="D99" s="164" t="s">
        <v>179</v>
      </c>
      <c r="E99" s="165"/>
      <c r="F99" s="165"/>
      <c r="G99" s="165"/>
      <c r="H99" s="165"/>
      <c r="I99" s="165"/>
      <c r="J99" s="166">
        <f>J137</f>
        <v>0</v>
      </c>
      <c r="K99" s="163"/>
      <c r="L99" s="167"/>
    </row>
    <row r="100" spans="1:65" s="10" customFormat="1" ht="19.899999999999999" customHeight="1">
      <c r="B100" s="168"/>
      <c r="C100" s="107"/>
      <c r="D100" s="169" t="s">
        <v>180</v>
      </c>
      <c r="E100" s="170"/>
      <c r="F100" s="170"/>
      <c r="G100" s="170"/>
      <c r="H100" s="170"/>
      <c r="I100" s="170"/>
      <c r="J100" s="171">
        <f>J138</f>
        <v>0</v>
      </c>
      <c r="K100" s="107"/>
      <c r="L100" s="172"/>
    </row>
    <row r="101" spans="1:65" s="10" customFormat="1" ht="19.899999999999999" customHeight="1">
      <c r="B101" s="168"/>
      <c r="C101" s="107"/>
      <c r="D101" s="169" t="s">
        <v>182</v>
      </c>
      <c r="E101" s="170"/>
      <c r="F101" s="170"/>
      <c r="G101" s="170"/>
      <c r="H101" s="170"/>
      <c r="I101" s="170"/>
      <c r="J101" s="171">
        <f>J153</f>
        <v>0</v>
      </c>
      <c r="K101" s="107"/>
      <c r="L101" s="172"/>
    </row>
    <row r="102" spans="1:65" s="10" customFormat="1" ht="19.899999999999999" customHeight="1">
      <c r="B102" s="168"/>
      <c r="C102" s="107"/>
      <c r="D102" s="169" t="s">
        <v>183</v>
      </c>
      <c r="E102" s="170"/>
      <c r="F102" s="170"/>
      <c r="G102" s="170"/>
      <c r="H102" s="170"/>
      <c r="I102" s="170"/>
      <c r="J102" s="171">
        <f>J161</f>
        <v>0</v>
      </c>
      <c r="K102" s="107"/>
      <c r="L102" s="172"/>
    </row>
    <row r="103" spans="1:65" s="10" customFormat="1" ht="19.899999999999999" customHeight="1">
      <c r="B103" s="168"/>
      <c r="C103" s="107"/>
      <c r="D103" s="169" t="s">
        <v>185</v>
      </c>
      <c r="E103" s="170"/>
      <c r="F103" s="170"/>
      <c r="G103" s="170"/>
      <c r="H103" s="170"/>
      <c r="I103" s="170"/>
      <c r="J103" s="171">
        <f>J180</f>
        <v>0</v>
      </c>
      <c r="K103" s="107"/>
      <c r="L103" s="172"/>
    </row>
    <row r="104" spans="1:65" s="10" customFormat="1" ht="19.899999999999999" customHeight="1">
      <c r="B104" s="168"/>
      <c r="C104" s="107"/>
      <c r="D104" s="169" t="s">
        <v>186</v>
      </c>
      <c r="E104" s="170"/>
      <c r="F104" s="170"/>
      <c r="G104" s="170"/>
      <c r="H104" s="170"/>
      <c r="I104" s="170"/>
      <c r="J104" s="171">
        <f>J198</f>
        <v>0</v>
      </c>
      <c r="K104" s="107"/>
      <c r="L104" s="172"/>
    </row>
    <row r="105" spans="1:65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4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65" s="2" customFormat="1" ht="6.9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4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65" s="2" customFormat="1" ht="29.25" customHeight="1">
      <c r="A107" s="33"/>
      <c r="B107" s="34"/>
      <c r="C107" s="161" t="s">
        <v>187</v>
      </c>
      <c r="D107" s="35"/>
      <c r="E107" s="35"/>
      <c r="F107" s="35"/>
      <c r="G107" s="35"/>
      <c r="H107" s="35"/>
      <c r="I107" s="35"/>
      <c r="J107" s="173">
        <f>ROUND(J108 + J109 + J110 + J111 + J112 + J113,2)</f>
        <v>0</v>
      </c>
      <c r="K107" s="35"/>
      <c r="L107" s="54"/>
      <c r="N107" s="174" t="s">
        <v>40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34"/>
      <c r="C108" s="35"/>
      <c r="D108" s="398" t="s">
        <v>188</v>
      </c>
      <c r="E108" s="399"/>
      <c r="F108" s="399"/>
      <c r="G108" s="35"/>
      <c r="H108" s="35"/>
      <c r="I108" s="35"/>
      <c r="J108" s="176">
        <v>0</v>
      </c>
      <c r="K108" s="35"/>
      <c r="L108" s="177"/>
      <c r="M108" s="178"/>
      <c r="N108" s="179" t="s">
        <v>42</v>
      </c>
      <c r="O108" s="178"/>
      <c r="P108" s="178"/>
      <c r="Q108" s="178"/>
      <c r="R108" s="178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81" t="s">
        <v>189</v>
      </c>
      <c r="AZ108" s="178"/>
      <c r="BA108" s="178"/>
      <c r="BB108" s="178"/>
      <c r="BC108" s="178"/>
      <c r="BD108" s="178"/>
      <c r="BE108" s="182">
        <f t="shared" ref="BE108:BE113" si="0">IF(N108="základná",J108,0)</f>
        <v>0</v>
      </c>
      <c r="BF108" s="182">
        <f t="shared" ref="BF108:BF113" si="1">IF(N108="znížená",J108,0)</f>
        <v>0</v>
      </c>
      <c r="BG108" s="182">
        <f t="shared" ref="BG108:BG113" si="2">IF(N108="zákl. prenesená",J108,0)</f>
        <v>0</v>
      </c>
      <c r="BH108" s="182">
        <f t="shared" ref="BH108:BH113" si="3">IF(N108="zníž. prenesená",J108,0)</f>
        <v>0</v>
      </c>
      <c r="BI108" s="182">
        <f t="shared" ref="BI108:BI113" si="4">IF(N108="nulová",J108,0)</f>
        <v>0</v>
      </c>
      <c r="BJ108" s="181" t="s">
        <v>95</v>
      </c>
      <c r="BK108" s="178"/>
      <c r="BL108" s="178"/>
      <c r="BM108" s="178"/>
    </row>
    <row r="109" spans="1:65" s="2" customFormat="1" ht="18" customHeight="1">
      <c r="A109" s="33"/>
      <c r="B109" s="34"/>
      <c r="C109" s="35"/>
      <c r="D109" s="398" t="s">
        <v>190</v>
      </c>
      <c r="E109" s="399"/>
      <c r="F109" s="399"/>
      <c r="G109" s="35"/>
      <c r="H109" s="35"/>
      <c r="I109" s="35"/>
      <c r="J109" s="176"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189</v>
      </c>
      <c r="AZ109" s="178"/>
      <c r="BA109" s="178"/>
      <c r="BB109" s="178"/>
      <c r="BC109" s="178"/>
      <c r="BD109" s="178"/>
      <c r="BE109" s="182">
        <f t="shared" si="0"/>
        <v>0</v>
      </c>
      <c r="BF109" s="182">
        <f t="shared" si="1"/>
        <v>0</v>
      </c>
      <c r="BG109" s="182">
        <f t="shared" si="2"/>
        <v>0</v>
      </c>
      <c r="BH109" s="182">
        <f t="shared" si="3"/>
        <v>0</v>
      </c>
      <c r="BI109" s="182">
        <f t="shared" si="4"/>
        <v>0</v>
      </c>
      <c r="BJ109" s="181" t="s">
        <v>95</v>
      </c>
      <c r="BK109" s="178"/>
      <c r="BL109" s="178"/>
      <c r="BM109" s="178"/>
    </row>
    <row r="110" spans="1:65" s="2" customFormat="1" ht="18" customHeight="1">
      <c r="A110" s="33"/>
      <c r="B110" s="34"/>
      <c r="C110" s="35"/>
      <c r="D110" s="398" t="s">
        <v>191</v>
      </c>
      <c r="E110" s="399"/>
      <c r="F110" s="399"/>
      <c r="G110" s="35"/>
      <c r="H110" s="35"/>
      <c r="I110" s="35"/>
      <c r="J110" s="176">
        <v>0</v>
      </c>
      <c r="K110" s="35"/>
      <c r="L110" s="177"/>
      <c r="M110" s="178"/>
      <c r="N110" s="179" t="s">
        <v>42</v>
      </c>
      <c r="O110" s="178"/>
      <c r="P110" s="178"/>
      <c r="Q110" s="178"/>
      <c r="R110" s="178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81" t="s">
        <v>189</v>
      </c>
      <c r="AZ110" s="178"/>
      <c r="BA110" s="178"/>
      <c r="BB110" s="178"/>
      <c r="BC110" s="178"/>
      <c r="BD110" s="178"/>
      <c r="BE110" s="182">
        <f t="shared" si="0"/>
        <v>0</v>
      </c>
      <c r="BF110" s="182">
        <f t="shared" si="1"/>
        <v>0</v>
      </c>
      <c r="BG110" s="182">
        <f t="shared" si="2"/>
        <v>0</v>
      </c>
      <c r="BH110" s="182">
        <f t="shared" si="3"/>
        <v>0</v>
      </c>
      <c r="BI110" s="182">
        <f t="shared" si="4"/>
        <v>0</v>
      </c>
      <c r="BJ110" s="181" t="s">
        <v>95</v>
      </c>
      <c r="BK110" s="178"/>
      <c r="BL110" s="178"/>
      <c r="BM110" s="178"/>
    </row>
    <row r="111" spans="1:65" s="2" customFormat="1" ht="18" customHeight="1">
      <c r="A111" s="33"/>
      <c r="B111" s="34"/>
      <c r="C111" s="35"/>
      <c r="D111" s="398" t="s">
        <v>192</v>
      </c>
      <c r="E111" s="399"/>
      <c r="F111" s="399"/>
      <c r="G111" s="35"/>
      <c r="H111" s="35"/>
      <c r="I111" s="35"/>
      <c r="J111" s="176">
        <v>0</v>
      </c>
      <c r="K111" s="35"/>
      <c r="L111" s="177"/>
      <c r="M111" s="178"/>
      <c r="N111" s="179" t="s">
        <v>42</v>
      </c>
      <c r="O111" s="178"/>
      <c r="P111" s="178"/>
      <c r="Q111" s="178"/>
      <c r="R111" s="178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81" t="s">
        <v>189</v>
      </c>
      <c r="AZ111" s="178"/>
      <c r="BA111" s="178"/>
      <c r="BB111" s="178"/>
      <c r="BC111" s="178"/>
      <c r="BD111" s="178"/>
      <c r="BE111" s="182">
        <f t="shared" si="0"/>
        <v>0</v>
      </c>
      <c r="BF111" s="182">
        <f t="shared" si="1"/>
        <v>0</v>
      </c>
      <c r="BG111" s="182">
        <f t="shared" si="2"/>
        <v>0</v>
      </c>
      <c r="BH111" s="182">
        <f t="shared" si="3"/>
        <v>0</v>
      </c>
      <c r="BI111" s="182">
        <f t="shared" si="4"/>
        <v>0</v>
      </c>
      <c r="BJ111" s="181" t="s">
        <v>95</v>
      </c>
      <c r="BK111" s="178"/>
      <c r="BL111" s="178"/>
      <c r="BM111" s="178"/>
    </row>
    <row r="112" spans="1:65" s="2" customFormat="1" ht="18" customHeight="1">
      <c r="A112" s="33"/>
      <c r="B112" s="34"/>
      <c r="C112" s="35"/>
      <c r="D112" s="398" t="s">
        <v>193</v>
      </c>
      <c r="E112" s="399"/>
      <c r="F112" s="399"/>
      <c r="G112" s="35"/>
      <c r="H112" s="35"/>
      <c r="I112" s="35"/>
      <c r="J112" s="176">
        <v>0</v>
      </c>
      <c r="K112" s="35"/>
      <c r="L112" s="177"/>
      <c r="M112" s="178"/>
      <c r="N112" s="179" t="s">
        <v>42</v>
      </c>
      <c r="O112" s="178"/>
      <c r="P112" s="178"/>
      <c r="Q112" s="178"/>
      <c r="R112" s="178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81" t="s">
        <v>189</v>
      </c>
      <c r="AZ112" s="178"/>
      <c r="BA112" s="178"/>
      <c r="BB112" s="178"/>
      <c r="BC112" s="178"/>
      <c r="BD112" s="178"/>
      <c r="BE112" s="182">
        <f t="shared" si="0"/>
        <v>0</v>
      </c>
      <c r="BF112" s="182">
        <f t="shared" si="1"/>
        <v>0</v>
      </c>
      <c r="BG112" s="182">
        <f t="shared" si="2"/>
        <v>0</v>
      </c>
      <c r="BH112" s="182">
        <f t="shared" si="3"/>
        <v>0</v>
      </c>
      <c r="BI112" s="182">
        <f t="shared" si="4"/>
        <v>0</v>
      </c>
      <c r="BJ112" s="181" t="s">
        <v>95</v>
      </c>
      <c r="BK112" s="178"/>
      <c r="BL112" s="178"/>
      <c r="BM112" s="178"/>
    </row>
    <row r="113" spans="1:65" s="2" customFormat="1" ht="18" customHeight="1">
      <c r="A113" s="33"/>
      <c r="B113" s="34"/>
      <c r="C113" s="35"/>
      <c r="D113" s="175" t="s">
        <v>194</v>
      </c>
      <c r="E113" s="35"/>
      <c r="F113" s="35"/>
      <c r="G113" s="35"/>
      <c r="H113" s="35"/>
      <c r="I113" s="35"/>
      <c r="J113" s="176">
        <f>ROUND(J32*T113,2)</f>
        <v>0</v>
      </c>
      <c r="K113" s="35"/>
      <c r="L113" s="177"/>
      <c r="M113" s="178"/>
      <c r="N113" s="179" t="s">
        <v>42</v>
      </c>
      <c r="O113" s="178"/>
      <c r="P113" s="178"/>
      <c r="Q113" s="178"/>
      <c r="R113" s="178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81" t="s">
        <v>195</v>
      </c>
      <c r="AZ113" s="178"/>
      <c r="BA113" s="178"/>
      <c r="BB113" s="178"/>
      <c r="BC113" s="178"/>
      <c r="BD113" s="178"/>
      <c r="BE113" s="182">
        <f t="shared" si="0"/>
        <v>0</v>
      </c>
      <c r="BF113" s="182">
        <f t="shared" si="1"/>
        <v>0</v>
      </c>
      <c r="BG113" s="182">
        <f t="shared" si="2"/>
        <v>0</v>
      </c>
      <c r="BH113" s="182">
        <f t="shared" si="3"/>
        <v>0</v>
      </c>
      <c r="BI113" s="182">
        <f t="shared" si="4"/>
        <v>0</v>
      </c>
      <c r="BJ113" s="181" t="s">
        <v>95</v>
      </c>
      <c r="BK113" s="178"/>
      <c r="BL113" s="178"/>
      <c r="BM113" s="178"/>
    </row>
    <row r="114" spans="1:65" s="2" customForma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4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29.25" customHeight="1">
      <c r="A115" s="33"/>
      <c r="B115" s="34"/>
      <c r="C115" s="183" t="s">
        <v>196</v>
      </c>
      <c r="D115" s="159"/>
      <c r="E115" s="159"/>
      <c r="F115" s="159"/>
      <c r="G115" s="159"/>
      <c r="H115" s="159"/>
      <c r="I115" s="159"/>
      <c r="J115" s="184">
        <f>ROUND(J98+J107,2)</f>
        <v>0</v>
      </c>
      <c r="K115" s="159"/>
      <c r="L115" s="54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65" s="2" customFormat="1" ht="6.95" customHeight="1">
      <c r="A120" s="33"/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5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4.95" customHeight="1">
      <c r="A121" s="33"/>
      <c r="B121" s="34"/>
      <c r="C121" s="22" t="s">
        <v>197</v>
      </c>
      <c r="D121" s="35"/>
      <c r="E121" s="35"/>
      <c r="F121" s="35"/>
      <c r="G121" s="35"/>
      <c r="H121" s="35"/>
      <c r="I121" s="35"/>
      <c r="J121" s="35"/>
      <c r="K121" s="35"/>
      <c r="L121" s="54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2" customHeight="1">
      <c r="A123" s="33"/>
      <c r="B123" s="34"/>
      <c r="C123" s="28" t="s">
        <v>14</v>
      </c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27" customHeight="1">
      <c r="A124" s="33"/>
      <c r="B124" s="34"/>
      <c r="C124" s="35"/>
      <c r="D124" s="35"/>
      <c r="E124" s="400" t="str">
        <f>E7</f>
        <v>Cyklotrasa Partizánska - Cesta mládeže, Malacky - časť 2 - neoprávnené náklady</v>
      </c>
      <c r="F124" s="401"/>
      <c r="G124" s="401"/>
      <c r="H124" s="401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1" customFormat="1" ht="12" customHeight="1">
      <c r="B125" s="20"/>
      <c r="C125" s="28" t="s">
        <v>170</v>
      </c>
      <c r="D125" s="21"/>
      <c r="E125" s="21"/>
      <c r="F125" s="21"/>
      <c r="G125" s="21"/>
      <c r="H125" s="21"/>
      <c r="I125" s="21"/>
      <c r="J125" s="21"/>
      <c r="K125" s="21"/>
      <c r="L125" s="19"/>
    </row>
    <row r="126" spans="1:65" s="2" customFormat="1" ht="14.45" customHeight="1">
      <c r="A126" s="33"/>
      <c r="B126" s="34"/>
      <c r="C126" s="35"/>
      <c r="D126" s="35"/>
      <c r="E126" s="400" t="s">
        <v>655</v>
      </c>
      <c r="F126" s="402"/>
      <c r="G126" s="402"/>
      <c r="H126" s="402"/>
      <c r="I126" s="35"/>
      <c r="J126" s="35"/>
      <c r="K126" s="35"/>
      <c r="L126" s="5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5" s="2" customFormat="1" ht="12" customHeight="1">
      <c r="A127" s="33"/>
      <c r="B127" s="34"/>
      <c r="C127" s="28" t="s">
        <v>633</v>
      </c>
      <c r="D127" s="35"/>
      <c r="E127" s="35"/>
      <c r="F127" s="35"/>
      <c r="G127" s="35"/>
      <c r="H127" s="35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5.6" customHeight="1">
      <c r="A128" s="33"/>
      <c r="B128" s="34"/>
      <c r="C128" s="35"/>
      <c r="D128" s="35"/>
      <c r="E128" s="356" t="str">
        <f>E11</f>
        <v>999-9-9-48 - SO 14.8 Nešpora-Slovenská</v>
      </c>
      <c r="F128" s="402"/>
      <c r="G128" s="402"/>
      <c r="H128" s="402"/>
      <c r="I128" s="35"/>
      <c r="J128" s="35"/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18</v>
      </c>
      <c r="D130" s="35"/>
      <c r="E130" s="35"/>
      <c r="F130" s="26" t="str">
        <f>F14</f>
        <v>Malacky</v>
      </c>
      <c r="G130" s="35"/>
      <c r="H130" s="35"/>
      <c r="I130" s="28" t="s">
        <v>20</v>
      </c>
      <c r="J130" s="69">
        <f>IF(J14="","",J14)</f>
        <v>44957</v>
      </c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54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40.9" customHeight="1">
      <c r="A132" s="33"/>
      <c r="B132" s="34"/>
      <c r="C132" s="28" t="s">
        <v>21</v>
      </c>
      <c r="D132" s="35"/>
      <c r="E132" s="35"/>
      <c r="F132" s="26" t="str">
        <f>E17</f>
        <v>Mesto Malacky, Bernolákova 5188/1A, 901 01 Malacky</v>
      </c>
      <c r="G132" s="35"/>
      <c r="H132" s="35"/>
      <c r="I132" s="28" t="s">
        <v>28</v>
      </c>
      <c r="J132" s="31" t="str">
        <f>E23</f>
        <v>Cykloprojekt s.r.o., Laurinská 18, 81101 Bratislav</v>
      </c>
      <c r="K132" s="35"/>
      <c r="L132" s="54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6" customHeight="1">
      <c r="A133" s="33"/>
      <c r="B133" s="34"/>
      <c r="C133" s="28" t="s">
        <v>26</v>
      </c>
      <c r="D133" s="35"/>
      <c r="E133" s="35"/>
      <c r="F133" s="26" t="str">
        <f>IF(E20="","",E20)</f>
        <v>Vyplň údaj</v>
      </c>
      <c r="G133" s="35"/>
      <c r="H133" s="35"/>
      <c r="I133" s="28" t="s">
        <v>33</v>
      </c>
      <c r="J133" s="31" t="str">
        <f>E26</f>
        <v xml:space="preserve"> </v>
      </c>
      <c r="K133" s="35"/>
      <c r="L133" s="54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0.35" customHeight="1">
      <c r="A134" s="33"/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54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11" customFormat="1" ht="29.25" customHeight="1">
      <c r="A135" s="185"/>
      <c r="B135" s="186"/>
      <c r="C135" s="187" t="s">
        <v>198</v>
      </c>
      <c r="D135" s="188" t="s">
        <v>61</v>
      </c>
      <c r="E135" s="188" t="s">
        <v>57</v>
      </c>
      <c r="F135" s="188" t="s">
        <v>58</v>
      </c>
      <c r="G135" s="188" t="s">
        <v>199</v>
      </c>
      <c r="H135" s="188" t="s">
        <v>200</v>
      </c>
      <c r="I135" s="188" t="s">
        <v>201</v>
      </c>
      <c r="J135" s="189" t="s">
        <v>176</v>
      </c>
      <c r="K135" s="190" t="s">
        <v>202</v>
      </c>
      <c r="L135" s="191"/>
      <c r="M135" s="78" t="s">
        <v>1</v>
      </c>
      <c r="N135" s="79" t="s">
        <v>40</v>
      </c>
      <c r="O135" s="79" t="s">
        <v>203</v>
      </c>
      <c r="P135" s="79" t="s">
        <v>204</v>
      </c>
      <c r="Q135" s="79" t="s">
        <v>205</v>
      </c>
      <c r="R135" s="79" t="s">
        <v>206</v>
      </c>
      <c r="S135" s="79" t="s">
        <v>207</v>
      </c>
      <c r="T135" s="80" t="s">
        <v>208</v>
      </c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</row>
    <row r="136" spans="1:65" s="2" customFormat="1" ht="22.9" customHeight="1">
      <c r="A136" s="33"/>
      <c r="B136" s="34"/>
      <c r="C136" s="85" t="s">
        <v>172</v>
      </c>
      <c r="D136" s="35"/>
      <c r="E136" s="35"/>
      <c r="F136" s="35"/>
      <c r="G136" s="35"/>
      <c r="H136" s="35"/>
      <c r="I136" s="35"/>
      <c r="J136" s="192">
        <f>BK136</f>
        <v>0</v>
      </c>
      <c r="K136" s="35"/>
      <c r="L136" s="38"/>
      <c r="M136" s="81"/>
      <c r="N136" s="193"/>
      <c r="O136" s="82"/>
      <c r="P136" s="194">
        <f>P137</f>
        <v>0</v>
      </c>
      <c r="Q136" s="82"/>
      <c r="R136" s="194">
        <f>R137</f>
        <v>156.76592579999999</v>
      </c>
      <c r="S136" s="82"/>
      <c r="T136" s="195">
        <f>T137</f>
        <v>120.61187000000001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75</v>
      </c>
      <c r="AU136" s="16" t="s">
        <v>178</v>
      </c>
      <c r="BK136" s="196">
        <f>BK137</f>
        <v>0</v>
      </c>
    </row>
    <row r="137" spans="1:65" s="12" customFormat="1" ht="25.9" customHeight="1">
      <c r="B137" s="197"/>
      <c r="C137" s="198"/>
      <c r="D137" s="199" t="s">
        <v>75</v>
      </c>
      <c r="E137" s="200" t="s">
        <v>209</v>
      </c>
      <c r="F137" s="200" t="s">
        <v>210</v>
      </c>
      <c r="G137" s="198"/>
      <c r="H137" s="198"/>
      <c r="I137" s="201"/>
      <c r="J137" s="202">
        <f>BK137</f>
        <v>0</v>
      </c>
      <c r="K137" s="198"/>
      <c r="L137" s="203"/>
      <c r="M137" s="204"/>
      <c r="N137" s="205"/>
      <c r="O137" s="205"/>
      <c r="P137" s="206">
        <f>P138+P153+P161+P180+P198</f>
        <v>0</v>
      </c>
      <c r="Q137" s="205"/>
      <c r="R137" s="206">
        <f>R138+R153+R161+R180+R198</f>
        <v>156.76592579999999</v>
      </c>
      <c r="S137" s="205"/>
      <c r="T137" s="207">
        <f>T138+T153+T161+T180+T198</f>
        <v>120.61187000000001</v>
      </c>
      <c r="AR137" s="208" t="s">
        <v>84</v>
      </c>
      <c r="AT137" s="209" t="s">
        <v>75</v>
      </c>
      <c r="AU137" s="209" t="s">
        <v>76</v>
      </c>
      <c r="AY137" s="208" t="s">
        <v>211</v>
      </c>
      <c r="BK137" s="210">
        <f>BK138+BK153+BK161+BK180+BK198</f>
        <v>0</v>
      </c>
    </row>
    <row r="138" spans="1:65" s="12" customFormat="1" ht="22.9" customHeight="1">
      <c r="B138" s="197"/>
      <c r="C138" s="198"/>
      <c r="D138" s="199" t="s">
        <v>75</v>
      </c>
      <c r="E138" s="211" t="s">
        <v>84</v>
      </c>
      <c r="F138" s="211" t="s">
        <v>212</v>
      </c>
      <c r="G138" s="198"/>
      <c r="H138" s="198"/>
      <c r="I138" s="201"/>
      <c r="J138" s="212">
        <f>BK138</f>
        <v>0</v>
      </c>
      <c r="K138" s="198"/>
      <c r="L138" s="203"/>
      <c r="M138" s="204"/>
      <c r="N138" s="205"/>
      <c r="O138" s="205"/>
      <c r="P138" s="206">
        <f>SUM(P139:P152)</f>
        <v>0</v>
      </c>
      <c r="Q138" s="205"/>
      <c r="R138" s="206">
        <f>SUM(R139:R152)</f>
        <v>0</v>
      </c>
      <c r="S138" s="205"/>
      <c r="T138" s="207">
        <f>SUM(T139:T152)</f>
        <v>120.61187000000001</v>
      </c>
      <c r="AR138" s="208" t="s">
        <v>84</v>
      </c>
      <c r="AT138" s="209" t="s">
        <v>75</v>
      </c>
      <c r="AU138" s="209" t="s">
        <v>84</v>
      </c>
      <c r="AY138" s="208" t="s">
        <v>211</v>
      </c>
      <c r="BK138" s="210">
        <f>SUM(BK139:BK152)</f>
        <v>0</v>
      </c>
    </row>
    <row r="139" spans="1:65" s="2" customFormat="1" ht="22.15" customHeight="1">
      <c r="A139" s="33"/>
      <c r="B139" s="34"/>
      <c r="C139" s="213" t="s">
        <v>84</v>
      </c>
      <c r="D139" s="213" t="s">
        <v>213</v>
      </c>
      <c r="E139" s="214" t="s">
        <v>657</v>
      </c>
      <c r="F139" s="215" t="s">
        <v>658</v>
      </c>
      <c r="G139" s="216" t="s">
        <v>216</v>
      </c>
      <c r="H139" s="217">
        <v>9.18</v>
      </c>
      <c r="I139" s="218"/>
      <c r="J139" s="217">
        <f>ROUND(I139*H139,2)</f>
        <v>0</v>
      </c>
      <c r="K139" s="219"/>
      <c r="L139" s="38"/>
      <c r="M139" s="220" t="s">
        <v>1</v>
      </c>
      <c r="N139" s="221" t="s">
        <v>42</v>
      </c>
      <c r="O139" s="74"/>
      <c r="P139" s="222">
        <f>O139*H139</f>
        <v>0</v>
      </c>
      <c r="Q139" s="222">
        <v>0</v>
      </c>
      <c r="R139" s="222">
        <f>Q139*H139</f>
        <v>0</v>
      </c>
      <c r="S139" s="222">
        <v>0.13800000000000001</v>
      </c>
      <c r="T139" s="223">
        <f>S139*H139</f>
        <v>1.26684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4" t="s">
        <v>217</v>
      </c>
      <c r="AT139" s="224" t="s">
        <v>213</v>
      </c>
      <c r="AU139" s="224" t="s">
        <v>95</v>
      </c>
      <c r="AY139" s="16" t="s">
        <v>211</v>
      </c>
      <c r="BE139" s="225">
        <f>IF(N139="základná",J139,0)</f>
        <v>0</v>
      </c>
      <c r="BF139" s="225">
        <f>IF(N139="znížená",J139,0)</f>
        <v>0</v>
      </c>
      <c r="BG139" s="225">
        <f>IF(N139="zákl. prenesená",J139,0)</f>
        <v>0</v>
      </c>
      <c r="BH139" s="225">
        <f>IF(N139="zníž. prenesená",J139,0)</f>
        <v>0</v>
      </c>
      <c r="BI139" s="225">
        <f>IF(N139="nulová",J139,0)</f>
        <v>0</v>
      </c>
      <c r="BJ139" s="16" t="s">
        <v>95</v>
      </c>
      <c r="BK139" s="225">
        <f>ROUND(I139*H139,2)</f>
        <v>0</v>
      </c>
      <c r="BL139" s="16" t="s">
        <v>217</v>
      </c>
      <c r="BM139" s="224" t="s">
        <v>1029</v>
      </c>
    </row>
    <row r="140" spans="1:65" s="2" customFormat="1" ht="22.15" customHeight="1">
      <c r="A140" s="33"/>
      <c r="B140" s="34"/>
      <c r="C140" s="213" t="s">
        <v>95</v>
      </c>
      <c r="D140" s="213" t="s">
        <v>213</v>
      </c>
      <c r="E140" s="214" t="s">
        <v>569</v>
      </c>
      <c r="F140" s="215" t="s">
        <v>570</v>
      </c>
      <c r="G140" s="216" t="s">
        <v>216</v>
      </c>
      <c r="H140" s="217">
        <v>164.83</v>
      </c>
      <c r="I140" s="218"/>
      <c r="J140" s="217">
        <f>ROUND(I140*H140,2)</f>
        <v>0</v>
      </c>
      <c r="K140" s="219"/>
      <c r="L140" s="38"/>
      <c r="M140" s="220" t="s">
        <v>1</v>
      </c>
      <c r="N140" s="221" t="s">
        <v>42</v>
      </c>
      <c r="O140" s="74"/>
      <c r="P140" s="222">
        <f>O140*H140</f>
        <v>0</v>
      </c>
      <c r="Q140" s="222">
        <v>0</v>
      </c>
      <c r="R140" s="222">
        <f>Q140*H140</f>
        <v>0</v>
      </c>
      <c r="S140" s="222">
        <v>0.316</v>
      </c>
      <c r="T140" s="223">
        <f>S140*H140</f>
        <v>52.086280000000002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4" t="s">
        <v>217</v>
      </c>
      <c r="AT140" s="224" t="s">
        <v>213</v>
      </c>
      <c r="AU140" s="224" t="s">
        <v>95</v>
      </c>
      <c r="AY140" s="16" t="s">
        <v>211</v>
      </c>
      <c r="BE140" s="225">
        <f>IF(N140="základná",J140,0)</f>
        <v>0</v>
      </c>
      <c r="BF140" s="225">
        <f>IF(N140="znížená",J140,0)</f>
        <v>0</v>
      </c>
      <c r="BG140" s="225">
        <f>IF(N140="zákl. prenesená",J140,0)</f>
        <v>0</v>
      </c>
      <c r="BH140" s="225">
        <f>IF(N140="zníž. prenesená",J140,0)</f>
        <v>0</v>
      </c>
      <c r="BI140" s="225">
        <f>IF(N140="nulová",J140,0)</f>
        <v>0</v>
      </c>
      <c r="BJ140" s="16" t="s">
        <v>95</v>
      </c>
      <c r="BK140" s="225">
        <f>ROUND(I140*H140,2)</f>
        <v>0</v>
      </c>
      <c r="BL140" s="16" t="s">
        <v>217</v>
      </c>
      <c r="BM140" s="224" t="s">
        <v>1030</v>
      </c>
    </row>
    <row r="141" spans="1:65" s="2" customFormat="1" ht="22.15" customHeight="1">
      <c r="A141" s="33"/>
      <c r="B141" s="34"/>
      <c r="C141" s="213" t="s">
        <v>225</v>
      </c>
      <c r="D141" s="213" t="s">
        <v>213</v>
      </c>
      <c r="E141" s="214" t="s">
        <v>232</v>
      </c>
      <c r="F141" s="215" t="s">
        <v>233</v>
      </c>
      <c r="G141" s="216" t="s">
        <v>234</v>
      </c>
      <c r="H141" s="217">
        <v>9.15</v>
      </c>
      <c r="I141" s="218"/>
      <c r="J141" s="217">
        <f>ROUND(I141*H141,2)</f>
        <v>0</v>
      </c>
      <c r="K141" s="219"/>
      <c r="L141" s="38"/>
      <c r="M141" s="220" t="s">
        <v>1</v>
      </c>
      <c r="N141" s="221" t="s">
        <v>42</v>
      </c>
      <c r="O141" s="74"/>
      <c r="P141" s="222">
        <f>O141*H141</f>
        <v>0</v>
      </c>
      <c r="Q141" s="222">
        <v>0</v>
      </c>
      <c r="R141" s="222">
        <f>Q141*H141</f>
        <v>0</v>
      </c>
      <c r="S141" s="222">
        <v>0.14499999999999999</v>
      </c>
      <c r="T141" s="223">
        <f>S141*H141</f>
        <v>1.3267499999999999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4" t="s">
        <v>217</v>
      </c>
      <c r="AT141" s="224" t="s">
        <v>213</v>
      </c>
      <c r="AU141" s="224" t="s">
        <v>95</v>
      </c>
      <c r="AY141" s="16" t="s">
        <v>211</v>
      </c>
      <c r="BE141" s="225">
        <f>IF(N141="základná",J141,0)</f>
        <v>0</v>
      </c>
      <c r="BF141" s="225">
        <f>IF(N141="znížená",J141,0)</f>
        <v>0</v>
      </c>
      <c r="BG141" s="225">
        <f>IF(N141="zákl. prenesená",J141,0)</f>
        <v>0</v>
      </c>
      <c r="BH141" s="225">
        <f>IF(N141="zníž. prenesená",J141,0)</f>
        <v>0</v>
      </c>
      <c r="BI141" s="225">
        <f>IF(N141="nulová",J141,0)</f>
        <v>0</v>
      </c>
      <c r="BJ141" s="16" t="s">
        <v>95</v>
      </c>
      <c r="BK141" s="225">
        <f>ROUND(I141*H141,2)</f>
        <v>0</v>
      </c>
      <c r="BL141" s="16" t="s">
        <v>217</v>
      </c>
      <c r="BM141" s="224" t="s">
        <v>667</v>
      </c>
    </row>
    <row r="142" spans="1:65" s="2" customFormat="1" ht="30" customHeight="1">
      <c r="A142" s="33"/>
      <c r="B142" s="34"/>
      <c r="C142" s="213" t="s">
        <v>217</v>
      </c>
      <c r="D142" s="213" t="s">
        <v>213</v>
      </c>
      <c r="E142" s="214" t="s">
        <v>573</v>
      </c>
      <c r="F142" s="215" t="s">
        <v>574</v>
      </c>
      <c r="G142" s="216" t="s">
        <v>216</v>
      </c>
      <c r="H142" s="217">
        <v>164.83</v>
      </c>
      <c r="I142" s="218"/>
      <c r="J142" s="217">
        <f>ROUND(I142*H142,2)</f>
        <v>0</v>
      </c>
      <c r="K142" s="219"/>
      <c r="L142" s="38"/>
      <c r="M142" s="220" t="s">
        <v>1</v>
      </c>
      <c r="N142" s="221" t="s">
        <v>42</v>
      </c>
      <c r="O142" s="74"/>
      <c r="P142" s="222">
        <f>O142*H142</f>
        <v>0</v>
      </c>
      <c r="Q142" s="222">
        <v>0</v>
      </c>
      <c r="R142" s="222">
        <f>Q142*H142</f>
        <v>0</v>
      </c>
      <c r="S142" s="222">
        <v>0.4</v>
      </c>
      <c r="T142" s="223">
        <f>S142*H142</f>
        <v>65.932000000000002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4" t="s">
        <v>217</v>
      </c>
      <c r="AT142" s="224" t="s">
        <v>213</v>
      </c>
      <c r="AU142" s="224" t="s">
        <v>95</v>
      </c>
      <c r="AY142" s="16" t="s">
        <v>211</v>
      </c>
      <c r="BE142" s="225">
        <f>IF(N142="základná",J142,0)</f>
        <v>0</v>
      </c>
      <c r="BF142" s="225">
        <f>IF(N142="znížená",J142,0)</f>
        <v>0</v>
      </c>
      <c r="BG142" s="225">
        <f>IF(N142="zákl. prenesená",J142,0)</f>
        <v>0</v>
      </c>
      <c r="BH142" s="225">
        <f>IF(N142="zníž. prenesená",J142,0)</f>
        <v>0</v>
      </c>
      <c r="BI142" s="225">
        <f>IF(N142="nulová",J142,0)</f>
        <v>0</v>
      </c>
      <c r="BJ142" s="16" t="s">
        <v>95</v>
      </c>
      <c r="BK142" s="225">
        <f>ROUND(I142*H142,2)</f>
        <v>0</v>
      </c>
      <c r="BL142" s="16" t="s">
        <v>217</v>
      </c>
      <c r="BM142" s="224" t="s">
        <v>1031</v>
      </c>
    </row>
    <row r="143" spans="1:65" s="2" customFormat="1" ht="30" customHeight="1">
      <c r="A143" s="33"/>
      <c r="B143" s="34"/>
      <c r="C143" s="213" t="s">
        <v>236</v>
      </c>
      <c r="D143" s="213" t="s">
        <v>213</v>
      </c>
      <c r="E143" s="214" t="s">
        <v>237</v>
      </c>
      <c r="F143" s="215" t="s">
        <v>238</v>
      </c>
      <c r="G143" s="216" t="s">
        <v>239</v>
      </c>
      <c r="H143" s="217">
        <v>1.79</v>
      </c>
      <c r="I143" s="218"/>
      <c r="J143" s="217">
        <f>ROUND(I143*H143,2)</f>
        <v>0</v>
      </c>
      <c r="K143" s="219"/>
      <c r="L143" s="38"/>
      <c r="M143" s="220" t="s">
        <v>1</v>
      </c>
      <c r="N143" s="221" t="s">
        <v>42</v>
      </c>
      <c r="O143" s="74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24" t="s">
        <v>217</v>
      </c>
      <c r="AT143" s="224" t="s">
        <v>213</v>
      </c>
      <c r="AU143" s="224" t="s">
        <v>95</v>
      </c>
      <c r="AY143" s="16" t="s">
        <v>211</v>
      </c>
      <c r="BE143" s="225">
        <f>IF(N143="základná",J143,0)</f>
        <v>0</v>
      </c>
      <c r="BF143" s="225">
        <f>IF(N143="znížená",J143,0)</f>
        <v>0</v>
      </c>
      <c r="BG143" s="225">
        <f>IF(N143="zákl. prenesená",J143,0)</f>
        <v>0</v>
      </c>
      <c r="BH143" s="225">
        <f>IF(N143="zníž. prenesená",J143,0)</f>
        <v>0</v>
      </c>
      <c r="BI143" s="225">
        <f>IF(N143="nulová",J143,0)</f>
        <v>0</v>
      </c>
      <c r="BJ143" s="16" t="s">
        <v>95</v>
      </c>
      <c r="BK143" s="225">
        <f>ROUND(I143*H143,2)</f>
        <v>0</v>
      </c>
      <c r="BL143" s="16" t="s">
        <v>217</v>
      </c>
      <c r="BM143" s="224" t="s">
        <v>669</v>
      </c>
    </row>
    <row r="144" spans="1:65" s="13" customFormat="1">
      <c r="B144" s="226"/>
      <c r="C144" s="227"/>
      <c r="D144" s="228" t="s">
        <v>219</v>
      </c>
      <c r="E144" s="229" t="s">
        <v>1</v>
      </c>
      <c r="F144" s="230" t="s">
        <v>1032</v>
      </c>
      <c r="G144" s="227"/>
      <c r="H144" s="231">
        <v>1.79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219</v>
      </c>
      <c r="AU144" s="237" t="s">
        <v>95</v>
      </c>
      <c r="AV144" s="13" t="s">
        <v>95</v>
      </c>
      <c r="AW144" s="13" t="s">
        <v>32</v>
      </c>
      <c r="AX144" s="13" t="s">
        <v>84</v>
      </c>
      <c r="AY144" s="237" t="s">
        <v>211</v>
      </c>
    </row>
    <row r="145" spans="1:65" s="2" customFormat="1" ht="22.15" customHeight="1">
      <c r="A145" s="33"/>
      <c r="B145" s="34"/>
      <c r="C145" s="213" t="s">
        <v>242</v>
      </c>
      <c r="D145" s="213" t="s">
        <v>213</v>
      </c>
      <c r="E145" s="214" t="s">
        <v>243</v>
      </c>
      <c r="F145" s="215" t="s">
        <v>244</v>
      </c>
      <c r="G145" s="216" t="s">
        <v>239</v>
      </c>
      <c r="H145" s="217">
        <v>1.79</v>
      </c>
      <c r="I145" s="218"/>
      <c r="J145" s="217">
        <f>ROUND(I145*H145,2)</f>
        <v>0</v>
      </c>
      <c r="K145" s="219"/>
      <c r="L145" s="38"/>
      <c r="M145" s="220" t="s">
        <v>1</v>
      </c>
      <c r="N145" s="221" t="s">
        <v>42</v>
      </c>
      <c r="O145" s="74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24" t="s">
        <v>217</v>
      </c>
      <c r="AT145" s="224" t="s">
        <v>213</v>
      </c>
      <c r="AU145" s="224" t="s">
        <v>95</v>
      </c>
      <c r="AY145" s="16" t="s">
        <v>211</v>
      </c>
      <c r="BE145" s="225">
        <f>IF(N145="základná",J145,0)</f>
        <v>0</v>
      </c>
      <c r="BF145" s="225">
        <f>IF(N145="znížená",J145,0)</f>
        <v>0</v>
      </c>
      <c r="BG145" s="225">
        <f>IF(N145="zákl. prenesená",J145,0)</f>
        <v>0</v>
      </c>
      <c r="BH145" s="225">
        <f>IF(N145="zníž. prenesená",J145,0)</f>
        <v>0</v>
      </c>
      <c r="BI145" s="225">
        <f>IF(N145="nulová",J145,0)</f>
        <v>0</v>
      </c>
      <c r="BJ145" s="16" t="s">
        <v>95</v>
      </c>
      <c r="BK145" s="225">
        <f>ROUND(I145*H145,2)</f>
        <v>0</v>
      </c>
      <c r="BL145" s="16" t="s">
        <v>217</v>
      </c>
      <c r="BM145" s="224" t="s">
        <v>672</v>
      </c>
    </row>
    <row r="146" spans="1:65" s="13" customFormat="1">
      <c r="B146" s="226"/>
      <c r="C146" s="227"/>
      <c r="D146" s="228" t="s">
        <v>219</v>
      </c>
      <c r="E146" s="229" t="s">
        <v>1</v>
      </c>
      <c r="F146" s="230" t="s">
        <v>1033</v>
      </c>
      <c r="G146" s="227"/>
      <c r="H146" s="231">
        <v>1.79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219</v>
      </c>
      <c r="AU146" s="237" t="s">
        <v>95</v>
      </c>
      <c r="AV146" s="13" t="s">
        <v>95</v>
      </c>
      <c r="AW146" s="13" t="s">
        <v>32</v>
      </c>
      <c r="AX146" s="13" t="s">
        <v>84</v>
      </c>
      <c r="AY146" s="237" t="s">
        <v>211</v>
      </c>
    </row>
    <row r="147" spans="1:65" s="2" customFormat="1" ht="34.9" customHeight="1">
      <c r="A147" s="33"/>
      <c r="B147" s="34"/>
      <c r="C147" s="213" t="s">
        <v>247</v>
      </c>
      <c r="D147" s="213" t="s">
        <v>213</v>
      </c>
      <c r="E147" s="214" t="s">
        <v>579</v>
      </c>
      <c r="F147" s="215" t="s">
        <v>1034</v>
      </c>
      <c r="G147" s="216" t="s">
        <v>239</v>
      </c>
      <c r="H147" s="217">
        <v>1.79</v>
      </c>
      <c r="I147" s="218"/>
      <c r="J147" s="217">
        <f>ROUND(I147*H147,2)</f>
        <v>0</v>
      </c>
      <c r="K147" s="219"/>
      <c r="L147" s="38"/>
      <c r="M147" s="220" t="s">
        <v>1</v>
      </c>
      <c r="N147" s="221" t="s">
        <v>42</v>
      </c>
      <c r="O147" s="74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4" t="s">
        <v>217</v>
      </c>
      <c r="AT147" s="224" t="s">
        <v>213</v>
      </c>
      <c r="AU147" s="224" t="s">
        <v>95</v>
      </c>
      <c r="AY147" s="16" t="s">
        <v>211</v>
      </c>
      <c r="BE147" s="225">
        <f>IF(N147="základná",J147,0)</f>
        <v>0</v>
      </c>
      <c r="BF147" s="225">
        <f>IF(N147="znížená",J147,0)</f>
        <v>0</v>
      </c>
      <c r="BG147" s="225">
        <f>IF(N147="zákl. prenesená",J147,0)</f>
        <v>0</v>
      </c>
      <c r="BH147" s="225">
        <f>IF(N147="zníž. prenesená",J147,0)</f>
        <v>0</v>
      </c>
      <c r="BI147" s="225">
        <f>IF(N147="nulová",J147,0)</f>
        <v>0</v>
      </c>
      <c r="BJ147" s="16" t="s">
        <v>95</v>
      </c>
      <c r="BK147" s="225">
        <f>ROUND(I147*H147,2)</f>
        <v>0</v>
      </c>
      <c r="BL147" s="16" t="s">
        <v>217</v>
      </c>
      <c r="BM147" s="224" t="s">
        <v>675</v>
      </c>
    </row>
    <row r="148" spans="1:65" s="13" customFormat="1">
      <c r="B148" s="226"/>
      <c r="C148" s="227"/>
      <c r="D148" s="228" t="s">
        <v>219</v>
      </c>
      <c r="E148" s="229" t="s">
        <v>1</v>
      </c>
      <c r="F148" s="230" t="s">
        <v>1035</v>
      </c>
      <c r="G148" s="227"/>
      <c r="H148" s="231">
        <v>1.79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219</v>
      </c>
      <c r="AU148" s="237" t="s">
        <v>95</v>
      </c>
      <c r="AV148" s="13" t="s">
        <v>95</v>
      </c>
      <c r="AW148" s="13" t="s">
        <v>32</v>
      </c>
      <c r="AX148" s="13" t="s">
        <v>84</v>
      </c>
      <c r="AY148" s="237" t="s">
        <v>211</v>
      </c>
    </row>
    <row r="149" spans="1:65" s="2" customFormat="1" ht="30" customHeight="1">
      <c r="A149" s="33"/>
      <c r="B149" s="34"/>
      <c r="C149" s="213" t="s">
        <v>252</v>
      </c>
      <c r="D149" s="213" t="s">
        <v>213</v>
      </c>
      <c r="E149" s="214" t="s">
        <v>270</v>
      </c>
      <c r="F149" s="215" t="s">
        <v>1036</v>
      </c>
      <c r="G149" s="216" t="s">
        <v>239</v>
      </c>
      <c r="H149" s="217">
        <v>1.79</v>
      </c>
      <c r="I149" s="218"/>
      <c r="J149" s="217">
        <f>ROUND(I149*H149,2)</f>
        <v>0</v>
      </c>
      <c r="K149" s="219"/>
      <c r="L149" s="38"/>
      <c r="M149" s="220" t="s">
        <v>1</v>
      </c>
      <c r="N149" s="221" t="s">
        <v>42</v>
      </c>
      <c r="O149" s="74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4" t="s">
        <v>217</v>
      </c>
      <c r="AT149" s="224" t="s">
        <v>213</v>
      </c>
      <c r="AU149" s="224" t="s">
        <v>95</v>
      </c>
      <c r="AY149" s="16" t="s">
        <v>211</v>
      </c>
      <c r="BE149" s="225">
        <f>IF(N149="základná",J149,0)</f>
        <v>0</v>
      </c>
      <c r="BF149" s="225">
        <f>IF(N149="znížená",J149,0)</f>
        <v>0</v>
      </c>
      <c r="BG149" s="225">
        <f>IF(N149="zákl. prenesená",J149,0)</f>
        <v>0</v>
      </c>
      <c r="BH149" s="225">
        <f>IF(N149="zníž. prenesená",J149,0)</f>
        <v>0</v>
      </c>
      <c r="BI149" s="225">
        <f>IF(N149="nulová",J149,0)</f>
        <v>0</v>
      </c>
      <c r="BJ149" s="16" t="s">
        <v>95</v>
      </c>
      <c r="BK149" s="225">
        <f>ROUND(I149*H149,2)</f>
        <v>0</v>
      </c>
      <c r="BL149" s="16" t="s">
        <v>217</v>
      </c>
      <c r="BM149" s="224" t="s">
        <v>679</v>
      </c>
    </row>
    <row r="150" spans="1:65" s="13" customFormat="1">
      <c r="B150" s="226"/>
      <c r="C150" s="227"/>
      <c r="D150" s="228" t="s">
        <v>219</v>
      </c>
      <c r="E150" s="229" t="s">
        <v>1</v>
      </c>
      <c r="F150" s="230" t="s">
        <v>1037</v>
      </c>
      <c r="G150" s="227"/>
      <c r="H150" s="231">
        <v>1.79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219</v>
      </c>
      <c r="AU150" s="237" t="s">
        <v>95</v>
      </c>
      <c r="AV150" s="13" t="s">
        <v>95</v>
      </c>
      <c r="AW150" s="13" t="s">
        <v>32</v>
      </c>
      <c r="AX150" s="13" t="s">
        <v>84</v>
      </c>
      <c r="AY150" s="237" t="s">
        <v>211</v>
      </c>
    </row>
    <row r="151" spans="1:65" s="2" customFormat="1" ht="22.15" customHeight="1">
      <c r="A151" s="33"/>
      <c r="B151" s="34"/>
      <c r="C151" s="213" t="s">
        <v>256</v>
      </c>
      <c r="D151" s="213" t="s">
        <v>213</v>
      </c>
      <c r="E151" s="214" t="s">
        <v>289</v>
      </c>
      <c r="F151" s="215" t="s">
        <v>290</v>
      </c>
      <c r="G151" s="216" t="s">
        <v>239</v>
      </c>
      <c r="H151" s="217">
        <v>3.58</v>
      </c>
      <c r="I151" s="218"/>
      <c r="J151" s="217">
        <f>ROUND(I151*H151,2)</f>
        <v>0</v>
      </c>
      <c r="K151" s="219"/>
      <c r="L151" s="38"/>
      <c r="M151" s="220" t="s">
        <v>1</v>
      </c>
      <c r="N151" s="221" t="s">
        <v>42</v>
      </c>
      <c r="O151" s="74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24" t="s">
        <v>217</v>
      </c>
      <c r="AT151" s="224" t="s">
        <v>213</v>
      </c>
      <c r="AU151" s="224" t="s">
        <v>95</v>
      </c>
      <c r="AY151" s="16" t="s">
        <v>211</v>
      </c>
      <c r="BE151" s="225">
        <f>IF(N151="základná",J151,0)</f>
        <v>0</v>
      </c>
      <c r="BF151" s="225">
        <f>IF(N151="znížená",J151,0)</f>
        <v>0</v>
      </c>
      <c r="BG151" s="225">
        <f>IF(N151="zákl. prenesená",J151,0)</f>
        <v>0</v>
      </c>
      <c r="BH151" s="225">
        <f>IF(N151="zníž. prenesená",J151,0)</f>
        <v>0</v>
      </c>
      <c r="BI151" s="225">
        <f>IF(N151="nulová",J151,0)</f>
        <v>0</v>
      </c>
      <c r="BJ151" s="16" t="s">
        <v>95</v>
      </c>
      <c r="BK151" s="225">
        <f>ROUND(I151*H151,2)</f>
        <v>0</v>
      </c>
      <c r="BL151" s="16" t="s">
        <v>217</v>
      </c>
      <c r="BM151" s="224" t="s">
        <v>686</v>
      </c>
    </row>
    <row r="152" spans="1:65" s="13" customFormat="1">
      <c r="B152" s="226"/>
      <c r="C152" s="227"/>
      <c r="D152" s="228" t="s">
        <v>219</v>
      </c>
      <c r="E152" s="229" t="s">
        <v>1</v>
      </c>
      <c r="F152" s="230" t="s">
        <v>1038</v>
      </c>
      <c r="G152" s="227"/>
      <c r="H152" s="231">
        <v>3.58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219</v>
      </c>
      <c r="AU152" s="237" t="s">
        <v>95</v>
      </c>
      <c r="AV152" s="13" t="s">
        <v>95</v>
      </c>
      <c r="AW152" s="13" t="s">
        <v>32</v>
      </c>
      <c r="AX152" s="13" t="s">
        <v>84</v>
      </c>
      <c r="AY152" s="237" t="s">
        <v>211</v>
      </c>
    </row>
    <row r="153" spans="1:65" s="12" customFormat="1" ht="22.9" customHeight="1">
      <c r="B153" s="197"/>
      <c r="C153" s="198"/>
      <c r="D153" s="199" t="s">
        <v>75</v>
      </c>
      <c r="E153" s="211" t="s">
        <v>217</v>
      </c>
      <c r="F153" s="211" t="s">
        <v>366</v>
      </c>
      <c r="G153" s="198"/>
      <c r="H153" s="198"/>
      <c r="I153" s="201"/>
      <c r="J153" s="212">
        <f>BK153</f>
        <v>0</v>
      </c>
      <c r="K153" s="198"/>
      <c r="L153" s="203"/>
      <c r="M153" s="204"/>
      <c r="N153" s="205"/>
      <c r="O153" s="205"/>
      <c r="P153" s="206">
        <f>SUM(P154:P160)</f>
        <v>0</v>
      </c>
      <c r="Q153" s="205"/>
      <c r="R153" s="206">
        <f>SUM(R154:R160)</f>
        <v>0.42940099999999998</v>
      </c>
      <c r="S153" s="205"/>
      <c r="T153" s="207">
        <f>SUM(T154:T160)</f>
        <v>0</v>
      </c>
      <c r="AR153" s="208" t="s">
        <v>84</v>
      </c>
      <c r="AT153" s="209" t="s">
        <v>75</v>
      </c>
      <c r="AU153" s="209" t="s">
        <v>84</v>
      </c>
      <c r="AY153" s="208" t="s">
        <v>211</v>
      </c>
      <c r="BK153" s="210">
        <f>SUM(BK154:BK160)</f>
        <v>0</v>
      </c>
    </row>
    <row r="154" spans="1:65" s="2" customFormat="1" ht="22.15" customHeight="1">
      <c r="A154" s="33"/>
      <c r="B154" s="34"/>
      <c r="C154" s="213" t="s">
        <v>261</v>
      </c>
      <c r="D154" s="213" t="s">
        <v>213</v>
      </c>
      <c r="E154" s="214" t="s">
        <v>372</v>
      </c>
      <c r="F154" s="215" t="s">
        <v>825</v>
      </c>
      <c r="G154" s="216" t="s">
        <v>216</v>
      </c>
      <c r="H154" s="217">
        <v>174.98</v>
      </c>
      <c r="I154" s="218"/>
      <c r="J154" s="217">
        <f>ROUND(I154*H154,2)</f>
        <v>0</v>
      </c>
      <c r="K154" s="219"/>
      <c r="L154" s="38"/>
      <c r="M154" s="220" t="s">
        <v>1</v>
      </c>
      <c r="N154" s="221" t="s">
        <v>42</v>
      </c>
      <c r="O154" s="74"/>
      <c r="P154" s="222">
        <f>O154*H154</f>
        <v>0</v>
      </c>
      <c r="Q154" s="222">
        <v>2.2499999999999998E-3</v>
      </c>
      <c r="R154" s="222">
        <f>Q154*H154</f>
        <v>0.39370499999999997</v>
      </c>
      <c r="S154" s="222">
        <v>0</v>
      </c>
      <c r="T154" s="223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24" t="s">
        <v>217</v>
      </c>
      <c r="AT154" s="224" t="s">
        <v>213</v>
      </c>
      <c r="AU154" s="224" t="s">
        <v>95</v>
      </c>
      <c r="AY154" s="16" t="s">
        <v>211</v>
      </c>
      <c r="BE154" s="225">
        <f>IF(N154="základná",J154,0)</f>
        <v>0</v>
      </c>
      <c r="BF154" s="225">
        <f>IF(N154="znížená",J154,0)</f>
        <v>0</v>
      </c>
      <c r="BG154" s="225">
        <f>IF(N154="zákl. prenesená",J154,0)</f>
        <v>0</v>
      </c>
      <c r="BH154" s="225">
        <f>IF(N154="zníž. prenesená",J154,0)</f>
        <v>0</v>
      </c>
      <c r="BI154" s="225">
        <f>IF(N154="nulová",J154,0)</f>
        <v>0</v>
      </c>
      <c r="BJ154" s="16" t="s">
        <v>95</v>
      </c>
      <c r="BK154" s="225">
        <f>ROUND(I154*H154,2)</f>
        <v>0</v>
      </c>
      <c r="BL154" s="16" t="s">
        <v>217</v>
      </c>
      <c r="BM154" s="224" t="s">
        <v>696</v>
      </c>
    </row>
    <row r="155" spans="1:65" s="13" customFormat="1">
      <c r="B155" s="226"/>
      <c r="C155" s="227"/>
      <c r="D155" s="228" t="s">
        <v>219</v>
      </c>
      <c r="E155" s="229" t="s">
        <v>1</v>
      </c>
      <c r="F155" s="230" t="s">
        <v>1039</v>
      </c>
      <c r="G155" s="227"/>
      <c r="H155" s="231">
        <v>148.56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219</v>
      </c>
      <c r="AU155" s="237" t="s">
        <v>95</v>
      </c>
      <c r="AV155" s="13" t="s">
        <v>95</v>
      </c>
      <c r="AW155" s="13" t="s">
        <v>32</v>
      </c>
      <c r="AX155" s="13" t="s">
        <v>76</v>
      </c>
      <c r="AY155" s="237" t="s">
        <v>211</v>
      </c>
    </row>
    <row r="156" spans="1:65" s="13" customFormat="1">
      <c r="B156" s="226"/>
      <c r="C156" s="227"/>
      <c r="D156" s="228" t="s">
        <v>219</v>
      </c>
      <c r="E156" s="229" t="s">
        <v>1</v>
      </c>
      <c r="F156" s="230" t="s">
        <v>1040</v>
      </c>
      <c r="G156" s="227"/>
      <c r="H156" s="231">
        <v>14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219</v>
      </c>
      <c r="AU156" s="237" t="s">
        <v>95</v>
      </c>
      <c r="AV156" s="13" t="s">
        <v>95</v>
      </c>
      <c r="AW156" s="13" t="s">
        <v>32</v>
      </c>
      <c r="AX156" s="13" t="s">
        <v>76</v>
      </c>
      <c r="AY156" s="237" t="s">
        <v>211</v>
      </c>
    </row>
    <row r="157" spans="1:65" s="13" customFormat="1">
      <c r="B157" s="226"/>
      <c r="C157" s="227"/>
      <c r="D157" s="228" t="s">
        <v>219</v>
      </c>
      <c r="E157" s="229" t="s">
        <v>1</v>
      </c>
      <c r="F157" s="230" t="s">
        <v>1041</v>
      </c>
      <c r="G157" s="227"/>
      <c r="H157" s="231">
        <v>12.42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219</v>
      </c>
      <c r="AU157" s="237" t="s">
        <v>95</v>
      </c>
      <c r="AV157" s="13" t="s">
        <v>95</v>
      </c>
      <c r="AW157" s="13" t="s">
        <v>32</v>
      </c>
      <c r="AX157" s="13" t="s">
        <v>76</v>
      </c>
      <c r="AY157" s="237" t="s">
        <v>211</v>
      </c>
    </row>
    <row r="158" spans="1:65" s="14" customFormat="1">
      <c r="B158" s="238"/>
      <c r="C158" s="239"/>
      <c r="D158" s="228" t="s">
        <v>219</v>
      </c>
      <c r="E158" s="240" t="s">
        <v>1</v>
      </c>
      <c r="F158" s="241" t="s">
        <v>231</v>
      </c>
      <c r="G158" s="239"/>
      <c r="H158" s="242">
        <v>174.98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AT158" s="248" t="s">
        <v>219</v>
      </c>
      <c r="AU158" s="248" t="s">
        <v>95</v>
      </c>
      <c r="AV158" s="14" t="s">
        <v>217</v>
      </c>
      <c r="AW158" s="14" t="s">
        <v>32</v>
      </c>
      <c r="AX158" s="14" t="s">
        <v>84</v>
      </c>
      <c r="AY158" s="248" t="s">
        <v>211</v>
      </c>
    </row>
    <row r="159" spans="1:65" s="2" customFormat="1" ht="14.45" customHeight="1">
      <c r="A159" s="33"/>
      <c r="B159" s="34"/>
      <c r="C159" s="249" t="s">
        <v>265</v>
      </c>
      <c r="D159" s="249" t="s">
        <v>314</v>
      </c>
      <c r="E159" s="250" t="s">
        <v>377</v>
      </c>
      <c r="F159" s="251" t="s">
        <v>378</v>
      </c>
      <c r="G159" s="252" t="s">
        <v>216</v>
      </c>
      <c r="H159" s="253">
        <v>178.48</v>
      </c>
      <c r="I159" s="254"/>
      <c r="J159" s="253">
        <f>ROUND(I159*H159,2)</f>
        <v>0</v>
      </c>
      <c r="K159" s="255"/>
      <c r="L159" s="256"/>
      <c r="M159" s="257" t="s">
        <v>1</v>
      </c>
      <c r="N159" s="258" t="s">
        <v>42</v>
      </c>
      <c r="O159" s="74"/>
      <c r="P159" s="222">
        <f>O159*H159</f>
        <v>0</v>
      </c>
      <c r="Q159" s="222">
        <v>2.0000000000000001E-4</v>
      </c>
      <c r="R159" s="222">
        <f>Q159*H159</f>
        <v>3.5695999999999999E-2</v>
      </c>
      <c r="S159" s="222">
        <v>0</v>
      </c>
      <c r="T159" s="22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24" t="s">
        <v>252</v>
      </c>
      <c r="AT159" s="224" t="s">
        <v>314</v>
      </c>
      <c r="AU159" s="224" t="s">
        <v>95</v>
      </c>
      <c r="AY159" s="16" t="s">
        <v>211</v>
      </c>
      <c r="BE159" s="225">
        <f>IF(N159="základná",J159,0)</f>
        <v>0</v>
      </c>
      <c r="BF159" s="225">
        <f>IF(N159="znížená",J159,0)</f>
        <v>0</v>
      </c>
      <c r="BG159" s="225">
        <f>IF(N159="zákl. prenesená",J159,0)</f>
        <v>0</v>
      </c>
      <c r="BH159" s="225">
        <f>IF(N159="zníž. prenesená",J159,0)</f>
        <v>0</v>
      </c>
      <c r="BI159" s="225">
        <f>IF(N159="nulová",J159,0)</f>
        <v>0</v>
      </c>
      <c r="BJ159" s="16" t="s">
        <v>95</v>
      </c>
      <c r="BK159" s="225">
        <f>ROUND(I159*H159,2)</f>
        <v>0</v>
      </c>
      <c r="BL159" s="16" t="s">
        <v>217</v>
      </c>
      <c r="BM159" s="224" t="s">
        <v>700</v>
      </c>
    </row>
    <row r="160" spans="1:65" s="13" customFormat="1">
      <c r="B160" s="226"/>
      <c r="C160" s="227"/>
      <c r="D160" s="228" t="s">
        <v>219</v>
      </c>
      <c r="E160" s="227"/>
      <c r="F160" s="230" t="s">
        <v>1042</v>
      </c>
      <c r="G160" s="227"/>
      <c r="H160" s="231">
        <v>178.48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219</v>
      </c>
      <c r="AU160" s="237" t="s">
        <v>95</v>
      </c>
      <c r="AV160" s="13" t="s">
        <v>95</v>
      </c>
      <c r="AW160" s="13" t="s">
        <v>4</v>
      </c>
      <c r="AX160" s="13" t="s">
        <v>84</v>
      </c>
      <c r="AY160" s="237" t="s">
        <v>211</v>
      </c>
    </row>
    <row r="161" spans="1:65" s="12" customFormat="1" ht="22.9" customHeight="1">
      <c r="B161" s="197"/>
      <c r="C161" s="198"/>
      <c r="D161" s="199" t="s">
        <v>75</v>
      </c>
      <c r="E161" s="211" t="s">
        <v>236</v>
      </c>
      <c r="F161" s="211" t="s">
        <v>390</v>
      </c>
      <c r="G161" s="198"/>
      <c r="H161" s="198"/>
      <c r="I161" s="201"/>
      <c r="J161" s="212">
        <f>BK161</f>
        <v>0</v>
      </c>
      <c r="K161" s="198"/>
      <c r="L161" s="203"/>
      <c r="M161" s="204"/>
      <c r="N161" s="205"/>
      <c r="O161" s="205"/>
      <c r="P161" s="206">
        <f>SUM(P162:P179)</f>
        <v>0</v>
      </c>
      <c r="Q161" s="205"/>
      <c r="R161" s="206">
        <f>SUM(R162:R179)</f>
        <v>153.80315439999998</v>
      </c>
      <c r="S161" s="205"/>
      <c r="T161" s="207">
        <f>SUM(T162:T179)</f>
        <v>0</v>
      </c>
      <c r="AR161" s="208" t="s">
        <v>84</v>
      </c>
      <c r="AT161" s="209" t="s">
        <v>75</v>
      </c>
      <c r="AU161" s="209" t="s">
        <v>84</v>
      </c>
      <c r="AY161" s="208" t="s">
        <v>211</v>
      </c>
      <c r="BK161" s="210">
        <f>SUM(BK162:BK179)</f>
        <v>0</v>
      </c>
    </row>
    <row r="162" spans="1:65" s="2" customFormat="1" ht="30" customHeight="1">
      <c r="A162" s="33"/>
      <c r="B162" s="34"/>
      <c r="C162" s="213" t="s">
        <v>269</v>
      </c>
      <c r="D162" s="213" t="s">
        <v>213</v>
      </c>
      <c r="E162" s="214" t="s">
        <v>392</v>
      </c>
      <c r="F162" s="215" t="s">
        <v>830</v>
      </c>
      <c r="G162" s="216" t="s">
        <v>216</v>
      </c>
      <c r="H162" s="217">
        <v>174.98</v>
      </c>
      <c r="I162" s="218"/>
      <c r="J162" s="217">
        <f>ROUND(I162*H162,2)</f>
        <v>0</v>
      </c>
      <c r="K162" s="219"/>
      <c r="L162" s="38"/>
      <c r="M162" s="220" t="s">
        <v>1</v>
      </c>
      <c r="N162" s="221" t="s">
        <v>42</v>
      </c>
      <c r="O162" s="74"/>
      <c r="P162" s="222">
        <f>O162*H162</f>
        <v>0</v>
      </c>
      <c r="Q162" s="222">
        <v>0.27994000000000002</v>
      </c>
      <c r="R162" s="222">
        <f>Q162*H162</f>
        <v>48.983901199999998</v>
      </c>
      <c r="S162" s="222">
        <v>0</v>
      </c>
      <c r="T162" s="223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24" t="s">
        <v>217</v>
      </c>
      <c r="AT162" s="224" t="s">
        <v>213</v>
      </c>
      <c r="AU162" s="224" t="s">
        <v>95</v>
      </c>
      <c r="AY162" s="16" t="s">
        <v>211</v>
      </c>
      <c r="BE162" s="225">
        <f>IF(N162="základná",J162,0)</f>
        <v>0</v>
      </c>
      <c r="BF162" s="225">
        <f>IF(N162="znížená",J162,0)</f>
        <v>0</v>
      </c>
      <c r="BG162" s="225">
        <f>IF(N162="zákl. prenesená",J162,0)</f>
        <v>0</v>
      </c>
      <c r="BH162" s="225">
        <f>IF(N162="zníž. prenesená",J162,0)</f>
        <v>0</v>
      </c>
      <c r="BI162" s="225">
        <f>IF(N162="nulová",J162,0)</f>
        <v>0</v>
      </c>
      <c r="BJ162" s="16" t="s">
        <v>95</v>
      </c>
      <c r="BK162" s="225">
        <f>ROUND(I162*H162,2)</f>
        <v>0</v>
      </c>
      <c r="BL162" s="16" t="s">
        <v>217</v>
      </c>
      <c r="BM162" s="224" t="s">
        <v>703</v>
      </c>
    </row>
    <row r="163" spans="1:65" s="13" customFormat="1">
      <c r="B163" s="226"/>
      <c r="C163" s="227"/>
      <c r="D163" s="228" t="s">
        <v>219</v>
      </c>
      <c r="E163" s="229" t="s">
        <v>1</v>
      </c>
      <c r="F163" s="230" t="s">
        <v>1039</v>
      </c>
      <c r="G163" s="227"/>
      <c r="H163" s="231">
        <v>148.56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219</v>
      </c>
      <c r="AU163" s="237" t="s">
        <v>95</v>
      </c>
      <c r="AV163" s="13" t="s">
        <v>95</v>
      </c>
      <c r="AW163" s="13" t="s">
        <v>32</v>
      </c>
      <c r="AX163" s="13" t="s">
        <v>76</v>
      </c>
      <c r="AY163" s="237" t="s">
        <v>211</v>
      </c>
    </row>
    <row r="164" spans="1:65" s="13" customFormat="1">
      <c r="B164" s="226"/>
      <c r="C164" s="227"/>
      <c r="D164" s="228" t="s">
        <v>219</v>
      </c>
      <c r="E164" s="229" t="s">
        <v>1</v>
      </c>
      <c r="F164" s="230" t="s">
        <v>1041</v>
      </c>
      <c r="G164" s="227"/>
      <c r="H164" s="231">
        <v>12.42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219</v>
      </c>
      <c r="AU164" s="237" t="s">
        <v>95</v>
      </c>
      <c r="AV164" s="13" t="s">
        <v>95</v>
      </c>
      <c r="AW164" s="13" t="s">
        <v>32</v>
      </c>
      <c r="AX164" s="13" t="s">
        <v>76</v>
      </c>
      <c r="AY164" s="237" t="s">
        <v>211</v>
      </c>
    </row>
    <row r="165" spans="1:65" s="13" customFormat="1">
      <c r="B165" s="226"/>
      <c r="C165" s="227"/>
      <c r="D165" s="228" t="s">
        <v>219</v>
      </c>
      <c r="E165" s="229" t="s">
        <v>1</v>
      </c>
      <c r="F165" s="230" t="s">
        <v>1040</v>
      </c>
      <c r="G165" s="227"/>
      <c r="H165" s="231">
        <v>14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219</v>
      </c>
      <c r="AU165" s="237" t="s">
        <v>95</v>
      </c>
      <c r="AV165" s="13" t="s">
        <v>95</v>
      </c>
      <c r="AW165" s="13" t="s">
        <v>32</v>
      </c>
      <c r="AX165" s="13" t="s">
        <v>76</v>
      </c>
      <c r="AY165" s="237" t="s">
        <v>211</v>
      </c>
    </row>
    <row r="166" spans="1:65" s="14" customFormat="1">
      <c r="B166" s="238"/>
      <c r="C166" s="239"/>
      <c r="D166" s="228" t="s">
        <v>219</v>
      </c>
      <c r="E166" s="240" t="s">
        <v>1</v>
      </c>
      <c r="F166" s="241" t="s">
        <v>231</v>
      </c>
      <c r="G166" s="239"/>
      <c r="H166" s="242">
        <v>174.98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219</v>
      </c>
      <c r="AU166" s="248" t="s">
        <v>95</v>
      </c>
      <c r="AV166" s="14" t="s">
        <v>217</v>
      </c>
      <c r="AW166" s="14" t="s">
        <v>32</v>
      </c>
      <c r="AX166" s="14" t="s">
        <v>84</v>
      </c>
      <c r="AY166" s="248" t="s">
        <v>211</v>
      </c>
    </row>
    <row r="167" spans="1:65" s="2" customFormat="1" ht="34.9" customHeight="1">
      <c r="A167" s="33"/>
      <c r="B167" s="34"/>
      <c r="C167" s="213" t="s">
        <v>276</v>
      </c>
      <c r="D167" s="213" t="s">
        <v>213</v>
      </c>
      <c r="E167" s="214" t="s">
        <v>707</v>
      </c>
      <c r="F167" s="215" t="s">
        <v>831</v>
      </c>
      <c r="G167" s="216" t="s">
        <v>216</v>
      </c>
      <c r="H167" s="217">
        <v>174.98</v>
      </c>
      <c r="I167" s="218"/>
      <c r="J167" s="217">
        <f>ROUND(I167*H167,2)</f>
        <v>0</v>
      </c>
      <c r="K167" s="219"/>
      <c r="L167" s="38"/>
      <c r="M167" s="220" t="s">
        <v>1</v>
      </c>
      <c r="N167" s="221" t="s">
        <v>42</v>
      </c>
      <c r="O167" s="74"/>
      <c r="P167" s="222">
        <f>O167*H167</f>
        <v>0</v>
      </c>
      <c r="Q167" s="222">
        <v>0.30834</v>
      </c>
      <c r="R167" s="222">
        <f>Q167*H167</f>
        <v>53.953333199999996</v>
      </c>
      <c r="S167" s="222">
        <v>0</v>
      </c>
      <c r="T167" s="223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4" t="s">
        <v>217</v>
      </c>
      <c r="AT167" s="224" t="s">
        <v>213</v>
      </c>
      <c r="AU167" s="224" t="s">
        <v>95</v>
      </c>
      <c r="AY167" s="16" t="s">
        <v>211</v>
      </c>
      <c r="BE167" s="225">
        <f>IF(N167="základná",J167,0)</f>
        <v>0</v>
      </c>
      <c r="BF167" s="225">
        <f>IF(N167="znížená",J167,0)</f>
        <v>0</v>
      </c>
      <c r="BG167" s="225">
        <f>IF(N167="zákl. prenesená",J167,0)</f>
        <v>0</v>
      </c>
      <c r="BH167" s="225">
        <f>IF(N167="zníž. prenesená",J167,0)</f>
        <v>0</v>
      </c>
      <c r="BI167" s="225">
        <f>IF(N167="nulová",J167,0)</f>
        <v>0</v>
      </c>
      <c r="BJ167" s="16" t="s">
        <v>95</v>
      </c>
      <c r="BK167" s="225">
        <f>ROUND(I167*H167,2)</f>
        <v>0</v>
      </c>
      <c r="BL167" s="16" t="s">
        <v>217</v>
      </c>
      <c r="BM167" s="224" t="s">
        <v>709</v>
      </c>
    </row>
    <row r="168" spans="1:65" s="13" customFormat="1">
      <c r="B168" s="226"/>
      <c r="C168" s="227"/>
      <c r="D168" s="228" t="s">
        <v>219</v>
      </c>
      <c r="E168" s="229" t="s">
        <v>1</v>
      </c>
      <c r="F168" s="230" t="s">
        <v>1043</v>
      </c>
      <c r="G168" s="227"/>
      <c r="H168" s="231">
        <v>148.56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AT168" s="237" t="s">
        <v>219</v>
      </c>
      <c r="AU168" s="237" t="s">
        <v>95</v>
      </c>
      <c r="AV168" s="13" t="s">
        <v>95</v>
      </c>
      <c r="AW168" s="13" t="s">
        <v>32</v>
      </c>
      <c r="AX168" s="13" t="s">
        <v>76</v>
      </c>
      <c r="AY168" s="237" t="s">
        <v>211</v>
      </c>
    </row>
    <row r="169" spans="1:65" s="13" customFormat="1">
      <c r="B169" s="226"/>
      <c r="C169" s="227"/>
      <c r="D169" s="228" t="s">
        <v>219</v>
      </c>
      <c r="E169" s="229" t="s">
        <v>1</v>
      </c>
      <c r="F169" s="230" t="s">
        <v>1040</v>
      </c>
      <c r="G169" s="227"/>
      <c r="H169" s="231">
        <v>14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219</v>
      </c>
      <c r="AU169" s="237" t="s">
        <v>95</v>
      </c>
      <c r="AV169" s="13" t="s">
        <v>95</v>
      </c>
      <c r="AW169" s="13" t="s">
        <v>32</v>
      </c>
      <c r="AX169" s="13" t="s">
        <v>76</v>
      </c>
      <c r="AY169" s="237" t="s">
        <v>211</v>
      </c>
    </row>
    <row r="170" spans="1:65" s="13" customFormat="1">
      <c r="B170" s="226"/>
      <c r="C170" s="227"/>
      <c r="D170" s="228" t="s">
        <v>219</v>
      </c>
      <c r="E170" s="229" t="s">
        <v>1</v>
      </c>
      <c r="F170" s="230" t="s">
        <v>1041</v>
      </c>
      <c r="G170" s="227"/>
      <c r="H170" s="231">
        <v>12.42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219</v>
      </c>
      <c r="AU170" s="237" t="s">
        <v>95</v>
      </c>
      <c r="AV170" s="13" t="s">
        <v>95</v>
      </c>
      <c r="AW170" s="13" t="s">
        <v>32</v>
      </c>
      <c r="AX170" s="13" t="s">
        <v>76</v>
      </c>
      <c r="AY170" s="237" t="s">
        <v>211</v>
      </c>
    </row>
    <row r="171" spans="1:65" s="14" customFormat="1">
      <c r="B171" s="238"/>
      <c r="C171" s="239"/>
      <c r="D171" s="228" t="s">
        <v>219</v>
      </c>
      <c r="E171" s="240" t="s">
        <v>1</v>
      </c>
      <c r="F171" s="241" t="s">
        <v>231</v>
      </c>
      <c r="G171" s="239"/>
      <c r="H171" s="242">
        <v>174.98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219</v>
      </c>
      <c r="AU171" s="248" t="s">
        <v>95</v>
      </c>
      <c r="AV171" s="14" t="s">
        <v>217</v>
      </c>
      <c r="AW171" s="14" t="s">
        <v>32</v>
      </c>
      <c r="AX171" s="14" t="s">
        <v>84</v>
      </c>
      <c r="AY171" s="248" t="s">
        <v>211</v>
      </c>
    </row>
    <row r="172" spans="1:65" s="2" customFormat="1" ht="30" customHeight="1">
      <c r="A172" s="33"/>
      <c r="B172" s="34"/>
      <c r="C172" s="213" t="s">
        <v>282</v>
      </c>
      <c r="D172" s="213" t="s">
        <v>213</v>
      </c>
      <c r="E172" s="214" t="s">
        <v>715</v>
      </c>
      <c r="F172" s="215" t="s">
        <v>833</v>
      </c>
      <c r="G172" s="216" t="s">
        <v>216</v>
      </c>
      <c r="H172" s="217">
        <v>162.56</v>
      </c>
      <c r="I172" s="218"/>
      <c r="J172" s="217">
        <f>ROUND(I172*H172,2)</f>
        <v>0</v>
      </c>
      <c r="K172" s="219"/>
      <c r="L172" s="38"/>
      <c r="M172" s="220" t="s">
        <v>1</v>
      </c>
      <c r="N172" s="221" t="s">
        <v>42</v>
      </c>
      <c r="O172" s="74"/>
      <c r="P172" s="222">
        <f>O172*H172</f>
        <v>0</v>
      </c>
      <c r="Q172" s="222">
        <v>0.112</v>
      </c>
      <c r="R172" s="222">
        <f>Q172*H172</f>
        <v>18.206720000000001</v>
      </c>
      <c r="S172" s="222">
        <v>0</v>
      </c>
      <c r="T172" s="223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24" t="s">
        <v>217</v>
      </c>
      <c r="AT172" s="224" t="s">
        <v>213</v>
      </c>
      <c r="AU172" s="224" t="s">
        <v>95</v>
      </c>
      <c r="AY172" s="16" t="s">
        <v>211</v>
      </c>
      <c r="BE172" s="225">
        <f>IF(N172="základná",J172,0)</f>
        <v>0</v>
      </c>
      <c r="BF172" s="225">
        <f>IF(N172="znížená",J172,0)</f>
        <v>0</v>
      </c>
      <c r="BG172" s="225">
        <f>IF(N172="zákl. prenesená",J172,0)</f>
        <v>0</v>
      </c>
      <c r="BH172" s="225">
        <f>IF(N172="zníž. prenesená",J172,0)</f>
        <v>0</v>
      </c>
      <c r="BI172" s="225">
        <f>IF(N172="nulová",J172,0)</f>
        <v>0</v>
      </c>
      <c r="BJ172" s="16" t="s">
        <v>95</v>
      </c>
      <c r="BK172" s="225">
        <f>ROUND(I172*H172,2)</f>
        <v>0</v>
      </c>
      <c r="BL172" s="16" t="s">
        <v>217</v>
      </c>
      <c r="BM172" s="224" t="s">
        <v>717</v>
      </c>
    </row>
    <row r="173" spans="1:65" s="13" customFormat="1">
      <c r="B173" s="226"/>
      <c r="C173" s="227"/>
      <c r="D173" s="228" t="s">
        <v>219</v>
      </c>
      <c r="E173" s="229" t="s">
        <v>1</v>
      </c>
      <c r="F173" s="230" t="s">
        <v>1043</v>
      </c>
      <c r="G173" s="227"/>
      <c r="H173" s="231">
        <v>148.56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219</v>
      </c>
      <c r="AU173" s="237" t="s">
        <v>95</v>
      </c>
      <c r="AV173" s="13" t="s">
        <v>95</v>
      </c>
      <c r="AW173" s="13" t="s">
        <v>32</v>
      </c>
      <c r="AX173" s="13" t="s">
        <v>76</v>
      </c>
      <c r="AY173" s="237" t="s">
        <v>211</v>
      </c>
    </row>
    <row r="174" spans="1:65" s="13" customFormat="1">
      <c r="B174" s="226"/>
      <c r="C174" s="227"/>
      <c r="D174" s="228" t="s">
        <v>219</v>
      </c>
      <c r="E174" s="229" t="s">
        <v>1</v>
      </c>
      <c r="F174" s="230" t="s">
        <v>1040</v>
      </c>
      <c r="G174" s="227"/>
      <c r="H174" s="231">
        <v>14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AT174" s="237" t="s">
        <v>219</v>
      </c>
      <c r="AU174" s="237" t="s">
        <v>95</v>
      </c>
      <c r="AV174" s="13" t="s">
        <v>95</v>
      </c>
      <c r="AW174" s="13" t="s">
        <v>32</v>
      </c>
      <c r="AX174" s="13" t="s">
        <v>76</v>
      </c>
      <c r="AY174" s="237" t="s">
        <v>211</v>
      </c>
    </row>
    <row r="175" spans="1:65" s="14" customFormat="1">
      <c r="B175" s="238"/>
      <c r="C175" s="239"/>
      <c r="D175" s="228" t="s">
        <v>219</v>
      </c>
      <c r="E175" s="240" t="s">
        <v>1</v>
      </c>
      <c r="F175" s="241" t="s">
        <v>231</v>
      </c>
      <c r="G175" s="239"/>
      <c r="H175" s="242">
        <v>162.56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AT175" s="248" t="s">
        <v>219</v>
      </c>
      <c r="AU175" s="248" t="s">
        <v>95</v>
      </c>
      <c r="AV175" s="14" t="s">
        <v>217</v>
      </c>
      <c r="AW175" s="14" t="s">
        <v>32</v>
      </c>
      <c r="AX175" s="14" t="s">
        <v>84</v>
      </c>
      <c r="AY175" s="248" t="s">
        <v>211</v>
      </c>
    </row>
    <row r="176" spans="1:65" s="2" customFormat="1" ht="22.15" customHeight="1">
      <c r="A176" s="33"/>
      <c r="B176" s="34"/>
      <c r="C176" s="249" t="s">
        <v>288</v>
      </c>
      <c r="D176" s="249" t="s">
        <v>314</v>
      </c>
      <c r="E176" s="250" t="s">
        <v>719</v>
      </c>
      <c r="F176" s="251" t="s">
        <v>1018</v>
      </c>
      <c r="G176" s="252" t="s">
        <v>216</v>
      </c>
      <c r="H176" s="253">
        <v>164.19</v>
      </c>
      <c r="I176" s="254"/>
      <c r="J176" s="253">
        <f>ROUND(I176*H176,2)</f>
        <v>0</v>
      </c>
      <c r="K176" s="255"/>
      <c r="L176" s="256"/>
      <c r="M176" s="257" t="s">
        <v>1</v>
      </c>
      <c r="N176" s="258" t="s">
        <v>42</v>
      </c>
      <c r="O176" s="74"/>
      <c r="P176" s="222">
        <f>O176*H176</f>
        <v>0</v>
      </c>
      <c r="Q176" s="222">
        <v>0.18</v>
      </c>
      <c r="R176" s="222">
        <f>Q176*H176</f>
        <v>29.554199999999998</v>
      </c>
      <c r="S176" s="222">
        <v>0</v>
      </c>
      <c r="T176" s="223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24" t="s">
        <v>252</v>
      </c>
      <c r="AT176" s="224" t="s">
        <v>314</v>
      </c>
      <c r="AU176" s="224" t="s">
        <v>95</v>
      </c>
      <c r="AY176" s="16" t="s">
        <v>211</v>
      </c>
      <c r="BE176" s="225">
        <f>IF(N176="základná",J176,0)</f>
        <v>0</v>
      </c>
      <c r="BF176" s="225">
        <f>IF(N176="znížená",J176,0)</f>
        <v>0</v>
      </c>
      <c r="BG176" s="225">
        <f>IF(N176="zákl. prenesená",J176,0)</f>
        <v>0</v>
      </c>
      <c r="BH176" s="225">
        <f>IF(N176="zníž. prenesená",J176,0)</f>
        <v>0</v>
      </c>
      <c r="BI176" s="225">
        <f>IF(N176="nulová",J176,0)</f>
        <v>0</v>
      </c>
      <c r="BJ176" s="16" t="s">
        <v>95</v>
      </c>
      <c r="BK176" s="225">
        <f>ROUND(I176*H176,2)</f>
        <v>0</v>
      </c>
      <c r="BL176" s="16" t="s">
        <v>217</v>
      </c>
      <c r="BM176" s="224" t="s">
        <v>721</v>
      </c>
    </row>
    <row r="177" spans="1:65" s="13" customFormat="1">
      <c r="B177" s="226"/>
      <c r="C177" s="227"/>
      <c r="D177" s="228" t="s">
        <v>219</v>
      </c>
      <c r="E177" s="227"/>
      <c r="F177" s="230" t="s">
        <v>1044</v>
      </c>
      <c r="G177" s="227"/>
      <c r="H177" s="231">
        <v>164.19</v>
      </c>
      <c r="I177" s="232"/>
      <c r="J177" s="227"/>
      <c r="K177" s="227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219</v>
      </c>
      <c r="AU177" s="237" t="s">
        <v>95</v>
      </c>
      <c r="AV177" s="13" t="s">
        <v>95</v>
      </c>
      <c r="AW177" s="13" t="s">
        <v>4</v>
      </c>
      <c r="AX177" s="13" t="s">
        <v>84</v>
      </c>
      <c r="AY177" s="237" t="s">
        <v>211</v>
      </c>
    </row>
    <row r="178" spans="1:65" s="2" customFormat="1" ht="22.15" customHeight="1">
      <c r="A178" s="33"/>
      <c r="B178" s="34"/>
      <c r="C178" s="213" t="s">
        <v>293</v>
      </c>
      <c r="D178" s="213" t="s">
        <v>213</v>
      </c>
      <c r="E178" s="214" t="s">
        <v>726</v>
      </c>
      <c r="F178" s="215" t="s">
        <v>727</v>
      </c>
      <c r="G178" s="216" t="s">
        <v>216</v>
      </c>
      <c r="H178" s="217">
        <v>12.42</v>
      </c>
      <c r="I178" s="218"/>
      <c r="J178" s="217">
        <f>ROUND(I178*H178,2)</f>
        <v>0</v>
      </c>
      <c r="K178" s="219"/>
      <c r="L178" s="38"/>
      <c r="M178" s="220" t="s">
        <v>1</v>
      </c>
      <c r="N178" s="221" t="s">
        <v>42</v>
      </c>
      <c r="O178" s="74"/>
      <c r="P178" s="222">
        <f>O178*H178</f>
        <v>0</v>
      </c>
      <c r="Q178" s="222">
        <v>0.112</v>
      </c>
      <c r="R178" s="222">
        <f>Q178*H178</f>
        <v>1.3910400000000001</v>
      </c>
      <c r="S178" s="222">
        <v>0</v>
      </c>
      <c r="T178" s="223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24" t="s">
        <v>217</v>
      </c>
      <c r="AT178" s="224" t="s">
        <v>213</v>
      </c>
      <c r="AU178" s="224" t="s">
        <v>95</v>
      </c>
      <c r="AY178" s="16" t="s">
        <v>211</v>
      </c>
      <c r="BE178" s="225">
        <f>IF(N178="základná",J178,0)</f>
        <v>0</v>
      </c>
      <c r="BF178" s="225">
        <f>IF(N178="znížená",J178,0)</f>
        <v>0</v>
      </c>
      <c r="BG178" s="225">
        <f>IF(N178="zákl. prenesená",J178,0)</f>
        <v>0</v>
      </c>
      <c r="BH178" s="225">
        <f>IF(N178="zníž. prenesená",J178,0)</f>
        <v>0</v>
      </c>
      <c r="BI178" s="225">
        <f>IF(N178="nulová",J178,0)</f>
        <v>0</v>
      </c>
      <c r="BJ178" s="16" t="s">
        <v>95</v>
      </c>
      <c r="BK178" s="225">
        <f>ROUND(I178*H178,2)</f>
        <v>0</v>
      </c>
      <c r="BL178" s="16" t="s">
        <v>217</v>
      </c>
      <c r="BM178" s="224" t="s">
        <v>728</v>
      </c>
    </row>
    <row r="179" spans="1:65" s="2" customFormat="1" ht="14.45" customHeight="1">
      <c r="A179" s="33"/>
      <c r="B179" s="34"/>
      <c r="C179" s="249" t="s">
        <v>298</v>
      </c>
      <c r="D179" s="249" t="s">
        <v>314</v>
      </c>
      <c r="E179" s="250" t="s">
        <v>729</v>
      </c>
      <c r="F179" s="251" t="s">
        <v>730</v>
      </c>
      <c r="G179" s="252" t="s">
        <v>216</v>
      </c>
      <c r="H179" s="253">
        <v>12.42</v>
      </c>
      <c r="I179" s="254"/>
      <c r="J179" s="253">
        <f>ROUND(I179*H179,2)</f>
        <v>0</v>
      </c>
      <c r="K179" s="255"/>
      <c r="L179" s="256"/>
      <c r="M179" s="257" t="s">
        <v>1</v>
      </c>
      <c r="N179" s="258" t="s">
        <v>42</v>
      </c>
      <c r="O179" s="74"/>
      <c r="P179" s="222">
        <f>O179*H179</f>
        <v>0</v>
      </c>
      <c r="Q179" s="222">
        <v>0.13800000000000001</v>
      </c>
      <c r="R179" s="222">
        <f>Q179*H179</f>
        <v>1.7139600000000002</v>
      </c>
      <c r="S179" s="222">
        <v>0</v>
      </c>
      <c r="T179" s="223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24" t="s">
        <v>252</v>
      </c>
      <c r="AT179" s="224" t="s">
        <v>314</v>
      </c>
      <c r="AU179" s="224" t="s">
        <v>95</v>
      </c>
      <c r="AY179" s="16" t="s">
        <v>211</v>
      </c>
      <c r="BE179" s="225">
        <f>IF(N179="základná",J179,0)</f>
        <v>0</v>
      </c>
      <c r="BF179" s="225">
        <f>IF(N179="znížená",J179,0)</f>
        <v>0</v>
      </c>
      <c r="BG179" s="225">
        <f>IF(N179="zákl. prenesená",J179,0)</f>
        <v>0</v>
      </c>
      <c r="BH179" s="225">
        <f>IF(N179="zníž. prenesená",J179,0)</f>
        <v>0</v>
      </c>
      <c r="BI179" s="225">
        <f>IF(N179="nulová",J179,0)</f>
        <v>0</v>
      </c>
      <c r="BJ179" s="16" t="s">
        <v>95</v>
      </c>
      <c r="BK179" s="225">
        <f>ROUND(I179*H179,2)</f>
        <v>0</v>
      </c>
      <c r="BL179" s="16" t="s">
        <v>217</v>
      </c>
      <c r="BM179" s="224" t="s">
        <v>731</v>
      </c>
    </row>
    <row r="180" spans="1:65" s="12" customFormat="1" ht="22.9" customHeight="1">
      <c r="B180" s="197"/>
      <c r="C180" s="198"/>
      <c r="D180" s="199" t="s">
        <v>75</v>
      </c>
      <c r="E180" s="211" t="s">
        <v>256</v>
      </c>
      <c r="F180" s="211" t="s">
        <v>457</v>
      </c>
      <c r="G180" s="198"/>
      <c r="H180" s="198"/>
      <c r="I180" s="201"/>
      <c r="J180" s="212">
        <f>BK180</f>
        <v>0</v>
      </c>
      <c r="K180" s="198"/>
      <c r="L180" s="203"/>
      <c r="M180" s="204"/>
      <c r="N180" s="205"/>
      <c r="O180" s="205"/>
      <c r="P180" s="206">
        <f>SUM(P181:P197)</f>
        <v>0</v>
      </c>
      <c r="Q180" s="205"/>
      <c r="R180" s="206">
        <f>SUM(R181:R197)</f>
        <v>2.5333703999999999</v>
      </c>
      <c r="S180" s="205"/>
      <c r="T180" s="207">
        <f>SUM(T181:T197)</f>
        <v>0</v>
      </c>
      <c r="AR180" s="208" t="s">
        <v>84</v>
      </c>
      <c r="AT180" s="209" t="s">
        <v>75</v>
      </c>
      <c r="AU180" s="209" t="s">
        <v>84</v>
      </c>
      <c r="AY180" s="208" t="s">
        <v>211</v>
      </c>
      <c r="BK180" s="210">
        <f>SUM(BK181:BK197)</f>
        <v>0</v>
      </c>
    </row>
    <row r="181" spans="1:65" s="2" customFormat="1" ht="30" customHeight="1">
      <c r="A181" s="33"/>
      <c r="B181" s="34"/>
      <c r="C181" s="213" t="s">
        <v>303</v>
      </c>
      <c r="D181" s="213" t="s">
        <v>213</v>
      </c>
      <c r="E181" s="214" t="s">
        <v>498</v>
      </c>
      <c r="F181" s="215" t="s">
        <v>499</v>
      </c>
      <c r="G181" s="216" t="s">
        <v>234</v>
      </c>
      <c r="H181" s="217">
        <v>3</v>
      </c>
      <c r="I181" s="218"/>
      <c r="J181" s="217">
        <f>ROUND(I181*H181,2)</f>
        <v>0</v>
      </c>
      <c r="K181" s="219"/>
      <c r="L181" s="38"/>
      <c r="M181" s="220" t="s">
        <v>1</v>
      </c>
      <c r="N181" s="221" t="s">
        <v>42</v>
      </c>
      <c r="O181" s="74"/>
      <c r="P181" s="222">
        <f>O181*H181</f>
        <v>0</v>
      </c>
      <c r="Q181" s="222">
        <v>0.15112999999999999</v>
      </c>
      <c r="R181" s="222">
        <f>Q181*H181</f>
        <v>0.45338999999999996</v>
      </c>
      <c r="S181" s="222">
        <v>0</v>
      </c>
      <c r="T181" s="22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24" t="s">
        <v>217</v>
      </c>
      <c r="AT181" s="224" t="s">
        <v>213</v>
      </c>
      <c r="AU181" s="224" t="s">
        <v>95</v>
      </c>
      <c r="AY181" s="16" t="s">
        <v>211</v>
      </c>
      <c r="BE181" s="225">
        <f>IF(N181="základná",J181,0)</f>
        <v>0</v>
      </c>
      <c r="BF181" s="225">
        <f>IF(N181="znížená",J181,0)</f>
        <v>0</v>
      </c>
      <c r="BG181" s="225">
        <f>IF(N181="zákl. prenesená",J181,0)</f>
        <v>0</v>
      </c>
      <c r="BH181" s="225">
        <f>IF(N181="zníž. prenesená",J181,0)</f>
        <v>0</v>
      </c>
      <c r="BI181" s="225">
        <f>IF(N181="nulová",J181,0)</f>
        <v>0</v>
      </c>
      <c r="BJ181" s="16" t="s">
        <v>95</v>
      </c>
      <c r="BK181" s="225">
        <f>ROUND(I181*H181,2)</f>
        <v>0</v>
      </c>
      <c r="BL181" s="16" t="s">
        <v>217</v>
      </c>
      <c r="BM181" s="224" t="s">
        <v>1045</v>
      </c>
    </row>
    <row r="182" spans="1:65" s="13" customFormat="1">
      <c r="B182" s="226"/>
      <c r="C182" s="227"/>
      <c r="D182" s="228" t="s">
        <v>219</v>
      </c>
      <c r="E182" s="229" t="s">
        <v>1</v>
      </c>
      <c r="F182" s="230" t="s">
        <v>1046</v>
      </c>
      <c r="G182" s="227"/>
      <c r="H182" s="231">
        <v>3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219</v>
      </c>
      <c r="AU182" s="237" t="s">
        <v>95</v>
      </c>
      <c r="AV182" s="13" t="s">
        <v>95</v>
      </c>
      <c r="AW182" s="13" t="s">
        <v>32</v>
      </c>
      <c r="AX182" s="13" t="s">
        <v>84</v>
      </c>
      <c r="AY182" s="237" t="s">
        <v>211</v>
      </c>
    </row>
    <row r="183" spans="1:65" s="2" customFormat="1" ht="22.15" customHeight="1">
      <c r="A183" s="33"/>
      <c r="B183" s="34"/>
      <c r="C183" s="249" t="s">
        <v>309</v>
      </c>
      <c r="D183" s="249" t="s">
        <v>314</v>
      </c>
      <c r="E183" s="250" t="s">
        <v>503</v>
      </c>
      <c r="F183" s="251" t="s">
        <v>504</v>
      </c>
      <c r="G183" s="252" t="s">
        <v>384</v>
      </c>
      <c r="H183" s="253">
        <v>3.03</v>
      </c>
      <c r="I183" s="254"/>
      <c r="J183" s="253">
        <f>ROUND(I183*H183,2)</f>
        <v>0</v>
      </c>
      <c r="K183" s="255"/>
      <c r="L183" s="256"/>
      <c r="M183" s="257" t="s">
        <v>1</v>
      </c>
      <c r="N183" s="258" t="s">
        <v>42</v>
      </c>
      <c r="O183" s="74"/>
      <c r="P183" s="222">
        <f>O183*H183</f>
        <v>0</v>
      </c>
      <c r="Q183" s="222">
        <v>0.09</v>
      </c>
      <c r="R183" s="222">
        <f>Q183*H183</f>
        <v>0.2727</v>
      </c>
      <c r="S183" s="222">
        <v>0</v>
      </c>
      <c r="T183" s="223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24" t="s">
        <v>252</v>
      </c>
      <c r="AT183" s="224" t="s">
        <v>314</v>
      </c>
      <c r="AU183" s="224" t="s">
        <v>95</v>
      </c>
      <c r="AY183" s="16" t="s">
        <v>211</v>
      </c>
      <c r="BE183" s="225">
        <f>IF(N183="základná",J183,0)</f>
        <v>0</v>
      </c>
      <c r="BF183" s="225">
        <f>IF(N183="znížená",J183,0)</f>
        <v>0</v>
      </c>
      <c r="BG183" s="225">
        <f>IF(N183="zákl. prenesená",J183,0)</f>
        <v>0</v>
      </c>
      <c r="BH183" s="225">
        <f>IF(N183="zníž. prenesená",J183,0)</f>
        <v>0</v>
      </c>
      <c r="BI183" s="225">
        <f>IF(N183="nulová",J183,0)</f>
        <v>0</v>
      </c>
      <c r="BJ183" s="16" t="s">
        <v>95</v>
      </c>
      <c r="BK183" s="225">
        <f>ROUND(I183*H183,2)</f>
        <v>0</v>
      </c>
      <c r="BL183" s="16" t="s">
        <v>217</v>
      </c>
      <c r="BM183" s="224" t="s">
        <v>1047</v>
      </c>
    </row>
    <row r="184" spans="1:65" s="13" customFormat="1">
      <c r="B184" s="226"/>
      <c r="C184" s="227"/>
      <c r="D184" s="228" t="s">
        <v>219</v>
      </c>
      <c r="E184" s="227"/>
      <c r="F184" s="230" t="s">
        <v>435</v>
      </c>
      <c r="G184" s="227"/>
      <c r="H184" s="231">
        <v>3.03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AT184" s="237" t="s">
        <v>219</v>
      </c>
      <c r="AU184" s="237" t="s">
        <v>95</v>
      </c>
      <c r="AV184" s="13" t="s">
        <v>95</v>
      </c>
      <c r="AW184" s="13" t="s">
        <v>4</v>
      </c>
      <c r="AX184" s="13" t="s">
        <v>84</v>
      </c>
      <c r="AY184" s="237" t="s">
        <v>211</v>
      </c>
    </row>
    <row r="185" spans="1:65" s="2" customFormat="1" ht="30" customHeight="1">
      <c r="A185" s="33"/>
      <c r="B185" s="34"/>
      <c r="C185" s="213" t="s">
        <v>7</v>
      </c>
      <c r="D185" s="213" t="s">
        <v>213</v>
      </c>
      <c r="E185" s="214" t="s">
        <v>508</v>
      </c>
      <c r="F185" s="215" t="s">
        <v>509</v>
      </c>
      <c r="G185" s="216" t="s">
        <v>234</v>
      </c>
      <c r="H185" s="217">
        <v>6.86</v>
      </c>
      <c r="I185" s="218"/>
      <c r="J185" s="217">
        <f>ROUND(I185*H185,2)</f>
        <v>0</v>
      </c>
      <c r="K185" s="219"/>
      <c r="L185" s="38"/>
      <c r="M185" s="220" t="s">
        <v>1</v>
      </c>
      <c r="N185" s="221" t="s">
        <v>42</v>
      </c>
      <c r="O185" s="74"/>
      <c r="P185" s="222">
        <f>O185*H185</f>
        <v>0</v>
      </c>
      <c r="Q185" s="222">
        <v>9.8530000000000006E-2</v>
      </c>
      <c r="R185" s="222">
        <f>Q185*H185</f>
        <v>0.67591580000000007</v>
      </c>
      <c r="S185" s="222">
        <v>0</v>
      </c>
      <c r="T185" s="223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24" t="s">
        <v>217</v>
      </c>
      <c r="AT185" s="224" t="s">
        <v>213</v>
      </c>
      <c r="AU185" s="224" t="s">
        <v>95</v>
      </c>
      <c r="AY185" s="16" t="s">
        <v>211</v>
      </c>
      <c r="BE185" s="225">
        <f>IF(N185="základná",J185,0)</f>
        <v>0</v>
      </c>
      <c r="BF185" s="225">
        <f>IF(N185="znížená",J185,0)</f>
        <v>0</v>
      </c>
      <c r="BG185" s="225">
        <f>IF(N185="zákl. prenesená",J185,0)</f>
        <v>0</v>
      </c>
      <c r="BH185" s="225">
        <f>IF(N185="zníž. prenesená",J185,0)</f>
        <v>0</v>
      </c>
      <c r="BI185" s="225">
        <f>IF(N185="nulová",J185,0)</f>
        <v>0</v>
      </c>
      <c r="BJ185" s="16" t="s">
        <v>95</v>
      </c>
      <c r="BK185" s="225">
        <f>ROUND(I185*H185,2)</f>
        <v>0</v>
      </c>
      <c r="BL185" s="16" t="s">
        <v>217</v>
      </c>
      <c r="BM185" s="224" t="s">
        <v>760</v>
      </c>
    </row>
    <row r="186" spans="1:65" s="13" customFormat="1">
      <c r="B186" s="226"/>
      <c r="C186" s="227"/>
      <c r="D186" s="228" t="s">
        <v>219</v>
      </c>
      <c r="E186" s="229" t="s">
        <v>1</v>
      </c>
      <c r="F186" s="230" t="s">
        <v>1048</v>
      </c>
      <c r="G186" s="227"/>
      <c r="H186" s="231">
        <v>6.86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219</v>
      </c>
      <c r="AU186" s="237" t="s">
        <v>95</v>
      </c>
      <c r="AV186" s="13" t="s">
        <v>95</v>
      </c>
      <c r="AW186" s="13" t="s">
        <v>32</v>
      </c>
      <c r="AX186" s="13" t="s">
        <v>84</v>
      </c>
      <c r="AY186" s="237" t="s">
        <v>211</v>
      </c>
    </row>
    <row r="187" spans="1:65" s="2" customFormat="1" ht="14.45" customHeight="1">
      <c r="A187" s="33"/>
      <c r="B187" s="34"/>
      <c r="C187" s="249" t="s">
        <v>318</v>
      </c>
      <c r="D187" s="249" t="s">
        <v>314</v>
      </c>
      <c r="E187" s="250" t="s">
        <v>513</v>
      </c>
      <c r="F187" s="251" t="s">
        <v>514</v>
      </c>
      <c r="G187" s="252" t="s">
        <v>384</v>
      </c>
      <c r="H187" s="253">
        <v>6.93</v>
      </c>
      <c r="I187" s="254"/>
      <c r="J187" s="253">
        <f>ROUND(I187*H187,2)</f>
        <v>0</v>
      </c>
      <c r="K187" s="255"/>
      <c r="L187" s="256"/>
      <c r="M187" s="257" t="s">
        <v>1</v>
      </c>
      <c r="N187" s="258" t="s">
        <v>42</v>
      </c>
      <c r="O187" s="74"/>
      <c r="P187" s="222">
        <f>O187*H187</f>
        <v>0</v>
      </c>
      <c r="Q187" s="222">
        <v>2.3E-2</v>
      </c>
      <c r="R187" s="222">
        <f>Q187*H187</f>
        <v>0.15939</v>
      </c>
      <c r="S187" s="222">
        <v>0</v>
      </c>
      <c r="T187" s="223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24" t="s">
        <v>252</v>
      </c>
      <c r="AT187" s="224" t="s">
        <v>314</v>
      </c>
      <c r="AU187" s="224" t="s">
        <v>95</v>
      </c>
      <c r="AY187" s="16" t="s">
        <v>211</v>
      </c>
      <c r="BE187" s="225">
        <f>IF(N187="základná",J187,0)</f>
        <v>0</v>
      </c>
      <c r="BF187" s="225">
        <f>IF(N187="znížená",J187,0)</f>
        <v>0</v>
      </c>
      <c r="BG187" s="225">
        <f>IF(N187="zákl. prenesená",J187,0)</f>
        <v>0</v>
      </c>
      <c r="BH187" s="225">
        <f>IF(N187="zníž. prenesená",J187,0)</f>
        <v>0</v>
      </c>
      <c r="BI187" s="225">
        <f>IF(N187="nulová",J187,0)</f>
        <v>0</v>
      </c>
      <c r="BJ187" s="16" t="s">
        <v>95</v>
      </c>
      <c r="BK187" s="225">
        <f>ROUND(I187*H187,2)</f>
        <v>0</v>
      </c>
      <c r="BL187" s="16" t="s">
        <v>217</v>
      </c>
      <c r="BM187" s="224" t="s">
        <v>762</v>
      </c>
    </row>
    <row r="188" spans="1:65" s="13" customFormat="1">
      <c r="B188" s="226"/>
      <c r="C188" s="227"/>
      <c r="D188" s="228" t="s">
        <v>219</v>
      </c>
      <c r="E188" s="227"/>
      <c r="F188" s="230" t="s">
        <v>1049</v>
      </c>
      <c r="G188" s="227"/>
      <c r="H188" s="231">
        <v>6.93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219</v>
      </c>
      <c r="AU188" s="237" t="s">
        <v>95</v>
      </c>
      <c r="AV188" s="13" t="s">
        <v>95</v>
      </c>
      <c r="AW188" s="13" t="s">
        <v>4</v>
      </c>
      <c r="AX188" s="13" t="s">
        <v>84</v>
      </c>
      <c r="AY188" s="237" t="s">
        <v>211</v>
      </c>
    </row>
    <row r="189" spans="1:65" s="2" customFormat="1" ht="22.15" customHeight="1">
      <c r="A189" s="33"/>
      <c r="B189" s="34"/>
      <c r="C189" s="213" t="s">
        <v>323</v>
      </c>
      <c r="D189" s="213" t="s">
        <v>213</v>
      </c>
      <c r="E189" s="214" t="s">
        <v>518</v>
      </c>
      <c r="F189" s="215" t="s">
        <v>519</v>
      </c>
      <c r="G189" s="216" t="s">
        <v>239</v>
      </c>
      <c r="H189" s="217">
        <v>0.42</v>
      </c>
      <c r="I189" s="218"/>
      <c r="J189" s="217">
        <f>ROUND(I189*H189,2)</f>
        <v>0</v>
      </c>
      <c r="K189" s="219"/>
      <c r="L189" s="38"/>
      <c r="M189" s="220" t="s">
        <v>1</v>
      </c>
      <c r="N189" s="221" t="s">
        <v>42</v>
      </c>
      <c r="O189" s="74"/>
      <c r="P189" s="222">
        <f>O189*H189</f>
        <v>0</v>
      </c>
      <c r="Q189" s="222">
        <v>2.2151299999999998</v>
      </c>
      <c r="R189" s="222">
        <f>Q189*H189</f>
        <v>0.93035459999999992</v>
      </c>
      <c r="S189" s="222">
        <v>0</v>
      </c>
      <c r="T189" s="223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24" t="s">
        <v>217</v>
      </c>
      <c r="AT189" s="224" t="s">
        <v>213</v>
      </c>
      <c r="AU189" s="224" t="s">
        <v>95</v>
      </c>
      <c r="AY189" s="16" t="s">
        <v>211</v>
      </c>
      <c r="BE189" s="225">
        <f>IF(N189="základná",J189,0)</f>
        <v>0</v>
      </c>
      <c r="BF189" s="225">
        <f>IF(N189="znížená",J189,0)</f>
        <v>0</v>
      </c>
      <c r="BG189" s="225">
        <f>IF(N189="zákl. prenesená",J189,0)</f>
        <v>0</v>
      </c>
      <c r="BH189" s="225">
        <f>IF(N189="zníž. prenesená",J189,0)</f>
        <v>0</v>
      </c>
      <c r="BI189" s="225">
        <f>IF(N189="nulová",J189,0)</f>
        <v>0</v>
      </c>
      <c r="BJ189" s="16" t="s">
        <v>95</v>
      </c>
      <c r="BK189" s="225">
        <f>ROUND(I189*H189,2)</f>
        <v>0</v>
      </c>
      <c r="BL189" s="16" t="s">
        <v>217</v>
      </c>
      <c r="BM189" s="224" t="s">
        <v>764</v>
      </c>
    </row>
    <row r="190" spans="1:65" s="13" customFormat="1">
      <c r="B190" s="226"/>
      <c r="C190" s="227"/>
      <c r="D190" s="228" t="s">
        <v>219</v>
      </c>
      <c r="E190" s="229" t="s">
        <v>1</v>
      </c>
      <c r="F190" s="230" t="s">
        <v>1050</v>
      </c>
      <c r="G190" s="227"/>
      <c r="H190" s="231">
        <v>0.42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219</v>
      </c>
      <c r="AU190" s="237" t="s">
        <v>95</v>
      </c>
      <c r="AV190" s="13" t="s">
        <v>95</v>
      </c>
      <c r="AW190" s="13" t="s">
        <v>32</v>
      </c>
      <c r="AX190" s="13" t="s">
        <v>84</v>
      </c>
      <c r="AY190" s="237" t="s">
        <v>211</v>
      </c>
    </row>
    <row r="191" spans="1:65" s="2" customFormat="1" ht="19.899999999999999" customHeight="1">
      <c r="A191" s="33"/>
      <c r="B191" s="34"/>
      <c r="C191" s="213" t="s">
        <v>327</v>
      </c>
      <c r="D191" s="213" t="s">
        <v>213</v>
      </c>
      <c r="E191" s="214" t="s">
        <v>531</v>
      </c>
      <c r="F191" s="215" t="s">
        <v>532</v>
      </c>
      <c r="G191" s="216" t="s">
        <v>384</v>
      </c>
      <c r="H191" s="217">
        <v>1</v>
      </c>
      <c r="I191" s="218"/>
      <c r="J191" s="217">
        <f t="shared" ref="J191:J196" si="5">ROUND(I191*H191,2)</f>
        <v>0</v>
      </c>
      <c r="K191" s="219"/>
      <c r="L191" s="38"/>
      <c r="M191" s="220" t="s">
        <v>1</v>
      </c>
      <c r="N191" s="221" t="s">
        <v>42</v>
      </c>
      <c r="O191" s="74"/>
      <c r="P191" s="222">
        <f t="shared" ref="P191:P196" si="6">O191*H191</f>
        <v>0</v>
      </c>
      <c r="Q191" s="222">
        <v>4.1619999999999997E-2</v>
      </c>
      <c r="R191" s="222">
        <f t="shared" ref="R191:R196" si="7">Q191*H191</f>
        <v>4.1619999999999997E-2</v>
      </c>
      <c r="S191" s="222">
        <v>0</v>
      </c>
      <c r="T191" s="223">
        <f t="shared" ref="T191:T196" si="8"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24" t="s">
        <v>217</v>
      </c>
      <c r="AT191" s="224" t="s">
        <v>213</v>
      </c>
      <c r="AU191" s="224" t="s">
        <v>95</v>
      </c>
      <c r="AY191" s="16" t="s">
        <v>211</v>
      </c>
      <c r="BE191" s="225">
        <f t="shared" ref="BE191:BE196" si="9">IF(N191="základná",J191,0)</f>
        <v>0</v>
      </c>
      <c r="BF191" s="225">
        <f t="shared" ref="BF191:BF196" si="10">IF(N191="znížená",J191,0)</f>
        <v>0</v>
      </c>
      <c r="BG191" s="225">
        <f t="shared" ref="BG191:BG196" si="11">IF(N191="zákl. prenesená",J191,0)</f>
        <v>0</v>
      </c>
      <c r="BH191" s="225">
        <f t="shared" ref="BH191:BH196" si="12">IF(N191="zníž. prenesená",J191,0)</f>
        <v>0</v>
      </c>
      <c r="BI191" s="225">
        <f t="shared" ref="BI191:BI196" si="13">IF(N191="nulová",J191,0)</f>
        <v>0</v>
      </c>
      <c r="BJ191" s="16" t="s">
        <v>95</v>
      </c>
      <c r="BK191" s="225">
        <f t="shared" ref="BK191:BK196" si="14">ROUND(I191*H191,2)</f>
        <v>0</v>
      </c>
      <c r="BL191" s="16" t="s">
        <v>217</v>
      </c>
      <c r="BM191" s="224" t="s">
        <v>1051</v>
      </c>
    </row>
    <row r="192" spans="1:65" s="2" customFormat="1" ht="30" customHeight="1">
      <c r="A192" s="33"/>
      <c r="B192" s="34"/>
      <c r="C192" s="213" t="s">
        <v>332</v>
      </c>
      <c r="D192" s="213" t="s">
        <v>213</v>
      </c>
      <c r="E192" s="214" t="s">
        <v>543</v>
      </c>
      <c r="F192" s="215" t="s">
        <v>544</v>
      </c>
      <c r="G192" s="216" t="s">
        <v>306</v>
      </c>
      <c r="H192" s="217">
        <v>120.61</v>
      </c>
      <c r="I192" s="218"/>
      <c r="J192" s="217">
        <f t="shared" si="5"/>
        <v>0</v>
      </c>
      <c r="K192" s="219"/>
      <c r="L192" s="38"/>
      <c r="M192" s="220" t="s">
        <v>1</v>
      </c>
      <c r="N192" s="221" t="s">
        <v>42</v>
      </c>
      <c r="O192" s="74"/>
      <c r="P192" s="222">
        <f t="shared" si="6"/>
        <v>0</v>
      </c>
      <c r="Q192" s="222">
        <v>0</v>
      </c>
      <c r="R192" s="222">
        <f t="shared" si="7"/>
        <v>0</v>
      </c>
      <c r="S192" s="222">
        <v>0</v>
      </c>
      <c r="T192" s="223">
        <f t="shared" si="8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24" t="s">
        <v>217</v>
      </c>
      <c r="AT192" s="224" t="s">
        <v>213</v>
      </c>
      <c r="AU192" s="224" t="s">
        <v>95</v>
      </c>
      <c r="AY192" s="16" t="s">
        <v>211</v>
      </c>
      <c r="BE192" s="225">
        <f t="shared" si="9"/>
        <v>0</v>
      </c>
      <c r="BF192" s="225">
        <f t="shared" si="10"/>
        <v>0</v>
      </c>
      <c r="BG192" s="225">
        <f t="shared" si="11"/>
        <v>0</v>
      </c>
      <c r="BH192" s="225">
        <f t="shared" si="12"/>
        <v>0</v>
      </c>
      <c r="BI192" s="225">
        <f t="shared" si="13"/>
        <v>0</v>
      </c>
      <c r="BJ192" s="16" t="s">
        <v>95</v>
      </c>
      <c r="BK192" s="225">
        <f t="shared" si="14"/>
        <v>0</v>
      </c>
      <c r="BL192" s="16" t="s">
        <v>217</v>
      </c>
      <c r="BM192" s="224" t="s">
        <v>1052</v>
      </c>
    </row>
    <row r="193" spans="1:65" s="2" customFormat="1" ht="22.15" customHeight="1">
      <c r="A193" s="33"/>
      <c r="B193" s="34"/>
      <c r="C193" s="213" t="s">
        <v>337</v>
      </c>
      <c r="D193" s="213" t="s">
        <v>213</v>
      </c>
      <c r="E193" s="214" t="s">
        <v>547</v>
      </c>
      <c r="F193" s="215" t="s">
        <v>548</v>
      </c>
      <c r="G193" s="216" t="s">
        <v>306</v>
      </c>
      <c r="H193" s="217">
        <v>120.61</v>
      </c>
      <c r="I193" s="218"/>
      <c r="J193" s="217">
        <f t="shared" si="5"/>
        <v>0</v>
      </c>
      <c r="K193" s="219"/>
      <c r="L193" s="38"/>
      <c r="M193" s="220" t="s">
        <v>1</v>
      </c>
      <c r="N193" s="221" t="s">
        <v>42</v>
      </c>
      <c r="O193" s="74"/>
      <c r="P193" s="222">
        <f t="shared" si="6"/>
        <v>0</v>
      </c>
      <c r="Q193" s="222">
        <v>0</v>
      </c>
      <c r="R193" s="222">
        <f t="shared" si="7"/>
        <v>0</v>
      </c>
      <c r="S193" s="222">
        <v>0</v>
      </c>
      <c r="T193" s="223">
        <f t="shared" si="8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24" t="s">
        <v>217</v>
      </c>
      <c r="AT193" s="224" t="s">
        <v>213</v>
      </c>
      <c r="AU193" s="224" t="s">
        <v>95</v>
      </c>
      <c r="AY193" s="16" t="s">
        <v>211</v>
      </c>
      <c r="BE193" s="225">
        <f t="shared" si="9"/>
        <v>0</v>
      </c>
      <c r="BF193" s="225">
        <f t="shared" si="10"/>
        <v>0</v>
      </c>
      <c r="BG193" s="225">
        <f t="shared" si="11"/>
        <v>0</v>
      </c>
      <c r="BH193" s="225">
        <f t="shared" si="12"/>
        <v>0</v>
      </c>
      <c r="BI193" s="225">
        <f t="shared" si="13"/>
        <v>0</v>
      </c>
      <c r="BJ193" s="16" t="s">
        <v>95</v>
      </c>
      <c r="BK193" s="225">
        <f t="shared" si="14"/>
        <v>0</v>
      </c>
      <c r="BL193" s="16" t="s">
        <v>217</v>
      </c>
      <c r="BM193" s="224" t="s">
        <v>1053</v>
      </c>
    </row>
    <row r="194" spans="1:65" s="2" customFormat="1" ht="22.15" customHeight="1">
      <c r="A194" s="33"/>
      <c r="B194" s="34"/>
      <c r="C194" s="213" t="s">
        <v>342</v>
      </c>
      <c r="D194" s="213" t="s">
        <v>213</v>
      </c>
      <c r="E194" s="214" t="s">
        <v>551</v>
      </c>
      <c r="F194" s="215" t="s">
        <v>552</v>
      </c>
      <c r="G194" s="216" t="s">
        <v>306</v>
      </c>
      <c r="H194" s="217">
        <v>120.61</v>
      </c>
      <c r="I194" s="218"/>
      <c r="J194" s="217">
        <f t="shared" si="5"/>
        <v>0</v>
      </c>
      <c r="K194" s="219"/>
      <c r="L194" s="38"/>
      <c r="M194" s="220" t="s">
        <v>1</v>
      </c>
      <c r="N194" s="221" t="s">
        <v>42</v>
      </c>
      <c r="O194" s="74"/>
      <c r="P194" s="222">
        <f t="shared" si="6"/>
        <v>0</v>
      </c>
      <c r="Q194" s="222">
        <v>0</v>
      </c>
      <c r="R194" s="222">
        <f t="shared" si="7"/>
        <v>0</v>
      </c>
      <c r="S194" s="222">
        <v>0</v>
      </c>
      <c r="T194" s="223">
        <f t="shared" si="8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24" t="s">
        <v>217</v>
      </c>
      <c r="AT194" s="224" t="s">
        <v>213</v>
      </c>
      <c r="AU194" s="224" t="s">
        <v>95</v>
      </c>
      <c r="AY194" s="16" t="s">
        <v>211</v>
      </c>
      <c r="BE194" s="225">
        <f t="shared" si="9"/>
        <v>0</v>
      </c>
      <c r="BF194" s="225">
        <f t="shared" si="10"/>
        <v>0</v>
      </c>
      <c r="BG194" s="225">
        <f t="shared" si="11"/>
        <v>0</v>
      </c>
      <c r="BH194" s="225">
        <f t="shared" si="12"/>
        <v>0</v>
      </c>
      <c r="BI194" s="225">
        <f t="shared" si="13"/>
        <v>0</v>
      </c>
      <c r="BJ194" s="16" t="s">
        <v>95</v>
      </c>
      <c r="BK194" s="225">
        <f t="shared" si="14"/>
        <v>0</v>
      </c>
      <c r="BL194" s="16" t="s">
        <v>217</v>
      </c>
      <c r="BM194" s="224" t="s">
        <v>1054</v>
      </c>
    </row>
    <row r="195" spans="1:65" s="2" customFormat="1" ht="22.15" customHeight="1">
      <c r="A195" s="33"/>
      <c r="B195" s="34"/>
      <c r="C195" s="213" t="s">
        <v>347</v>
      </c>
      <c r="D195" s="213" t="s">
        <v>213</v>
      </c>
      <c r="E195" s="214" t="s">
        <v>555</v>
      </c>
      <c r="F195" s="215" t="s">
        <v>556</v>
      </c>
      <c r="G195" s="216" t="s">
        <v>306</v>
      </c>
      <c r="H195" s="217">
        <v>64.94</v>
      </c>
      <c r="I195" s="218"/>
      <c r="J195" s="217">
        <f t="shared" si="5"/>
        <v>0</v>
      </c>
      <c r="K195" s="219"/>
      <c r="L195" s="38"/>
      <c r="M195" s="220" t="s">
        <v>1</v>
      </c>
      <c r="N195" s="221" t="s">
        <v>42</v>
      </c>
      <c r="O195" s="74"/>
      <c r="P195" s="222">
        <f t="shared" si="6"/>
        <v>0</v>
      </c>
      <c r="Q195" s="222">
        <v>0</v>
      </c>
      <c r="R195" s="222">
        <f t="shared" si="7"/>
        <v>0</v>
      </c>
      <c r="S195" s="222">
        <v>0</v>
      </c>
      <c r="T195" s="223">
        <f t="shared" si="8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24" t="s">
        <v>217</v>
      </c>
      <c r="AT195" s="224" t="s">
        <v>213</v>
      </c>
      <c r="AU195" s="224" t="s">
        <v>95</v>
      </c>
      <c r="AY195" s="16" t="s">
        <v>211</v>
      </c>
      <c r="BE195" s="225">
        <f t="shared" si="9"/>
        <v>0</v>
      </c>
      <c r="BF195" s="225">
        <f t="shared" si="10"/>
        <v>0</v>
      </c>
      <c r="BG195" s="225">
        <f t="shared" si="11"/>
        <v>0</v>
      </c>
      <c r="BH195" s="225">
        <f t="shared" si="12"/>
        <v>0</v>
      </c>
      <c r="BI195" s="225">
        <f t="shared" si="13"/>
        <v>0</v>
      </c>
      <c r="BJ195" s="16" t="s">
        <v>95</v>
      </c>
      <c r="BK195" s="225">
        <f t="shared" si="14"/>
        <v>0</v>
      </c>
      <c r="BL195" s="16" t="s">
        <v>217</v>
      </c>
      <c r="BM195" s="224" t="s">
        <v>775</v>
      </c>
    </row>
    <row r="196" spans="1:65" s="2" customFormat="1" ht="22.15" customHeight="1">
      <c r="A196" s="33"/>
      <c r="B196" s="34"/>
      <c r="C196" s="213" t="s">
        <v>352</v>
      </c>
      <c r="D196" s="213" t="s">
        <v>213</v>
      </c>
      <c r="E196" s="214" t="s">
        <v>559</v>
      </c>
      <c r="F196" s="215" t="s">
        <v>560</v>
      </c>
      <c r="G196" s="216" t="s">
        <v>306</v>
      </c>
      <c r="H196" s="217">
        <v>49.08</v>
      </c>
      <c r="I196" s="218"/>
      <c r="J196" s="217">
        <f t="shared" si="5"/>
        <v>0</v>
      </c>
      <c r="K196" s="219"/>
      <c r="L196" s="38"/>
      <c r="M196" s="220" t="s">
        <v>1</v>
      </c>
      <c r="N196" s="221" t="s">
        <v>42</v>
      </c>
      <c r="O196" s="74"/>
      <c r="P196" s="222">
        <f t="shared" si="6"/>
        <v>0</v>
      </c>
      <c r="Q196" s="222">
        <v>0</v>
      </c>
      <c r="R196" s="222">
        <f t="shared" si="7"/>
        <v>0</v>
      </c>
      <c r="S196" s="222">
        <v>0</v>
      </c>
      <c r="T196" s="223">
        <f t="shared" si="8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24" t="s">
        <v>217</v>
      </c>
      <c r="AT196" s="224" t="s">
        <v>213</v>
      </c>
      <c r="AU196" s="224" t="s">
        <v>95</v>
      </c>
      <c r="AY196" s="16" t="s">
        <v>211</v>
      </c>
      <c r="BE196" s="225">
        <f t="shared" si="9"/>
        <v>0</v>
      </c>
      <c r="BF196" s="225">
        <f t="shared" si="10"/>
        <v>0</v>
      </c>
      <c r="BG196" s="225">
        <f t="shared" si="11"/>
        <v>0</v>
      </c>
      <c r="BH196" s="225">
        <f t="shared" si="12"/>
        <v>0</v>
      </c>
      <c r="BI196" s="225">
        <f t="shared" si="13"/>
        <v>0</v>
      </c>
      <c r="BJ196" s="16" t="s">
        <v>95</v>
      </c>
      <c r="BK196" s="225">
        <f t="shared" si="14"/>
        <v>0</v>
      </c>
      <c r="BL196" s="16" t="s">
        <v>217</v>
      </c>
      <c r="BM196" s="224" t="s">
        <v>776</v>
      </c>
    </row>
    <row r="197" spans="1:65" s="13" customFormat="1">
      <c r="B197" s="226"/>
      <c r="C197" s="227"/>
      <c r="D197" s="228" t="s">
        <v>219</v>
      </c>
      <c r="E197" s="229" t="s">
        <v>1</v>
      </c>
      <c r="F197" s="230" t="s">
        <v>1055</v>
      </c>
      <c r="G197" s="227"/>
      <c r="H197" s="231">
        <v>49.08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AT197" s="237" t="s">
        <v>219</v>
      </c>
      <c r="AU197" s="237" t="s">
        <v>95</v>
      </c>
      <c r="AV197" s="13" t="s">
        <v>95</v>
      </c>
      <c r="AW197" s="13" t="s">
        <v>32</v>
      </c>
      <c r="AX197" s="13" t="s">
        <v>84</v>
      </c>
      <c r="AY197" s="237" t="s">
        <v>211</v>
      </c>
    </row>
    <row r="198" spans="1:65" s="12" customFormat="1" ht="22.9" customHeight="1">
      <c r="B198" s="197"/>
      <c r="C198" s="198"/>
      <c r="D198" s="199" t="s">
        <v>75</v>
      </c>
      <c r="E198" s="211" t="s">
        <v>562</v>
      </c>
      <c r="F198" s="211" t="s">
        <v>563</v>
      </c>
      <c r="G198" s="198"/>
      <c r="H198" s="198"/>
      <c r="I198" s="201"/>
      <c r="J198" s="212">
        <f>BK198</f>
        <v>0</v>
      </c>
      <c r="K198" s="198"/>
      <c r="L198" s="203"/>
      <c r="M198" s="204"/>
      <c r="N198" s="205"/>
      <c r="O198" s="205"/>
      <c r="P198" s="206">
        <f>P199</f>
        <v>0</v>
      </c>
      <c r="Q198" s="205"/>
      <c r="R198" s="206">
        <f>R199</f>
        <v>0</v>
      </c>
      <c r="S198" s="205"/>
      <c r="T198" s="207">
        <f>T199</f>
        <v>0</v>
      </c>
      <c r="AR198" s="208" t="s">
        <v>84</v>
      </c>
      <c r="AT198" s="209" t="s">
        <v>75</v>
      </c>
      <c r="AU198" s="209" t="s">
        <v>84</v>
      </c>
      <c r="AY198" s="208" t="s">
        <v>211</v>
      </c>
      <c r="BK198" s="210">
        <f>BK199</f>
        <v>0</v>
      </c>
    </row>
    <row r="199" spans="1:65" s="2" customFormat="1" ht="30" customHeight="1">
      <c r="A199" s="33"/>
      <c r="B199" s="34"/>
      <c r="C199" s="213" t="s">
        <v>357</v>
      </c>
      <c r="D199" s="213" t="s">
        <v>213</v>
      </c>
      <c r="E199" s="214" t="s">
        <v>778</v>
      </c>
      <c r="F199" s="215" t="s">
        <v>779</v>
      </c>
      <c r="G199" s="216" t="s">
        <v>306</v>
      </c>
      <c r="H199" s="217">
        <v>156.77000000000001</v>
      </c>
      <c r="I199" s="218"/>
      <c r="J199" s="217">
        <f>ROUND(I199*H199,2)</f>
        <v>0</v>
      </c>
      <c r="K199" s="219"/>
      <c r="L199" s="38"/>
      <c r="M199" s="259" t="s">
        <v>1</v>
      </c>
      <c r="N199" s="260" t="s">
        <v>42</v>
      </c>
      <c r="O199" s="261"/>
      <c r="P199" s="262">
        <f>O199*H199</f>
        <v>0</v>
      </c>
      <c r="Q199" s="262">
        <v>0</v>
      </c>
      <c r="R199" s="262">
        <f>Q199*H199</f>
        <v>0</v>
      </c>
      <c r="S199" s="262">
        <v>0</v>
      </c>
      <c r="T199" s="263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24" t="s">
        <v>217</v>
      </c>
      <c r="AT199" s="224" t="s">
        <v>213</v>
      </c>
      <c r="AU199" s="224" t="s">
        <v>95</v>
      </c>
      <c r="AY199" s="16" t="s">
        <v>211</v>
      </c>
      <c r="BE199" s="225">
        <f>IF(N199="základná",J199,0)</f>
        <v>0</v>
      </c>
      <c r="BF199" s="225">
        <f>IF(N199="znížená",J199,0)</f>
        <v>0</v>
      </c>
      <c r="BG199" s="225">
        <f>IF(N199="zákl. prenesená",J199,0)</f>
        <v>0</v>
      </c>
      <c r="BH199" s="225">
        <f>IF(N199="zníž. prenesená",J199,0)</f>
        <v>0</v>
      </c>
      <c r="BI199" s="225">
        <f>IF(N199="nulová",J199,0)</f>
        <v>0</v>
      </c>
      <c r="BJ199" s="16" t="s">
        <v>95</v>
      </c>
      <c r="BK199" s="225">
        <f>ROUND(I199*H199,2)</f>
        <v>0</v>
      </c>
      <c r="BL199" s="16" t="s">
        <v>217</v>
      </c>
      <c r="BM199" s="224" t="s">
        <v>1056</v>
      </c>
    </row>
    <row r="200" spans="1:65" s="2" customFormat="1" ht="6.95" customHeight="1">
      <c r="A200" s="33"/>
      <c r="B200" s="57"/>
      <c r="C200" s="58"/>
      <c r="D200" s="58"/>
      <c r="E200" s="58"/>
      <c r="F200" s="58"/>
      <c r="G200" s="58"/>
      <c r="H200" s="58"/>
      <c r="I200" s="58"/>
      <c r="J200" s="58"/>
      <c r="K200" s="58"/>
      <c r="L200" s="38"/>
      <c r="M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</sheetData>
  <sheetProtection password="CC35" sheet="1" objects="1" scenarios="1" formatColumns="0" formatRows="0" autoFilter="0"/>
  <autoFilter ref="C135:K199" xr:uid="{00000000-0009-0000-0000-000014000000}"/>
  <mergeCells count="17">
    <mergeCell ref="E20:H20"/>
    <mergeCell ref="E29:H29"/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BM197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138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1" customFormat="1" ht="12" customHeight="1">
      <c r="B8" s="19"/>
      <c r="D8" s="122" t="s">
        <v>170</v>
      </c>
      <c r="L8" s="19"/>
    </row>
    <row r="9" spans="1:46" s="2" customFormat="1" ht="14.45" customHeight="1">
      <c r="A9" s="33"/>
      <c r="B9" s="38"/>
      <c r="C9" s="33"/>
      <c r="D9" s="33"/>
      <c r="E9" s="403" t="s">
        <v>655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22" t="s">
        <v>633</v>
      </c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5.6" customHeight="1">
      <c r="A11" s="33"/>
      <c r="B11" s="38"/>
      <c r="C11" s="33"/>
      <c r="D11" s="33"/>
      <c r="E11" s="405" t="s">
        <v>1057</v>
      </c>
      <c r="F11" s="406"/>
      <c r="G11" s="406"/>
      <c r="H11" s="406"/>
      <c r="I11" s="33"/>
      <c r="J11" s="33"/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22" t="s">
        <v>16</v>
      </c>
      <c r="E13" s="33"/>
      <c r="F13" s="113" t="s">
        <v>1</v>
      </c>
      <c r="G13" s="33"/>
      <c r="H13" s="33"/>
      <c r="I13" s="122" t="s">
        <v>17</v>
      </c>
      <c r="J13" s="113" t="s">
        <v>1</v>
      </c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18</v>
      </c>
      <c r="E14" s="33"/>
      <c r="F14" s="113" t="s">
        <v>19</v>
      </c>
      <c r="G14" s="33"/>
      <c r="H14" s="33"/>
      <c r="I14" s="122" t="s">
        <v>20</v>
      </c>
      <c r="J14" s="123">
        <f>'Rekapitulácia stavby'!AN8</f>
        <v>44957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22" t="s">
        <v>21</v>
      </c>
      <c r="E16" s="33"/>
      <c r="F16" s="33"/>
      <c r="G16" s="33"/>
      <c r="H16" s="33"/>
      <c r="I16" s="122" t="s">
        <v>22</v>
      </c>
      <c r="J16" s="113" t="s">
        <v>23</v>
      </c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3" t="s">
        <v>24</v>
      </c>
      <c r="F17" s="33"/>
      <c r="G17" s="33"/>
      <c r="H17" s="33"/>
      <c r="I17" s="122" t="s">
        <v>25</v>
      </c>
      <c r="J17" s="113" t="s">
        <v>1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2" t="s">
        <v>26</v>
      </c>
      <c r="E19" s="33"/>
      <c r="F19" s="33"/>
      <c r="G19" s="33"/>
      <c r="H19" s="33"/>
      <c r="I19" s="122" t="s">
        <v>22</v>
      </c>
      <c r="J19" s="29" t="str">
        <f>'Rekapitulácia stavby'!AN13</f>
        <v>Vyplň údaj</v>
      </c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407" t="str">
        <f>'Rekapitulácia stavby'!E14</f>
        <v>Vyplň údaj</v>
      </c>
      <c r="F20" s="408"/>
      <c r="G20" s="408"/>
      <c r="H20" s="408"/>
      <c r="I20" s="122" t="s">
        <v>25</v>
      </c>
      <c r="J20" s="29" t="str">
        <f>'Rekapitulácia stavby'!AN14</f>
        <v>Vyplň údaj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2" t="s">
        <v>28</v>
      </c>
      <c r="E22" s="33"/>
      <c r="F22" s="33"/>
      <c r="G22" s="33"/>
      <c r="H22" s="33"/>
      <c r="I22" s="122" t="s">
        <v>22</v>
      </c>
      <c r="J22" s="113" t="s">
        <v>29</v>
      </c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3" t="s">
        <v>30</v>
      </c>
      <c r="F23" s="33"/>
      <c r="G23" s="33"/>
      <c r="H23" s="33"/>
      <c r="I23" s="122" t="s">
        <v>25</v>
      </c>
      <c r="J23" s="113" t="s">
        <v>31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2" t="s">
        <v>33</v>
      </c>
      <c r="E25" s="33"/>
      <c r="F25" s="33"/>
      <c r="G25" s="33"/>
      <c r="H25" s="33"/>
      <c r="I25" s="122" t="s">
        <v>22</v>
      </c>
      <c r="J25" s="113" t="str">
        <f>IF('Rekapitulácia stavby'!AN19="","",'Rekapitulácia stavby'!AN19)</f>
        <v/>
      </c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3" t="str">
        <f>IF('Rekapitulácia stavby'!E20="","",'Rekapitulácia stavby'!E20)</f>
        <v xml:space="preserve"> </v>
      </c>
      <c r="F26" s="33"/>
      <c r="G26" s="33"/>
      <c r="H26" s="33"/>
      <c r="I26" s="122" t="s">
        <v>25</v>
      </c>
      <c r="J26" s="113" t="str">
        <f>IF('Rekapitulácia stavby'!AN20="","",'Rekapitulácia stavby'!AN20)</f>
        <v/>
      </c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2" t="s">
        <v>35</v>
      </c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5" customHeight="1">
      <c r="A29" s="124"/>
      <c r="B29" s="125"/>
      <c r="C29" s="124"/>
      <c r="D29" s="124"/>
      <c r="E29" s="409" t="s">
        <v>1</v>
      </c>
      <c r="F29" s="409"/>
      <c r="G29" s="409"/>
      <c r="H29" s="409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7"/>
      <c r="E31" s="127"/>
      <c r="F31" s="127"/>
      <c r="G31" s="127"/>
      <c r="H31" s="127"/>
      <c r="I31" s="127"/>
      <c r="J31" s="127"/>
      <c r="K31" s="12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13" t="s">
        <v>172</v>
      </c>
      <c r="E32" s="33"/>
      <c r="F32" s="33"/>
      <c r="G32" s="33"/>
      <c r="H32" s="33"/>
      <c r="I32" s="33"/>
      <c r="J32" s="128">
        <f>J98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9" t="s">
        <v>173</v>
      </c>
      <c r="E33" s="33"/>
      <c r="F33" s="33"/>
      <c r="G33" s="33"/>
      <c r="H33" s="33"/>
      <c r="I33" s="33"/>
      <c r="J33" s="128">
        <f>J107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7"/>
      <c r="E35" s="127"/>
      <c r="F35" s="127"/>
      <c r="G35" s="127"/>
      <c r="H35" s="127"/>
      <c r="I35" s="127"/>
      <c r="J35" s="127"/>
      <c r="K35" s="127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40</v>
      </c>
      <c r="E37" s="134" t="s">
        <v>41</v>
      </c>
      <c r="F37" s="135">
        <f>ROUND((SUM(BE107:BE114) + SUM(BE136:BE196)),  2)</f>
        <v>0</v>
      </c>
      <c r="G37" s="136"/>
      <c r="H37" s="136"/>
      <c r="I37" s="137">
        <v>0.2</v>
      </c>
      <c r="J37" s="135">
        <f>ROUND(((SUM(BE107:BE114) + SUM(BE136:BE196))*I37),  2)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34" t="s">
        <v>42</v>
      </c>
      <c r="F38" s="135">
        <f>ROUND((SUM(BF107:BF114) + SUM(BF136:BF196)),  2)</f>
        <v>0</v>
      </c>
      <c r="G38" s="136"/>
      <c r="H38" s="136"/>
      <c r="I38" s="137">
        <v>0.2</v>
      </c>
      <c r="J38" s="135">
        <f>ROUND(((SUM(BF107:BF114) + SUM(BF136:BF196))*I38),  2)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22" t="s">
        <v>43</v>
      </c>
      <c r="F39" s="138">
        <f>ROUND((SUM(BG107:BG114) + SUM(BG136:BG196)),  2)</f>
        <v>0</v>
      </c>
      <c r="G39" s="33"/>
      <c r="H39" s="33"/>
      <c r="I39" s="139">
        <v>0.2</v>
      </c>
      <c r="J39" s="138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22" t="s">
        <v>44</v>
      </c>
      <c r="F40" s="138">
        <f>ROUND((SUM(BH107:BH114) + SUM(BH136:BH196)),  2)</f>
        <v>0</v>
      </c>
      <c r="G40" s="33"/>
      <c r="H40" s="33"/>
      <c r="I40" s="139">
        <v>0.2</v>
      </c>
      <c r="J40" s="138">
        <f>0</f>
        <v>0</v>
      </c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34" t="s">
        <v>45</v>
      </c>
      <c r="F41" s="135">
        <f>ROUND((SUM(BI107:BI114) + SUM(BI136:BI196)),  2)</f>
        <v>0</v>
      </c>
      <c r="G41" s="136"/>
      <c r="H41" s="136"/>
      <c r="I41" s="137">
        <v>0</v>
      </c>
      <c r="J41" s="135">
        <f>0</f>
        <v>0</v>
      </c>
      <c r="K41" s="33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40"/>
      <c r="D43" s="141" t="s">
        <v>46</v>
      </c>
      <c r="E43" s="142"/>
      <c r="F43" s="142"/>
      <c r="G43" s="143" t="s">
        <v>47</v>
      </c>
      <c r="H43" s="144" t="s">
        <v>48</v>
      </c>
      <c r="I43" s="142"/>
      <c r="J43" s="145">
        <f>SUM(J34:J41)</f>
        <v>0</v>
      </c>
      <c r="K43" s="146"/>
      <c r="L43" s="5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170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4.45" customHeight="1">
      <c r="A87" s="33"/>
      <c r="B87" s="34"/>
      <c r="C87" s="35"/>
      <c r="D87" s="35"/>
      <c r="E87" s="400" t="s">
        <v>655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633</v>
      </c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35"/>
      <c r="D89" s="35"/>
      <c r="E89" s="356" t="str">
        <f>E11</f>
        <v>999-9-9-49 - SO 14.8 Slovenská-Cesta mládeže</v>
      </c>
      <c r="F89" s="402"/>
      <c r="G89" s="402"/>
      <c r="H89" s="402"/>
      <c r="I89" s="35"/>
      <c r="J89" s="35"/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Malacky</v>
      </c>
      <c r="G91" s="35"/>
      <c r="H91" s="35"/>
      <c r="I91" s="28" t="s">
        <v>20</v>
      </c>
      <c r="J91" s="69">
        <f>IF(J14="","",J14)</f>
        <v>44957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9" customHeight="1">
      <c r="A93" s="33"/>
      <c r="B93" s="34"/>
      <c r="C93" s="28" t="s">
        <v>21</v>
      </c>
      <c r="D93" s="35"/>
      <c r="E93" s="35"/>
      <c r="F93" s="26" t="str">
        <f>E17</f>
        <v>Mesto Malacky, Bernolákova 5188/1A, 901 01 Malacky</v>
      </c>
      <c r="G93" s="35"/>
      <c r="H93" s="35"/>
      <c r="I93" s="28" t="s">
        <v>28</v>
      </c>
      <c r="J93" s="31" t="str">
        <f>E23</f>
        <v>Cykloprojekt s.r.o., Laurinská 18, 81101 Bratislav</v>
      </c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6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 xml:space="preserve"> </v>
      </c>
      <c r="K94" s="35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8" t="s">
        <v>175</v>
      </c>
      <c r="D96" s="159"/>
      <c r="E96" s="159"/>
      <c r="F96" s="159"/>
      <c r="G96" s="159"/>
      <c r="H96" s="159"/>
      <c r="I96" s="159"/>
      <c r="J96" s="160" t="s">
        <v>176</v>
      </c>
      <c r="K96" s="159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4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22.9" customHeight="1">
      <c r="A98" s="33"/>
      <c r="B98" s="34"/>
      <c r="C98" s="161" t="s">
        <v>177</v>
      </c>
      <c r="D98" s="35"/>
      <c r="E98" s="35"/>
      <c r="F98" s="35"/>
      <c r="G98" s="35"/>
      <c r="H98" s="35"/>
      <c r="I98" s="35"/>
      <c r="J98" s="87">
        <f>J136</f>
        <v>0</v>
      </c>
      <c r="K98" s="35"/>
      <c r="L98" s="54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178</v>
      </c>
    </row>
    <row r="99" spans="1:65" s="9" customFormat="1" ht="24.95" customHeight="1">
      <c r="B99" s="162"/>
      <c r="C99" s="163"/>
      <c r="D99" s="164" t="s">
        <v>179</v>
      </c>
      <c r="E99" s="165"/>
      <c r="F99" s="165"/>
      <c r="G99" s="165"/>
      <c r="H99" s="165"/>
      <c r="I99" s="165"/>
      <c r="J99" s="166">
        <f>J137</f>
        <v>0</v>
      </c>
      <c r="K99" s="163"/>
      <c r="L99" s="167"/>
    </row>
    <row r="100" spans="1:65" s="10" customFormat="1" ht="19.899999999999999" customHeight="1">
      <c r="B100" s="168"/>
      <c r="C100" s="107"/>
      <c r="D100" s="169" t="s">
        <v>180</v>
      </c>
      <c r="E100" s="170"/>
      <c r="F100" s="170"/>
      <c r="G100" s="170"/>
      <c r="H100" s="170"/>
      <c r="I100" s="170"/>
      <c r="J100" s="171">
        <f>J138</f>
        <v>0</v>
      </c>
      <c r="K100" s="107"/>
      <c r="L100" s="172"/>
    </row>
    <row r="101" spans="1:65" s="10" customFormat="1" ht="19.899999999999999" customHeight="1">
      <c r="B101" s="168"/>
      <c r="C101" s="107"/>
      <c r="D101" s="169" t="s">
        <v>182</v>
      </c>
      <c r="E101" s="170"/>
      <c r="F101" s="170"/>
      <c r="G101" s="170"/>
      <c r="H101" s="170"/>
      <c r="I101" s="170"/>
      <c r="J101" s="171">
        <f>J150</f>
        <v>0</v>
      </c>
      <c r="K101" s="107"/>
      <c r="L101" s="172"/>
    </row>
    <row r="102" spans="1:65" s="10" customFormat="1" ht="19.899999999999999" customHeight="1">
      <c r="B102" s="168"/>
      <c r="C102" s="107"/>
      <c r="D102" s="169" t="s">
        <v>183</v>
      </c>
      <c r="E102" s="170"/>
      <c r="F102" s="170"/>
      <c r="G102" s="170"/>
      <c r="H102" s="170"/>
      <c r="I102" s="170"/>
      <c r="J102" s="171">
        <f>J158</f>
        <v>0</v>
      </c>
      <c r="K102" s="107"/>
      <c r="L102" s="172"/>
    </row>
    <row r="103" spans="1:65" s="10" customFormat="1" ht="19.899999999999999" customHeight="1">
      <c r="B103" s="168"/>
      <c r="C103" s="107"/>
      <c r="D103" s="169" t="s">
        <v>185</v>
      </c>
      <c r="E103" s="170"/>
      <c r="F103" s="170"/>
      <c r="G103" s="170"/>
      <c r="H103" s="170"/>
      <c r="I103" s="170"/>
      <c r="J103" s="171">
        <f>J177</f>
        <v>0</v>
      </c>
      <c r="K103" s="107"/>
      <c r="L103" s="172"/>
    </row>
    <row r="104" spans="1:65" s="10" customFormat="1" ht="19.899999999999999" customHeight="1">
      <c r="B104" s="168"/>
      <c r="C104" s="107"/>
      <c r="D104" s="169" t="s">
        <v>186</v>
      </c>
      <c r="E104" s="170"/>
      <c r="F104" s="170"/>
      <c r="G104" s="170"/>
      <c r="H104" s="170"/>
      <c r="I104" s="170"/>
      <c r="J104" s="171">
        <f>J195</f>
        <v>0</v>
      </c>
      <c r="K104" s="107"/>
      <c r="L104" s="172"/>
    </row>
    <row r="105" spans="1:65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4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65" s="2" customFormat="1" ht="6.9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4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65" s="2" customFormat="1" ht="29.25" customHeight="1">
      <c r="A107" s="33"/>
      <c r="B107" s="34"/>
      <c r="C107" s="161" t="s">
        <v>187</v>
      </c>
      <c r="D107" s="35"/>
      <c r="E107" s="35"/>
      <c r="F107" s="35"/>
      <c r="G107" s="35"/>
      <c r="H107" s="35"/>
      <c r="I107" s="35"/>
      <c r="J107" s="173">
        <f>ROUND(J108 + J109 + J110 + J111 + J112 + J113,2)</f>
        <v>0</v>
      </c>
      <c r="K107" s="35"/>
      <c r="L107" s="54"/>
      <c r="N107" s="174" t="s">
        <v>40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34"/>
      <c r="C108" s="35"/>
      <c r="D108" s="398" t="s">
        <v>188</v>
      </c>
      <c r="E108" s="399"/>
      <c r="F108" s="399"/>
      <c r="G108" s="35"/>
      <c r="H108" s="35"/>
      <c r="I108" s="35"/>
      <c r="J108" s="176">
        <v>0</v>
      </c>
      <c r="K108" s="35"/>
      <c r="L108" s="177"/>
      <c r="M108" s="178"/>
      <c r="N108" s="179" t="s">
        <v>42</v>
      </c>
      <c r="O108" s="178"/>
      <c r="P108" s="178"/>
      <c r="Q108" s="178"/>
      <c r="R108" s="178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81" t="s">
        <v>189</v>
      </c>
      <c r="AZ108" s="178"/>
      <c r="BA108" s="178"/>
      <c r="BB108" s="178"/>
      <c r="BC108" s="178"/>
      <c r="BD108" s="178"/>
      <c r="BE108" s="182">
        <f t="shared" ref="BE108:BE113" si="0">IF(N108="základná",J108,0)</f>
        <v>0</v>
      </c>
      <c r="BF108" s="182">
        <f t="shared" ref="BF108:BF113" si="1">IF(N108="znížená",J108,0)</f>
        <v>0</v>
      </c>
      <c r="BG108" s="182">
        <f t="shared" ref="BG108:BG113" si="2">IF(N108="zákl. prenesená",J108,0)</f>
        <v>0</v>
      </c>
      <c r="BH108" s="182">
        <f t="shared" ref="BH108:BH113" si="3">IF(N108="zníž. prenesená",J108,0)</f>
        <v>0</v>
      </c>
      <c r="BI108" s="182">
        <f t="shared" ref="BI108:BI113" si="4">IF(N108="nulová",J108,0)</f>
        <v>0</v>
      </c>
      <c r="BJ108" s="181" t="s">
        <v>95</v>
      </c>
      <c r="BK108" s="178"/>
      <c r="BL108" s="178"/>
      <c r="BM108" s="178"/>
    </row>
    <row r="109" spans="1:65" s="2" customFormat="1" ht="18" customHeight="1">
      <c r="A109" s="33"/>
      <c r="B109" s="34"/>
      <c r="C109" s="35"/>
      <c r="D109" s="398" t="s">
        <v>190</v>
      </c>
      <c r="E109" s="399"/>
      <c r="F109" s="399"/>
      <c r="G109" s="35"/>
      <c r="H109" s="35"/>
      <c r="I109" s="35"/>
      <c r="J109" s="176"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189</v>
      </c>
      <c r="AZ109" s="178"/>
      <c r="BA109" s="178"/>
      <c r="BB109" s="178"/>
      <c r="BC109" s="178"/>
      <c r="BD109" s="178"/>
      <c r="BE109" s="182">
        <f t="shared" si="0"/>
        <v>0</v>
      </c>
      <c r="BF109" s="182">
        <f t="shared" si="1"/>
        <v>0</v>
      </c>
      <c r="BG109" s="182">
        <f t="shared" si="2"/>
        <v>0</v>
      </c>
      <c r="BH109" s="182">
        <f t="shared" si="3"/>
        <v>0</v>
      </c>
      <c r="BI109" s="182">
        <f t="shared" si="4"/>
        <v>0</v>
      </c>
      <c r="BJ109" s="181" t="s">
        <v>95</v>
      </c>
      <c r="BK109" s="178"/>
      <c r="BL109" s="178"/>
      <c r="BM109" s="178"/>
    </row>
    <row r="110" spans="1:65" s="2" customFormat="1" ht="18" customHeight="1">
      <c r="A110" s="33"/>
      <c r="B110" s="34"/>
      <c r="C110" s="35"/>
      <c r="D110" s="398" t="s">
        <v>191</v>
      </c>
      <c r="E110" s="399"/>
      <c r="F110" s="399"/>
      <c r="G110" s="35"/>
      <c r="H110" s="35"/>
      <c r="I110" s="35"/>
      <c r="J110" s="176">
        <v>0</v>
      </c>
      <c r="K110" s="35"/>
      <c r="L110" s="177"/>
      <c r="M110" s="178"/>
      <c r="N110" s="179" t="s">
        <v>42</v>
      </c>
      <c r="O110" s="178"/>
      <c r="P110" s="178"/>
      <c r="Q110" s="178"/>
      <c r="R110" s="178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81" t="s">
        <v>189</v>
      </c>
      <c r="AZ110" s="178"/>
      <c r="BA110" s="178"/>
      <c r="BB110" s="178"/>
      <c r="BC110" s="178"/>
      <c r="BD110" s="178"/>
      <c r="BE110" s="182">
        <f t="shared" si="0"/>
        <v>0</v>
      </c>
      <c r="BF110" s="182">
        <f t="shared" si="1"/>
        <v>0</v>
      </c>
      <c r="BG110" s="182">
        <f t="shared" si="2"/>
        <v>0</v>
      </c>
      <c r="BH110" s="182">
        <f t="shared" si="3"/>
        <v>0</v>
      </c>
      <c r="BI110" s="182">
        <f t="shared" si="4"/>
        <v>0</v>
      </c>
      <c r="BJ110" s="181" t="s">
        <v>95</v>
      </c>
      <c r="BK110" s="178"/>
      <c r="BL110" s="178"/>
      <c r="BM110" s="178"/>
    </row>
    <row r="111" spans="1:65" s="2" customFormat="1" ht="18" customHeight="1">
      <c r="A111" s="33"/>
      <c r="B111" s="34"/>
      <c r="C111" s="35"/>
      <c r="D111" s="398" t="s">
        <v>192</v>
      </c>
      <c r="E111" s="399"/>
      <c r="F111" s="399"/>
      <c r="G111" s="35"/>
      <c r="H111" s="35"/>
      <c r="I111" s="35"/>
      <c r="J111" s="176">
        <v>0</v>
      </c>
      <c r="K111" s="35"/>
      <c r="L111" s="177"/>
      <c r="M111" s="178"/>
      <c r="N111" s="179" t="s">
        <v>42</v>
      </c>
      <c r="O111" s="178"/>
      <c r="P111" s="178"/>
      <c r="Q111" s="178"/>
      <c r="R111" s="178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81" t="s">
        <v>189</v>
      </c>
      <c r="AZ111" s="178"/>
      <c r="BA111" s="178"/>
      <c r="BB111" s="178"/>
      <c r="BC111" s="178"/>
      <c r="BD111" s="178"/>
      <c r="BE111" s="182">
        <f t="shared" si="0"/>
        <v>0</v>
      </c>
      <c r="BF111" s="182">
        <f t="shared" si="1"/>
        <v>0</v>
      </c>
      <c r="BG111" s="182">
        <f t="shared" si="2"/>
        <v>0</v>
      </c>
      <c r="BH111" s="182">
        <f t="shared" si="3"/>
        <v>0</v>
      </c>
      <c r="BI111" s="182">
        <f t="shared" si="4"/>
        <v>0</v>
      </c>
      <c r="BJ111" s="181" t="s">
        <v>95</v>
      </c>
      <c r="BK111" s="178"/>
      <c r="BL111" s="178"/>
      <c r="BM111" s="178"/>
    </row>
    <row r="112" spans="1:65" s="2" customFormat="1" ht="18" customHeight="1">
      <c r="A112" s="33"/>
      <c r="B112" s="34"/>
      <c r="C112" s="35"/>
      <c r="D112" s="398" t="s">
        <v>193</v>
      </c>
      <c r="E112" s="399"/>
      <c r="F112" s="399"/>
      <c r="G112" s="35"/>
      <c r="H112" s="35"/>
      <c r="I112" s="35"/>
      <c r="J112" s="176">
        <v>0</v>
      </c>
      <c r="K112" s="35"/>
      <c r="L112" s="177"/>
      <c r="M112" s="178"/>
      <c r="N112" s="179" t="s">
        <v>42</v>
      </c>
      <c r="O112" s="178"/>
      <c r="P112" s="178"/>
      <c r="Q112" s="178"/>
      <c r="R112" s="178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81" t="s">
        <v>189</v>
      </c>
      <c r="AZ112" s="178"/>
      <c r="BA112" s="178"/>
      <c r="BB112" s="178"/>
      <c r="BC112" s="178"/>
      <c r="BD112" s="178"/>
      <c r="BE112" s="182">
        <f t="shared" si="0"/>
        <v>0</v>
      </c>
      <c r="BF112" s="182">
        <f t="shared" si="1"/>
        <v>0</v>
      </c>
      <c r="BG112" s="182">
        <f t="shared" si="2"/>
        <v>0</v>
      </c>
      <c r="BH112" s="182">
        <f t="shared" si="3"/>
        <v>0</v>
      </c>
      <c r="BI112" s="182">
        <f t="shared" si="4"/>
        <v>0</v>
      </c>
      <c r="BJ112" s="181" t="s">
        <v>95</v>
      </c>
      <c r="BK112" s="178"/>
      <c r="BL112" s="178"/>
      <c r="BM112" s="178"/>
    </row>
    <row r="113" spans="1:65" s="2" customFormat="1" ht="18" customHeight="1">
      <c r="A113" s="33"/>
      <c r="B113" s="34"/>
      <c r="C113" s="35"/>
      <c r="D113" s="175" t="s">
        <v>194</v>
      </c>
      <c r="E113" s="35"/>
      <c r="F113" s="35"/>
      <c r="G113" s="35"/>
      <c r="H113" s="35"/>
      <c r="I113" s="35"/>
      <c r="J113" s="176">
        <f>ROUND(J32*T113,2)</f>
        <v>0</v>
      </c>
      <c r="K113" s="35"/>
      <c r="L113" s="177"/>
      <c r="M113" s="178"/>
      <c r="N113" s="179" t="s">
        <v>42</v>
      </c>
      <c r="O113" s="178"/>
      <c r="P113" s="178"/>
      <c r="Q113" s="178"/>
      <c r="R113" s="178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81" t="s">
        <v>195</v>
      </c>
      <c r="AZ113" s="178"/>
      <c r="BA113" s="178"/>
      <c r="BB113" s="178"/>
      <c r="BC113" s="178"/>
      <c r="BD113" s="178"/>
      <c r="BE113" s="182">
        <f t="shared" si="0"/>
        <v>0</v>
      </c>
      <c r="BF113" s="182">
        <f t="shared" si="1"/>
        <v>0</v>
      </c>
      <c r="BG113" s="182">
        <f t="shared" si="2"/>
        <v>0</v>
      </c>
      <c r="BH113" s="182">
        <f t="shared" si="3"/>
        <v>0</v>
      </c>
      <c r="BI113" s="182">
        <f t="shared" si="4"/>
        <v>0</v>
      </c>
      <c r="BJ113" s="181" t="s">
        <v>95</v>
      </c>
      <c r="BK113" s="178"/>
      <c r="BL113" s="178"/>
      <c r="BM113" s="178"/>
    </row>
    <row r="114" spans="1:65" s="2" customForma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4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29.25" customHeight="1">
      <c r="A115" s="33"/>
      <c r="B115" s="34"/>
      <c r="C115" s="183" t="s">
        <v>196</v>
      </c>
      <c r="D115" s="159"/>
      <c r="E115" s="159"/>
      <c r="F115" s="159"/>
      <c r="G115" s="159"/>
      <c r="H115" s="159"/>
      <c r="I115" s="159"/>
      <c r="J115" s="184">
        <f>ROUND(J98+J107,2)</f>
        <v>0</v>
      </c>
      <c r="K115" s="159"/>
      <c r="L115" s="54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65" s="2" customFormat="1" ht="6.95" customHeight="1">
      <c r="A120" s="33"/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5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4.95" customHeight="1">
      <c r="A121" s="33"/>
      <c r="B121" s="34"/>
      <c r="C121" s="22" t="s">
        <v>197</v>
      </c>
      <c r="D121" s="35"/>
      <c r="E121" s="35"/>
      <c r="F121" s="35"/>
      <c r="G121" s="35"/>
      <c r="H121" s="35"/>
      <c r="I121" s="35"/>
      <c r="J121" s="35"/>
      <c r="K121" s="35"/>
      <c r="L121" s="54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2" customHeight="1">
      <c r="A123" s="33"/>
      <c r="B123" s="34"/>
      <c r="C123" s="28" t="s">
        <v>14</v>
      </c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27" customHeight="1">
      <c r="A124" s="33"/>
      <c r="B124" s="34"/>
      <c r="C124" s="35"/>
      <c r="D124" s="35"/>
      <c r="E124" s="400" t="str">
        <f>E7</f>
        <v>Cyklotrasa Partizánska - Cesta mládeže, Malacky - časť 2 - neoprávnené náklady</v>
      </c>
      <c r="F124" s="401"/>
      <c r="G124" s="401"/>
      <c r="H124" s="401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1" customFormat="1" ht="12" customHeight="1">
      <c r="B125" s="20"/>
      <c r="C125" s="28" t="s">
        <v>170</v>
      </c>
      <c r="D125" s="21"/>
      <c r="E125" s="21"/>
      <c r="F125" s="21"/>
      <c r="G125" s="21"/>
      <c r="H125" s="21"/>
      <c r="I125" s="21"/>
      <c r="J125" s="21"/>
      <c r="K125" s="21"/>
      <c r="L125" s="19"/>
    </row>
    <row r="126" spans="1:65" s="2" customFormat="1" ht="14.45" customHeight="1">
      <c r="A126" s="33"/>
      <c r="B126" s="34"/>
      <c r="C126" s="35"/>
      <c r="D126" s="35"/>
      <c r="E126" s="400" t="s">
        <v>655</v>
      </c>
      <c r="F126" s="402"/>
      <c r="G126" s="402"/>
      <c r="H126" s="402"/>
      <c r="I126" s="35"/>
      <c r="J126" s="35"/>
      <c r="K126" s="35"/>
      <c r="L126" s="5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5" s="2" customFormat="1" ht="12" customHeight="1">
      <c r="A127" s="33"/>
      <c r="B127" s="34"/>
      <c r="C127" s="28" t="s">
        <v>633</v>
      </c>
      <c r="D127" s="35"/>
      <c r="E127" s="35"/>
      <c r="F127" s="35"/>
      <c r="G127" s="35"/>
      <c r="H127" s="35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5.6" customHeight="1">
      <c r="A128" s="33"/>
      <c r="B128" s="34"/>
      <c r="C128" s="35"/>
      <c r="D128" s="35"/>
      <c r="E128" s="356" t="str">
        <f>E11</f>
        <v>999-9-9-49 - SO 14.8 Slovenská-Cesta mládeže</v>
      </c>
      <c r="F128" s="402"/>
      <c r="G128" s="402"/>
      <c r="H128" s="402"/>
      <c r="I128" s="35"/>
      <c r="J128" s="35"/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18</v>
      </c>
      <c r="D130" s="35"/>
      <c r="E130" s="35"/>
      <c r="F130" s="26" t="str">
        <f>F14</f>
        <v>Malacky</v>
      </c>
      <c r="G130" s="35"/>
      <c r="H130" s="35"/>
      <c r="I130" s="28" t="s">
        <v>20</v>
      </c>
      <c r="J130" s="69">
        <f>IF(J14="","",J14)</f>
        <v>44957</v>
      </c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54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40.9" customHeight="1">
      <c r="A132" s="33"/>
      <c r="B132" s="34"/>
      <c r="C132" s="28" t="s">
        <v>21</v>
      </c>
      <c r="D132" s="35"/>
      <c r="E132" s="35"/>
      <c r="F132" s="26" t="str">
        <f>E17</f>
        <v>Mesto Malacky, Bernolákova 5188/1A, 901 01 Malacky</v>
      </c>
      <c r="G132" s="35"/>
      <c r="H132" s="35"/>
      <c r="I132" s="28" t="s">
        <v>28</v>
      </c>
      <c r="J132" s="31" t="str">
        <f>E23</f>
        <v>Cykloprojekt s.r.o., Laurinská 18, 81101 Bratislav</v>
      </c>
      <c r="K132" s="35"/>
      <c r="L132" s="54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6" customHeight="1">
      <c r="A133" s="33"/>
      <c r="B133" s="34"/>
      <c r="C133" s="28" t="s">
        <v>26</v>
      </c>
      <c r="D133" s="35"/>
      <c r="E133" s="35"/>
      <c r="F133" s="26" t="str">
        <f>IF(E20="","",E20)</f>
        <v>Vyplň údaj</v>
      </c>
      <c r="G133" s="35"/>
      <c r="H133" s="35"/>
      <c r="I133" s="28" t="s">
        <v>33</v>
      </c>
      <c r="J133" s="31" t="str">
        <f>E26</f>
        <v xml:space="preserve"> </v>
      </c>
      <c r="K133" s="35"/>
      <c r="L133" s="54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0.35" customHeight="1">
      <c r="A134" s="33"/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54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11" customFormat="1" ht="29.25" customHeight="1">
      <c r="A135" s="185"/>
      <c r="B135" s="186"/>
      <c r="C135" s="187" t="s">
        <v>198</v>
      </c>
      <c r="D135" s="188" t="s">
        <v>61</v>
      </c>
      <c r="E135" s="188" t="s">
        <v>57</v>
      </c>
      <c r="F135" s="188" t="s">
        <v>58</v>
      </c>
      <c r="G135" s="188" t="s">
        <v>199</v>
      </c>
      <c r="H135" s="188" t="s">
        <v>200</v>
      </c>
      <c r="I135" s="188" t="s">
        <v>201</v>
      </c>
      <c r="J135" s="189" t="s">
        <v>176</v>
      </c>
      <c r="K135" s="190" t="s">
        <v>202</v>
      </c>
      <c r="L135" s="191"/>
      <c r="M135" s="78" t="s">
        <v>1</v>
      </c>
      <c r="N135" s="79" t="s">
        <v>40</v>
      </c>
      <c r="O135" s="79" t="s">
        <v>203</v>
      </c>
      <c r="P135" s="79" t="s">
        <v>204</v>
      </c>
      <c r="Q135" s="79" t="s">
        <v>205</v>
      </c>
      <c r="R135" s="79" t="s">
        <v>206</v>
      </c>
      <c r="S135" s="79" t="s">
        <v>207</v>
      </c>
      <c r="T135" s="80" t="s">
        <v>208</v>
      </c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</row>
    <row r="136" spans="1:65" s="2" customFormat="1" ht="22.9" customHeight="1">
      <c r="A136" s="33"/>
      <c r="B136" s="34"/>
      <c r="C136" s="85" t="s">
        <v>172</v>
      </c>
      <c r="D136" s="35"/>
      <c r="E136" s="35"/>
      <c r="F136" s="35"/>
      <c r="G136" s="35"/>
      <c r="H136" s="35"/>
      <c r="I136" s="35"/>
      <c r="J136" s="192">
        <f>BK136</f>
        <v>0</v>
      </c>
      <c r="K136" s="35"/>
      <c r="L136" s="38"/>
      <c r="M136" s="81"/>
      <c r="N136" s="193"/>
      <c r="O136" s="82"/>
      <c r="P136" s="194">
        <f>P137</f>
        <v>0</v>
      </c>
      <c r="Q136" s="82"/>
      <c r="R136" s="194">
        <f>R137</f>
        <v>328.88429760000002</v>
      </c>
      <c r="S136" s="82"/>
      <c r="T136" s="195">
        <f>T137</f>
        <v>258.41316999999998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75</v>
      </c>
      <c r="AU136" s="16" t="s">
        <v>178</v>
      </c>
      <c r="BK136" s="196">
        <f>BK137</f>
        <v>0</v>
      </c>
    </row>
    <row r="137" spans="1:65" s="12" customFormat="1" ht="25.9" customHeight="1">
      <c r="B137" s="197"/>
      <c r="C137" s="198"/>
      <c r="D137" s="199" t="s">
        <v>75</v>
      </c>
      <c r="E137" s="200" t="s">
        <v>209</v>
      </c>
      <c r="F137" s="200" t="s">
        <v>210</v>
      </c>
      <c r="G137" s="198"/>
      <c r="H137" s="198"/>
      <c r="I137" s="201"/>
      <c r="J137" s="202">
        <f>BK137</f>
        <v>0</v>
      </c>
      <c r="K137" s="198"/>
      <c r="L137" s="203"/>
      <c r="M137" s="204"/>
      <c r="N137" s="205"/>
      <c r="O137" s="205"/>
      <c r="P137" s="206">
        <f>P138+P150+P158+P177+P195</f>
        <v>0</v>
      </c>
      <c r="Q137" s="205"/>
      <c r="R137" s="206">
        <f>R138+R150+R158+R177+R195</f>
        <v>328.88429760000002</v>
      </c>
      <c r="S137" s="205"/>
      <c r="T137" s="207">
        <f>T138+T150+T158+T177+T195</f>
        <v>258.41316999999998</v>
      </c>
      <c r="AR137" s="208" t="s">
        <v>84</v>
      </c>
      <c r="AT137" s="209" t="s">
        <v>75</v>
      </c>
      <c r="AU137" s="209" t="s">
        <v>76</v>
      </c>
      <c r="AY137" s="208" t="s">
        <v>211</v>
      </c>
      <c r="BK137" s="210">
        <f>BK138+BK150+BK158+BK177+BK195</f>
        <v>0</v>
      </c>
    </row>
    <row r="138" spans="1:65" s="12" customFormat="1" ht="22.9" customHeight="1">
      <c r="B138" s="197"/>
      <c r="C138" s="198"/>
      <c r="D138" s="199" t="s">
        <v>75</v>
      </c>
      <c r="E138" s="211" t="s">
        <v>84</v>
      </c>
      <c r="F138" s="211" t="s">
        <v>212</v>
      </c>
      <c r="G138" s="198"/>
      <c r="H138" s="198"/>
      <c r="I138" s="201"/>
      <c r="J138" s="212">
        <f>BK138</f>
        <v>0</v>
      </c>
      <c r="K138" s="198"/>
      <c r="L138" s="203"/>
      <c r="M138" s="204"/>
      <c r="N138" s="205"/>
      <c r="O138" s="205"/>
      <c r="P138" s="206">
        <f>SUM(P139:P149)</f>
        <v>0</v>
      </c>
      <c r="Q138" s="205"/>
      <c r="R138" s="206">
        <f>SUM(R139:R149)</f>
        <v>0</v>
      </c>
      <c r="S138" s="205"/>
      <c r="T138" s="207">
        <f>SUM(T139:T149)</f>
        <v>258.41316999999998</v>
      </c>
      <c r="AR138" s="208" t="s">
        <v>84</v>
      </c>
      <c r="AT138" s="209" t="s">
        <v>75</v>
      </c>
      <c r="AU138" s="209" t="s">
        <v>84</v>
      </c>
      <c r="AY138" s="208" t="s">
        <v>211</v>
      </c>
      <c r="BK138" s="210">
        <f>SUM(BK139:BK149)</f>
        <v>0</v>
      </c>
    </row>
    <row r="139" spans="1:65" s="2" customFormat="1" ht="22.15" customHeight="1">
      <c r="A139" s="33"/>
      <c r="B139" s="34"/>
      <c r="C139" s="213" t="s">
        <v>84</v>
      </c>
      <c r="D139" s="213" t="s">
        <v>213</v>
      </c>
      <c r="E139" s="214" t="s">
        <v>569</v>
      </c>
      <c r="F139" s="215" t="s">
        <v>570</v>
      </c>
      <c r="G139" s="216" t="s">
        <v>216</v>
      </c>
      <c r="H139" s="217">
        <v>359.12</v>
      </c>
      <c r="I139" s="218"/>
      <c r="J139" s="217">
        <f>ROUND(I139*H139,2)</f>
        <v>0</v>
      </c>
      <c r="K139" s="219"/>
      <c r="L139" s="38"/>
      <c r="M139" s="220" t="s">
        <v>1</v>
      </c>
      <c r="N139" s="221" t="s">
        <v>42</v>
      </c>
      <c r="O139" s="74"/>
      <c r="P139" s="222">
        <f>O139*H139</f>
        <v>0</v>
      </c>
      <c r="Q139" s="222">
        <v>0</v>
      </c>
      <c r="R139" s="222">
        <f>Q139*H139</f>
        <v>0</v>
      </c>
      <c r="S139" s="222">
        <v>0.316</v>
      </c>
      <c r="T139" s="223">
        <f>S139*H139</f>
        <v>113.48192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4" t="s">
        <v>217</v>
      </c>
      <c r="AT139" s="224" t="s">
        <v>213</v>
      </c>
      <c r="AU139" s="224" t="s">
        <v>95</v>
      </c>
      <c r="AY139" s="16" t="s">
        <v>211</v>
      </c>
      <c r="BE139" s="225">
        <f>IF(N139="základná",J139,0)</f>
        <v>0</v>
      </c>
      <c r="BF139" s="225">
        <f>IF(N139="znížená",J139,0)</f>
        <v>0</v>
      </c>
      <c r="BG139" s="225">
        <f>IF(N139="zákl. prenesená",J139,0)</f>
        <v>0</v>
      </c>
      <c r="BH139" s="225">
        <f>IF(N139="zníž. prenesená",J139,0)</f>
        <v>0</v>
      </c>
      <c r="BI139" s="225">
        <f>IF(N139="nulová",J139,0)</f>
        <v>0</v>
      </c>
      <c r="BJ139" s="16" t="s">
        <v>95</v>
      </c>
      <c r="BK139" s="225">
        <f>ROUND(I139*H139,2)</f>
        <v>0</v>
      </c>
      <c r="BL139" s="16" t="s">
        <v>217</v>
      </c>
      <c r="BM139" s="224" t="s">
        <v>1058</v>
      </c>
    </row>
    <row r="140" spans="1:65" s="2" customFormat="1" ht="22.15" customHeight="1">
      <c r="A140" s="33"/>
      <c r="B140" s="34"/>
      <c r="C140" s="213" t="s">
        <v>95</v>
      </c>
      <c r="D140" s="213" t="s">
        <v>213</v>
      </c>
      <c r="E140" s="214" t="s">
        <v>232</v>
      </c>
      <c r="F140" s="215" t="s">
        <v>233</v>
      </c>
      <c r="G140" s="216" t="s">
        <v>234</v>
      </c>
      <c r="H140" s="217">
        <v>8.85</v>
      </c>
      <c r="I140" s="218"/>
      <c r="J140" s="217">
        <f>ROUND(I140*H140,2)</f>
        <v>0</v>
      </c>
      <c r="K140" s="219"/>
      <c r="L140" s="38"/>
      <c r="M140" s="220" t="s">
        <v>1</v>
      </c>
      <c r="N140" s="221" t="s">
        <v>42</v>
      </c>
      <c r="O140" s="74"/>
      <c r="P140" s="222">
        <f>O140*H140</f>
        <v>0</v>
      </c>
      <c r="Q140" s="222">
        <v>0</v>
      </c>
      <c r="R140" s="222">
        <f>Q140*H140</f>
        <v>0</v>
      </c>
      <c r="S140" s="222">
        <v>0.14499999999999999</v>
      </c>
      <c r="T140" s="223">
        <f>S140*H140</f>
        <v>1.2832499999999998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4" t="s">
        <v>217</v>
      </c>
      <c r="AT140" s="224" t="s">
        <v>213</v>
      </c>
      <c r="AU140" s="224" t="s">
        <v>95</v>
      </c>
      <c r="AY140" s="16" t="s">
        <v>211</v>
      </c>
      <c r="BE140" s="225">
        <f>IF(N140="základná",J140,0)</f>
        <v>0</v>
      </c>
      <c r="BF140" s="225">
        <f>IF(N140="znížená",J140,0)</f>
        <v>0</v>
      </c>
      <c r="BG140" s="225">
        <f>IF(N140="zákl. prenesená",J140,0)</f>
        <v>0</v>
      </c>
      <c r="BH140" s="225">
        <f>IF(N140="zníž. prenesená",J140,0)</f>
        <v>0</v>
      </c>
      <c r="BI140" s="225">
        <f>IF(N140="nulová",J140,0)</f>
        <v>0</v>
      </c>
      <c r="BJ140" s="16" t="s">
        <v>95</v>
      </c>
      <c r="BK140" s="225">
        <f>ROUND(I140*H140,2)</f>
        <v>0</v>
      </c>
      <c r="BL140" s="16" t="s">
        <v>217</v>
      </c>
      <c r="BM140" s="224" t="s">
        <v>667</v>
      </c>
    </row>
    <row r="141" spans="1:65" s="2" customFormat="1" ht="30" customHeight="1">
      <c r="A141" s="33"/>
      <c r="B141" s="34"/>
      <c r="C141" s="213" t="s">
        <v>225</v>
      </c>
      <c r="D141" s="213" t="s">
        <v>213</v>
      </c>
      <c r="E141" s="214" t="s">
        <v>573</v>
      </c>
      <c r="F141" s="215" t="s">
        <v>574</v>
      </c>
      <c r="G141" s="216" t="s">
        <v>216</v>
      </c>
      <c r="H141" s="217">
        <v>359.12</v>
      </c>
      <c r="I141" s="218"/>
      <c r="J141" s="217">
        <f>ROUND(I141*H141,2)</f>
        <v>0</v>
      </c>
      <c r="K141" s="219"/>
      <c r="L141" s="38"/>
      <c r="M141" s="220" t="s">
        <v>1</v>
      </c>
      <c r="N141" s="221" t="s">
        <v>42</v>
      </c>
      <c r="O141" s="74"/>
      <c r="P141" s="222">
        <f>O141*H141</f>
        <v>0</v>
      </c>
      <c r="Q141" s="222">
        <v>0</v>
      </c>
      <c r="R141" s="222">
        <f>Q141*H141</f>
        <v>0</v>
      </c>
      <c r="S141" s="222">
        <v>0.4</v>
      </c>
      <c r="T141" s="223">
        <f>S141*H141</f>
        <v>143.648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4" t="s">
        <v>217</v>
      </c>
      <c r="AT141" s="224" t="s">
        <v>213</v>
      </c>
      <c r="AU141" s="224" t="s">
        <v>95</v>
      </c>
      <c r="AY141" s="16" t="s">
        <v>211</v>
      </c>
      <c r="BE141" s="225">
        <f>IF(N141="základná",J141,0)</f>
        <v>0</v>
      </c>
      <c r="BF141" s="225">
        <f>IF(N141="znížená",J141,0)</f>
        <v>0</v>
      </c>
      <c r="BG141" s="225">
        <f>IF(N141="zákl. prenesená",J141,0)</f>
        <v>0</v>
      </c>
      <c r="BH141" s="225">
        <f>IF(N141="zníž. prenesená",J141,0)</f>
        <v>0</v>
      </c>
      <c r="BI141" s="225">
        <f>IF(N141="nulová",J141,0)</f>
        <v>0</v>
      </c>
      <c r="BJ141" s="16" t="s">
        <v>95</v>
      </c>
      <c r="BK141" s="225">
        <f>ROUND(I141*H141,2)</f>
        <v>0</v>
      </c>
      <c r="BL141" s="16" t="s">
        <v>217</v>
      </c>
      <c r="BM141" s="224" t="s">
        <v>1059</v>
      </c>
    </row>
    <row r="142" spans="1:65" s="2" customFormat="1" ht="30" customHeight="1">
      <c r="A142" s="33"/>
      <c r="B142" s="34"/>
      <c r="C142" s="213" t="s">
        <v>217</v>
      </c>
      <c r="D142" s="213" t="s">
        <v>213</v>
      </c>
      <c r="E142" s="214" t="s">
        <v>237</v>
      </c>
      <c r="F142" s="215" t="s">
        <v>238</v>
      </c>
      <c r="G142" s="216" t="s">
        <v>239</v>
      </c>
      <c r="H142" s="217">
        <v>2.17</v>
      </c>
      <c r="I142" s="218"/>
      <c r="J142" s="217">
        <f>ROUND(I142*H142,2)</f>
        <v>0</v>
      </c>
      <c r="K142" s="219"/>
      <c r="L142" s="38"/>
      <c r="M142" s="220" t="s">
        <v>1</v>
      </c>
      <c r="N142" s="221" t="s">
        <v>42</v>
      </c>
      <c r="O142" s="74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4" t="s">
        <v>217</v>
      </c>
      <c r="AT142" s="224" t="s">
        <v>213</v>
      </c>
      <c r="AU142" s="224" t="s">
        <v>95</v>
      </c>
      <c r="AY142" s="16" t="s">
        <v>211</v>
      </c>
      <c r="BE142" s="225">
        <f>IF(N142="základná",J142,0)</f>
        <v>0</v>
      </c>
      <c r="BF142" s="225">
        <f>IF(N142="znížená",J142,0)</f>
        <v>0</v>
      </c>
      <c r="BG142" s="225">
        <f>IF(N142="zákl. prenesená",J142,0)</f>
        <v>0</v>
      </c>
      <c r="BH142" s="225">
        <f>IF(N142="zníž. prenesená",J142,0)</f>
        <v>0</v>
      </c>
      <c r="BI142" s="225">
        <f>IF(N142="nulová",J142,0)</f>
        <v>0</v>
      </c>
      <c r="BJ142" s="16" t="s">
        <v>95</v>
      </c>
      <c r="BK142" s="225">
        <f>ROUND(I142*H142,2)</f>
        <v>0</v>
      </c>
      <c r="BL142" s="16" t="s">
        <v>217</v>
      </c>
      <c r="BM142" s="224" t="s">
        <v>669</v>
      </c>
    </row>
    <row r="143" spans="1:65" s="13" customFormat="1">
      <c r="B143" s="226"/>
      <c r="C143" s="227"/>
      <c r="D143" s="228" t="s">
        <v>219</v>
      </c>
      <c r="E143" s="229" t="s">
        <v>1</v>
      </c>
      <c r="F143" s="230" t="s">
        <v>1060</v>
      </c>
      <c r="G143" s="227"/>
      <c r="H143" s="231">
        <v>2.17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219</v>
      </c>
      <c r="AU143" s="237" t="s">
        <v>95</v>
      </c>
      <c r="AV143" s="13" t="s">
        <v>95</v>
      </c>
      <c r="AW143" s="13" t="s">
        <v>32</v>
      </c>
      <c r="AX143" s="13" t="s">
        <v>84</v>
      </c>
      <c r="AY143" s="237" t="s">
        <v>211</v>
      </c>
    </row>
    <row r="144" spans="1:65" s="2" customFormat="1" ht="22.15" customHeight="1">
      <c r="A144" s="33"/>
      <c r="B144" s="34"/>
      <c r="C144" s="213" t="s">
        <v>236</v>
      </c>
      <c r="D144" s="213" t="s">
        <v>213</v>
      </c>
      <c r="E144" s="214" t="s">
        <v>243</v>
      </c>
      <c r="F144" s="215" t="s">
        <v>244</v>
      </c>
      <c r="G144" s="216" t="s">
        <v>239</v>
      </c>
      <c r="H144" s="217">
        <v>2.17</v>
      </c>
      <c r="I144" s="218"/>
      <c r="J144" s="217">
        <f>ROUND(I144*H144,2)</f>
        <v>0</v>
      </c>
      <c r="K144" s="219"/>
      <c r="L144" s="38"/>
      <c r="M144" s="220" t="s">
        <v>1</v>
      </c>
      <c r="N144" s="221" t="s">
        <v>42</v>
      </c>
      <c r="O144" s="74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24" t="s">
        <v>217</v>
      </c>
      <c r="AT144" s="224" t="s">
        <v>213</v>
      </c>
      <c r="AU144" s="224" t="s">
        <v>95</v>
      </c>
      <c r="AY144" s="16" t="s">
        <v>211</v>
      </c>
      <c r="BE144" s="225">
        <f>IF(N144="základná",J144,0)</f>
        <v>0</v>
      </c>
      <c r="BF144" s="225">
        <f>IF(N144="znížená",J144,0)</f>
        <v>0</v>
      </c>
      <c r="BG144" s="225">
        <f>IF(N144="zákl. prenesená",J144,0)</f>
        <v>0</v>
      </c>
      <c r="BH144" s="225">
        <f>IF(N144="zníž. prenesená",J144,0)</f>
        <v>0</v>
      </c>
      <c r="BI144" s="225">
        <f>IF(N144="nulová",J144,0)</f>
        <v>0</v>
      </c>
      <c r="BJ144" s="16" t="s">
        <v>95</v>
      </c>
      <c r="BK144" s="225">
        <f>ROUND(I144*H144,2)</f>
        <v>0</v>
      </c>
      <c r="BL144" s="16" t="s">
        <v>217</v>
      </c>
      <c r="BM144" s="224" t="s">
        <v>672</v>
      </c>
    </row>
    <row r="145" spans="1:65" s="13" customFormat="1">
      <c r="B145" s="226"/>
      <c r="C145" s="227"/>
      <c r="D145" s="228" t="s">
        <v>219</v>
      </c>
      <c r="E145" s="229" t="s">
        <v>1</v>
      </c>
      <c r="F145" s="230" t="s">
        <v>1061</v>
      </c>
      <c r="G145" s="227"/>
      <c r="H145" s="231">
        <v>2.17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219</v>
      </c>
      <c r="AU145" s="237" t="s">
        <v>95</v>
      </c>
      <c r="AV145" s="13" t="s">
        <v>95</v>
      </c>
      <c r="AW145" s="13" t="s">
        <v>32</v>
      </c>
      <c r="AX145" s="13" t="s">
        <v>84</v>
      </c>
      <c r="AY145" s="237" t="s">
        <v>211</v>
      </c>
    </row>
    <row r="146" spans="1:65" s="2" customFormat="1" ht="34.9" customHeight="1">
      <c r="A146" s="33"/>
      <c r="B146" s="34"/>
      <c r="C146" s="213" t="s">
        <v>242</v>
      </c>
      <c r="D146" s="213" t="s">
        <v>213</v>
      </c>
      <c r="E146" s="214" t="s">
        <v>579</v>
      </c>
      <c r="F146" s="215" t="s">
        <v>1034</v>
      </c>
      <c r="G146" s="216" t="s">
        <v>239</v>
      </c>
      <c r="H146" s="217">
        <v>2.17</v>
      </c>
      <c r="I146" s="218"/>
      <c r="J146" s="217">
        <f>ROUND(I146*H146,2)</f>
        <v>0</v>
      </c>
      <c r="K146" s="219"/>
      <c r="L146" s="38"/>
      <c r="M146" s="220" t="s">
        <v>1</v>
      </c>
      <c r="N146" s="221" t="s">
        <v>42</v>
      </c>
      <c r="O146" s="74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24" t="s">
        <v>217</v>
      </c>
      <c r="AT146" s="224" t="s">
        <v>213</v>
      </c>
      <c r="AU146" s="224" t="s">
        <v>95</v>
      </c>
      <c r="AY146" s="16" t="s">
        <v>211</v>
      </c>
      <c r="BE146" s="225">
        <f>IF(N146="základná",J146,0)</f>
        <v>0</v>
      </c>
      <c r="BF146" s="225">
        <f>IF(N146="znížená",J146,0)</f>
        <v>0</v>
      </c>
      <c r="BG146" s="225">
        <f>IF(N146="zákl. prenesená",J146,0)</f>
        <v>0</v>
      </c>
      <c r="BH146" s="225">
        <f>IF(N146="zníž. prenesená",J146,0)</f>
        <v>0</v>
      </c>
      <c r="BI146" s="225">
        <f>IF(N146="nulová",J146,0)</f>
        <v>0</v>
      </c>
      <c r="BJ146" s="16" t="s">
        <v>95</v>
      </c>
      <c r="BK146" s="225">
        <f>ROUND(I146*H146,2)</f>
        <v>0</v>
      </c>
      <c r="BL146" s="16" t="s">
        <v>217</v>
      </c>
      <c r="BM146" s="224" t="s">
        <v>675</v>
      </c>
    </row>
    <row r="147" spans="1:65" s="2" customFormat="1" ht="30" customHeight="1">
      <c r="A147" s="33"/>
      <c r="B147" s="34"/>
      <c r="C147" s="213" t="s">
        <v>247</v>
      </c>
      <c r="D147" s="213" t="s">
        <v>213</v>
      </c>
      <c r="E147" s="214" t="s">
        <v>270</v>
      </c>
      <c r="F147" s="215" t="s">
        <v>1036</v>
      </c>
      <c r="G147" s="216" t="s">
        <v>239</v>
      </c>
      <c r="H147" s="217">
        <v>2.17</v>
      </c>
      <c r="I147" s="218"/>
      <c r="J147" s="217">
        <f>ROUND(I147*H147,2)</f>
        <v>0</v>
      </c>
      <c r="K147" s="219"/>
      <c r="L147" s="38"/>
      <c r="M147" s="220" t="s">
        <v>1</v>
      </c>
      <c r="N147" s="221" t="s">
        <v>42</v>
      </c>
      <c r="O147" s="74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4" t="s">
        <v>217</v>
      </c>
      <c r="AT147" s="224" t="s">
        <v>213</v>
      </c>
      <c r="AU147" s="224" t="s">
        <v>95</v>
      </c>
      <c r="AY147" s="16" t="s">
        <v>211</v>
      </c>
      <c r="BE147" s="225">
        <f>IF(N147="základná",J147,0)</f>
        <v>0</v>
      </c>
      <c r="BF147" s="225">
        <f>IF(N147="znížená",J147,0)</f>
        <v>0</v>
      </c>
      <c r="BG147" s="225">
        <f>IF(N147="zákl. prenesená",J147,0)</f>
        <v>0</v>
      </c>
      <c r="BH147" s="225">
        <f>IF(N147="zníž. prenesená",J147,0)</f>
        <v>0</v>
      </c>
      <c r="BI147" s="225">
        <f>IF(N147="nulová",J147,0)</f>
        <v>0</v>
      </c>
      <c r="BJ147" s="16" t="s">
        <v>95</v>
      </c>
      <c r="BK147" s="225">
        <f>ROUND(I147*H147,2)</f>
        <v>0</v>
      </c>
      <c r="BL147" s="16" t="s">
        <v>217</v>
      </c>
      <c r="BM147" s="224" t="s">
        <v>679</v>
      </c>
    </row>
    <row r="148" spans="1:65" s="2" customFormat="1" ht="22.15" customHeight="1">
      <c r="A148" s="33"/>
      <c r="B148" s="34"/>
      <c r="C148" s="213" t="s">
        <v>252</v>
      </c>
      <c r="D148" s="213" t="s">
        <v>213</v>
      </c>
      <c r="E148" s="214" t="s">
        <v>289</v>
      </c>
      <c r="F148" s="215" t="s">
        <v>290</v>
      </c>
      <c r="G148" s="216" t="s">
        <v>239</v>
      </c>
      <c r="H148" s="217">
        <v>4.3499999999999996</v>
      </c>
      <c r="I148" s="218"/>
      <c r="J148" s="217">
        <f>ROUND(I148*H148,2)</f>
        <v>0</v>
      </c>
      <c r="K148" s="219"/>
      <c r="L148" s="38"/>
      <c r="M148" s="220" t="s">
        <v>1</v>
      </c>
      <c r="N148" s="221" t="s">
        <v>42</v>
      </c>
      <c r="O148" s="74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24" t="s">
        <v>217</v>
      </c>
      <c r="AT148" s="224" t="s">
        <v>213</v>
      </c>
      <c r="AU148" s="224" t="s">
        <v>95</v>
      </c>
      <c r="AY148" s="16" t="s">
        <v>211</v>
      </c>
      <c r="BE148" s="225">
        <f>IF(N148="základná",J148,0)</f>
        <v>0</v>
      </c>
      <c r="BF148" s="225">
        <f>IF(N148="znížená",J148,0)</f>
        <v>0</v>
      </c>
      <c r="BG148" s="225">
        <f>IF(N148="zákl. prenesená",J148,0)</f>
        <v>0</v>
      </c>
      <c r="BH148" s="225">
        <f>IF(N148="zníž. prenesená",J148,0)</f>
        <v>0</v>
      </c>
      <c r="BI148" s="225">
        <f>IF(N148="nulová",J148,0)</f>
        <v>0</v>
      </c>
      <c r="BJ148" s="16" t="s">
        <v>95</v>
      </c>
      <c r="BK148" s="225">
        <f>ROUND(I148*H148,2)</f>
        <v>0</v>
      </c>
      <c r="BL148" s="16" t="s">
        <v>217</v>
      </c>
      <c r="BM148" s="224" t="s">
        <v>686</v>
      </c>
    </row>
    <row r="149" spans="1:65" s="13" customFormat="1">
      <c r="B149" s="226"/>
      <c r="C149" s="227"/>
      <c r="D149" s="228" t="s">
        <v>219</v>
      </c>
      <c r="E149" s="229" t="s">
        <v>1</v>
      </c>
      <c r="F149" s="230" t="s">
        <v>1062</v>
      </c>
      <c r="G149" s="227"/>
      <c r="H149" s="231">
        <v>4.3499999999999996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219</v>
      </c>
      <c r="AU149" s="237" t="s">
        <v>95</v>
      </c>
      <c r="AV149" s="13" t="s">
        <v>95</v>
      </c>
      <c r="AW149" s="13" t="s">
        <v>32</v>
      </c>
      <c r="AX149" s="13" t="s">
        <v>84</v>
      </c>
      <c r="AY149" s="237" t="s">
        <v>211</v>
      </c>
    </row>
    <row r="150" spans="1:65" s="12" customFormat="1" ht="22.9" customHeight="1">
      <c r="B150" s="197"/>
      <c r="C150" s="198"/>
      <c r="D150" s="199" t="s">
        <v>75</v>
      </c>
      <c r="E150" s="211" t="s">
        <v>217</v>
      </c>
      <c r="F150" s="211" t="s">
        <v>366</v>
      </c>
      <c r="G150" s="198"/>
      <c r="H150" s="198"/>
      <c r="I150" s="201"/>
      <c r="J150" s="212">
        <f>BK150</f>
        <v>0</v>
      </c>
      <c r="K150" s="198"/>
      <c r="L150" s="203"/>
      <c r="M150" s="204"/>
      <c r="N150" s="205"/>
      <c r="O150" s="205"/>
      <c r="P150" s="206">
        <f>SUM(P151:P157)</f>
        <v>0</v>
      </c>
      <c r="Q150" s="205"/>
      <c r="R150" s="206">
        <f>SUM(R151:R157)</f>
        <v>0.89337849999999985</v>
      </c>
      <c r="S150" s="205"/>
      <c r="T150" s="207">
        <f>SUM(T151:T157)</f>
        <v>0</v>
      </c>
      <c r="AR150" s="208" t="s">
        <v>84</v>
      </c>
      <c r="AT150" s="209" t="s">
        <v>75</v>
      </c>
      <c r="AU150" s="209" t="s">
        <v>84</v>
      </c>
      <c r="AY150" s="208" t="s">
        <v>211</v>
      </c>
      <c r="BK150" s="210">
        <f>SUM(BK151:BK157)</f>
        <v>0</v>
      </c>
    </row>
    <row r="151" spans="1:65" s="2" customFormat="1" ht="22.15" customHeight="1">
      <c r="A151" s="33"/>
      <c r="B151" s="34"/>
      <c r="C151" s="213" t="s">
        <v>256</v>
      </c>
      <c r="D151" s="213" t="s">
        <v>213</v>
      </c>
      <c r="E151" s="214" t="s">
        <v>372</v>
      </c>
      <c r="F151" s="215" t="s">
        <v>825</v>
      </c>
      <c r="G151" s="216" t="s">
        <v>216</v>
      </c>
      <c r="H151" s="217">
        <v>364.05</v>
      </c>
      <c r="I151" s="218"/>
      <c r="J151" s="217">
        <f>ROUND(I151*H151,2)</f>
        <v>0</v>
      </c>
      <c r="K151" s="219"/>
      <c r="L151" s="38"/>
      <c r="M151" s="220" t="s">
        <v>1</v>
      </c>
      <c r="N151" s="221" t="s">
        <v>42</v>
      </c>
      <c r="O151" s="74"/>
      <c r="P151" s="222">
        <f>O151*H151</f>
        <v>0</v>
      </c>
      <c r="Q151" s="222">
        <v>2.2499999999999998E-3</v>
      </c>
      <c r="R151" s="222">
        <f>Q151*H151</f>
        <v>0.81911249999999991</v>
      </c>
      <c r="S151" s="222">
        <v>0</v>
      </c>
      <c r="T151" s="223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24" t="s">
        <v>217</v>
      </c>
      <c r="AT151" s="224" t="s">
        <v>213</v>
      </c>
      <c r="AU151" s="224" t="s">
        <v>95</v>
      </c>
      <c r="AY151" s="16" t="s">
        <v>211</v>
      </c>
      <c r="BE151" s="225">
        <f>IF(N151="základná",J151,0)</f>
        <v>0</v>
      </c>
      <c r="BF151" s="225">
        <f>IF(N151="znížená",J151,0)</f>
        <v>0</v>
      </c>
      <c r="BG151" s="225">
        <f>IF(N151="zákl. prenesená",J151,0)</f>
        <v>0</v>
      </c>
      <c r="BH151" s="225">
        <f>IF(N151="zníž. prenesená",J151,0)</f>
        <v>0</v>
      </c>
      <c r="BI151" s="225">
        <f>IF(N151="nulová",J151,0)</f>
        <v>0</v>
      </c>
      <c r="BJ151" s="16" t="s">
        <v>95</v>
      </c>
      <c r="BK151" s="225">
        <f>ROUND(I151*H151,2)</f>
        <v>0</v>
      </c>
      <c r="BL151" s="16" t="s">
        <v>217</v>
      </c>
      <c r="BM151" s="224" t="s">
        <v>696</v>
      </c>
    </row>
    <row r="152" spans="1:65" s="13" customFormat="1">
      <c r="B152" s="226"/>
      <c r="C152" s="227"/>
      <c r="D152" s="228" t="s">
        <v>219</v>
      </c>
      <c r="E152" s="229" t="s">
        <v>1</v>
      </c>
      <c r="F152" s="230" t="s">
        <v>1063</v>
      </c>
      <c r="G152" s="227"/>
      <c r="H152" s="231">
        <v>299.76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219</v>
      </c>
      <c r="AU152" s="237" t="s">
        <v>95</v>
      </c>
      <c r="AV152" s="13" t="s">
        <v>95</v>
      </c>
      <c r="AW152" s="13" t="s">
        <v>32</v>
      </c>
      <c r="AX152" s="13" t="s">
        <v>76</v>
      </c>
      <c r="AY152" s="237" t="s">
        <v>211</v>
      </c>
    </row>
    <row r="153" spans="1:65" s="13" customFormat="1">
      <c r="B153" s="226"/>
      <c r="C153" s="227"/>
      <c r="D153" s="228" t="s">
        <v>219</v>
      </c>
      <c r="E153" s="229" t="s">
        <v>1</v>
      </c>
      <c r="F153" s="230" t="s">
        <v>1064</v>
      </c>
      <c r="G153" s="227"/>
      <c r="H153" s="231">
        <v>55.82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219</v>
      </c>
      <c r="AU153" s="237" t="s">
        <v>95</v>
      </c>
      <c r="AV153" s="13" t="s">
        <v>95</v>
      </c>
      <c r="AW153" s="13" t="s">
        <v>32</v>
      </c>
      <c r="AX153" s="13" t="s">
        <v>76</v>
      </c>
      <c r="AY153" s="237" t="s">
        <v>211</v>
      </c>
    </row>
    <row r="154" spans="1:65" s="13" customFormat="1">
      <c r="B154" s="226"/>
      <c r="C154" s="227"/>
      <c r="D154" s="228" t="s">
        <v>219</v>
      </c>
      <c r="E154" s="229" t="s">
        <v>1</v>
      </c>
      <c r="F154" s="230" t="s">
        <v>1065</v>
      </c>
      <c r="G154" s="227"/>
      <c r="H154" s="231">
        <v>8.4700000000000006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219</v>
      </c>
      <c r="AU154" s="237" t="s">
        <v>95</v>
      </c>
      <c r="AV154" s="13" t="s">
        <v>95</v>
      </c>
      <c r="AW154" s="13" t="s">
        <v>32</v>
      </c>
      <c r="AX154" s="13" t="s">
        <v>76</v>
      </c>
      <c r="AY154" s="237" t="s">
        <v>211</v>
      </c>
    </row>
    <row r="155" spans="1:65" s="14" customFormat="1">
      <c r="B155" s="238"/>
      <c r="C155" s="239"/>
      <c r="D155" s="228" t="s">
        <v>219</v>
      </c>
      <c r="E155" s="240" t="s">
        <v>1</v>
      </c>
      <c r="F155" s="241" t="s">
        <v>231</v>
      </c>
      <c r="G155" s="239"/>
      <c r="H155" s="242">
        <v>364.05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AT155" s="248" t="s">
        <v>219</v>
      </c>
      <c r="AU155" s="248" t="s">
        <v>95</v>
      </c>
      <c r="AV155" s="14" t="s">
        <v>217</v>
      </c>
      <c r="AW155" s="14" t="s">
        <v>32</v>
      </c>
      <c r="AX155" s="14" t="s">
        <v>84</v>
      </c>
      <c r="AY155" s="248" t="s">
        <v>211</v>
      </c>
    </row>
    <row r="156" spans="1:65" s="2" customFormat="1" ht="14.45" customHeight="1">
      <c r="A156" s="33"/>
      <c r="B156" s="34"/>
      <c r="C156" s="249" t="s">
        <v>261</v>
      </c>
      <c r="D156" s="249" t="s">
        <v>314</v>
      </c>
      <c r="E156" s="250" t="s">
        <v>377</v>
      </c>
      <c r="F156" s="251" t="s">
        <v>378</v>
      </c>
      <c r="G156" s="252" t="s">
        <v>216</v>
      </c>
      <c r="H156" s="253">
        <v>371.33</v>
      </c>
      <c r="I156" s="254"/>
      <c r="J156" s="253">
        <f>ROUND(I156*H156,2)</f>
        <v>0</v>
      </c>
      <c r="K156" s="255"/>
      <c r="L156" s="256"/>
      <c r="M156" s="257" t="s">
        <v>1</v>
      </c>
      <c r="N156" s="258" t="s">
        <v>42</v>
      </c>
      <c r="O156" s="74"/>
      <c r="P156" s="222">
        <f>O156*H156</f>
        <v>0</v>
      </c>
      <c r="Q156" s="222">
        <v>2.0000000000000001E-4</v>
      </c>
      <c r="R156" s="222">
        <f>Q156*H156</f>
        <v>7.4265999999999999E-2</v>
      </c>
      <c r="S156" s="222">
        <v>0</v>
      </c>
      <c r="T156" s="22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24" t="s">
        <v>252</v>
      </c>
      <c r="AT156" s="224" t="s">
        <v>314</v>
      </c>
      <c r="AU156" s="224" t="s">
        <v>95</v>
      </c>
      <c r="AY156" s="16" t="s">
        <v>211</v>
      </c>
      <c r="BE156" s="225">
        <f>IF(N156="základná",J156,0)</f>
        <v>0</v>
      </c>
      <c r="BF156" s="225">
        <f>IF(N156="znížená",J156,0)</f>
        <v>0</v>
      </c>
      <c r="BG156" s="225">
        <f>IF(N156="zákl. prenesená",J156,0)</f>
        <v>0</v>
      </c>
      <c r="BH156" s="225">
        <f>IF(N156="zníž. prenesená",J156,0)</f>
        <v>0</v>
      </c>
      <c r="BI156" s="225">
        <f>IF(N156="nulová",J156,0)</f>
        <v>0</v>
      </c>
      <c r="BJ156" s="16" t="s">
        <v>95</v>
      </c>
      <c r="BK156" s="225">
        <f>ROUND(I156*H156,2)</f>
        <v>0</v>
      </c>
      <c r="BL156" s="16" t="s">
        <v>217</v>
      </c>
      <c r="BM156" s="224" t="s">
        <v>700</v>
      </c>
    </row>
    <row r="157" spans="1:65" s="13" customFormat="1">
      <c r="B157" s="226"/>
      <c r="C157" s="227"/>
      <c r="D157" s="228" t="s">
        <v>219</v>
      </c>
      <c r="E157" s="227"/>
      <c r="F157" s="230" t="s">
        <v>1066</v>
      </c>
      <c r="G157" s="227"/>
      <c r="H157" s="231">
        <v>371.33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219</v>
      </c>
      <c r="AU157" s="237" t="s">
        <v>95</v>
      </c>
      <c r="AV157" s="13" t="s">
        <v>95</v>
      </c>
      <c r="AW157" s="13" t="s">
        <v>4</v>
      </c>
      <c r="AX157" s="13" t="s">
        <v>84</v>
      </c>
      <c r="AY157" s="237" t="s">
        <v>211</v>
      </c>
    </row>
    <row r="158" spans="1:65" s="12" customFormat="1" ht="22.9" customHeight="1">
      <c r="B158" s="197"/>
      <c r="C158" s="198"/>
      <c r="D158" s="199" t="s">
        <v>75</v>
      </c>
      <c r="E158" s="211" t="s">
        <v>236</v>
      </c>
      <c r="F158" s="211" t="s">
        <v>390</v>
      </c>
      <c r="G158" s="198"/>
      <c r="H158" s="198"/>
      <c r="I158" s="201"/>
      <c r="J158" s="212">
        <f>BK158</f>
        <v>0</v>
      </c>
      <c r="K158" s="198"/>
      <c r="L158" s="203"/>
      <c r="M158" s="204"/>
      <c r="N158" s="205"/>
      <c r="O158" s="205"/>
      <c r="P158" s="206">
        <f>SUM(P159:P176)</f>
        <v>0</v>
      </c>
      <c r="Q158" s="205"/>
      <c r="R158" s="206">
        <f>SUM(R159:R176)</f>
        <v>320.75099400000005</v>
      </c>
      <c r="S158" s="205"/>
      <c r="T158" s="207">
        <f>SUM(T159:T176)</f>
        <v>0</v>
      </c>
      <c r="AR158" s="208" t="s">
        <v>84</v>
      </c>
      <c r="AT158" s="209" t="s">
        <v>75</v>
      </c>
      <c r="AU158" s="209" t="s">
        <v>84</v>
      </c>
      <c r="AY158" s="208" t="s">
        <v>211</v>
      </c>
      <c r="BK158" s="210">
        <f>SUM(BK159:BK176)</f>
        <v>0</v>
      </c>
    </row>
    <row r="159" spans="1:65" s="2" customFormat="1" ht="30" customHeight="1">
      <c r="A159" s="33"/>
      <c r="B159" s="34"/>
      <c r="C159" s="213" t="s">
        <v>265</v>
      </c>
      <c r="D159" s="213" t="s">
        <v>213</v>
      </c>
      <c r="E159" s="214" t="s">
        <v>392</v>
      </c>
      <c r="F159" s="215" t="s">
        <v>830</v>
      </c>
      <c r="G159" s="216" t="s">
        <v>216</v>
      </c>
      <c r="H159" s="217">
        <v>364.05</v>
      </c>
      <c r="I159" s="218"/>
      <c r="J159" s="217">
        <f>ROUND(I159*H159,2)</f>
        <v>0</v>
      </c>
      <c r="K159" s="219"/>
      <c r="L159" s="38"/>
      <c r="M159" s="220" t="s">
        <v>1</v>
      </c>
      <c r="N159" s="221" t="s">
        <v>42</v>
      </c>
      <c r="O159" s="74"/>
      <c r="P159" s="222">
        <f>O159*H159</f>
        <v>0</v>
      </c>
      <c r="Q159" s="222">
        <v>0.27994000000000002</v>
      </c>
      <c r="R159" s="222">
        <f>Q159*H159</f>
        <v>101.91215700000001</v>
      </c>
      <c r="S159" s="222">
        <v>0</v>
      </c>
      <c r="T159" s="22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24" t="s">
        <v>217</v>
      </c>
      <c r="AT159" s="224" t="s">
        <v>213</v>
      </c>
      <c r="AU159" s="224" t="s">
        <v>95</v>
      </c>
      <c r="AY159" s="16" t="s">
        <v>211</v>
      </c>
      <c r="BE159" s="225">
        <f>IF(N159="základná",J159,0)</f>
        <v>0</v>
      </c>
      <c r="BF159" s="225">
        <f>IF(N159="znížená",J159,0)</f>
        <v>0</v>
      </c>
      <c r="BG159" s="225">
        <f>IF(N159="zákl. prenesená",J159,0)</f>
        <v>0</v>
      </c>
      <c r="BH159" s="225">
        <f>IF(N159="zníž. prenesená",J159,0)</f>
        <v>0</v>
      </c>
      <c r="BI159" s="225">
        <f>IF(N159="nulová",J159,0)</f>
        <v>0</v>
      </c>
      <c r="BJ159" s="16" t="s">
        <v>95</v>
      </c>
      <c r="BK159" s="225">
        <f>ROUND(I159*H159,2)</f>
        <v>0</v>
      </c>
      <c r="BL159" s="16" t="s">
        <v>217</v>
      </c>
      <c r="BM159" s="224" t="s">
        <v>703</v>
      </c>
    </row>
    <row r="160" spans="1:65" s="13" customFormat="1">
      <c r="B160" s="226"/>
      <c r="C160" s="227"/>
      <c r="D160" s="228" t="s">
        <v>219</v>
      </c>
      <c r="E160" s="229" t="s">
        <v>1</v>
      </c>
      <c r="F160" s="230" t="s">
        <v>1063</v>
      </c>
      <c r="G160" s="227"/>
      <c r="H160" s="231">
        <v>299.76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219</v>
      </c>
      <c r="AU160" s="237" t="s">
        <v>95</v>
      </c>
      <c r="AV160" s="13" t="s">
        <v>95</v>
      </c>
      <c r="AW160" s="13" t="s">
        <v>32</v>
      </c>
      <c r="AX160" s="13" t="s">
        <v>76</v>
      </c>
      <c r="AY160" s="237" t="s">
        <v>211</v>
      </c>
    </row>
    <row r="161" spans="1:65" s="13" customFormat="1">
      <c r="B161" s="226"/>
      <c r="C161" s="227"/>
      <c r="D161" s="228" t="s">
        <v>219</v>
      </c>
      <c r="E161" s="229" t="s">
        <v>1</v>
      </c>
      <c r="F161" s="230" t="s">
        <v>1064</v>
      </c>
      <c r="G161" s="227"/>
      <c r="H161" s="231">
        <v>55.82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219</v>
      </c>
      <c r="AU161" s="237" t="s">
        <v>95</v>
      </c>
      <c r="AV161" s="13" t="s">
        <v>95</v>
      </c>
      <c r="AW161" s="13" t="s">
        <v>32</v>
      </c>
      <c r="AX161" s="13" t="s">
        <v>76</v>
      </c>
      <c r="AY161" s="237" t="s">
        <v>211</v>
      </c>
    </row>
    <row r="162" spans="1:65" s="13" customFormat="1">
      <c r="B162" s="226"/>
      <c r="C162" s="227"/>
      <c r="D162" s="228" t="s">
        <v>219</v>
      </c>
      <c r="E162" s="229" t="s">
        <v>1</v>
      </c>
      <c r="F162" s="230" t="s">
        <v>1065</v>
      </c>
      <c r="G162" s="227"/>
      <c r="H162" s="231">
        <v>8.4700000000000006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219</v>
      </c>
      <c r="AU162" s="237" t="s">
        <v>95</v>
      </c>
      <c r="AV162" s="13" t="s">
        <v>95</v>
      </c>
      <c r="AW162" s="13" t="s">
        <v>32</v>
      </c>
      <c r="AX162" s="13" t="s">
        <v>76</v>
      </c>
      <c r="AY162" s="237" t="s">
        <v>211</v>
      </c>
    </row>
    <row r="163" spans="1:65" s="14" customFormat="1">
      <c r="B163" s="238"/>
      <c r="C163" s="239"/>
      <c r="D163" s="228" t="s">
        <v>219</v>
      </c>
      <c r="E163" s="240" t="s">
        <v>1</v>
      </c>
      <c r="F163" s="241" t="s">
        <v>231</v>
      </c>
      <c r="G163" s="239"/>
      <c r="H163" s="242">
        <v>364.05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AT163" s="248" t="s">
        <v>219</v>
      </c>
      <c r="AU163" s="248" t="s">
        <v>95</v>
      </c>
      <c r="AV163" s="14" t="s">
        <v>217</v>
      </c>
      <c r="AW163" s="14" t="s">
        <v>32</v>
      </c>
      <c r="AX163" s="14" t="s">
        <v>84</v>
      </c>
      <c r="AY163" s="248" t="s">
        <v>211</v>
      </c>
    </row>
    <row r="164" spans="1:65" s="2" customFormat="1" ht="34.9" customHeight="1">
      <c r="A164" s="33"/>
      <c r="B164" s="34"/>
      <c r="C164" s="213" t="s">
        <v>269</v>
      </c>
      <c r="D164" s="213" t="s">
        <v>213</v>
      </c>
      <c r="E164" s="214" t="s">
        <v>707</v>
      </c>
      <c r="F164" s="215" t="s">
        <v>831</v>
      </c>
      <c r="G164" s="216" t="s">
        <v>216</v>
      </c>
      <c r="H164" s="217">
        <v>364.05</v>
      </c>
      <c r="I164" s="218"/>
      <c r="J164" s="217">
        <f>ROUND(I164*H164,2)</f>
        <v>0</v>
      </c>
      <c r="K164" s="219"/>
      <c r="L164" s="38"/>
      <c r="M164" s="220" t="s">
        <v>1</v>
      </c>
      <c r="N164" s="221" t="s">
        <v>42</v>
      </c>
      <c r="O164" s="74"/>
      <c r="P164" s="222">
        <f>O164*H164</f>
        <v>0</v>
      </c>
      <c r="Q164" s="222">
        <v>0.30834</v>
      </c>
      <c r="R164" s="222">
        <f>Q164*H164</f>
        <v>112.251177</v>
      </c>
      <c r="S164" s="222">
        <v>0</v>
      </c>
      <c r="T164" s="223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24" t="s">
        <v>217</v>
      </c>
      <c r="AT164" s="224" t="s">
        <v>213</v>
      </c>
      <c r="AU164" s="224" t="s">
        <v>95</v>
      </c>
      <c r="AY164" s="16" t="s">
        <v>211</v>
      </c>
      <c r="BE164" s="225">
        <f>IF(N164="základná",J164,0)</f>
        <v>0</v>
      </c>
      <c r="BF164" s="225">
        <f>IF(N164="znížená",J164,0)</f>
        <v>0</v>
      </c>
      <c r="BG164" s="225">
        <f>IF(N164="zákl. prenesená",J164,0)</f>
        <v>0</v>
      </c>
      <c r="BH164" s="225">
        <f>IF(N164="zníž. prenesená",J164,0)</f>
        <v>0</v>
      </c>
      <c r="BI164" s="225">
        <f>IF(N164="nulová",J164,0)</f>
        <v>0</v>
      </c>
      <c r="BJ164" s="16" t="s">
        <v>95</v>
      </c>
      <c r="BK164" s="225">
        <f>ROUND(I164*H164,2)</f>
        <v>0</v>
      </c>
      <c r="BL164" s="16" t="s">
        <v>217</v>
      </c>
      <c r="BM164" s="224" t="s">
        <v>709</v>
      </c>
    </row>
    <row r="165" spans="1:65" s="13" customFormat="1">
      <c r="B165" s="226"/>
      <c r="C165" s="227"/>
      <c r="D165" s="228" t="s">
        <v>219</v>
      </c>
      <c r="E165" s="229" t="s">
        <v>1</v>
      </c>
      <c r="F165" s="230" t="s">
        <v>1067</v>
      </c>
      <c r="G165" s="227"/>
      <c r="H165" s="231">
        <v>299.76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219</v>
      </c>
      <c r="AU165" s="237" t="s">
        <v>95</v>
      </c>
      <c r="AV165" s="13" t="s">
        <v>95</v>
      </c>
      <c r="AW165" s="13" t="s">
        <v>32</v>
      </c>
      <c r="AX165" s="13" t="s">
        <v>76</v>
      </c>
      <c r="AY165" s="237" t="s">
        <v>211</v>
      </c>
    </row>
    <row r="166" spans="1:65" s="13" customFormat="1">
      <c r="B166" s="226"/>
      <c r="C166" s="227"/>
      <c r="D166" s="228" t="s">
        <v>219</v>
      </c>
      <c r="E166" s="229" t="s">
        <v>1</v>
      </c>
      <c r="F166" s="230" t="s">
        <v>1064</v>
      </c>
      <c r="G166" s="227"/>
      <c r="H166" s="231">
        <v>55.82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219</v>
      </c>
      <c r="AU166" s="237" t="s">
        <v>95</v>
      </c>
      <c r="AV166" s="13" t="s">
        <v>95</v>
      </c>
      <c r="AW166" s="13" t="s">
        <v>32</v>
      </c>
      <c r="AX166" s="13" t="s">
        <v>76</v>
      </c>
      <c r="AY166" s="237" t="s">
        <v>211</v>
      </c>
    </row>
    <row r="167" spans="1:65" s="13" customFormat="1">
      <c r="B167" s="226"/>
      <c r="C167" s="227"/>
      <c r="D167" s="228" t="s">
        <v>219</v>
      </c>
      <c r="E167" s="229" t="s">
        <v>1</v>
      </c>
      <c r="F167" s="230" t="s">
        <v>1065</v>
      </c>
      <c r="G167" s="227"/>
      <c r="H167" s="231">
        <v>8.4700000000000006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219</v>
      </c>
      <c r="AU167" s="237" t="s">
        <v>95</v>
      </c>
      <c r="AV167" s="13" t="s">
        <v>95</v>
      </c>
      <c r="AW167" s="13" t="s">
        <v>32</v>
      </c>
      <c r="AX167" s="13" t="s">
        <v>76</v>
      </c>
      <c r="AY167" s="237" t="s">
        <v>211</v>
      </c>
    </row>
    <row r="168" spans="1:65" s="14" customFormat="1">
      <c r="B168" s="238"/>
      <c r="C168" s="239"/>
      <c r="D168" s="228" t="s">
        <v>219</v>
      </c>
      <c r="E168" s="240" t="s">
        <v>1</v>
      </c>
      <c r="F168" s="241" t="s">
        <v>231</v>
      </c>
      <c r="G168" s="239"/>
      <c r="H168" s="242">
        <v>364.05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AT168" s="248" t="s">
        <v>219</v>
      </c>
      <c r="AU168" s="248" t="s">
        <v>95</v>
      </c>
      <c r="AV168" s="14" t="s">
        <v>217</v>
      </c>
      <c r="AW168" s="14" t="s">
        <v>32</v>
      </c>
      <c r="AX168" s="14" t="s">
        <v>84</v>
      </c>
      <c r="AY168" s="248" t="s">
        <v>211</v>
      </c>
    </row>
    <row r="169" spans="1:65" s="2" customFormat="1" ht="30" customHeight="1">
      <c r="A169" s="33"/>
      <c r="B169" s="34"/>
      <c r="C169" s="213" t="s">
        <v>276</v>
      </c>
      <c r="D169" s="213" t="s">
        <v>213</v>
      </c>
      <c r="E169" s="214" t="s">
        <v>715</v>
      </c>
      <c r="F169" s="215" t="s">
        <v>833</v>
      </c>
      <c r="G169" s="216" t="s">
        <v>216</v>
      </c>
      <c r="H169" s="217">
        <v>355.58</v>
      </c>
      <c r="I169" s="218"/>
      <c r="J169" s="217">
        <f>ROUND(I169*H169,2)</f>
        <v>0</v>
      </c>
      <c r="K169" s="219"/>
      <c r="L169" s="38"/>
      <c r="M169" s="220" t="s">
        <v>1</v>
      </c>
      <c r="N169" s="221" t="s">
        <v>42</v>
      </c>
      <c r="O169" s="74"/>
      <c r="P169" s="222">
        <f>O169*H169</f>
        <v>0</v>
      </c>
      <c r="Q169" s="222">
        <v>0.112</v>
      </c>
      <c r="R169" s="222">
        <f>Q169*H169</f>
        <v>39.824959999999997</v>
      </c>
      <c r="S169" s="222">
        <v>0</v>
      </c>
      <c r="T169" s="223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24" t="s">
        <v>217</v>
      </c>
      <c r="AT169" s="224" t="s">
        <v>213</v>
      </c>
      <c r="AU169" s="224" t="s">
        <v>95</v>
      </c>
      <c r="AY169" s="16" t="s">
        <v>211</v>
      </c>
      <c r="BE169" s="225">
        <f>IF(N169="základná",J169,0)</f>
        <v>0</v>
      </c>
      <c r="BF169" s="225">
        <f>IF(N169="znížená",J169,0)</f>
        <v>0</v>
      </c>
      <c r="BG169" s="225">
        <f>IF(N169="zákl. prenesená",J169,0)</f>
        <v>0</v>
      </c>
      <c r="BH169" s="225">
        <f>IF(N169="zníž. prenesená",J169,0)</f>
        <v>0</v>
      </c>
      <c r="BI169" s="225">
        <f>IF(N169="nulová",J169,0)</f>
        <v>0</v>
      </c>
      <c r="BJ169" s="16" t="s">
        <v>95</v>
      </c>
      <c r="BK169" s="225">
        <f>ROUND(I169*H169,2)</f>
        <v>0</v>
      </c>
      <c r="BL169" s="16" t="s">
        <v>217</v>
      </c>
      <c r="BM169" s="224" t="s">
        <v>717</v>
      </c>
    </row>
    <row r="170" spans="1:65" s="13" customFormat="1">
      <c r="B170" s="226"/>
      <c r="C170" s="227"/>
      <c r="D170" s="228" t="s">
        <v>219</v>
      </c>
      <c r="E170" s="229" t="s">
        <v>1</v>
      </c>
      <c r="F170" s="230" t="s">
        <v>1067</v>
      </c>
      <c r="G170" s="227"/>
      <c r="H170" s="231">
        <v>299.76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219</v>
      </c>
      <c r="AU170" s="237" t="s">
        <v>95</v>
      </c>
      <c r="AV170" s="13" t="s">
        <v>95</v>
      </c>
      <c r="AW170" s="13" t="s">
        <v>32</v>
      </c>
      <c r="AX170" s="13" t="s">
        <v>76</v>
      </c>
      <c r="AY170" s="237" t="s">
        <v>211</v>
      </c>
    </row>
    <row r="171" spans="1:65" s="13" customFormat="1">
      <c r="B171" s="226"/>
      <c r="C171" s="227"/>
      <c r="D171" s="228" t="s">
        <v>219</v>
      </c>
      <c r="E171" s="229" t="s">
        <v>1</v>
      </c>
      <c r="F171" s="230" t="s">
        <v>1064</v>
      </c>
      <c r="G171" s="227"/>
      <c r="H171" s="231">
        <v>55.82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219</v>
      </c>
      <c r="AU171" s="237" t="s">
        <v>95</v>
      </c>
      <c r="AV171" s="13" t="s">
        <v>95</v>
      </c>
      <c r="AW171" s="13" t="s">
        <v>32</v>
      </c>
      <c r="AX171" s="13" t="s">
        <v>76</v>
      </c>
      <c r="AY171" s="237" t="s">
        <v>211</v>
      </c>
    </row>
    <row r="172" spans="1:65" s="14" customFormat="1">
      <c r="B172" s="238"/>
      <c r="C172" s="239"/>
      <c r="D172" s="228" t="s">
        <v>219</v>
      </c>
      <c r="E172" s="240" t="s">
        <v>1</v>
      </c>
      <c r="F172" s="241" t="s">
        <v>231</v>
      </c>
      <c r="G172" s="239"/>
      <c r="H172" s="242">
        <v>355.58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219</v>
      </c>
      <c r="AU172" s="248" t="s">
        <v>95</v>
      </c>
      <c r="AV172" s="14" t="s">
        <v>217</v>
      </c>
      <c r="AW172" s="14" t="s">
        <v>32</v>
      </c>
      <c r="AX172" s="14" t="s">
        <v>84</v>
      </c>
      <c r="AY172" s="248" t="s">
        <v>211</v>
      </c>
    </row>
    <row r="173" spans="1:65" s="2" customFormat="1" ht="22.15" customHeight="1">
      <c r="A173" s="33"/>
      <c r="B173" s="34"/>
      <c r="C173" s="249" t="s">
        <v>282</v>
      </c>
      <c r="D173" s="249" t="s">
        <v>314</v>
      </c>
      <c r="E173" s="250" t="s">
        <v>719</v>
      </c>
      <c r="F173" s="251" t="s">
        <v>1018</v>
      </c>
      <c r="G173" s="252" t="s">
        <v>216</v>
      </c>
      <c r="H173" s="253">
        <v>359.14</v>
      </c>
      <c r="I173" s="254"/>
      <c r="J173" s="253">
        <f>ROUND(I173*H173,2)</f>
        <v>0</v>
      </c>
      <c r="K173" s="255"/>
      <c r="L173" s="256"/>
      <c r="M173" s="257" t="s">
        <v>1</v>
      </c>
      <c r="N173" s="258" t="s">
        <v>42</v>
      </c>
      <c r="O173" s="74"/>
      <c r="P173" s="222">
        <f>O173*H173</f>
        <v>0</v>
      </c>
      <c r="Q173" s="222">
        <v>0.18</v>
      </c>
      <c r="R173" s="222">
        <f>Q173*H173</f>
        <v>64.645199999999988</v>
      </c>
      <c r="S173" s="222">
        <v>0</v>
      </c>
      <c r="T173" s="223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24" t="s">
        <v>252</v>
      </c>
      <c r="AT173" s="224" t="s">
        <v>314</v>
      </c>
      <c r="AU173" s="224" t="s">
        <v>95</v>
      </c>
      <c r="AY173" s="16" t="s">
        <v>211</v>
      </c>
      <c r="BE173" s="225">
        <f>IF(N173="základná",J173,0)</f>
        <v>0</v>
      </c>
      <c r="BF173" s="225">
        <f>IF(N173="znížená",J173,0)</f>
        <v>0</v>
      </c>
      <c r="BG173" s="225">
        <f>IF(N173="zákl. prenesená",J173,0)</f>
        <v>0</v>
      </c>
      <c r="BH173" s="225">
        <f>IF(N173="zníž. prenesená",J173,0)</f>
        <v>0</v>
      </c>
      <c r="BI173" s="225">
        <f>IF(N173="nulová",J173,0)</f>
        <v>0</v>
      </c>
      <c r="BJ173" s="16" t="s">
        <v>95</v>
      </c>
      <c r="BK173" s="225">
        <f>ROUND(I173*H173,2)</f>
        <v>0</v>
      </c>
      <c r="BL173" s="16" t="s">
        <v>217</v>
      </c>
      <c r="BM173" s="224" t="s">
        <v>721</v>
      </c>
    </row>
    <row r="174" spans="1:65" s="13" customFormat="1">
      <c r="B174" s="226"/>
      <c r="C174" s="227"/>
      <c r="D174" s="228" t="s">
        <v>219</v>
      </c>
      <c r="E174" s="227"/>
      <c r="F174" s="230" t="s">
        <v>1068</v>
      </c>
      <c r="G174" s="227"/>
      <c r="H174" s="231">
        <v>359.14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AT174" s="237" t="s">
        <v>219</v>
      </c>
      <c r="AU174" s="237" t="s">
        <v>95</v>
      </c>
      <c r="AV174" s="13" t="s">
        <v>95</v>
      </c>
      <c r="AW174" s="13" t="s">
        <v>4</v>
      </c>
      <c r="AX174" s="13" t="s">
        <v>84</v>
      </c>
      <c r="AY174" s="237" t="s">
        <v>211</v>
      </c>
    </row>
    <row r="175" spans="1:65" s="2" customFormat="1" ht="22.15" customHeight="1">
      <c r="A175" s="33"/>
      <c r="B175" s="34"/>
      <c r="C175" s="213" t="s">
        <v>288</v>
      </c>
      <c r="D175" s="213" t="s">
        <v>213</v>
      </c>
      <c r="E175" s="214" t="s">
        <v>726</v>
      </c>
      <c r="F175" s="215" t="s">
        <v>727</v>
      </c>
      <c r="G175" s="216" t="s">
        <v>216</v>
      </c>
      <c r="H175" s="217">
        <v>8.4700000000000006</v>
      </c>
      <c r="I175" s="218"/>
      <c r="J175" s="217">
        <f>ROUND(I175*H175,2)</f>
        <v>0</v>
      </c>
      <c r="K175" s="219"/>
      <c r="L175" s="38"/>
      <c r="M175" s="220" t="s">
        <v>1</v>
      </c>
      <c r="N175" s="221" t="s">
        <v>42</v>
      </c>
      <c r="O175" s="74"/>
      <c r="P175" s="222">
        <f>O175*H175</f>
        <v>0</v>
      </c>
      <c r="Q175" s="222">
        <v>0.112</v>
      </c>
      <c r="R175" s="222">
        <f>Q175*H175</f>
        <v>0.94864000000000004</v>
      </c>
      <c r="S175" s="222">
        <v>0</v>
      </c>
      <c r="T175" s="223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24" t="s">
        <v>217</v>
      </c>
      <c r="AT175" s="224" t="s">
        <v>213</v>
      </c>
      <c r="AU175" s="224" t="s">
        <v>95</v>
      </c>
      <c r="AY175" s="16" t="s">
        <v>211</v>
      </c>
      <c r="BE175" s="225">
        <f>IF(N175="základná",J175,0)</f>
        <v>0</v>
      </c>
      <c r="BF175" s="225">
        <f>IF(N175="znížená",J175,0)</f>
        <v>0</v>
      </c>
      <c r="BG175" s="225">
        <f>IF(N175="zákl. prenesená",J175,0)</f>
        <v>0</v>
      </c>
      <c r="BH175" s="225">
        <f>IF(N175="zníž. prenesená",J175,0)</f>
        <v>0</v>
      </c>
      <c r="BI175" s="225">
        <f>IF(N175="nulová",J175,0)</f>
        <v>0</v>
      </c>
      <c r="BJ175" s="16" t="s">
        <v>95</v>
      </c>
      <c r="BK175" s="225">
        <f>ROUND(I175*H175,2)</f>
        <v>0</v>
      </c>
      <c r="BL175" s="16" t="s">
        <v>217</v>
      </c>
      <c r="BM175" s="224" t="s">
        <v>728</v>
      </c>
    </row>
    <row r="176" spans="1:65" s="2" customFormat="1" ht="14.45" customHeight="1">
      <c r="A176" s="33"/>
      <c r="B176" s="34"/>
      <c r="C176" s="249" t="s">
        <v>293</v>
      </c>
      <c r="D176" s="249" t="s">
        <v>314</v>
      </c>
      <c r="E176" s="250" t="s">
        <v>729</v>
      </c>
      <c r="F176" s="251" t="s">
        <v>730</v>
      </c>
      <c r="G176" s="252" t="s">
        <v>216</v>
      </c>
      <c r="H176" s="253">
        <v>8.4700000000000006</v>
      </c>
      <c r="I176" s="254"/>
      <c r="J176" s="253">
        <f>ROUND(I176*H176,2)</f>
        <v>0</v>
      </c>
      <c r="K176" s="255"/>
      <c r="L176" s="256"/>
      <c r="M176" s="257" t="s">
        <v>1</v>
      </c>
      <c r="N176" s="258" t="s">
        <v>42</v>
      </c>
      <c r="O176" s="74"/>
      <c r="P176" s="222">
        <f>O176*H176</f>
        <v>0</v>
      </c>
      <c r="Q176" s="222">
        <v>0.13800000000000001</v>
      </c>
      <c r="R176" s="222">
        <f>Q176*H176</f>
        <v>1.1688600000000002</v>
      </c>
      <c r="S176" s="222">
        <v>0</v>
      </c>
      <c r="T176" s="223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24" t="s">
        <v>252</v>
      </c>
      <c r="AT176" s="224" t="s">
        <v>314</v>
      </c>
      <c r="AU176" s="224" t="s">
        <v>95</v>
      </c>
      <c r="AY176" s="16" t="s">
        <v>211</v>
      </c>
      <c r="BE176" s="225">
        <f>IF(N176="základná",J176,0)</f>
        <v>0</v>
      </c>
      <c r="BF176" s="225">
        <f>IF(N176="znížená",J176,0)</f>
        <v>0</v>
      </c>
      <c r="BG176" s="225">
        <f>IF(N176="zákl. prenesená",J176,0)</f>
        <v>0</v>
      </c>
      <c r="BH176" s="225">
        <f>IF(N176="zníž. prenesená",J176,0)</f>
        <v>0</v>
      </c>
      <c r="BI176" s="225">
        <f>IF(N176="nulová",J176,0)</f>
        <v>0</v>
      </c>
      <c r="BJ176" s="16" t="s">
        <v>95</v>
      </c>
      <c r="BK176" s="225">
        <f>ROUND(I176*H176,2)</f>
        <v>0</v>
      </c>
      <c r="BL176" s="16" t="s">
        <v>217</v>
      </c>
      <c r="BM176" s="224" t="s">
        <v>731</v>
      </c>
    </row>
    <row r="177" spans="1:65" s="12" customFormat="1" ht="22.9" customHeight="1">
      <c r="B177" s="197"/>
      <c r="C177" s="198"/>
      <c r="D177" s="199" t="s">
        <v>75</v>
      </c>
      <c r="E177" s="211" t="s">
        <v>256</v>
      </c>
      <c r="F177" s="211" t="s">
        <v>457</v>
      </c>
      <c r="G177" s="198"/>
      <c r="H177" s="198"/>
      <c r="I177" s="201"/>
      <c r="J177" s="212">
        <f>BK177</f>
        <v>0</v>
      </c>
      <c r="K177" s="198"/>
      <c r="L177" s="203"/>
      <c r="M177" s="204"/>
      <c r="N177" s="205"/>
      <c r="O177" s="205"/>
      <c r="P177" s="206">
        <f>SUM(P178:P194)</f>
        <v>0</v>
      </c>
      <c r="Q177" s="205"/>
      <c r="R177" s="206">
        <f>SUM(R178:R194)</f>
        <v>7.2399250999999998</v>
      </c>
      <c r="S177" s="205"/>
      <c r="T177" s="207">
        <f>SUM(T178:T194)</f>
        <v>0</v>
      </c>
      <c r="AR177" s="208" t="s">
        <v>84</v>
      </c>
      <c r="AT177" s="209" t="s">
        <v>75</v>
      </c>
      <c r="AU177" s="209" t="s">
        <v>84</v>
      </c>
      <c r="AY177" s="208" t="s">
        <v>211</v>
      </c>
      <c r="BK177" s="210">
        <f>SUM(BK178:BK194)</f>
        <v>0</v>
      </c>
    </row>
    <row r="178" spans="1:65" s="2" customFormat="1" ht="30" customHeight="1">
      <c r="A178" s="33"/>
      <c r="B178" s="34"/>
      <c r="C178" s="213" t="s">
        <v>298</v>
      </c>
      <c r="D178" s="213" t="s">
        <v>213</v>
      </c>
      <c r="E178" s="214" t="s">
        <v>498</v>
      </c>
      <c r="F178" s="215" t="s">
        <v>499</v>
      </c>
      <c r="G178" s="216" t="s">
        <v>234</v>
      </c>
      <c r="H178" s="217">
        <v>3</v>
      </c>
      <c r="I178" s="218"/>
      <c r="J178" s="217">
        <f>ROUND(I178*H178,2)</f>
        <v>0</v>
      </c>
      <c r="K178" s="219"/>
      <c r="L178" s="38"/>
      <c r="M178" s="220" t="s">
        <v>1</v>
      </c>
      <c r="N178" s="221" t="s">
        <v>42</v>
      </c>
      <c r="O178" s="74"/>
      <c r="P178" s="222">
        <f>O178*H178</f>
        <v>0</v>
      </c>
      <c r="Q178" s="222">
        <v>0.15112999999999999</v>
      </c>
      <c r="R178" s="222">
        <f>Q178*H178</f>
        <v>0.45338999999999996</v>
      </c>
      <c r="S178" s="222">
        <v>0</v>
      </c>
      <c r="T178" s="223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24" t="s">
        <v>217</v>
      </c>
      <c r="AT178" s="224" t="s">
        <v>213</v>
      </c>
      <c r="AU178" s="224" t="s">
        <v>95</v>
      </c>
      <c r="AY178" s="16" t="s">
        <v>211</v>
      </c>
      <c r="BE178" s="225">
        <f>IF(N178="základná",J178,0)</f>
        <v>0</v>
      </c>
      <c r="BF178" s="225">
        <f>IF(N178="znížená",J178,0)</f>
        <v>0</v>
      </c>
      <c r="BG178" s="225">
        <f>IF(N178="zákl. prenesená",J178,0)</f>
        <v>0</v>
      </c>
      <c r="BH178" s="225">
        <f>IF(N178="zníž. prenesená",J178,0)</f>
        <v>0</v>
      </c>
      <c r="BI178" s="225">
        <f>IF(N178="nulová",J178,0)</f>
        <v>0</v>
      </c>
      <c r="BJ178" s="16" t="s">
        <v>95</v>
      </c>
      <c r="BK178" s="225">
        <f>ROUND(I178*H178,2)</f>
        <v>0</v>
      </c>
      <c r="BL178" s="16" t="s">
        <v>217</v>
      </c>
      <c r="BM178" s="224" t="s">
        <v>1069</v>
      </c>
    </row>
    <row r="179" spans="1:65" s="13" customFormat="1">
      <c r="B179" s="226"/>
      <c r="C179" s="227"/>
      <c r="D179" s="228" t="s">
        <v>219</v>
      </c>
      <c r="E179" s="229" t="s">
        <v>1</v>
      </c>
      <c r="F179" s="230" t="s">
        <v>1046</v>
      </c>
      <c r="G179" s="227"/>
      <c r="H179" s="231">
        <v>3</v>
      </c>
      <c r="I179" s="232"/>
      <c r="J179" s="227"/>
      <c r="K179" s="227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219</v>
      </c>
      <c r="AU179" s="237" t="s">
        <v>95</v>
      </c>
      <c r="AV179" s="13" t="s">
        <v>95</v>
      </c>
      <c r="AW179" s="13" t="s">
        <v>32</v>
      </c>
      <c r="AX179" s="13" t="s">
        <v>84</v>
      </c>
      <c r="AY179" s="237" t="s">
        <v>211</v>
      </c>
    </row>
    <row r="180" spans="1:65" s="2" customFormat="1" ht="22.15" customHeight="1">
      <c r="A180" s="33"/>
      <c r="B180" s="34"/>
      <c r="C180" s="249" t="s">
        <v>303</v>
      </c>
      <c r="D180" s="249" t="s">
        <v>314</v>
      </c>
      <c r="E180" s="250" t="s">
        <v>503</v>
      </c>
      <c r="F180" s="251" t="s">
        <v>504</v>
      </c>
      <c r="G180" s="252" t="s">
        <v>384</v>
      </c>
      <c r="H180" s="253">
        <v>3.03</v>
      </c>
      <c r="I180" s="254"/>
      <c r="J180" s="253">
        <f>ROUND(I180*H180,2)</f>
        <v>0</v>
      </c>
      <c r="K180" s="255"/>
      <c r="L180" s="256"/>
      <c r="M180" s="257" t="s">
        <v>1</v>
      </c>
      <c r="N180" s="258" t="s">
        <v>42</v>
      </c>
      <c r="O180" s="74"/>
      <c r="P180" s="222">
        <f>O180*H180</f>
        <v>0</v>
      </c>
      <c r="Q180" s="222">
        <v>0.09</v>
      </c>
      <c r="R180" s="222">
        <f>Q180*H180</f>
        <v>0.2727</v>
      </c>
      <c r="S180" s="222">
        <v>0</v>
      </c>
      <c r="T180" s="223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24" t="s">
        <v>252</v>
      </c>
      <c r="AT180" s="224" t="s">
        <v>314</v>
      </c>
      <c r="AU180" s="224" t="s">
        <v>95</v>
      </c>
      <c r="AY180" s="16" t="s">
        <v>211</v>
      </c>
      <c r="BE180" s="225">
        <f>IF(N180="základná",J180,0)</f>
        <v>0</v>
      </c>
      <c r="BF180" s="225">
        <f>IF(N180="znížená",J180,0)</f>
        <v>0</v>
      </c>
      <c r="BG180" s="225">
        <f>IF(N180="zákl. prenesená",J180,0)</f>
        <v>0</v>
      </c>
      <c r="BH180" s="225">
        <f>IF(N180="zníž. prenesená",J180,0)</f>
        <v>0</v>
      </c>
      <c r="BI180" s="225">
        <f>IF(N180="nulová",J180,0)</f>
        <v>0</v>
      </c>
      <c r="BJ180" s="16" t="s">
        <v>95</v>
      </c>
      <c r="BK180" s="225">
        <f>ROUND(I180*H180,2)</f>
        <v>0</v>
      </c>
      <c r="BL180" s="16" t="s">
        <v>217</v>
      </c>
      <c r="BM180" s="224" t="s">
        <v>1070</v>
      </c>
    </row>
    <row r="181" spans="1:65" s="13" customFormat="1">
      <c r="B181" s="226"/>
      <c r="C181" s="227"/>
      <c r="D181" s="228" t="s">
        <v>219</v>
      </c>
      <c r="E181" s="227"/>
      <c r="F181" s="230" t="s">
        <v>435</v>
      </c>
      <c r="G181" s="227"/>
      <c r="H181" s="231">
        <v>3.03</v>
      </c>
      <c r="I181" s="232"/>
      <c r="J181" s="227"/>
      <c r="K181" s="227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219</v>
      </c>
      <c r="AU181" s="237" t="s">
        <v>95</v>
      </c>
      <c r="AV181" s="13" t="s">
        <v>95</v>
      </c>
      <c r="AW181" s="13" t="s">
        <v>4</v>
      </c>
      <c r="AX181" s="13" t="s">
        <v>84</v>
      </c>
      <c r="AY181" s="237" t="s">
        <v>211</v>
      </c>
    </row>
    <row r="182" spans="1:65" s="2" customFormat="1" ht="30" customHeight="1">
      <c r="A182" s="33"/>
      <c r="B182" s="34"/>
      <c r="C182" s="213" t="s">
        <v>309</v>
      </c>
      <c r="D182" s="213" t="s">
        <v>213</v>
      </c>
      <c r="E182" s="214" t="s">
        <v>508</v>
      </c>
      <c r="F182" s="215" t="s">
        <v>509</v>
      </c>
      <c r="G182" s="216" t="s">
        <v>234</v>
      </c>
      <c r="H182" s="217">
        <v>28</v>
      </c>
      <c r="I182" s="218"/>
      <c r="J182" s="217">
        <f>ROUND(I182*H182,2)</f>
        <v>0</v>
      </c>
      <c r="K182" s="219"/>
      <c r="L182" s="38"/>
      <c r="M182" s="220" t="s">
        <v>1</v>
      </c>
      <c r="N182" s="221" t="s">
        <v>42</v>
      </c>
      <c r="O182" s="74"/>
      <c r="P182" s="222">
        <f>O182*H182</f>
        <v>0</v>
      </c>
      <c r="Q182" s="222">
        <v>9.8530000000000006E-2</v>
      </c>
      <c r="R182" s="222">
        <f>Q182*H182</f>
        <v>2.7588400000000002</v>
      </c>
      <c r="S182" s="222">
        <v>0</v>
      </c>
      <c r="T182" s="223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24" t="s">
        <v>217</v>
      </c>
      <c r="AT182" s="224" t="s">
        <v>213</v>
      </c>
      <c r="AU182" s="224" t="s">
        <v>95</v>
      </c>
      <c r="AY182" s="16" t="s">
        <v>211</v>
      </c>
      <c r="BE182" s="225">
        <f>IF(N182="základná",J182,0)</f>
        <v>0</v>
      </c>
      <c r="BF182" s="225">
        <f>IF(N182="znížená",J182,0)</f>
        <v>0</v>
      </c>
      <c r="BG182" s="225">
        <f>IF(N182="zákl. prenesená",J182,0)</f>
        <v>0</v>
      </c>
      <c r="BH182" s="225">
        <f>IF(N182="zníž. prenesená",J182,0)</f>
        <v>0</v>
      </c>
      <c r="BI182" s="225">
        <f>IF(N182="nulová",J182,0)</f>
        <v>0</v>
      </c>
      <c r="BJ182" s="16" t="s">
        <v>95</v>
      </c>
      <c r="BK182" s="225">
        <f>ROUND(I182*H182,2)</f>
        <v>0</v>
      </c>
      <c r="BL182" s="16" t="s">
        <v>217</v>
      </c>
      <c r="BM182" s="224" t="s">
        <v>760</v>
      </c>
    </row>
    <row r="183" spans="1:65" s="13" customFormat="1">
      <c r="B183" s="226"/>
      <c r="C183" s="227"/>
      <c r="D183" s="228" t="s">
        <v>219</v>
      </c>
      <c r="E183" s="229" t="s">
        <v>1</v>
      </c>
      <c r="F183" s="230" t="s">
        <v>1071</v>
      </c>
      <c r="G183" s="227"/>
      <c r="H183" s="231">
        <v>28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219</v>
      </c>
      <c r="AU183" s="237" t="s">
        <v>95</v>
      </c>
      <c r="AV183" s="13" t="s">
        <v>95</v>
      </c>
      <c r="AW183" s="13" t="s">
        <v>32</v>
      </c>
      <c r="AX183" s="13" t="s">
        <v>84</v>
      </c>
      <c r="AY183" s="237" t="s">
        <v>211</v>
      </c>
    </row>
    <row r="184" spans="1:65" s="2" customFormat="1" ht="14.45" customHeight="1">
      <c r="A184" s="33"/>
      <c r="B184" s="34"/>
      <c r="C184" s="249" t="s">
        <v>7</v>
      </c>
      <c r="D184" s="249" t="s">
        <v>314</v>
      </c>
      <c r="E184" s="250" t="s">
        <v>513</v>
      </c>
      <c r="F184" s="251" t="s">
        <v>514</v>
      </c>
      <c r="G184" s="252" t="s">
        <v>384</v>
      </c>
      <c r="H184" s="253">
        <v>28.28</v>
      </c>
      <c r="I184" s="254"/>
      <c r="J184" s="253">
        <f>ROUND(I184*H184,2)</f>
        <v>0</v>
      </c>
      <c r="K184" s="255"/>
      <c r="L184" s="256"/>
      <c r="M184" s="257" t="s">
        <v>1</v>
      </c>
      <c r="N184" s="258" t="s">
        <v>42</v>
      </c>
      <c r="O184" s="74"/>
      <c r="P184" s="222">
        <f>O184*H184</f>
        <v>0</v>
      </c>
      <c r="Q184" s="222">
        <v>2.3E-2</v>
      </c>
      <c r="R184" s="222">
        <f>Q184*H184</f>
        <v>0.65044000000000002</v>
      </c>
      <c r="S184" s="222">
        <v>0</v>
      </c>
      <c r="T184" s="223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24" t="s">
        <v>252</v>
      </c>
      <c r="AT184" s="224" t="s">
        <v>314</v>
      </c>
      <c r="AU184" s="224" t="s">
        <v>95</v>
      </c>
      <c r="AY184" s="16" t="s">
        <v>211</v>
      </c>
      <c r="BE184" s="225">
        <f>IF(N184="základná",J184,0)</f>
        <v>0</v>
      </c>
      <c r="BF184" s="225">
        <f>IF(N184="znížená",J184,0)</f>
        <v>0</v>
      </c>
      <c r="BG184" s="225">
        <f>IF(N184="zákl. prenesená",J184,0)</f>
        <v>0</v>
      </c>
      <c r="BH184" s="225">
        <f>IF(N184="zníž. prenesená",J184,0)</f>
        <v>0</v>
      </c>
      <c r="BI184" s="225">
        <f>IF(N184="nulová",J184,0)</f>
        <v>0</v>
      </c>
      <c r="BJ184" s="16" t="s">
        <v>95</v>
      </c>
      <c r="BK184" s="225">
        <f>ROUND(I184*H184,2)</f>
        <v>0</v>
      </c>
      <c r="BL184" s="16" t="s">
        <v>217</v>
      </c>
      <c r="BM184" s="224" t="s">
        <v>762</v>
      </c>
    </row>
    <row r="185" spans="1:65" s="13" customFormat="1">
      <c r="B185" s="226"/>
      <c r="C185" s="227"/>
      <c r="D185" s="228" t="s">
        <v>219</v>
      </c>
      <c r="E185" s="227"/>
      <c r="F185" s="230" t="s">
        <v>1072</v>
      </c>
      <c r="G185" s="227"/>
      <c r="H185" s="231">
        <v>28.28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219</v>
      </c>
      <c r="AU185" s="237" t="s">
        <v>95</v>
      </c>
      <c r="AV185" s="13" t="s">
        <v>95</v>
      </c>
      <c r="AW185" s="13" t="s">
        <v>4</v>
      </c>
      <c r="AX185" s="13" t="s">
        <v>84</v>
      </c>
      <c r="AY185" s="237" t="s">
        <v>211</v>
      </c>
    </row>
    <row r="186" spans="1:65" s="2" customFormat="1" ht="22.15" customHeight="1">
      <c r="A186" s="33"/>
      <c r="B186" s="34"/>
      <c r="C186" s="213" t="s">
        <v>318</v>
      </c>
      <c r="D186" s="213" t="s">
        <v>213</v>
      </c>
      <c r="E186" s="214" t="s">
        <v>518</v>
      </c>
      <c r="F186" s="215" t="s">
        <v>519</v>
      </c>
      <c r="G186" s="216" t="s">
        <v>239</v>
      </c>
      <c r="H186" s="217">
        <v>1.27</v>
      </c>
      <c r="I186" s="218"/>
      <c r="J186" s="217">
        <f>ROUND(I186*H186,2)</f>
        <v>0</v>
      </c>
      <c r="K186" s="219"/>
      <c r="L186" s="38"/>
      <c r="M186" s="220" t="s">
        <v>1</v>
      </c>
      <c r="N186" s="221" t="s">
        <v>42</v>
      </c>
      <c r="O186" s="74"/>
      <c r="P186" s="222">
        <f>O186*H186</f>
        <v>0</v>
      </c>
      <c r="Q186" s="222">
        <v>2.2151299999999998</v>
      </c>
      <c r="R186" s="222">
        <f>Q186*H186</f>
        <v>2.8132150999999999</v>
      </c>
      <c r="S186" s="222">
        <v>0</v>
      </c>
      <c r="T186" s="223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24" t="s">
        <v>217</v>
      </c>
      <c r="AT186" s="224" t="s">
        <v>213</v>
      </c>
      <c r="AU186" s="224" t="s">
        <v>95</v>
      </c>
      <c r="AY186" s="16" t="s">
        <v>211</v>
      </c>
      <c r="BE186" s="225">
        <f>IF(N186="základná",J186,0)</f>
        <v>0</v>
      </c>
      <c r="BF186" s="225">
        <f>IF(N186="znížená",J186,0)</f>
        <v>0</v>
      </c>
      <c r="BG186" s="225">
        <f>IF(N186="zákl. prenesená",J186,0)</f>
        <v>0</v>
      </c>
      <c r="BH186" s="225">
        <f>IF(N186="zníž. prenesená",J186,0)</f>
        <v>0</v>
      </c>
      <c r="BI186" s="225">
        <f>IF(N186="nulová",J186,0)</f>
        <v>0</v>
      </c>
      <c r="BJ186" s="16" t="s">
        <v>95</v>
      </c>
      <c r="BK186" s="225">
        <f>ROUND(I186*H186,2)</f>
        <v>0</v>
      </c>
      <c r="BL186" s="16" t="s">
        <v>217</v>
      </c>
      <c r="BM186" s="224" t="s">
        <v>764</v>
      </c>
    </row>
    <row r="187" spans="1:65" s="13" customFormat="1">
      <c r="B187" s="226"/>
      <c r="C187" s="227"/>
      <c r="D187" s="228" t="s">
        <v>219</v>
      </c>
      <c r="E187" s="229" t="s">
        <v>1</v>
      </c>
      <c r="F187" s="230" t="s">
        <v>1073</v>
      </c>
      <c r="G187" s="227"/>
      <c r="H187" s="231">
        <v>1.27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219</v>
      </c>
      <c r="AU187" s="237" t="s">
        <v>95</v>
      </c>
      <c r="AV187" s="13" t="s">
        <v>95</v>
      </c>
      <c r="AW187" s="13" t="s">
        <v>32</v>
      </c>
      <c r="AX187" s="13" t="s">
        <v>84</v>
      </c>
      <c r="AY187" s="237" t="s">
        <v>211</v>
      </c>
    </row>
    <row r="188" spans="1:65" s="2" customFormat="1" ht="19.899999999999999" customHeight="1">
      <c r="A188" s="33"/>
      <c r="B188" s="34"/>
      <c r="C188" s="213" t="s">
        <v>323</v>
      </c>
      <c r="D188" s="213" t="s">
        <v>213</v>
      </c>
      <c r="E188" s="214" t="s">
        <v>531</v>
      </c>
      <c r="F188" s="215" t="s">
        <v>532</v>
      </c>
      <c r="G188" s="216" t="s">
        <v>384</v>
      </c>
      <c r="H188" s="217">
        <v>7</v>
      </c>
      <c r="I188" s="218"/>
      <c r="J188" s="217">
        <f t="shared" ref="J188:J193" si="5">ROUND(I188*H188,2)</f>
        <v>0</v>
      </c>
      <c r="K188" s="219"/>
      <c r="L188" s="38"/>
      <c r="M188" s="220" t="s">
        <v>1</v>
      </c>
      <c r="N188" s="221" t="s">
        <v>42</v>
      </c>
      <c r="O188" s="74"/>
      <c r="P188" s="222">
        <f t="shared" ref="P188:P193" si="6">O188*H188</f>
        <v>0</v>
      </c>
      <c r="Q188" s="222">
        <v>4.1619999999999997E-2</v>
      </c>
      <c r="R188" s="222">
        <f t="shared" ref="R188:R193" si="7">Q188*H188</f>
        <v>0.29133999999999999</v>
      </c>
      <c r="S188" s="222">
        <v>0</v>
      </c>
      <c r="T188" s="223">
        <f t="shared" ref="T188:T193" si="8"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24" t="s">
        <v>217</v>
      </c>
      <c r="AT188" s="224" t="s">
        <v>213</v>
      </c>
      <c r="AU188" s="224" t="s">
        <v>95</v>
      </c>
      <c r="AY188" s="16" t="s">
        <v>211</v>
      </c>
      <c r="BE188" s="225">
        <f t="shared" ref="BE188:BE193" si="9">IF(N188="základná",J188,0)</f>
        <v>0</v>
      </c>
      <c r="BF188" s="225">
        <f t="shared" ref="BF188:BF193" si="10">IF(N188="znížená",J188,0)</f>
        <v>0</v>
      </c>
      <c r="BG188" s="225">
        <f t="shared" ref="BG188:BG193" si="11">IF(N188="zákl. prenesená",J188,0)</f>
        <v>0</v>
      </c>
      <c r="BH188" s="225">
        <f t="shared" ref="BH188:BH193" si="12">IF(N188="zníž. prenesená",J188,0)</f>
        <v>0</v>
      </c>
      <c r="BI188" s="225">
        <f t="shared" ref="BI188:BI193" si="13">IF(N188="nulová",J188,0)</f>
        <v>0</v>
      </c>
      <c r="BJ188" s="16" t="s">
        <v>95</v>
      </c>
      <c r="BK188" s="225">
        <f t="shared" ref="BK188:BK193" si="14">ROUND(I188*H188,2)</f>
        <v>0</v>
      </c>
      <c r="BL188" s="16" t="s">
        <v>217</v>
      </c>
      <c r="BM188" s="224" t="s">
        <v>1051</v>
      </c>
    </row>
    <row r="189" spans="1:65" s="2" customFormat="1" ht="30" customHeight="1">
      <c r="A189" s="33"/>
      <c r="B189" s="34"/>
      <c r="C189" s="213" t="s">
        <v>327</v>
      </c>
      <c r="D189" s="213" t="s">
        <v>213</v>
      </c>
      <c r="E189" s="214" t="s">
        <v>543</v>
      </c>
      <c r="F189" s="215" t="s">
        <v>544</v>
      </c>
      <c r="G189" s="216" t="s">
        <v>306</v>
      </c>
      <c r="H189" s="217">
        <v>258.41000000000003</v>
      </c>
      <c r="I189" s="218"/>
      <c r="J189" s="217">
        <f t="shared" si="5"/>
        <v>0</v>
      </c>
      <c r="K189" s="219"/>
      <c r="L189" s="38"/>
      <c r="M189" s="220" t="s">
        <v>1</v>
      </c>
      <c r="N189" s="221" t="s">
        <v>42</v>
      </c>
      <c r="O189" s="74"/>
      <c r="P189" s="222">
        <f t="shared" si="6"/>
        <v>0</v>
      </c>
      <c r="Q189" s="222">
        <v>0</v>
      </c>
      <c r="R189" s="222">
        <f t="shared" si="7"/>
        <v>0</v>
      </c>
      <c r="S189" s="222">
        <v>0</v>
      </c>
      <c r="T189" s="223">
        <f t="shared" si="8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24" t="s">
        <v>217</v>
      </c>
      <c r="AT189" s="224" t="s">
        <v>213</v>
      </c>
      <c r="AU189" s="224" t="s">
        <v>95</v>
      </c>
      <c r="AY189" s="16" t="s">
        <v>211</v>
      </c>
      <c r="BE189" s="225">
        <f t="shared" si="9"/>
        <v>0</v>
      </c>
      <c r="BF189" s="225">
        <f t="shared" si="10"/>
        <v>0</v>
      </c>
      <c r="BG189" s="225">
        <f t="shared" si="11"/>
        <v>0</v>
      </c>
      <c r="BH189" s="225">
        <f t="shared" si="12"/>
        <v>0</v>
      </c>
      <c r="BI189" s="225">
        <f t="shared" si="13"/>
        <v>0</v>
      </c>
      <c r="BJ189" s="16" t="s">
        <v>95</v>
      </c>
      <c r="BK189" s="225">
        <f t="shared" si="14"/>
        <v>0</v>
      </c>
      <c r="BL189" s="16" t="s">
        <v>217</v>
      </c>
      <c r="BM189" s="224" t="s">
        <v>1074</v>
      </c>
    </row>
    <row r="190" spans="1:65" s="2" customFormat="1" ht="22.15" customHeight="1">
      <c r="A190" s="33"/>
      <c r="B190" s="34"/>
      <c r="C190" s="213" t="s">
        <v>332</v>
      </c>
      <c r="D190" s="213" t="s">
        <v>213</v>
      </c>
      <c r="E190" s="214" t="s">
        <v>547</v>
      </c>
      <c r="F190" s="215" t="s">
        <v>548</v>
      </c>
      <c r="G190" s="216" t="s">
        <v>306</v>
      </c>
      <c r="H190" s="217">
        <v>258.41000000000003</v>
      </c>
      <c r="I190" s="218"/>
      <c r="J190" s="217">
        <f t="shared" si="5"/>
        <v>0</v>
      </c>
      <c r="K190" s="219"/>
      <c r="L190" s="38"/>
      <c r="M190" s="220" t="s">
        <v>1</v>
      </c>
      <c r="N190" s="221" t="s">
        <v>42</v>
      </c>
      <c r="O190" s="74"/>
      <c r="P190" s="222">
        <f t="shared" si="6"/>
        <v>0</v>
      </c>
      <c r="Q190" s="222">
        <v>0</v>
      </c>
      <c r="R190" s="222">
        <f t="shared" si="7"/>
        <v>0</v>
      </c>
      <c r="S190" s="222">
        <v>0</v>
      </c>
      <c r="T190" s="223">
        <f t="shared" si="8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24" t="s">
        <v>217</v>
      </c>
      <c r="AT190" s="224" t="s">
        <v>213</v>
      </c>
      <c r="AU190" s="224" t="s">
        <v>95</v>
      </c>
      <c r="AY190" s="16" t="s">
        <v>211</v>
      </c>
      <c r="BE190" s="225">
        <f t="shared" si="9"/>
        <v>0</v>
      </c>
      <c r="BF190" s="225">
        <f t="shared" si="10"/>
        <v>0</v>
      </c>
      <c r="BG190" s="225">
        <f t="shared" si="11"/>
        <v>0</v>
      </c>
      <c r="BH190" s="225">
        <f t="shared" si="12"/>
        <v>0</v>
      </c>
      <c r="BI190" s="225">
        <f t="shared" si="13"/>
        <v>0</v>
      </c>
      <c r="BJ190" s="16" t="s">
        <v>95</v>
      </c>
      <c r="BK190" s="225">
        <f t="shared" si="14"/>
        <v>0</v>
      </c>
      <c r="BL190" s="16" t="s">
        <v>217</v>
      </c>
      <c r="BM190" s="224" t="s">
        <v>1075</v>
      </c>
    </row>
    <row r="191" spans="1:65" s="2" customFormat="1" ht="22.15" customHeight="1">
      <c r="A191" s="33"/>
      <c r="B191" s="34"/>
      <c r="C191" s="213" t="s">
        <v>337</v>
      </c>
      <c r="D191" s="213" t="s">
        <v>213</v>
      </c>
      <c r="E191" s="214" t="s">
        <v>551</v>
      </c>
      <c r="F191" s="215" t="s">
        <v>552</v>
      </c>
      <c r="G191" s="216" t="s">
        <v>306</v>
      </c>
      <c r="H191" s="217">
        <v>258.41000000000003</v>
      </c>
      <c r="I191" s="218"/>
      <c r="J191" s="217">
        <f t="shared" si="5"/>
        <v>0</v>
      </c>
      <c r="K191" s="219"/>
      <c r="L191" s="38"/>
      <c r="M191" s="220" t="s">
        <v>1</v>
      </c>
      <c r="N191" s="221" t="s">
        <v>42</v>
      </c>
      <c r="O191" s="74"/>
      <c r="P191" s="222">
        <f t="shared" si="6"/>
        <v>0</v>
      </c>
      <c r="Q191" s="222">
        <v>0</v>
      </c>
      <c r="R191" s="222">
        <f t="shared" si="7"/>
        <v>0</v>
      </c>
      <c r="S191" s="222">
        <v>0</v>
      </c>
      <c r="T191" s="223">
        <f t="shared" si="8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24" t="s">
        <v>217</v>
      </c>
      <c r="AT191" s="224" t="s">
        <v>213</v>
      </c>
      <c r="AU191" s="224" t="s">
        <v>95</v>
      </c>
      <c r="AY191" s="16" t="s">
        <v>211</v>
      </c>
      <c r="BE191" s="225">
        <f t="shared" si="9"/>
        <v>0</v>
      </c>
      <c r="BF191" s="225">
        <f t="shared" si="10"/>
        <v>0</v>
      </c>
      <c r="BG191" s="225">
        <f t="shared" si="11"/>
        <v>0</v>
      </c>
      <c r="BH191" s="225">
        <f t="shared" si="12"/>
        <v>0</v>
      </c>
      <c r="BI191" s="225">
        <f t="shared" si="13"/>
        <v>0</v>
      </c>
      <c r="BJ191" s="16" t="s">
        <v>95</v>
      </c>
      <c r="BK191" s="225">
        <f t="shared" si="14"/>
        <v>0</v>
      </c>
      <c r="BL191" s="16" t="s">
        <v>217</v>
      </c>
      <c r="BM191" s="224" t="s">
        <v>1076</v>
      </c>
    </row>
    <row r="192" spans="1:65" s="2" customFormat="1" ht="22.15" customHeight="1">
      <c r="A192" s="33"/>
      <c r="B192" s="34"/>
      <c r="C192" s="213" t="s">
        <v>342</v>
      </c>
      <c r="D192" s="213" t="s">
        <v>213</v>
      </c>
      <c r="E192" s="214" t="s">
        <v>555</v>
      </c>
      <c r="F192" s="215" t="s">
        <v>556</v>
      </c>
      <c r="G192" s="216" t="s">
        <v>306</v>
      </c>
      <c r="H192" s="217">
        <v>144.93</v>
      </c>
      <c r="I192" s="218"/>
      <c r="J192" s="217">
        <f t="shared" si="5"/>
        <v>0</v>
      </c>
      <c r="K192" s="219"/>
      <c r="L192" s="38"/>
      <c r="M192" s="220" t="s">
        <v>1</v>
      </c>
      <c r="N192" s="221" t="s">
        <v>42</v>
      </c>
      <c r="O192" s="74"/>
      <c r="P192" s="222">
        <f t="shared" si="6"/>
        <v>0</v>
      </c>
      <c r="Q192" s="222">
        <v>0</v>
      </c>
      <c r="R192" s="222">
        <f t="shared" si="7"/>
        <v>0</v>
      </c>
      <c r="S192" s="222">
        <v>0</v>
      </c>
      <c r="T192" s="223">
        <f t="shared" si="8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24" t="s">
        <v>217</v>
      </c>
      <c r="AT192" s="224" t="s">
        <v>213</v>
      </c>
      <c r="AU192" s="224" t="s">
        <v>95</v>
      </c>
      <c r="AY192" s="16" t="s">
        <v>211</v>
      </c>
      <c r="BE192" s="225">
        <f t="shared" si="9"/>
        <v>0</v>
      </c>
      <c r="BF192" s="225">
        <f t="shared" si="10"/>
        <v>0</v>
      </c>
      <c r="BG192" s="225">
        <f t="shared" si="11"/>
        <v>0</v>
      </c>
      <c r="BH192" s="225">
        <f t="shared" si="12"/>
        <v>0</v>
      </c>
      <c r="BI192" s="225">
        <f t="shared" si="13"/>
        <v>0</v>
      </c>
      <c r="BJ192" s="16" t="s">
        <v>95</v>
      </c>
      <c r="BK192" s="225">
        <f t="shared" si="14"/>
        <v>0</v>
      </c>
      <c r="BL192" s="16" t="s">
        <v>217</v>
      </c>
      <c r="BM192" s="224" t="s">
        <v>775</v>
      </c>
    </row>
    <row r="193" spans="1:65" s="2" customFormat="1" ht="22.15" customHeight="1">
      <c r="A193" s="33"/>
      <c r="B193" s="34"/>
      <c r="C193" s="213" t="s">
        <v>347</v>
      </c>
      <c r="D193" s="213" t="s">
        <v>213</v>
      </c>
      <c r="E193" s="214" t="s">
        <v>559</v>
      </c>
      <c r="F193" s="215" t="s">
        <v>560</v>
      </c>
      <c r="G193" s="216" t="s">
        <v>306</v>
      </c>
      <c r="H193" s="217">
        <v>113.48</v>
      </c>
      <c r="I193" s="218"/>
      <c r="J193" s="217">
        <f t="shared" si="5"/>
        <v>0</v>
      </c>
      <c r="K193" s="219"/>
      <c r="L193" s="38"/>
      <c r="M193" s="220" t="s">
        <v>1</v>
      </c>
      <c r="N193" s="221" t="s">
        <v>42</v>
      </c>
      <c r="O193" s="74"/>
      <c r="P193" s="222">
        <f t="shared" si="6"/>
        <v>0</v>
      </c>
      <c r="Q193" s="222">
        <v>0</v>
      </c>
      <c r="R193" s="222">
        <f t="shared" si="7"/>
        <v>0</v>
      </c>
      <c r="S193" s="222">
        <v>0</v>
      </c>
      <c r="T193" s="223">
        <f t="shared" si="8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24" t="s">
        <v>217</v>
      </c>
      <c r="AT193" s="224" t="s">
        <v>213</v>
      </c>
      <c r="AU193" s="224" t="s">
        <v>95</v>
      </c>
      <c r="AY193" s="16" t="s">
        <v>211</v>
      </c>
      <c r="BE193" s="225">
        <f t="shared" si="9"/>
        <v>0</v>
      </c>
      <c r="BF193" s="225">
        <f t="shared" si="10"/>
        <v>0</v>
      </c>
      <c r="BG193" s="225">
        <f t="shared" si="11"/>
        <v>0</v>
      </c>
      <c r="BH193" s="225">
        <f t="shared" si="12"/>
        <v>0</v>
      </c>
      <c r="BI193" s="225">
        <f t="shared" si="13"/>
        <v>0</v>
      </c>
      <c r="BJ193" s="16" t="s">
        <v>95</v>
      </c>
      <c r="BK193" s="225">
        <f t="shared" si="14"/>
        <v>0</v>
      </c>
      <c r="BL193" s="16" t="s">
        <v>217</v>
      </c>
      <c r="BM193" s="224" t="s">
        <v>776</v>
      </c>
    </row>
    <row r="194" spans="1:65" s="13" customFormat="1">
      <c r="B194" s="226"/>
      <c r="C194" s="227"/>
      <c r="D194" s="228" t="s">
        <v>219</v>
      </c>
      <c r="E194" s="229" t="s">
        <v>1</v>
      </c>
      <c r="F194" s="230" t="s">
        <v>1077</v>
      </c>
      <c r="G194" s="227"/>
      <c r="H194" s="231">
        <v>113.48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219</v>
      </c>
      <c r="AU194" s="237" t="s">
        <v>95</v>
      </c>
      <c r="AV194" s="13" t="s">
        <v>95</v>
      </c>
      <c r="AW194" s="13" t="s">
        <v>32</v>
      </c>
      <c r="AX194" s="13" t="s">
        <v>84</v>
      </c>
      <c r="AY194" s="237" t="s">
        <v>211</v>
      </c>
    </row>
    <row r="195" spans="1:65" s="12" customFormat="1" ht="22.9" customHeight="1">
      <c r="B195" s="197"/>
      <c r="C195" s="198"/>
      <c r="D195" s="199" t="s">
        <v>75</v>
      </c>
      <c r="E195" s="211" t="s">
        <v>562</v>
      </c>
      <c r="F195" s="211" t="s">
        <v>563</v>
      </c>
      <c r="G195" s="198"/>
      <c r="H195" s="198"/>
      <c r="I195" s="201"/>
      <c r="J195" s="212">
        <f>BK195</f>
        <v>0</v>
      </c>
      <c r="K195" s="198"/>
      <c r="L195" s="203"/>
      <c r="M195" s="204"/>
      <c r="N195" s="205"/>
      <c r="O195" s="205"/>
      <c r="P195" s="206">
        <f>P196</f>
        <v>0</v>
      </c>
      <c r="Q195" s="205"/>
      <c r="R195" s="206">
        <f>R196</f>
        <v>0</v>
      </c>
      <c r="S195" s="205"/>
      <c r="T195" s="207">
        <f>T196</f>
        <v>0</v>
      </c>
      <c r="AR195" s="208" t="s">
        <v>84</v>
      </c>
      <c r="AT195" s="209" t="s">
        <v>75</v>
      </c>
      <c r="AU195" s="209" t="s">
        <v>84</v>
      </c>
      <c r="AY195" s="208" t="s">
        <v>211</v>
      </c>
      <c r="BK195" s="210">
        <f>BK196</f>
        <v>0</v>
      </c>
    </row>
    <row r="196" spans="1:65" s="2" customFormat="1" ht="30" customHeight="1">
      <c r="A196" s="33"/>
      <c r="B196" s="34"/>
      <c r="C196" s="213" t="s">
        <v>352</v>
      </c>
      <c r="D196" s="213" t="s">
        <v>213</v>
      </c>
      <c r="E196" s="214" t="s">
        <v>778</v>
      </c>
      <c r="F196" s="215" t="s">
        <v>779</v>
      </c>
      <c r="G196" s="216" t="s">
        <v>306</v>
      </c>
      <c r="H196" s="217">
        <v>328.88</v>
      </c>
      <c r="I196" s="218"/>
      <c r="J196" s="217">
        <f>ROUND(I196*H196,2)</f>
        <v>0</v>
      </c>
      <c r="K196" s="219"/>
      <c r="L196" s="38"/>
      <c r="M196" s="259" t="s">
        <v>1</v>
      </c>
      <c r="N196" s="260" t="s">
        <v>42</v>
      </c>
      <c r="O196" s="261"/>
      <c r="P196" s="262">
        <f>O196*H196</f>
        <v>0</v>
      </c>
      <c r="Q196" s="262">
        <v>0</v>
      </c>
      <c r="R196" s="262">
        <f>Q196*H196</f>
        <v>0</v>
      </c>
      <c r="S196" s="262">
        <v>0</v>
      </c>
      <c r="T196" s="263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24" t="s">
        <v>217</v>
      </c>
      <c r="AT196" s="224" t="s">
        <v>213</v>
      </c>
      <c r="AU196" s="224" t="s">
        <v>95</v>
      </c>
      <c r="AY196" s="16" t="s">
        <v>211</v>
      </c>
      <c r="BE196" s="225">
        <f>IF(N196="základná",J196,0)</f>
        <v>0</v>
      </c>
      <c r="BF196" s="225">
        <f>IF(N196="znížená",J196,0)</f>
        <v>0</v>
      </c>
      <c r="BG196" s="225">
        <f>IF(N196="zákl. prenesená",J196,0)</f>
        <v>0</v>
      </c>
      <c r="BH196" s="225">
        <f>IF(N196="zníž. prenesená",J196,0)</f>
        <v>0</v>
      </c>
      <c r="BI196" s="225">
        <f>IF(N196="nulová",J196,0)</f>
        <v>0</v>
      </c>
      <c r="BJ196" s="16" t="s">
        <v>95</v>
      </c>
      <c r="BK196" s="225">
        <f>ROUND(I196*H196,2)</f>
        <v>0</v>
      </c>
      <c r="BL196" s="16" t="s">
        <v>217</v>
      </c>
      <c r="BM196" s="224" t="s">
        <v>1078</v>
      </c>
    </row>
    <row r="197" spans="1:65" s="2" customFormat="1" ht="6.95" customHeight="1">
      <c r="A197" s="33"/>
      <c r="B197" s="57"/>
      <c r="C197" s="58"/>
      <c r="D197" s="58"/>
      <c r="E197" s="58"/>
      <c r="F197" s="58"/>
      <c r="G197" s="58"/>
      <c r="H197" s="58"/>
      <c r="I197" s="58"/>
      <c r="J197" s="58"/>
      <c r="K197" s="58"/>
      <c r="L197" s="38"/>
      <c r="M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</sheetData>
  <sheetProtection password="CC35" sheet="1" objects="1" scenarios="1" formatColumns="0" formatRows="0" autoFilter="0"/>
  <autoFilter ref="C135:K196" xr:uid="{00000000-0009-0000-0000-000015000000}"/>
  <mergeCells count="17">
    <mergeCell ref="E20:H20"/>
    <mergeCell ref="E29:H29"/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BM187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141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1" customFormat="1" ht="12" customHeight="1">
      <c r="B8" s="19"/>
      <c r="D8" s="122" t="s">
        <v>170</v>
      </c>
      <c r="L8" s="19"/>
    </row>
    <row r="9" spans="1:46" s="2" customFormat="1" ht="14.45" customHeight="1">
      <c r="A9" s="33"/>
      <c r="B9" s="38"/>
      <c r="C9" s="33"/>
      <c r="D9" s="33"/>
      <c r="E9" s="403" t="s">
        <v>655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22" t="s">
        <v>633</v>
      </c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5.6" customHeight="1">
      <c r="A11" s="33"/>
      <c r="B11" s="38"/>
      <c r="C11" s="33"/>
      <c r="D11" s="33"/>
      <c r="E11" s="405" t="s">
        <v>1079</v>
      </c>
      <c r="F11" s="406"/>
      <c r="G11" s="406"/>
      <c r="H11" s="406"/>
      <c r="I11" s="33"/>
      <c r="J11" s="33"/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22" t="s">
        <v>16</v>
      </c>
      <c r="E13" s="33"/>
      <c r="F13" s="113" t="s">
        <v>1</v>
      </c>
      <c r="G13" s="33"/>
      <c r="H13" s="33"/>
      <c r="I13" s="122" t="s">
        <v>17</v>
      </c>
      <c r="J13" s="113" t="s">
        <v>1</v>
      </c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18</v>
      </c>
      <c r="E14" s="33"/>
      <c r="F14" s="113" t="s">
        <v>19</v>
      </c>
      <c r="G14" s="33"/>
      <c r="H14" s="33"/>
      <c r="I14" s="122" t="s">
        <v>20</v>
      </c>
      <c r="J14" s="123">
        <f>'Rekapitulácia stavby'!AN8</f>
        <v>44957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22" t="s">
        <v>21</v>
      </c>
      <c r="E16" s="33"/>
      <c r="F16" s="33"/>
      <c r="G16" s="33"/>
      <c r="H16" s="33"/>
      <c r="I16" s="122" t="s">
        <v>22</v>
      </c>
      <c r="J16" s="113" t="s">
        <v>23</v>
      </c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3" t="s">
        <v>24</v>
      </c>
      <c r="F17" s="33"/>
      <c r="G17" s="33"/>
      <c r="H17" s="33"/>
      <c r="I17" s="122" t="s">
        <v>25</v>
      </c>
      <c r="J17" s="113" t="s">
        <v>1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2" t="s">
        <v>26</v>
      </c>
      <c r="E19" s="33"/>
      <c r="F19" s="33"/>
      <c r="G19" s="33"/>
      <c r="H19" s="33"/>
      <c r="I19" s="122" t="s">
        <v>22</v>
      </c>
      <c r="J19" s="29" t="str">
        <f>'Rekapitulácia stavby'!AN13</f>
        <v>Vyplň údaj</v>
      </c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407" t="str">
        <f>'Rekapitulácia stavby'!E14</f>
        <v>Vyplň údaj</v>
      </c>
      <c r="F20" s="408"/>
      <c r="G20" s="408"/>
      <c r="H20" s="408"/>
      <c r="I20" s="122" t="s">
        <v>25</v>
      </c>
      <c r="J20" s="29" t="str">
        <f>'Rekapitulácia stavby'!AN14</f>
        <v>Vyplň údaj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2" t="s">
        <v>28</v>
      </c>
      <c r="E22" s="33"/>
      <c r="F22" s="33"/>
      <c r="G22" s="33"/>
      <c r="H22" s="33"/>
      <c r="I22" s="122" t="s">
        <v>22</v>
      </c>
      <c r="J22" s="113" t="s">
        <v>29</v>
      </c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3" t="s">
        <v>30</v>
      </c>
      <c r="F23" s="33"/>
      <c r="G23" s="33"/>
      <c r="H23" s="33"/>
      <c r="I23" s="122" t="s">
        <v>25</v>
      </c>
      <c r="J23" s="113" t="s">
        <v>31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2" t="s">
        <v>33</v>
      </c>
      <c r="E25" s="33"/>
      <c r="F25" s="33"/>
      <c r="G25" s="33"/>
      <c r="H25" s="33"/>
      <c r="I25" s="122" t="s">
        <v>22</v>
      </c>
      <c r="J25" s="113" t="str">
        <f>IF('Rekapitulácia stavby'!AN19="","",'Rekapitulácia stavby'!AN19)</f>
        <v/>
      </c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3" t="str">
        <f>IF('Rekapitulácia stavby'!E20="","",'Rekapitulácia stavby'!E20)</f>
        <v xml:space="preserve"> </v>
      </c>
      <c r="F26" s="33"/>
      <c r="G26" s="33"/>
      <c r="H26" s="33"/>
      <c r="I26" s="122" t="s">
        <v>25</v>
      </c>
      <c r="J26" s="113" t="str">
        <f>IF('Rekapitulácia stavby'!AN20="","",'Rekapitulácia stavby'!AN20)</f>
        <v/>
      </c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2" t="s">
        <v>35</v>
      </c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5" customHeight="1">
      <c r="A29" s="124"/>
      <c r="B29" s="125"/>
      <c r="C29" s="124"/>
      <c r="D29" s="124"/>
      <c r="E29" s="409" t="s">
        <v>1</v>
      </c>
      <c r="F29" s="409"/>
      <c r="G29" s="409"/>
      <c r="H29" s="409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7"/>
      <c r="E31" s="127"/>
      <c r="F31" s="127"/>
      <c r="G31" s="127"/>
      <c r="H31" s="127"/>
      <c r="I31" s="127"/>
      <c r="J31" s="127"/>
      <c r="K31" s="12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13" t="s">
        <v>172</v>
      </c>
      <c r="E32" s="33"/>
      <c r="F32" s="33"/>
      <c r="G32" s="33"/>
      <c r="H32" s="33"/>
      <c r="I32" s="33"/>
      <c r="J32" s="128">
        <f>J98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9" t="s">
        <v>173</v>
      </c>
      <c r="E33" s="33"/>
      <c r="F33" s="33"/>
      <c r="G33" s="33"/>
      <c r="H33" s="33"/>
      <c r="I33" s="33"/>
      <c r="J33" s="128">
        <f>J107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7"/>
      <c r="E35" s="127"/>
      <c r="F35" s="127"/>
      <c r="G35" s="127"/>
      <c r="H35" s="127"/>
      <c r="I35" s="127"/>
      <c r="J35" s="127"/>
      <c r="K35" s="127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40</v>
      </c>
      <c r="E37" s="134" t="s">
        <v>41</v>
      </c>
      <c r="F37" s="135">
        <f>ROUND((SUM(BE107:BE114) + SUM(BE136:BE186)),  2)</f>
        <v>0</v>
      </c>
      <c r="G37" s="136"/>
      <c r="H37" s="136"/>
      <c r="I37" s="137">
        <v>0.2</v>
      </c>
      <c r="J37" s="135">
        <f>ROUND(((SUM(BE107:BE114) + SUM(BE136:BE186))*I37),  2)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34" t="s">
        <v>42</v>
      </c>
      <c r="F38" s="135">
        <f>ROUND((SUM(BF107:BF114) + SUM(BF136:BF186)),  2)</f>
        <v>0</v>
      </c>
      <c r="G38" s="136"/>
      <c r="H38" s="136"/>
      <c r="I38" s="137">
        <v>0.2</v>
      </c>
      <c r="J38" s="135">
        <f>ROUND(((SUM(BF107:BF114) + SUM(BF136:BF186))*I38),  2)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22" t="s">
        <v>43</v>
      </c>
      <c r="F39" s="138">
        <f>ROUND((SUM(BG107:BG114) + SUM(BG136:BG186)),  2)</f>
        <v>0</v>
      </c>
      <c r="G39" s="33"/>
      <c r="H39" s="33"/>
      <c r="I39" s="139">
        <v>0.2</v>
      </c>
      <c r="J39" s="138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22" t="s">
        <v>44</v>
      </c>
      <c r="F40" s="138">
        <f>ROUND((SUM(BH107:BH114) + SUM(BH136:BH186)),  2)</f>
        <v>0</v>
      </c>
      <c r="G40" s="33"/>
      <c r="H40" s="33"/>
      <c r="I40" s="139">
        <v>0.2</v>
      </c>
      <c r="J40" s="138">
        <f>0</f>
        <v>0</v>
      </c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34" t="s">
        <v>45</v>
      </c>
      <c r="F41" s="135">
        <f>ROUND((SUM(BI107:BI114) + SUM(BI136:BI186)),  2)</f>
        <v>0</v>
      </c>
      <c r="G41" s="136"/>
      <c r="H41" s="136"/>
      <c r="I41" s="137">
        <v>0</v>
      </c>
      <c r="J41" s="135">
        <f>0</f>
        <v>0</v>
      </c>
      <c r="K41" s="33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40"/>
      <c r="D43" s="141" t="s">
        <v>46</v>
      </c>
      <c r="E43" s="142"/>
      <c r="F43" s="142"/>
      <c r="G43" s="143" t="s">
        <v>47</v>
      </c>
      <c r="H43" s="144" t="s">
        <v>48</v>
      </c>
      <c r="I43" s="142"/>
      <c r="J43" s="145">
        <f>SUM(J34:J41)</f>
        <v>0</v>
      </c>
      <c r="K43" s="146"/>
      <c r="L43" s="5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170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4.45" customHeight="1">
      <c r="A87" s="33"/>
      <c r="B87" s="34"/>
      <c r="C87" s="35"/>
      <c r="D87" s="35"/>
      <c r="E87" s="400" t="s">
        <v>655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633</v>
      </c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35"/>
      <c r="D89" s="35"/>
      <c r="E89" s="356" t="str">
        <f>E11</f>
        <v>999-9-9-40 - SO 14.9 Pekárne - Veľkomoravská</v>
      </c>
      <c r="F89" s="402"/>
      <c r="G89" s="402"/>
      <c r="H89" s="402"/>
      <c r="I89" s="35"/>
      <c r="J89" s="35"/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Malacky</v>
      </c>
      <c r="G91" s="35"/>
      <c r="H91" s="35"/>
      <c r="I91" s="28" t="s">
        <v>20</v>
      </c>
      <c r="J91" s="69">
        <f>IF(J14="","",J14)</f>
        <v>44957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9" customHeight="1">
      <c r="A93" s="33"/>
      <c r="B93" s="34"/>
      <c r="C93" s="28" t="s">
        <v>21</v>
      </c>
      <c r="D93" s="35"/>
      <c r="E93" s="35"/>
      <c r="F93" s="26" t="str">
        <f>E17</f>
        <v>Mesto Malacky, Bernolákova 5188/1A, 901 01 Malacky</v>
      </c>
      <c r="G93" s="35"/>
      <c r="H93" s="35"/>
      <c r="I93" s="28" t="s">
        <v>28</v>
      </c>
      <c r="J93" s="31" t="str">
        <f>E23</f>
        <v>Cykloprojekt s.r.o., Laurinská 18, 81101 Bratislav</v>
      </c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6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 xml:space="preserve"> </v>
      </c>
      <c r="K94" s="35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8" t="s">
        <v>175</v>
      </c>
      <c r="D96" s="159"/>
      <c r="E96" s="159"/>
      <c r="F96" s="159"/>
      <c r="G96" s="159"/>
      <c r="H96" s="159"/>
      <c r="I96" s="159"/>
      <c r="J96" s="160" t="s">
        <v>176</v>
      </c>
      <c r="K96" s="159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4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22.9" customHeight="1">
      <c r="A98" s="33"/>
      <c r="B98" s="34"/>
      <c r="C98" s="161" t="s">
        <v>177</v>
      </c>
      <c r="D98" s="35"/>
      <c r="E98" s="35"/>
      <c r="F98" s="35"/>
      <c r="G98" s="35"/>
      <c r="H98" s="35"/>
      <c r="I98" s="35"/>
      <c r="J98" s="87">
        <f>J136</f>
        <v>0</v>
      </c>
      <c r="K98" s="35"/>
      <c r="L98" s="54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178</v>
      </c>
    </row>
    <row r="99" spans="1:65" s="9" customFormat="1" ht="24.95" customHeight="1">
      <c r="B99" s="162"/>
      <c r="C99" s="163"/>
      <c r="D99" s="164" t="s">
        <v>179</v>
      </c>
      <c r="E99" s="165"/>
      <c r="F99" s="165"/>
      <c r="G99" s="165"/>
      <c r="H99" s="165"/>
      <c r="I99" s="165"/>
      <c r="J99" s="166">
        <f>J137</f>
        <v>0</v>
      </c>
      <c r="K99" s="163"/>
      <c r="L99" s="167"/>
    </row>
    <row r="100" spans="1:65" s="10" customFormat="1" ht="19.899999999999999" customHeight="1">
      <c r="B100" s="168"/>
      <c r="C100" s="107"/>
      <c r="D100" s="169" t="s">
        <v>180</v>
      </c>
      <c r="E100" s="170"/>
      <c r="F100" s="170"/>
      <c r="G100" s="170"/>
      <c r="H100" s="170"/>
      <c r="I100" s="170"/>
      <c r="J100" s="171">
        <f>J138</f>
        <v>0</v>
      </c>
      <c r="K100" s="107"/>
      <c r="L100" s="172"/>
    </row>
    <row r="101" spans="1:65" s="10" customFormat="1" ht="19.899999999999999" customHeight="1">
      <c r="B101" s="168"/>
      <c r="C101" s="107"/>
      <c r="D101" s="169" t="s">
        <v>182</v>
      </c>
      <c r="E101" s="170"/>
      <c r="F101" s="170"/>
      <c r="G101" s="170"/>
      <c r="H101" s="170"/>
      <c r="I101" s="170"/>
      <c r="J101" s="171">
        <f>J144</f>
        <v>0</v>
      </c>
      <c r="K101" s="107"/>
      <c r="L101" s="172"/>
    </row>
    <row r="102" spans="1:65" s="10" customFormat="1" ht="19.899999999999999" customHeight="1">
      <c r="B102" s="168"/>
      <c r="C102" s="107"/>
      <c r="D102" s="169" t="s">
        <v>183</v>
      </c>
      <c r="E102" s="170"/>
      <c r="F102" s="170"/>
      <c r="G102" s="170"/>
      <c r="H102" s="170"/>
      <c r="I102" s="170"/>
      <c r="J102" s="171">
        <f>J151</f>
        <v>0</v>
      </c>
      <c r="K102" s="107"/>
      <c r="L102" s="172"/>
    </row>
    <row r="103" spans="1:65" s="10" customFormat="1" ht="19.899999999999999" customHeight="1">
      <c r="B103" s="168"/>
      <c r="C103" s="107"/>
      <c r="D103" s="169" t="s">
        <v>185</v>
      </c>
      <c r="E103" s="170"/>
      <c r="F103" s="170"/>
      <c r="G103" s="170"/>
      <c r="H103" s="170"/>
      <c r="I103" s="170"/>
      <c r="J103" s="171">
        <f>J166</f>
        <v>0</v>
      </c>
      <c r="K103" s="107"/>
      <c r="L103" s="172"/>
    </row>
    <row r="104" spans="1:65" s="10" customFormat="1" ht="19.899999999999999" customHeight="1">
      <c r="B104" s="168"/>
      <c r="C104" s="107"/>
      <c r="D104" s="169" t="s">
        <v>186</v>
      </c>
      <c r="E104" s="170"/>
      <c r="F104" s="170"/>
      <c r="G104" s="170"/>
      <c r="H104" s="170"/>
      <c r="I104" s="170"/>
      <c r="J104" s="171">
        <f>J185</f>
        <v>0</v>
      </c>
      <c r="K104" s="107"/>
      <c r="L104" s="172"/>
    </row>
    <row r="105" spans="1:65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4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65" s="2" customFormat="1" ht="6.9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4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65" s="2" customFormat="1" ht="29.25" customHeight="1">
      <c r="A107" s="33"/>
      <c r="B107" s="34"/>
      <c r="C107" s="161" t="s">
        <v>187</v>
      </c>
      <c r="D107" s="35"/>
      <c r="E107" s="35"/>
      <c r="F107" s="35"/>
      <c r="G107" s="35"/>
      <c r="H107" s="35"/>
      <c r="I107" s="35"/>
      <c r="J107" s="173">
        <f>ROUND(J108 + J109 + J110 + J111 + J112 + J113,2)</f>
        <v>0</v>
      </c>
      <c r="K107" s="35"/>
      <c r="L107" s="54"/>
      <c r="N107" s="174" t="s">
        <v>40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34"/>
      <c r="C108" s="35"/>
      <c r="D108" s="398" t="s">
        <v>188</v>
      </c>
      <c r="E108" s="399"/>
      <c r="F108" s="399"/>
      <c r="G108" s="35"/>
      <c r="H108" s="35"/>
      <c r="I108" s="35"/>
      <c r="J108" s="176">
        <v>0</v>
      </c>
      <c r="K108" s="35"/>
      <c r="L108" s="177"/>
      <c r="M108" s="178"/>
      <c r="N108" s="179" t="s">
        <v>42</v>
      </c>
      <c r="O108" s="178"/>
      <c r="P108" s="178"/>
      <c r="Q108" s="178"/>
      <c r="R108" s="178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81" t="s">
        <v>189</v>
      </c>
      <c r="AZ108" s="178"/>
      <c r="BA108" s="178"/>
      <c r="BB108" s="178"/>
      <c r="BC108" s="178"/>
      <c r="BD108" s="178"/>
      <c r="BE108" s="182">
        <f t="shared" ref="BE108:BE113" si="0">IF(N108="základná",J108,0)</f>
        <v>0</v>
      </c>
      <c r="BF108" s="182">
        <f t="shared" ref="BF108:BF113" si="1">IF(N108="znížená",J108,0)</f>
        <v>0</v>
      </c>
      <c r="BG108" s="182">
        <f t="shared" ref="BG108:BG113" si="2">IF(N108="zákl. prenesená",J108,0)</f>
        <v>0</v>
      </c>
      <c r="BH108" s="182">
        <f t="shared" ref="BH108:BH113" si="3">IF(N108="zníž. prenesená",J108,0)</f>
        <v>0</v>
      </c>
      <c r="BI108" s="182">
        <f t="shared" ref="BI108:BI113" si="4">IF(N108="nulová",J108,0)</f>
        <v>0</v>
      </c>
      <c r="BJ108" s="181" t="s">
        <v>95</v>
      </c>
      <c r="BK108" s="178"/>
      <c r="BL108" s="178"/>
      <c r="BM108" s="178"/>
    </row>
    <row r="109" spans="1:65" s="2" customFormat="1" ht="18" customHeight="1">
      <c r="A109" s="33"/>
      <c r="B109" s="34"/>
      <c r="C109" s="35"/>
      <c r="D109" s="398" t="s">
        <v>190</v>
      </c>
      <c r="E109" s="399"/>
      <c r="F109" s="399"/>
      <c r="G109" s="35"/>
      <c r="H109" s="35"/>
      <c r="I109" s="35"/>
      <c r="J109" s="176"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189</v>
      </c>
      <c r="AZ109" s="178"/>
      <c r="BA109" s="178"/>
      <c r="BB109" s="178"/>
      <c r="BC109" s="178"/>
      <c r="BD109" s="178"/>
      <c r="BE109" s="182">
        <f t="shared" si="0"/>
        <v>0</v>
      </c>
      <c r="BF109" s="182">
        <f t="shared" si="1"/>
        <v>0</v>
      </c>
      <c r="BG109" s="182">
        <f t="shared" si="2"/>
        <v>0</v>
      </c>
      <c r="BH109" s="182">
        <f t="shared" si="3"/>
        <v>0</v>
      </c>
      <c r="BI109" s="182">
        <f t="shared" si="4"/>
        <v>0</v>
      </c>
      <c r="BJ109" s="181" t="s">
        <v>95</v>
      </c>
      <c r="BK109" s="178"/>
      <c r="BL109" s="178"/>
      <c r="BM109" s="178"/>
    </row>
    <row r="110" spans="1:65" s="2" customFormat="1" ht="18" customHeight="1">
      <c r="A110" s="33"/>
      <c r="B110" s="34"/>
      <c r="C110" s="35"/>
      <c r="D110" s="398" t="s">
        <v>191</v>
      </c>
      <c r="E110" s="399"/>
      <c r="F110" s="399"/>
      <c r="G110" s="35"/>
      <c r="H110" s="35"/>
      <c r="I110" s="35"/>
      <c r="J110" s="176">
        <v>0</v>
      </c>
      <c r="K110" s="35"/>
      <c r="L110" s="177"/>
      <c r="M110" s="178"/>
      <c r="N110" s="179" t="s">
        <v>42</v>
      </c>
      <c r="O110" s="178"/>
      <c r="P110" s="178"/>
      <c r="Q110" s="178"/>
      <c r="R110" s="178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81" t="s">
        <v>189</v>
      </c>
      <c r="AZ110" s="178"/>
      <c r="BA110" s="178"/>
      <c r="BB110" s="178"/>
      <c r="BC110" s="178"/>
      <c r="BD110" s="178"/>
      <c r="BE110" s="182">
        <f t="shared" si="0"/>
        <v>0</v>
      </c>
      <c r="BF110" s="182">
        <f t="shared" si="1"/>
        <v>0</v>
      </c>
      <c r="BG110" s="182">
        <f t="shared" si="2"/>
        <v>0</v>
      </c>
      <c r="BH110" s="182">
        <f t="shared" si="3"/>
        <v>0</v>
      </c>
      <c r="BI110" s="182">
        <f t="shared" si="4"/>
        <v>0</v>
      </c>
      <c r="BJ110" s="181" t="s">
        <v>95</v>
      </c>
      <c r="BK110" s="178"/>
      <c r="BL110" s="178"/>
      <c r="BM110" s="178"/>
    </row>
    <row r="111" spans="1:65" s="2" customFormat="1" ht="18" customHeight="1">
      <c r="A111" s="33"/>
      <c r="B111" s="34"/>
      <c r="C111" s="35"/>
      <c r="D111" s="398" t="s">
        <v>192</v>
      </c>
      <c r="E111" s="399"/>
      <c r="F111" s="399"/>
      <c r="G111" s="35"/>
      <c r="H111" s="35"/>
      <c r="I111" s="35"/>
      <c r="J111" s="176">
        <v>0</v>
      </c>
      <c r="K111" s="35"/>
      <c r="L111" s="177"/>
      <c r="M111" s="178"/>
      <c r="N111" s="179" t="s">
        <v>42</v>
      </c>
      <c r="O111" s="178"/>
      <c r="P111" s="178"/>
      <c r="Q111" s="178"/>
      <c r="R111" s="178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81" t="s">
        <v>189</v>
      </c>
      <c r="AZ111" s="178"/>
      <c r="BA111" s="178"/>
      <c r="BB111" s="178"/>
      <c r="BC111" s="178"/>
      <c r="BD111" s="178"/>
      <c r="BE111" s="182">
        <f t="shared" si="0"/>
        <v>0</v>
      </c>
      <c r="BF111" s="182">
        <f t="shared" si="1"/>
        <v>0</v>
      </c>
      <c r="BG111" s="182">
        <f t="shared" si="2"/>
        <v>0</v>
      </c>
      <c r="BH111" s="182">
        <f t="shared" si="3"/>
        <v>0</v>
      </c>
      <c r="BI111" s="182">
        <f t="shared" si="4"/>
        <v>0</v>
      </c>
      <c r="BJ111" s="181" t="s">
        <v>95</v>
      </c>
      <c r="BK111" s="178"/>
      <c r="BL111" s="178"/>
      <c r="BM111" s="178"/>
    </row>
    <row r="112" spans="1:65" s="2" customFormat="1" ht="18" customHeight="1">
      <c r="A112" s="33"/>
      <c r="B112" s="34"/>
      <c r="C112" s="35"/>
      <c r="D112" s="398" t="s">
        <v>193</v>
      </c>
      <c r="E112" s="399"/>
      <c r="F112" s="399"/>
      <c r="G112" s="35"/>
      <c r="H112" s="35"/>
      <c r="I112" s="35"/>
      <c r="J112" s="176">
        <v>0</v>
      </c>
      <c r="K112" s="35"/>
      <c r="L112" s="177"/>
      <c r="M112" s="178"/>
      <c r="N112" s="179" t="s">
        <v>42</v>
      </c>
      <c r="O112" s="178"/>
      <c r="P112" s="178"/>
      <c r="Q112" s="178"/>
      <c r="R112" s="178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81" t="s">
        <v>189</v>
      </c>
      <c r="AZ112" s="178"/>
      <c r="BA112" s="178"/>
      <c r="BB112" s="178"/>
      <c r="BC112" s="178"/>
      <c r="BD112" s="178"/>
      <c r="BE112" s="182">
        <f t="shared" si="0"/>
        <v>0</v>
      </c>
      <c r="BF112" s="182">
        <f t="shared" si="1"/>
        <v>0</v>
      </c>
      <c r="BG112" s="182">
        <f t="shared" si="2"/>
        <v>0</v>
      </c>
      <c r="BH112" s="182">
        <f t="shared" si="3"/>
        <v>0</v>
      </c>
      <c r="BI112" s="182">
        <f t="shared" si="4"/>
        <v>0</v>
      </c>
      <c r="BJ112" s="181" t="s">
        <v>95</v>
      </c>
      <c r="BK112" s="178"/>
      <c r="BL112" s="178"/>
      <c r="BM112" s="178"/>
    </row>
    <row r="113" spans="1:65" s="2" customFormat="1" ht="18" customHeight="1">
      <c r="A113" s="33"/>
      <c r="B113" s="34"/>
      <c r="C113" s="35"/>
      <c r="D113" s="175" t="s">
        <v>194</v>
      </c>
      <c r="E113" s="35"/>
      <c r="F113" s="35"/>
      <c r="G113" s="35"/>
      <c r="H113" s="35"/>
      <c r="I113" s="35"/>
      <c r="J113" s="176">
        <f>ROUND(J32*T113,2)</f>
        <v>0</v>
      </c>
      <c r="K113" s="35"/>
      <c r="L113" s="177"/>
      <c r="M113" s="178"/>
      <c r="N113" s="179" t="s">
        <v>42</v>
      </c>
      <c r="O113" s="178"/>
      <c r="P113" s="178"/>
      <c r="Q113" s="178"/>
      <c r="R113" s="178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81" t="s">
        <v>195</v>
      </c>
      <c r="AZ113" s="178"/>
      <c r="BA113" s="178"/>
      <c r="BB113" s="178"/>
      <c r="BC113" s="178"/>
      <c r="BD113" s="178"/>
      <c r="BE113" s="182">
        <f t="shared" si="0"/>
        <v>0</v>
      </c>
      <c r="BF113" s="182">
        <f t="shared" si="1"/>
        <v>0</v>
      </c>
      <c r="BG113" s="182">
        <f t="shared" si="2"/>
        <v>0</v>
      </c>
      <c r="BH113" s="182">
        <f t="shared" si="3"/>
        <v>0</v>
      </c>
      <c r="BI113" s="182">
        <f t="shared" si="4"/>
        <v>0</v>
      </c>
      <c r="BJ113" s="181" t="s">
        <v>95</v>
      </c>
      <c r="BK113" s="178"/>
      <c r="BL113" s="178"/>
      <c r="BM113" s="178"/>
    </row>
    <row r="114" spans="1:65" s="2" customForma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4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29.25" customHeight="1">
      <c r="A115" s="33"/>
      <c r="B115" s="34"/>
      <c r="C115" s="183" t="s">
        <v>196</v>
      </c>
      <c r="D115" s="159"/>
      <c r="E115" s="159"/>
      <c r="F115" s="159"/>
      <c r="G115" s="159"/>
      <c r="H115" s="159"/>
      <c r="I115" s="159"/>
      <c r="J115" s="184">
        <f>ROUND(J98+J107,2)</f>
        <v>0</v>
      </c>
      <c r="K115" s="159"/>
      <c r="L115" s="54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65" s="2" customFormat="1" ht="6.95" customHeight="1">
      <c r="A120" s="33"/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5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4.95" customHeight="1">
      <c r="A121" s="33"/>
      <c r="B121" s="34"/>
      <c r="C121" s="22" t="s">
        <v>197</v>
      </c>
      <c r="D121" s="35"/>
      <c r="E121" s="35"/>
      <c r="F121" s="35"/>
      <c r="G121" s="35"/>
      <c r="H121" s="35"/>
      <c r="I121" s="35"/>
      <c r="J121" s="35"/>
      <c r="K121" s="35"/>
      <c r="L121" s="54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2" customHeight="1">
      <c r="A123" s="33"/>
      <c r="B123" s="34"/>
      <c r="C123" s="28" t="s">
        <v>14</v>
      </c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27" customHeight="1">
      <c r="A124" s="33"/>
      <c r="B124" s="34"/>
      <c r="C124" s="35"/>
      <c r="D124" s="35"/>
      <c r="E124" s="400" t="str">
        <f>E7</f>
        <v>Cyklotrasa Partizánska - Cesta mládeže, Malacky - časť 2 - neoprávnené náklady</v>
      </c>
      <c r="F124" s="401"/>
      <c r="G124" s="401"/>
      <c r="H124" s="401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1" customFormat="1" ht="12" customHeight="1">
      <c r="B125" s="20"/>
      <c r="C125" s="28" t="s">
        <v>170</v>
      </c>
      <c r="D125" s="21"/>
      <c r="E125" s="21"/>
      <c r="F125" s="21"/>
      <c r="G125" s="21"/>
      <c r="H125" s="21"/>
      <c r="I125" s="21"/>
      <c r="J125" s="21"/>
      <c r="K125" s="21"/>
      <c r="L125" s="19"/>
    </row>
    <row r="126" spans="1:65" s="2" customFormat="1" ht="14.45" customHeight="1">
      <c r="A126" s="33"/>
      <c r="B126" s="34"/>
      <c r="C126" s="35"/>
      <c r="D126" s="35"/>
      <c r="E126" s="400" t="s">
        <v>655</v>
      </c>
      <c r="F126" s="402"/>
      <c r="G126" s="402"/>
      <c r="H126" s="402"/>
      <c r="I126" s="35"/>
      <c r="J126" s="35"/>
      <c r="K126" s="35"/>
      <c r="L126" s="5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5" s="2" customFormat="1" ht="12" customHeight="1">
      <c r="A127" s="33"/>
      <c r="B127" s="34"/>
      <c r="C127" s="28" t="s">
        <v>633</v>
      </c>
      <c r="D127" s="35"/>
      <c r="E127" s="35"/>
      <c r="F127" s="35"/>
      <c r="G127" s="35"/>
      <c r="H127" s="35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5.6" customHeight="1">
      <c r="A128" s="33"/>
      <c r="B128" s="34"/>
      <c r="C128" s="35"/>
      <c r="D128" s="35"/>
      <c r="E128" s="356" t="str">
        <f>E11</f>
        <v>999-9-9-40 - SO 14.9 Pekárne - Veľkomoravská</v>
      </c>
      <c r="F128" s="402"/>
      <c r="G128" s="402"/>
      <c r="H128" s="402"/>
      <c r="I128" s="35"/>
      <c r="J128" s="35"/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18</v>
      </c>
      <c r="D130" s="35"/>
      <c r="E130" s="35"/>
      <c r="F130" s="26" t="str">
        <f>F14</f>
        <v>Malacky</v>
      </c>
      <c r="G130" s="35"/>
      <c r="H130" s="35"/>
      <c r="I130" s="28" t="s">
        <v>20</v>
      </c>
      <c r="J130" s="69">
        <f>IF(J14="","",J14)</f>
        <v>44957</v>
      </c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54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40.9" customHeight="1">
      <c r="A132" s="33"/>
      <c r="B132" s="34"/>
      <c r="C132" s="28" t="s">
        <v>21</v>
      </c>
      <c r="D132" s="35"/>
      <c r="E132" s="35"/>
      <c r="F132" s="26" t="str">
        <f>E17</f>
        <v>Mesto Malacky, Bernolákova 5188/1A, 901 01 Malacky</v>
      </c>
      <c r="G132" s="35"/>
      <c r="H132" s="35"/>
      <c r="I132" s="28" t="s">
        <v>28</v>
      </c>
      <c r="J132" s="31" t="str">
        <f>E23</f>
        <v>Cykloprojekt s.r.o., Laurinská 18, 81101 Bratislav</v>
      </c>
      <c r="K132" s="35"/>
      <c r="L132" s="54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6" customHeight="1">
      <c r="A133" s="33"/>
      <c r="B133" s="34"/>
      <c r="C133" s="28" t="s">
        <v>26</v>
      </c>
      <c r="D133" s="35"/>
      <c r="E133" s="35"/>
      <c r="F133" s="26" t="str">
        <f>IF(E20="","",E20)</f>
        <v>Vyplň údaj</v>
      </c>
      <c r="G133" s="35"/>
      <c r="H133" s="35"/>
      <c r="I133" s="28" t="s">
        <v>33</v>
      </c>
      <c r="J133" s="31" t="str">
        <f>E26</f>
        <v xml:space="preserve"> </v>
      </c>
      <c r="K133" s="35"/>
      <c r="L133" s="54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0.35" customHeight="1">
      <c r="A134" s="33"/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54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11" customFormat="1" ht="29.25" customHeight="1">
      <c r="A135" s="185"/>
      <c r="B135" s="186"/>
      <c r="C135" s="187" t="s">
        <v>198</v>
      </c>
      <c r="D135" s="188" t="s">
        <v>61</v>
      </c>
      <c r="E135" s="188" t="s">
        <v>57</v>
      </c>
      <c r="F135" s="188" t="s">
        <v>58</v>
      </c>
      <c r="G135" s="188" t="s">
        <v>199</v>
      </c>
      <c r="H135" s="188" t="s">
        <v>200</v>
      </c>
      <c r="I135" s="188" t="s">
        <v>201</v>
      </c>
      <c r="J135" s="189" t="s">
        <v>176</v>
      </c>
      <c r="K135" s="190" t="s">
        <v>202</v>
      </c>
      <c r="L135" s="191"/>
      <c r="M135" s="78" t="s">
        <v>1</v>
      </c>
      <c r="N135" s="79" t="s">
        <v>40</v>
      </c>
      <c r="O135" s="79" t="s">
        <v>203</v>
      </c>
      <c r="P135" s="79" t="s">
        <v>204</v>
      </c>
      <c r="Q135" s="79" t="s">
        <v>205</v>
      </c>
      <c r="R135" s="79" t="s">
        <v>206</v>
      </c>
      <c r="S135" s="79" t="s">
        <v>207</v>
      </c>
      <c r="T135" s="80" t="s">
        <v>208</v>
      </c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</row>
    <row r="136" spans="1:65" s="2" customFormat="1" ht="22.9" customHeight="1">
      <c r="A136" s="33"/>
      <c r="B136" s="34"/>
      <c r="C136" s="85" t="s">
        <v>172</v>
      </c>
      <c r="D136" s="35"/>
      <c r="E136" s="35"/>
      <c r="F136" s="35"/>
      <c r="G136" s="35"/>
      <c r="H136" s="35"/>
      <c r="I136" s="35"/>
      <c r="J136" s="192">
        <f>BK136</f>
        <v>0</v>
      </c>
      <c r="K136" s="35"/>
      <c r="L136" s="38"/>
      <c r="M136" s="81"/>
      <c r="N136" s="193"/>
      <c r="O136" s="82"/>
      <c r="P136" s="194">
        <f>P137</f>
        <v>0</v>
      </c>
      <c r="Q136" s="82"/>
      <c r="R136" s="194">
        <f>R137</f>
        <v>34.041212600000001</v>
      </c>
      <c r="S136" s="82"/>
      <c r="T136" s="195">
        <f>T137</f>
        <v>1.25841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75</v>
      </c>
      <c r="AU136" s="16" t="s">
        <v>178</v>
      </c>
      <c r="BK136" s="196">
        <f>BK137</f>
        <v>0</v>
      </c>
    </row>
    <row r="137" spans="1:65" s="12" customFormat="1" ht="25.9" customHeight="1">
      <c r="B137" s="197"/>
      <c r="C137" s="198"/>
      <c r="D137" s="199" t="s">
        <v>75</v>
      </c>
      <c r="E137" s="200" t="s">
        <v>209</v>
      </c>
      <c r="F137" s="200" t="s">
        <v>210</v>
      </c>
      <c r="G137" s="198"/>
      <c r="H137" s="198"/>
      <c r="I137" s="201"/>
      <c r="J137" s="202">
        <f>BK137</f>
        <v>0</v>
      </c>
      <c r="K137" s="198"/>
      <c r="L137" s="203"/>
      <c r="M137" s="204"/>
      <c r="N137" s="205"/>
      <c r="O137" s="205"/>
      <c r="P137" s="206">
        <f>P138+P144+P151+P166+P185</f>
        <v>0</v>
      </c>
      <c r="Q137" s="205"/>
      <c r="R137" s="206">
        <f>R138+R144+R151+R166+R185</f>
        <v>34.041212600000001</v>
      </c>
      <c r="S137" s="205"/>
      <c r="T137" s="207">
        <f>T138+T144+T151+T166+T185</f>
        <v>1.25841</v>
      </c>
      <c r="AR137" s="208" t="s">
        <v>84</v>
      </c>
      <c r="AT137" s="209" t="s">
        <v>75</v>
      </c>
      <c r="AU137" s="209" t="s">
        <v>76</v>
      </c>
      <c r="AY137" s="208" t="s">
        <v>211</v>
      </c>
      <c r="BK137" s="210">
        <f>BK138+BK144+BK151+BK166+BK185</f>
        <v>0</v>
      </c>
    </row>
    <row r="138" spans="1:65" s="12" customFormat="1" ht="22.9" customHeight="1">
      <c r="B138" s="197"/>
      <c r="C138" s="198"/>
      <c r="D138" s="199" t="s">
        <v>75</v>
      </c>
      <c r="E138" s="211" t="s">
        <v>84</v>
      </c>
      <c r="F138" s="211" t="s">
        <v>212</v>
      </c>
      <c r="G138" s="198"/>
      <c r="H138" s="198"/>
      <c r="I138" s="201"/>
      <c r="J138" s="212">
        <f>BK138</f>
        <v>0</v>
      </c>
      <c r="K138" s="198"/>
      <c r="L138" s="203"/>
      <c r="M138" s="204"/>
      <c r="N138" s="205"/>
      <c r="O138" s="205"/>
      <c r="P138" s="206">
        <f>SUM(P139:P143)</f>
        <v>0</v>
      </c>
      <c r="Q138" s="205"/>
      <c r="R138" s="206">
        <f>SUM(R139:R143)</f>
        <v>0</v>
      </c>
      <c r="S138" s="205"/>
      <c r="T138" s="207">
        <f>SUM(T139:T143)</f>
        <v>1.25841</v>
      </c>
      <c r="AR138" s="208" t="s">
        <v>84</v>
      </c>
      <c r="AT138" s="209" t="s">
        <v>75</v>
      </c>
      <c r="AU138" s="209" t="s">
        <v>84</v>
      </c>
      <c r="AY138" s="208" t="s">
        <v>211</v>
      </c>
      <c r="BK138" s="210">
        <f>SUM(BK139:BK143)</f>
        <v>0</v>
      </c>
    </row>
    <row r="139" spans="1:65" s="2" customFormat="1" ht="22.15" customHeight="1">
      <c r="A139" s="33"/>
      <c r="B139" s="34"/>
      <c r="C139" s="213" t="s">
        <v>84</v>
      </c>
      <c r="D139" s="213" t="s">
        <v>213</v>
      </c>
      <c r="E139" s="214" t="s">
        <v>657</v>
      </c>
      <c r="F139" s="215" t="s">
        <v>658</v>
      </c>
      <c r="G139" s="216" t="s">
        <v>216</v>
      </c>
      <c r="H139" s="217">
        <v>4.17</v>
      </c>
      <c r="I139" s="218"/>
      <c r="J139" s="217">
        <f>ROUND(I139*H139,2)</f>
        <v>0</v>
      </c>
      <c r="K139" s="219"/>
      <c r="L139" s="38"/>
      <c r="M139" s="220" t="s">
        <v>1</v>
      </c>
      <c r="N139" s="221" t="s">
        <v>42</v>
      </c>
      <c r="O139" s="74"/>
      <c r="P139" s="222">
        <f>O139*H139</f>
        <v>0</v>
      </c>
      <c r="Q139" s="222">
        <v>0</v>
      </c>
      <c r="R139" s="222">
        <f>Q139*H139</f>
        <v>0</v>
      </c>
      <c r="S139" s="222">
        <v>0.13800000000000001</v>
      </c>
      <c r="T139" s="223">
        <f>S139*H139</f>
        <v>0.57546000000000008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4" t="s">
        <v>217</v>
      </c>
      <c r="AT139" s="224" t="s">
        <v>213</v>
      </c>
      <c r="AU139" s="224" t="s">
        <v>95</v>
      </c>
      <c r="AY139" s="16" t="s">
        <v>211</v>
      </c>
      <c r="BE139" s="225">
        <f>IF(N139="základná",J139,0)</f>
        <v>0</v>
      </c>
      <c r="BF139" s="225">
        <f>IF(N139="znížená",J139,0)</f>
        <v>0</v>
      </c>
      <c r="BG139" s="225">
        <f>IF(N139="zákl. prenesená",J139,0)</f>
        <v>0</v>
      </c>
      <c r="BH139" s="225">
        <f>IF(N139="zníž. prenesená",J139,0)</f>
        <v>0</v>
      </c>
      <c r="BI139" s="225">
        <f>IF(N139="nulová",J139,0)</f>
        <v>0</v>
      </c>
      <c r="BJ139" s="16" t="s">
        <v>95</v>
      </c>
      <c r="BK139" s="225">
        <f>ROUND(I139*H139,2)</f>
        <v>0</v>
      </c>
      <c r="BL139" s="16" t="s">
        <v>217</v>
      </c>
      <c r="BM139" s="224" t="s">
        <v>1080</v>
      </c>
    </row>
    <row r="140" spans="1:65" s="2" customFormat="1" ht="22.15" customHeight="1">
      <c r="A140" s="33"/>
      <c r="B140" s="34"/>
      <c r="C140" s="213" t="s">
        <v>95</v>
      </c>
      <c r="D140" s="213" t="s">
        <v>213</v>
      </c>
      <c r="E140" s="214" t="s">
        <v>232</v>
      </c>
      <c r="F140" s="215" t="s">
        <v>233</v>
      </c>
      <c r="G140" s="216" t="s">
        <v>234</v>
      </c>
      <c r="H140" s="217">
        <v>4.71</v>
      </c>
      <c r="I140" s="218"/>
      <c r="J140" s="217">
        <f>ROUND(I140*H140,2)</f>
        <v>0</v>
      </c>
      <c r="K140" s="219"/>
      <c r="L140" s="38"/>
      <c r="M140" s="220" t="s">
        <v>1</v>
      </c>
      <c r="N140" s="221" t="s">
        <v>42</v>
      </c>
      <c r="O140" s="74"/>
      <c r="P140" s="222">
        <f>O140*H140</f>
        <v>0</v>
      </c>
      <c r="Q140" s="222">
        <v>0</v>
      </c>
      <c r="R140" s="222">
        <f>Q140*H140</f>
        <v>0</v>
      </c>
      <c r="S140" s="222">
        <v>0.14499999999999999</v>
      </c>
      <c r="T140" s="223">
        <f>S140*H140</f>
        <v>0.68294999999999995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4" t="s">
        <v>217</v>
      </c>
      <c r="AT140" s="224" t="s">
        <v>213</v>
      </c>
      <c r="AU140" s="224" t="s">
        <v>95</v>
      </c>
      <c r="AY140" s="16" t="s">
        <v>211</v>
      </c>
      <c r="BE140" s="225">
        <f>IF(N140="základná",J140,0)</f>
        <v>0</v>
      </c>
      <c r="BF140" s="225">
        <f>IF(N140="znížená",J140,0)</f>
        <v>0</v>
      </c>
      <c r="BG140" s="225">
        <f>IF(N140="zákl. prenesená",J140,0)</f>
        <v>0</v>
      </c>
      <c r="BH140" s="225">
        <f>IF(N140="zníž. prenesená",J140,0)</f>
        <v>0</v>
      </c>
      <c r="BI140" s="225">
        <f>IF(N140="nulová",J140,0)</f>
        <v>0</v>
      </c>
      <c r="BJ140" s="16" t="s">
        <v>95</v>
      </c>
      <c r="BK140" s="225">
        <f>ROUND(I140*H140,2)</f>
        <v>0</v>
      </c>
      <c r="BL140" s="16" t="s">
        <v>217</v>
      </c>
      <c r="BM140" s="224" t="s">
        <v>667</v>
      </c>
    </row>
    <row r="141" spans="1:65" s="2" customFormat="1" ht="30" customHeight="1">
      <c r="A141" s="33"/>
      <c r="B141" s="34"/>
      <c r="C141" s="213" t="s">
        <v>225</v>
      </c>
      <c r="D141" s="213" t="s">
        <v>213</v>
      </c>
      <c r="E141" s="214" t="s">
        <v>237</v>
      </c>
      <c r="F141" s="215" t="s">
        <v>238</v>
      </c>
      <c r="G141" s="216" t="s">
        <v>239</v>
      </c>
      <c r="H141" s="217">
        <v>7.75</v>
      </c>
      <c r="I141" s="218"/>
      <c r="J141" s="217">
        <f>ROUND(I141*H141,2)</f>
        <v>0</v>
      </c>
      <c r="K141" s="219"/>
      <c r="L141" s="38"/>
      <c r="M141" s="220" t="s">
        <v>1</v>
      </c>
      <c r="N141" s="221" t="s">
        <v>42</v>
      </c>
      <c r="O141" s="74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4" t="s">
        <v>217</v>
      </c>
      <c r="AT141" s="224" t="s">
        <v>213</v>
      </c>
      <c r="AU141" s="224" t="s">
        <v>95</v>
      </c>
      <c r="AY141" s="16" t="s">
        <v>211</v>
      </c>
      <c r="BE141" s="225">
        <f>IF(N141="základná",J141,0)</f>
        <v>0</v>
      </c>
      <c r="BF141" s="225">
        <f>IF(N141="znížená",J141,0)</f>
        <v>0</v>
      </c>
      <c r="BG141" s="225">
        <f>IF(N141="zákl. prenesená",J141,0)</f>
        <v>0</v>
      </c>
      <c r="BH141" s="225">
        <f>IF(N141="zníž. prenesená",J141,0)</f>
        <v>0</v>
      </c>
      <c r="BI141" s="225">
        <f>IF(N141="nulová",J141,0)</f>
        <v>0</v>
      </c>
      <c r="BJ141" s="16" t="s">
        <v>95</v>
      </c>
      <c r="BK141" s="225">
        <f>ROUND(I141*H141,2)</f>
        <v>0</v>
      </c>
      <c r="BL141" s="16" t="s">
        <v>217</v>
      </c>
      <c r="BM141" s="224" t="s">
        <v>1081</v>
      </c>
    </row>
    <row r="142" spans="1:65" s="13" customFormat="1">
      <c r="B142" s="226"/>
      <c r="C142" s="227"/>
      <c r="D142" s="228" t="s">
        <v>219</v>
      </c>
      <c r="E142" s="229" t="s">
        <v>1</v>
      </c>
      <c r="F142" s="230" t="s">
        <v>1082</v>
      </c>
      <c r="G142" s="227"/>
      <c r="H142" s="231">
        <v>7.75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219</v>
      </c>
      <c r="AU142" s="237" t="s">
        <v>95</v>
      </c>
      <c r="AV142" s="13" t="s">
        <v>95</v>
      </c>
      <c r="AW142" s="13" t="s">
        <v>32</v>
      </c>
      <c r="AX142" s="13" t="s">
        <v>84</v>
      </c>
      <c r="AY142" s="237" t="s">
        <v>211</v>
      </c>
    </row>
    <row r="143" spans="1:65" s="2" customFormat="1" ht="22.15" customHeight="1">
      <c r="A143" s="33"/>
      <c r="B143" s="34"/>
      <c r="C143" s="213" t="s">
        <v>217</v>
      </c>
      <c r="D143" s="213" t="s">
        <v>213</v>
      </c>
      <c r="E143" s="214" t="s">
        <v>333</v>
      </c>
      <c r="F143" s="215" t="s">
        <v>334</v>
      </c>
      <c r="G143" s="216" t="s">
        <v>216</v>
      </c>
      <c r="H143" s="217">
        <v>169.89</v>
      </c>
      <c r="I143" s="218"/>
      <c r="J143" s="217">
        <f>ROUND(I143*H143,2)</f>
        <v>0</v>
      </c>
      <c r="K143" s="219"/>
      <c r="L143" s="38"/>
      <c r="M143" s="220" t="s">
        <v>1</v>
      </c>
      <c r="N143" s="221" t="s">
        <v>42</v>
      </c>
      <c r="O143" s="74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24" t="s">
        <v>217</v>
      </c>
      <c r="AT143" s="224" t="s">
        <v>213</v>
      </c>
      <c r="AU143" s="224" t="s">
        <v>95</v>
      </c>
      <c r="AY143" s="16" t="s">
        <v>211</v>
      </c>
      <c r="BE143" s="225">
        <f>IF(N143="základná",J143,0)</f>
        <v>0</v>
      </c>
      <c r="BF143" s="225">
        <f>IF(N143="znížená",J143,0)</f>
        <v>0</v>
      </c>
      <c r="BG143" s="225">
        <f>IF(N143="zákl. prenesená",J143,0)</f>
        <v>0</v>
      </c>
      <c r="BH143" s="225">
        <f>IF(N143="zníž. prenesená",J143,0)</f>
        <v>0</v>
      </c>
      <c r="BI143" s="225">
        <f>IF(N143="nulová",J143,0)</f>
        <v>0</v>
      </c>
      <c r="BJ143" s="16" t="s">
        <v>95</v>
      </c>
      <c r="BK143" s="225">
        <f>ROUND(I143*H143,2)</f>
        <v>0</v>
      </c>
      <c r="BL143" s="16" t="s">
        <v>217</v>
      </c>
      <c r="BM143" s="224" t="s">
        <v>1083</v>
      </c>
    </row>
    <row r="144" spans="1:65" s="12" customFormat="1" ht="22.9" customHeight="1">
      <c r="B144" s="197"/>
      <c r="C144" s="198"/>
      <c r="D144" s="199" t="s">
        <v>75</v>
      </c>
      <c r="E144" s="211" t="s">
        <v>217</v>
      </c>
      <c r="F144" s="211" t="s">
        <v>366</v>
      </c>
      <c r="G144" s="198"/>
      <c r="H144" s="198"/>
      <c r="I144" s="201"/>
      <c r="J144" s="212">
        <f>BK144</f>
        <v>0</v>
      </c>
      <c r="K144" s="198"/>
      <c r="L144" s="203"/>
      <c r="M144" s="204"/>
      <c r="N144" s="205"/>
      <c r="O144" s="205"/>
      <c r="P144" s="206">
        <f>SUM(P145:P150)</f>
        <v>0</v>
      </c>
      <c r="Q144" s="205"/>
      <c r="R144" s="206">
        <f>SUM(R145:R150)</f>
        <v>7.310549999999999E-2</v>
      </c>
      <c r="S144" s="205"/>
      <c r="T144" s="207">
        <f>SUM(T145:T150)</f>
        <v>0</v>
      </c>
      <c r="AR144" s="208" t="s">
        <v>84</v>
      </c>
      <c r="AT144" s="209" t="s">
        <v>75</v>
      </c>
      <c r="AU144" s="209" t="s">
        <v>84</v>
      </c>
      <c r="AY144" s="208" t="s">
        <v>211</v>
      </c>
      <c r="BK144" s="210">
        <f>SUM(BK145:BK150)</f>
        <v>0</v>
      </c>
    </row>
    <row r="145" spans="1:65" s="2" customFormat="1" ht="22.15" customHeight="1">
      <c r="A145" s="33"/>
      <c r="B145" s="34"/>
      <c r="C145" s="213" t="s">
        <v>236</v>
      </c>
      <c r="D145" s="213" t="s">
        <v>213</v>
      </c>
      <c r="E145" s="214" t="s">
        <v>372</v>
      </c>
      <c r="F145" s="215" t="s">
        <v>915</v>
      </c>
      <c r="G145" s="216" t="s">
        <v>216</v>
      </c>
      <c r="H145" s="217">
        <v>29.79</v>
      </c>
      <c r="I145" s="218"/>
      <c r="J145" s="217">
        <f>ROUND(I145*H145,2)</f>
        <v>0</v>
      </c>
      <c r="K145" s="219"/>
      <c r="L145" s="38"/>
      <c r="M145" s="220" t="s">
        <v>1</v>
      </c>
      <c r="N145" s="221" t="s">
        <v>42</v>
      </c>
      <c r="O145" s="74"/>
      <c r="P145" s="222">
        <f>O145*H145</f>
        <v>0</v>
      </c>
      <c r="Q145" s="222">
        <v>2.2499999999999998E-3</v>
      </c>
      <c r="R145" s="222">
        <f>Q145*H145</f>
        <v>6.702749999999999E-2</v>
      </c>
      <c r="S145" s="222">
        <v>0</v>
      </c>
      <c r="T145" s="223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24" t="s">
        <v>217</v>
      </c>
      <c r="AT145" s="224" t="s">
        <v>213</v>
      </c>
      <c r="AU145" s="224" t="s">
        <v>95</v>
      </c>
      <c r="AY145" s="16" t="s">
        <v>211</v>
      </c>
      <c r="BE145" s="225">
        <f>IF(N145="základná",J145,0)</f>
        <v>0</v>
      </c>
      <c r="BF145" s="225">
        <f>IF(N145="znížená",J145,0)</f>
        <v>0</v>
      </c>
      <c r="BG145" s="225">
        <f>IF(N145="zákl. prenesená",J145,0)</f>
        <v>0</v>
      </c>
      <c r="BH145" s="225">
        <f>IF(N145="zníž. prenesená",J145,0)</f>
        <v>0</v>
      </c>
      <c r="BI145" s="225">
        <f>IF(N145="nulová",J145,0)</f>
        <v>0</v>
      </c>
      <c r="BJ145" s="16" t="s">
        <v>95</v>
      </c>
      <c r="BK145" s="225">
        <f>ROUND(I145*H145,2)</f>
        <v>0</v>
      </c>
      <c r="BL145" s="16" t="s">
        <v>217</v>
      </c>
      <c r="BM145" s="224" t="s">
        <v>696</v>
      </c>
    </row>
    <row r="146" spans="1:65" s="13" customFormat="1">
      <c r="B146" s="226"/>
      <c r="C146" s="227"/>
      <c r="D146" s="228" t="s">
        <v>219</v>
      </c>
      <c r="E146" s="229" t="s">
        <v>1</v>
      </c>
      <c r="F146" s="230" t="s">
        <v>1084</v>
      </c>
      <c r="G146" s="227"/>
      <c r="H146" s="231">
        <v>26.27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219</v>
      </c>
      <c r="AU146" s="237" t="s">
        <v>95</v>
      </c>
      <c r="AV146" s="13" t="s">
        <v>95</v>
      </c>
      <c r="AW146" s="13" t="s">
        <v>32</v>
      </c>
      <c r="AX146" s="13" t="s">
        <v>76</v>
      </c>
      <c r="AY146" s="237" t="s">
        <v>211</v>
      </c>
    </row>
    <row r="147" spans="1:65" s="13" customFormat="1">
      <c r="B147" s="226"/>
      <c r="C147" s="227"/>
      <c r="D147" s="228" t="s">
        <v>219</v>
      </c>
      <c r="E147" s="229" t="s">
        <v>1</v>
      </c>
      <c r="F147" s="230" t="s">
        <v>1085</v>
      </c>
      <c r="G147" s="227"/>
      <c r="H147" s="231">
        <v>3.52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219</v>
      </c>
      <c r="AU147" s="237" t="s">
        <v>95</v>
      </c>
      <c r="AV147" s="13" t="s">
        <v>95</v>
      </c>
      <c r="AW147" s="13" t="s">
        <v>32</v>
      </c>
      <c r="AX147" s="13" t="s">
        <v>76</v>
      </c>
      <c r="AY147" s="237" t="s">
        <v>211</v>
      </c>
    </row>
    <row r="148" spans="1:65" s="14" customFormat="1">
      <c r="B148" s="238"/>
      <c r="C148" s="239"/>
      <c r="D148" s="228" t="s">
        <v>219</v>
      </c>
      <c r="E148" s="240" t="s">
        <v>1</v>
      </c>
      <c r="F148" s="241" t="s">
        <v>231</v>
      </c>
      <c r="G148" s="239"/>
      <c r="H148" s="242">
        <v>29.79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AT148" s="248" t="s">
        <v>219</v>
      </c>
      <c r="AU148" s="248" t="s">
        <v>95</v>
      </c>
      <c r="AV148" s="14" t="s">
        <v>217</v>
      </c>
      <c r="AW148" s="14" t="s">
        <v>32</v>
      </c>
      <c r="AX148" s="14" t="s">
        <v>84</v>
      </c>
      <c r="AY148" s="248" t="s">
        <v>211</v>
      </c>
    </row>
    <row r="149" spans="1:65" s="2" customFormat="1" ht="14.45" customHeight="1">
      <c r="A149" s="33"/>
      <c r="B149" s="34"/>
      <c r="C149" s="249" t="s">
        <v>242</v>
      </c>
      <c r="D149" s="249" t="s">
        <v>314</v>
      </c>
      <c r="E149" s="250" t="s">
        <v>377</v>
      </c>
      <c r="F149" s="251" t="s">
        <v>378</v>
      </c>
      <c r="G149" s="252" t="s">
        <v>216</v>
      </c>
      <c r="H149" s="253">
        <v>30.39</v>
      </c>
      <c r="I149" s="254"/>
      <c r="J149" s="253">
        <f>ROUND(I149*H149,2)</f>
        <v>0</v>
      </c>
      <c r="K149" s="255"/>
      <c r="L149" s="256"/>
      <c r="M149" s="257" t="s">
        <v>1</v>
      </c>
      <c r="N149" s="258" t="s">
        <v>42</v>
      </c>
      <c r="O149" s="74"/>
      <c r="P149" s="222">
        <f>O149*H149</f>
        <v>0</v>
      </c>
      <c r="Q149" s="222">
        <v>2.0000000000000001E-4</v>
      </c>
      <c r="R149" s="222">
        <f>Q149*H149</f>
        <v>6.0780000000000001E-3</v>
      </c>
      <c r="S149" s="222">
        <v>0</v>
      </c>
      <c r="T149" s="223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4" t="s">
        <v>252</v>
      </c>
      <c r="AT149" s="224" t="s">
        <v>314</v>
      </c>
      <c r="AU149" s="224" t="s">
        <v>95</v>
      </c>
      <c r="AY149" s="16" t="s">
        <v>211</v>
      </c>
      <c r="BE149" s="225">
        <f>IF(N149="základná",J149,0)</f>
        <v>0</v>
      </c>
      <c r="BF149" s="225">
        <f>IF(N149="znížená",J149,0)</f>
        <v>0</v>
      </c>
      <c r="BG149" s="225">
        <f>IF(N149="zákl. prenesená",J149,0)</f>
        <v>0</v>
      </c>
      <c r="BH149" s="225">
        <f>IF(N149="zníž. prenesená",J149,0)</f>
        <v>0</v>
      </c>
      <c r="BI149" s="225">
        <f>IF(N149="nulová",J149,0)</f>
        <v>0</v>
      </c>
      <c r="BJ149" s="16" t="s">
        <v>95</v>
      </c>
      <c r="BK149" s="225">
        <f>ROUND(I149*H149,2)</f>
        <v>0</v>
      </c>
      <c r="BL149" s="16" t="s">
        <v>217</v>
      </c>
      <c r="BM149" s="224" t="s">
        <v>700</v>
      </c>
    </row>
    <row r="150" spans="1:65" s="13" customFormat="1">
      <c r="B150" s="226"/>
      <c r="C150" s="227"/>
      <c r="D150" s="228" t="s">
        <v>219</v>
      </c>
      <c r="E150" s="227"/>
      <c r="F150" s="230" t="s">
        <v>1086</v>
      </c>
      <c r="G150" s="227"/>
      <c r="H150" s="231">
        <v>30.39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219</v>
      </c>
      <c r="AU150" s="237" t="s">
        <v>95</v>
      </c>
      <c r="AV150" s="13" t="s">
        <v>95</v>
      </c>
      <c r="AW150" s="13" t="s">
        <v>4</v>
      </c>
      <c r="AX150" s="13" t="s">
        <v>84</v>
      </c>
      <c r="AY150" s="237" t="s">
        <v>211</v>
      </c>
    </row>
    <row r="151" spans="1:65" s="12" customFormat="1" ht="22.9" customHeight="1">
      <c r="B151" s="197"/>
      <c r="C151" s="198"/>
      <c r="D151" s="199" t="s">
        <v>75</v>
      </c>
      <c r="E151" s="211" t="s">
        <v>236</v>
      </c>
      <c r="F151" s="211" t="s">
        <v>390</v>
      </c>
      <c r="G151" s="198"/>
      <c r="H151" s="198"/>
      <c r="I151" s="201"/>
      <c r="J151" s="212">
        <f>BK151</f>
        <v>0</v>
      </c>
      <c r="K151" s="198"/>
      <c r="L151" s="203"/>
      <c r="M151" s="204"/>
      <c r="N151" s="205"/>
      <c r="O151" s="205"/>
      <c r="P151" s="206">
        <f>SUM(P152:P165)</f>
        <v>0</v>
      </c>
      <c r="Q151" s="205"/>
      <c r="R151" s="206">
        <f>SUM(R152:R165)</f>
        <v>26.122501200000002</v>
      </c>
      <c r="S151" s="205"/>
      <c r="T151" s="207">
        <f>SUM(T152:T165)</f>
        <v>0</v>
      </c>
      <c r="AR151" s="208" t="s">
        <v>84</v>
      </c>
      <c r="AT151" s="209" t="s">
        <v>75</v>
      </c>
      <c r="AU151" s="209" t="s">
        <v>84</v>
      </c>
      <c r="AY151" s="208" t="s">
        <v>211</v>
      </c>
      <c r="BK151" s="210">
        <f>SUM(BK152:BK165)</f>
        <v>0</v>
      </c>
    </row>
    <row r="152" spans="1:65" s="2" customFormat="1" ht="30" customHeight="1">
      <c r="A152" s="33"/>
      <c r="B152" s="34"/>
      <c r="C152" s="213" t="s">
        <v>247</v>
      </c>
      <c r="D152" s="213" t="s">
        <v>213</v>
      </c>
      <c r="E152" s="214" t="s">
        <v>392</v>
      </c>
      <c r="F152" s="215" t="s">
        <v>796</v>
      </c>
      <c r="G152" s="216" t="s">
        <v>216</v>
      </c>
      <c r="H152" s="217">
        <v>29.79</v>
      </c>
      <c r="I152" s="218"/>
      <c r="J152" s="217">
        <f>ROUND(I152*H152,2)</f>
        <v>0</v>
      </c>
      <c r="K152" s="219"/>
      <c r="L152" s="38"/>
      <c r="M152" s="220" t="s">
        <v>1</v>
      </c>
      <c r="N152" s="221" t="s">
        <v>42</v>
      </c>
      <c r="O152" s="74"/>
      <c r="P152" s="222">
        <f>O152*H152</f>
        <v>0</v>
      </c>
      <c r="Q152" s="222">
        <v>0.27994000000000002</v>
      </c>
      <c r="R152" s="222">
        <f>Q152*H152</f>
        <v>8.3394126000000011</v>
      </c>
      <c r="S152" s="222">
        <v>0</v>
      </c>
      <c r="T152" s="223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24" t="s">
        <v>217</v>
      </c>
      <c r="AT152" s="224" t="s">
        <v>213</v>
      </c>
      <c r="AU152" s="224" t="s">
        <v>95</v>
      </c>
      <c r="AY152" s="16" t="s">
        <v>211</v>
      </c>
      <c r="BE152" s="225">
        <f>IF(N152="základná",J152,0)</f>
        <v>0</v>
      </c>
      <c r="BF152" s="225">
        <f>IF(N152="znížená",J152,0)</f>
        <v>0</v>
      </c>
      <c r="BG152" s="225">
        <f>IF(N152="zákl. prenesená",J152,0)</f>
        <v>0</v>
      </c>
      <c r="BH152" s="225">
        <f>IF(N152="zníž. prenesená",J152,0)</f>
        <v>0</v>
      </c>
      <c r="BI152" s="225">
        <f>IF(N152="nulová",J152,0)</f>
        <v>0</v>
      </c>
      <c r="BJ152" s="16" t="s">
        <v>95</v>
      </c>
      <c r="BK152" s="225">
        <f>ROUND(I152*H152,2)</f>
        <v>0</v>
      </c>
      <c r="BL152" s="16" t="s">
        <v>217</v>
      </c>
      <c r="BM152" s="224" t="s">
        <v>703</v>
      </c>
    </row>
    <row r="153" spans="1:65" s="13" customFormat="1">
      <c r="B153" s="226"/>
      <c r="C153" s="227"/>
      <c r="D153" s="228" t="s">
        <v>219</v>
      </c>
      <c r="E153" s="229" t="s">
        <v>1</v>
      </c>
      <c r="F153" s="230" t="s">
        <v>1084</v>
      </c>
      <c r="G153" s="227"/>
      <c r="H153" s="231">
        <v>26.27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219</v>
      </c>
      <c r="AU153" s="237" t="s">
        <v>95</v>
      </c>
      <c r="AV153" s="13" t="s">
        <v>95</v>
      </c>
      <c r="AW153" s="13" t="s">
        <v>32</v>
      </c>
      <c r="AX153" s="13" t="s">
        <v>76</v>
      </c>
      <c r="AY153" s="237" t="s">
        <v>211</v>
      </c>
    </row>
    <row r="154" spans="1:65" s="13" customFormat="1">
      <c r="B154" s="226"/>
      <c r="C154" s="227"/>
      <c r="D154" s="228" t="s">
        <v>219</v>
      </c>
      <c r="E154" s="229" t="s">
        <v>1</v>
      </c>
      <c r="F154" s="230" t="s">
        <v>1085</v>
      </c>
      <c r="G154" s="227"/>
      <c r="H154" s="231">
        <v>3.52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219</v>
      </c>
      <c r="AU154" s="237" t="s">
        <v>95</v>
      </c>
      <c r="AV154" s="13" t="s">
        <v>95</v>
      </c>
      <c r="AW154" s="13" t="s">
        <v>32</v>
      </c>
      <c r="AX154" s="13" t="s">
        <v>76</v>
      </c>
      <c r="AY154" s="237" t="s">
        <v>211</v>
      </c>
    </row>
    <row r="155" spans="1:65" s="14" customFormat="1">
      <c r="B155" s="238"/>
      <c r="C155" s="239"/>
      <c r="D155" s="228" t="s">
        <v>219</v>
      </c>
      <c r="E155" s="240" t="s">
        <v>1</v>
      </c>
      <c r="F155" s="241" t="s">
        <v>231</v>
      </c>
      <c r="G155" s="239"/>
      <c r="H155" s="242">
        <v>29.79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AT155" s="248" t="s">
        <v>219</v>
      </c>
      <c r="AU155" s="248" t="s">
        <v>95</v>
      </c>
      <c r="AV155" s="14" t="s">
        <v>217</v>
      </c>
      <c r="AW155" s="14" t="s">
        <v>32</v>
      </c>
      <c r="AX155" s="14" t="s">
        <v>84</v>
      </c>
      <c r="AY155" s="248" t="s">
        <v>211</v>
      </c>
    </row>
    <row r="156" spans="1:65" s="2" customFormat="1" ht="34.9" customHeight="1">
      <c r="A156" s="33"/>
      <c r="B156" s="34"/>
      <c r="C156" s="213" t="s">
        <v>252</v>
      </c>
      <c r="D156" s="213" t="s">
        <v>213</v>
      </c>
      <c r="E156" s="214" t="s">
        <v>707</v>
      </c>
      <c r="F156" s="215" t="s">
        <v>708</v>
      </c>
      <c r="G156" s="216" t="s">
        <v>216</v>
      </c>
      <c r="H156" s="217">
        <v>29.79</v>
      </c>
      <c r="I156" s="218"/>
      <c r="J156" s="217">
        <f>ROUND(I156*H156,2)</f>
        <v>0</v>
      </c>
      <c r="K156" s="219"/>
      <c r="L156" s="38"/>
      <c r="M156" s="220" t="s">
        <v>1</v>
      </c>
      <c r="N156" s="221" t="s">
        <v>42</v>
      </c>
      <c r="O156" s="74"/>
      <c r="P156" s="222">
        <f>O156*H156</f>
        <v>0</v>
      </c>
      <c r="Q156" s="222">
        <v>0.30834</v>
      </c>
      <c r="R156" s="222">
        <f>Q156*H156</f>
        <v>9.1854485999999991</v>
      </c>
      <c r="S156" s="222">
        <v>0</v>
      </c>
      <c r="T156" s="22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24" t="s">
        <v>217</v>
      </c>
      <c r="AT156" s="224" t="s">
        <v>213</v>
      </c>
      <c r="AU156" s="224" t="s">
        <v>95</v>
      </c>
      <c r="AY156" s="16" t="s">
        <v>211</v>
      </c>
      <c r="BE156" s="225">
        <f>IF(N156="základná",J156,0)</f>
        <v>0</v>
      </c>
      <c r="BF156" s="225">
        <f>IF(N156="znížená",J156,0)</f>
        <v>0</v>
      </c>
      <c r="BG156" s="225">
        <f>IF(N156="zákl. prenesená",J156,0)</f>
        <v>0</v>
      </c>
      <c r="BH156" s="225">
        <f>IF(N156="zníž. prenesená",J156,0)</f>
        <v>0</v>
      </c>
      <c r="BI156" s="225">
        <f>IF(N156="nulová",J156,0)</f>
        <v>0</v>
      </c>
      <c r="BJ156" s="16" t="s">
        <v>95</v>
      </c>
      <c r="BK156" s="225">
        <f>ROUND(I156*H156,2)</f>
        <v>0</v>
      </c>
      <c r="BL156" s="16" t="s">
        <v>217</v>
      </c>
      <c r="BM156" s="224" t="s">
        <v>709</v>
      </c>
    </row>
    <row r="157" spans="1:65" s="13" customFormat="1">
      <c r="B157" s="226"/>
      <c r="C157" s="227"/>
      <c r="D157" s="228" t="s">
        <v>219</v>
      </c>
      <c r="E157" s="229" t="s">
        <v>1</v>
      </c>
      <c r="F157" s="230" t="s">
        <v>1084</v>
      </c>
      <c r="G157" s="227"/>
      <c r="H157" s="231">
        <v>26.27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219</v>
      </c>
      <c r="AU157" s="237" t="s">
        <v>95</v>
      </c>
      <c r="AV157" s="13" t="s">
        <v>95</v>
      </c>
      <c r="AW157" s="13" t="s">
        <v>32</v>
      </c>
      <c r="AX157" s="13" t="s">
        <v>76</v>
      </c>
      <c r="AY157" s="237" t="s">
        <v>211</v>
      </c>
    </row>
    <row r="158" spans="1:65" s="13" customFormat="1">
      <c r="B158" s="226"/>
      <c r="C158" s="227"/>
      <c r="D158" s="228" t="s">
        <v>219</v>
      </c>
      <c r="E158" s="229" t="s">
        <v>1</v>
      </c>
      <c r="F158" s="230" t="s">
        <v>1085</v>
      </c>
      <c r="G158" s="227"/>
      <c r="H158" s="231">
        <v>3.52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219</v>
      </c>
      <c r="AU158" s="237" t="s">
        <v>95</v>
      </c>
      <c r="AV158" s="13" t="s">
        <v>95</v>
      </c>
      <c r="AW158" s="13" t="s">
        <v>32</v>
      </c>
      <c r="AX158" s="13" t="s">
        <v>76</v>
      </c>
      <c r="AY158" s="237" t="s">
        <v>211</v>
      </c>
    </row>
    <row r="159" spans="1:65" s="14" customFormat="1">
      <c r="B159" s="238"/>
      <c r="C159" s="239"/>
      <c r="D159" s="228" t="s">
        <v>219</v>
      </c>
      <c r="E159" s="240" t="s">
        <v>1</v>
      </c>
      <c r="F159" s="241" t="s">
        <v>231</v>
      </c>
      <c r="G159" s="239"/>
      <c r="H159" s="242">
        <v>29.79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219</v>
      </c>
      <c r="AU159" s="248" t="s">
        <v>95</v>
      </c>
      <c r="AV159" s="14" t="s">
        <v>217</v>
      </c>
      <c r="AW159" s="14" t="s">
        <v>32</v>
      </c>
      <c r="AX159" s="14" t="s">
        <v>84</v>
      </c>
      <c r="AY159" s="248" t="s">
        <v>211</v>
      </c>
    </row>
    <row r="160" spans="1:65" s="2" customFormat="1" ht="30" customHeight="1">
      <c r="A160" s="33"/>
      <c r="B160" s="34"/>
      <c r="C160" s="213" t="s">
        <v>256</v>
      </c>
      <c r="D160" s="213" t="s">
        <v>213</v>
      </c>
      <c r="E160" s="214" t="s">
        <v>715</v>
      </c>
      <c r="F160" s="215" t="s">
        <v>1087</v>
      </c>
      <c r="G160" s="216" t="s">
        <v>216</v>
      </c>
      <c r="H160" s="217">
        <v>26.27</v>
      </c>
      <c r="I160" s="218"/>
      <c r="J160" s="217">
        <f>ROUND(I160*H160,2)</f>
        <v>0</v>
      </c>
      <c r="K160" s="219"/>
      <c r="L160" s="38"/>
      <c r="M160" s="220" t="s">
        <v>1</v>
      </c>
      <c r="N160" s="221" t="s">
        <v>42</v>
      </c>
      <c r="O160" s="74"/>
      <c r="P160" s="222">
        <f>O160*H160</f>
        <v>0</v>
      </c>
      <c r="Q160" s="222">
        <v>0.112</v>
      </c>
      <c r="R160" s="222">
        <f>Q160*H160</f>
        <v>2.94224</v>
      </c>
      <c r="S160" s="222">
        <v>0</v>
      </c>
      <c r="T160" s="223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24" t="s">
        <v>217</v>
      </c>
      <c r="AT160" s="224" t="s">
        <v>213</v>
      </c>
      <c r="AU160" s="224" t="s">
        <v>95</v>
      </c>
      <c r="AY160" s="16" t="s">
        <v>211</v>
      </c>
      <c r="BE160" s="225">
        <f>IF(N160="základná",J160,0)</f>
        <v>0</v>
      </c>
      <c r="BF160" s="225">
        <f>IF(N160="znížená",J160,0)</f>
        <v>0</v>
      </c>
      <c r="BG160" s="225">
        <f>IF(N160="zákl. prenesená",J160,0)</f>
        <v>0</v>
      </c>
      <c r="BH160" s="225">
        <f>IF(N160="zníž. prenesená",J160,0)</f>
        <v>0</v>
      </c>
      <c r="BI160" s="225">
        <f>IF(N160="nulová",J160,0)</f>
        <v>0</v>
      </c>
      <c r="BJ160" s="16" t="s">
        <v>95</v>
      </c>
      <c r="BK160" s="225">
        <f>ROUND(I160*H160,2)</f>
        <v>0</v>
      </c>
      <c r="BL160" s="16" t="s">
        <v>217</v>
      </c>
      <c r="BM160" s="224" t="s">
        <v>717</v>
      </c>
    </row>
    <row r="161" spans="1:65" s="13" customFormat="1">
      <c r="B161" s="226"/>
      <c r="C161" s="227"/>
      <c r="D161" s="228" t="s">
        <v>219</v>
      </c>
      <c r="E161" s="229" t="s">
        <v>1</v>
      </c>
      <c r="F161" s="230" t="s">
        <v>1084</v>
      </c>
      <c r="G161" s="227"/>
      <c r="H161" s="231">
        <v>26.27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219</v>
      </c>
      <c r="AU161" s="237" t="s">
        <v>95</v>
      </c>
      <c r="AV161" s="13" t="s">
        <v>95</v>
      </c>
      <c r="AW161" s="13" t="s">
        <v>32</v>
      </c>
      <c r="AX161" s="13" t="s">
        <v>84</v>
      </c>
      <c r="AY161" s="237" t="s">
        <v>211</v>
      </c>
    </row>
    <row r="162" spans="1:65" s="2" customFormat="1" ht="22.15" customHeight="1">
      <c r="A162" s="33"/>
      <c r="B162" s="34"/>
      <c r="C162" s="249" t="s">
        <v>261</v>
      </c>
      <c r="D162" s="249" t="s">
        <v>314</v>
      </c>
      <c r="E162" s="250" t="s">
        <v>719</v>
      </c>
      <c r="F162" s="251" t="s">
        <v>720</v>
      </c>
      <c r="G162" s="252" t="s">
        <v>216</v>
      </c>
      <c r="H162" s="253">
        <v>26.53</v>
      </c>
      <c r="I162" s="254"/>
      <c r="J162" s="253">
        <f>ROUND(I162*H162,2)</f>
        <v>0</v>
      </c>
      <c r="K162" s="255"/>
      <c r="L162" s="256"/>
      <c r="M162" s="257" t="s">
        <v>1</v>
      </c>
      <c r="N162" s="258" t="s">
        <v>42</v>
      </c>
      <c r="O162" s="74"/>
      <c r="P162" s="222">
        <f>O162*H162</f>
        <v>0</v>
      </c>
      <c r="Q162" s="222">
        <v>0.18</v>
      </c>
      <c r="R162" s="222">
        <f>Q162*H162</f>
        <v>4.7754000000000003</v>
      </c>
      <c r="S162" s="222">
        <v>0</v>
      </c>
      <c r="T162" s="223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24" t="s">
        <v>252</v>
      </c>
      <c r="AT162" s="224" t="s">
        <v>314</v>
      </c>
      <c r="AU162" s="224" t="s">
        <v>95</v>
      </c>
      <c r="AY162" s="16" t="s">
        <v>211</v>
      </c>
      <c r="BE162" s="225">
        <f>IF(N162="základná",J162,0)</f>
        <v>0</v>
      </c>
      <c r="BF162" s="225">
        <f>IF(N162="znížená",J162,0)</f>
        <v>0</v>
      </c>
      <c r="BG162" s="225">
        <f>IF(N162="zákl. prenesená",J162,0)</f>
        <v>0</v>
      </c>
      <c r="BH162" s="225">
        <f>IF(N162="zníž. prenesená",J162,0)</f>
        <v>0</v>
      </c>
      <c r="BI162" s="225">
        <f>IF(N162="nulová",J162,0)</f>
        <v>0</v>
      </c>
      <c r="BJ162" s="16" t="s">
        <v>95</v>
      </c>
      <c r="BK162" s="225">
        <f>ROUND(I162*H162,2)</f>
        <v>0</v>
      </c>
      <c r="BL162" s="16" t="s">
        <v>217</v>
      </c>
      <c r="BM162" s="224" t="s">
        <v>721</v>
      </c>
    </row>
    <row r="163" spans="1:65" s="13" customFormat="1">
      <c r="B163" s="226"/>
      <c r="C163" s="227"/>
      <c r="D163" s="228" t="s">
        <v>219</v>
      </c>
      <c r="E163" s="227"/>
      <c r="F163" s="230" t="s">
        <v>1088</v>
      </c>
      <c r="G163" s="227"/>
      <c r="H163" s="231">
        <v>26.53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219</v>
      </c>
      <c r="AU163" s="237" t="s">
        <v>95</v>
      </c>
      <c r="AV163" s="13" t="s">
        <v>95</v>
      </c>
      <c r="AW163" s="13" t="s">
        <v>4</v>
      </c>
      <c r="AX163" s="13" t="s">
        <v>84</v>
      </c>
      <c r="AY163" s="237" t="s">
        <v>211</v>
      </c>
    </row>
    <row r="164" spans="1:65" s="2" customFormat="1" ht="22.15" customHeight="1">
      <c r="A164" s="33"/>
      <c r="B164" s="34"/>
      <c r="C164" s="213" t="s">
        <v>265</v>
      </c>
      <c r="D164" s="213" t="s">
        <v>213</v>
      </c>
      <c r="E164" s="214" t="s">
        <v>726</v>
      </c>
      <c r="F164" s="215" t="s">
        <v>727</v>
      </c>
      <c r="G164" s="216" t="s">
        <v>216</v>
      </c>
      <c r="H164" s="217">
        <v>3.52</v>
      </c>
      <c r="I164" s="218"/>
      <c r="J164" s="217">
        <f>ROUND(I164*H164,2)</f>
        <v>0</v>
      </c>
      <c r="K164" s="219"/>
      <c r="L164" s="38"/>
      <c r="M164" s="220" t="s">
        <v>1</v>
      </c>
      <c r="N164" s="221" t="s">
        <v>42</v>
      </c>
      <c r="O164" s="74"/>
      <c r="P164" s="222">
        <f>O164*H164</f>
        <v>0</v>
      </c>
      <c r="Q164" s="222">
        <v>0.112</v>
      </c>
      <c r="R164" s="222">
        <f>Q164*H164</f>
        <v>0.39424000000000003</v>
      </c>
      <c r="S164" s="222">
        <v>0</v>
      </c>
      <c r="T164" s="223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24" t="s">
        <v>217</v>
      </c>
      <c r="AT164" s="224" t="s">
        <v>213</v>
      </c>
      <c r="AU164" s="224" t="s">
        <v>95</v>
      </c>
      <c r="AY164" s="16" t="s">
        <v>211</v>
      </c>
      <c r="BE164" s="225">
        <f>IF(N164="základná",J164,0)</f>
        <v>0</v>
      </c>
      <c r="BF164" s="225">
        <f>IF(N164="znížená",J164,0)</f>
        <v>0</v>
      </c>
      <c r="BG164" s="225">
        <f>IF(N164="zákl. prenesená",J164,0)</f>
        <v>0</v>
      </c>
      <c r="BH164" s="225">
        <f>IF(N164="zníž. prenesená",J164,0)</f>
        <v>0</v>
      </c>
      <c r="BI164" s="225">
        <f>IF(N164="nulová",J164,0)</f>
        <v>0</v>
      </c>
      <c r="BJ164" s="16" t="s">
        <v>95</v>
      </c>
      <c r="BK164" s="225">
        <f>ROUND(I164*H164,2)</f>
        <v>0</v>
      </c>
      <c r="BL164" s="16" t="s">
        <v>217</v>
      </c>
      <c r="BM164" s="224" t="s">
        <v>728</v>
      </c>
    </row>
    <row r="165" spans="1:65" s="2" customFormat="1" ht="14.45" customHeight="1">
      <c r="A165" s="33"/>
      <c r="B165" s="34"/>
      <c r="C165" s="249" t="s">
        <v>269</v>
      </c>
      <c r="D165" s="249" t="s">
        <v>314</v>
      </c>
      <c r="E165" s="250" t="s">
        <v>729</v>
      </c>
      <c r="F165" s="251" t="s">
        <v>730</v>
      </c>
      <c r="G165" s="252" t="s">
        <v>216</v>
      </c>
      <c r="H165" s="253">
        <v>3.52</v>
      </c>
      <c r="I165" s="254"/>
      <c r="J165" s="253">
        <f>ROUND(I165*H165,2)</f>
        <v>0</v>
      </c>
      <c r="K165" s="255"/>
      <c r="L165" s="256"/>
      <c r="M165" s="257" t="s">
        <v>1</v>
      </c>
      <c r="N165" s="258" t="s">
        <v>42</v>
      </c>
      <c r="O165" s="74"/>
      <c r="P165" s="222">
        <f>O165*H165</f>
        <v>0</v>
      </c>
      <c r="Q165" s="222">
        <v>0.13800000000000001</v>
      </c>
      <c r="R165" s="222">
        <f>Q165*H165</f>
        <v>0.48576000000000003</v>
      </c>
      <c r="S165" s="222">
        <v>0</v>
      </c>
      <c r="T165" s="223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24" t="s">
        <v>252</v>
      </c>
      <c r="AT165" s="224" t="s">
        <v>314</v>
      </c>
      <c r="AU165" s="224" t="s">
        <v>95</v>
      </c>
      <c r="AY165" s="16" t="s">
        <v>211</v>
      </c>
      <c r="BE165" s="225">
        <f>IF(N165="základná",J165,0)</f>
        <v>0</v>
      </c>
      <c r="BF165" s="225">
        <f>IF(N165="znížená",J165,0)</f>
        <v>0</v>
      </c>
      <c r="BG165" s="225">
        <f>IF(N165="zákl. prenesená",J165,0)</f>
        <v>0</v>
      </c>
      <c r="BH165" s="225">
        <f>IF(N165="zníž. prenesená",J165,0)</f>
        <v>0</v>
      </c>
      <c r="BI165" s="225">
        <f>IF(N165="nulová",J165,0)</f>
        <v>0</v>
      </c>
      <c r="BJ165" s="16" t="s">
        <v>95</v>
      </c>
      <c r="BK165" s="225">
        <f>ROUND(I165*H165,2)</f>
        <v>0</v>
      </c>
      <c r="BL165" s="16" t="s">
        <v>217</v>
      </c>
      <c r="BM165" s="224" t="s">
        <v>731</v>
      </c>
    </row>
    <row r="166" spans="1:65" s="12" customFormat="1" ht="22.9" customHeight="1">
      <c r="B166" s="197"/>
      <c r="C166" s="198"/>
      <c r="D166" s="199" t="s">
        <v>75</v>
      </c>
      <c r="E166" s="211" t="s">
        <v>256</v>
      </c>
      <c r="F166" s="211" t="s">
        <v>457</v>
      </c>
      <c r="G166" s="198"/>
      <c r="H166" s="198"/>
      <c r="I166" s="201"/>
      <c r="J166" s="212">
        <f>BK166</f>
        <v>0</v>
      </c>
      <c r="K166" s="198"/>
      <c r="L166" s="203"/>
      <c r="M166" s="204"/>
      <c r="N166" s="205"/>
      <c r="O166" s="205"/>
      <c r="P166" s="206">
        <f>SUM(P167:P184)</f>
        <v>0</v>
      </c>
      <c r="Q166" s="205"/>
      <c r="R166" s="206">
        <f>SUM(R167:R184)</f>
        <v>7.8456059000000007</v>
      </c>
      <c r="S166" s="205"/>
      <c r="T166" s="207">
        <f>SUM(T167:T184)</f>
        <v>0</v>
      </c>
      <c r="AR166" s="208" t="s">
        <v>84</v>
      </c>
      <c r="AT166" s="209" t="s">
        <v>75</v>
      </c>
      <c r="AU166" s="209" t="s">
        <v>84</v>
      </c>
      <c r="AY166" s="208" t="s">
        <v>211</v>
      </c>
      <c r="BK166" s="210">
        <f>SUM(BK167:BK184)</f>
        <v>0</v>
      </c>
    </row>
    <row r="167" spans="1:65" s="2" customFormat="1" ht="30" customHeight="1">
      <c r="A167" s="33"/>
      <c r="B167" s="34"/>
      <c r="C167" s="213" t="s">
        <v>276</v>
      </c>
      <c r="D167" s="213" t="s">
        <v>213</v>
      </c>
      <c r="E167" s="214" t="s">
        <v>498</v>
      </c>
      <c r="F167" s="215" t="s">
        <v>499</v>
      </c>
      <c r="G167" s="216" t="s">
        <v>234</v>
      </c>
      <c r="H167" s="217">
        <v>12.06</v>
      </c>
      <c r="I167" s="218"/>
      <c r="J167" s="217">
        <f>ROUND(I167*H167,2)</f>
        <v>0</v>
      </c>
      <c r="K167" s="219"/>
      <c r="L167" s="38"/>
      <c r="M167" s="220" t="s">
        <v>1</v>
      </c>
      <c r="N167" s="221" t="s">
        <v>42</v>
      </c>
      <c r="O167" s="74"/>
      <c r="P167" s="222">
        <f>O167*H167</f>
        <v>0</v>
      </c>
      <c r="Q167" s="222">
        <v>0.15112999999999999</v>
      </c>
      <c r="R167" s="222">
        <f>Q167*H167</f>
        <v>1.8226278</v>
      </c>
      <c r="S167" s="222">
        <v>0</v>
      </c>
      <c r="T167" s="223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4" t="s">
        <v>217</v>
      </c>
      <c r="AT167" s="224" t="s">
        <v>213</v>
      </c>
      <c r="AU167" s="224" t="s">
        <v>95</v>
      </c>
      <c r="AY167" s="16" t="s">
        <v>211</v>
      </c>
      <c r="BE167" s="225">
        <f>IF(N167="základná",J167,0)</f>
        <v>0</v>
      </c>
      <c r="BF167" s="225">
        <f>IF(N167="znížená",J167,0)</f>
        <v>0</v>
      </c>
      <c r="BG167" s="225">
        <f>IF(N167="zákl. prenesená",J167,0)</f>
        <v>0</v>
      </c>
      <c r="BH167" s="225">
        <f>IF(N167="zníž. prenesená",J167,0)</f>
        <v>0</v>
      </c>
      <c r="BI167" s="225">
        <f>IF(N167="nulová",J167,0)</f>
        <v>0</v>
      </c>
      <c r="BJ167" s="16" t="s">
        <v>95</v>
      </c>
      <c r="BK167" s="225">
        <f>ROUND(I167*H167,2)</f>
        <v>0</v>
      </c>
      <c r="BL167" s="16" t="s">
        <v>217</v>
      </c>
      <c r="BM167" s="224" t="s">
        <v>1089</v>
      </c>
    </row>
    <row r="168" spans="1:65" s="13" customFormat="1">
      <c r="B168" s="226"/>
      <c r="C168" s="227"/>
      <c r="D168" s="228" t="s">
        <v>219</v>
      </c>
      <c r="E168" s="229" t="s">
        <v>1</v>
      </c>
      <c r="F168" s="230" t="s">
        <v>1090</v>
      </c>
      <c r="G168" s="227"/>
      <c r="H168" s="231">
        <v>10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AT168" s="237" t="s">
        <v>219</v>
      </c>
      <c r="AU168" s="237" t="s">
        <v>95</v>
      </c>
      <c r="AV168" s="13" t="s">
        <v>95</v>
      </c>
      <c r="AW168" s="13" t="s">
        <v>32</v>
      </c>
      <c r="AX168" s="13" t="s">
        <v>76</v>
      </c>
      <c r="AY168" s="237" t="s">
        <v>211</v>
      </c>
    </row>
    <row r="169" spans="1:65" s="13" customFormat="1">
      <c r="B169" s="226"/>
      <c r="C169" s="227"/>
      <c r="D169" s="228" t="s">
        <v>219</v>
      </c>
      <c r="E169" s="229" t="s">
        <v>1</v>
      </c>
      <c r="F169" s="230" t="s">
        <v>1091</v>
      </c>
      <c r="G169" s="227"/>
      <c r="H169" s="231">
        <v>2.06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219</v>
      </c>
      <c r="AU169" s="237" t="s">
        <v>95</v>
      </c>
      <c r="AV169" s="13" t="s">
        <v>95</v>
      </c>
      <c r="AW169" s="13" t="s">
        <v>32</v>
      </c>
      <c r="AX169" s="13" t="s">
        <v>76</v>
      </c>
      <c r="AY169" s="237" t="s">
        <v>211</v>
      </c>
    </row>
    <row r="170" spans="1:65" s="14" customFormat="1">
      <c r="B170" s="238"/>
      <c r="C170" s="239"/>
      <c r="D170" s="228" t="s">
        <v>219</v>
      </c>
      <c r="E170" s="240" t="s">
        <v>1</v>
      </c>
      <c r="F170" s="241" t="s">
        <v>231</v>
      </c>
      <c r="G170" s="239"/>
      <c r="H170" s="242">
        <v>12.06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AT170" s="248" t="s">
        <v>219</v>
      </c>
      <c r="AU170" s="248" t="s">
        <v>95</v>
      </c>
      <c r="AV170" s="14" t="s">
        <v>217</v>
      </c>
      <c r="AW170" s="14" t="s">
        <v>32</v>
      </c>
      <c r="AX170" s="14" t="s">
        <v>84</v>
      </c>
      <c r="AY170" s="248" t="s">
        <v>211</v>
      </c>
    </row>
    <row r="171" spans="1:65" s="2" customFormat="1" ht="22.15" customHeight="1">
      <c r="A171" s="33"/>
      <c r="B171" s="34"/>
      <c r="C171" s="249" t="s">
        <v>282</v>
      </c>
      <c r="D171" s="249" t="s">
        <v>314</v>
      </c>
      <c r="E171" s="250" t="s">
        <v>503</v>
      </c>
      <c r="F171" s="251" t="s">
        <v>504</v>
      </c>
      <c r="G171" s="252" t="s">
        <v>384</v>
      </c>
      <c r="H171" s="253">
        <v>10.1</v>
      </c>
      <c r="I171" s="254"/>
      <c r="J171" s="253">
        <f>ROUND(I171*H171,2)</f>
        <v>0</v>
      </c>
      <c r="K171" s="255"/>
      <c r="L171" s="256"/>
      <c r="M171" s="257" t="s">
        <v>1</v>
      </c>
      <c r="N171" s="258" t="s">
        <v>42</v>
      </c>
      <c r="O171" s="74"/>
      <c r="P171" s="222">
        <f>O171*H171</f>
        <v>0</v>
      </c>
      <c r="Q171" s="222">
        <v>0.09</v>
      </c>
      <c r="R171" s="222">
        <f>Q171*H171</f>
        <v>0.90899999999999992</v>
      </c>
      <c r="S171" s="222">
        <v>0</v>
      </c>
      <c r="T171" s="223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24" t="s">
        <v>252</v>
      </c>
      <c r="AT171" s="224" t="s">
        <v>314</v>
      </c>
      <c r="AU171" s="224" t="s">
        <v>95</v>
      </c>
      <c r="AY171" s="16" t="s">
        <v>211</v>
      </c>
      <c r="BE171" s="225">
        <f>IF(N171="základná",J171,0)</f>
        <v>0</v>
      </c>
      <c r="BF171" s="225">
        <f>IF(N171="znížená",J171,0)</f>
        <v>0</v>
      </c>
      <c r="BG171" s="225">
        <f>IF(N171="zákl. prenesená",J171,0)</f>
        <v>0</v>
      </c>
      <c r="BH171" s="225">
        <f>IF(N171="zníž. prenesená",J171,0)</f>
        <v>0</v>
      </c>
      <c r="BI171" s="225">
        <f>IF(N171="nulová",J171,0)</f>
        <v>0</v>
      </c>
      <c r="BJ171" s="16" t="s">
        <v>95</v>
      </c>
      <c r="BK171" s="225">
        <f>ROUND(I171*H171,2)</f>
        <v>0</v>
      </c>
      <c r="BL171" s="16" t="s">
        <v>217</v>
      </c>
      <c r="BM171" s="224" t="s">
        <v>1092</v>
      </c>
    </row>
    <row r="172" spans="1:65" s="13" customFormat="1">
      <c r="B172" s="226"/>
      <c r="C172" s="227"/>
      <c r="D172" s="228" t="s">
        <v>219</v>
      </c>
      <c r="E172" s="227"/>
      <c r="F172" s="230" t="s">
        <v>1093</v>
      </c>
      <c r="G172" s="227"/>
      <c r="H172" s="231">
        <v>10.1</v>
      </c>
      <c r="I172" s="232"/>
      <c r="J172" s="227"/>
      <c r="K172" s="227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219</v>
      </c>
      <c r="AU172" s="237" t="s">
        <v>95</v>
      </c>
      <c r="AV172" s="13" t="s">
        <v>95</v>
      </c>
      <c r="AW172" s="13" t="s">
        <v>4</v>
      </c>
      <c r="AX172" s="13" t="s">
        <v>84</v>
      </c>
      <c r="AY172" s="237" t="s">
        <v>211</v>
      </c>
    </row>
    <row r="173" spans="1:65" s="2" customFormat="1" ht="22.15" customHeight="1">
      <c r="A173" s="33"/>
      <c r="B173" s="34"/>
      <c r="C173" s="249" t="s">
        <v>288</v>
      </c>
      <c r="D173" s="249" t="s">
        <v>314</v>
      </c>
      <c r="E173" s="250" t="s">
        <v>1094</v>
      </c>
      <c r="F173" s="251" t="s">
        <v>1095</v>
      </c>
      <c r="G173" s="252" t="s">
        <v>384</v>
      </c>
      <c r="H173" s="253">
        <v>2</v>
      </c>
      <c r="I173" s="254"/>
      <c r="J173" s="253">
        <f>ROUND(I173*H173,2)</f>
        <v>0</v>
      </c>
      <c r="K173" s="255"/>
      <c r="L173" s="256"/>
      <c r="M173" s="257" t="s">
        <v>1</v>
      </c>
      <c r="N173" s="258" t="s">
        <v>42</v>
      </c>
      <c r="O173" s="74"/>
      <c r="P173" s="222">
        <f>O173*H173</f>
        <v>0</v>
      </c>
      <c r="Q173" s="222">
        <v>6.5000000000000002E-2</v>
      </c>
      <c r="R173" s="222">
        <f>Q173*H173</f>
        <v>0.13</v>
      </c>
      <c r="S173" s="222">
        <v>0</v>
      </c>
      <c r="T173" s="223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24" t="s">
        <v>252</v>
      </c>
      <c r="AT173" s="224" t="s">
        <v>314</v>
      </c>
      <c r="AU173" s="224" t="s">
        <v>95</v>
      </c>
      <c r="AY173" s="16" t="s">
        <v>211</v>
      </c>
      <c r="BE173" s="225">
        <f>IF(N173="základná",J173,0)</f>
        <v>0</v>
      </c>
      <c r="BF173" s="225">
        <f>IF(N173="znížená",J173,0)</f>
        <v>0</v>
      </c>
      <c r="BG173" s="225">
        <f>IF(N173="zákl. prenesená",J173,0)</f>
        <v>0</v>
      </c>
      <c r="BH173" s="225">
        <f>IF(N173="zníž. prenesená",J173,0)</f>
        <v>0</v>
      </c>
      <c r="BI173" s="225">
        <f>IF(N173="nulová",J173,0)</f>
        <v>0</v>
      </c>
      <c r="BJ173" s="16" t="s">
        <v>95</v>
      </c>
      <c r="BK173" s="225">
        <f>ROUND(I173*H173,2)</f>
        <v>0</v>
      </c>
      <c r="BL173" s="16" t="s">
        <v>217</v>
      </c>
      <c r="BM173" s="224" t="s">
        <v>1096</v>
      </c>
    </row>
    <row r="174" spans="1:65" s="2" customFormat="1" ht="30" customHeight="1">
      <c r="A174" s="33"/>
      <c r="B174" s="34"/>
      <c r="C174" s="213" t="s">
        <v>293</v>
      </c>
      <c r="D174" s="213" t="s">
        <v>213</v>
      </c>
      <c r="E174" s="214" t="s">
        <v>508</v>
      </c>
      <c r="F174" s="215" t="s">
        <v>509</v>
      </c>
      <c r="G174" s="216" t="s">
        <v>234</v>
      </c>
      <c r="H174" s="217">
        <v>32.950000000000003</v>
      </c>
      <c r="I174" s="218"/>
      <c r="J174" s="217">
        <f>ROUND(I174*H174,2)</f>
        <v>0</v>
      </c>
      <c r="K174" s="219"/>
      <c r="L174" s="38"/>
      <c r="M174" s="220" t="s">
        <v>1</v>
      </c>
      <c r="N174" s="221" t="s">
        <v>42</v>
      </c>
      <c r="O174" s="74"/>
      <c r="P174" s="222">
        <f>O174*H174</f>
        <v>0</v>
      </c>
      <c r="Q174" s="222">
        <v>9.8530000000000006E-2</v>
      </c>
      <c r="R174" s="222">
        <f>Q174*H174</f>
        <v>3.2465635000000006</v>
      </c>
      <c r="S174" s="222">
        <v>0</v>
      </c>
      <c r="T174" s="223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24" t="s">
        <v>217</v>
      </c>
      <c r="AT174" s="224" t="s">
        <v>213</v>
      </c>
      <c r="AU174" s="224" t="s">
        <v>95</v>
      </c>
      <c r="AY174" s="16" t="s">
        <v>211</v>
      </c>
      <c r="BE174" s="225">
        <f>IF(N174="základná",J174,0)</f>
        <v>0</v>
      </c>
      <c r="BF174" s="225">
        <f>IF(N174="znížená",J174,0)</f>
        <v>0</v>
      </c>
      <c r="BG174" s="225">
        <f>IF(N174="zákl. prenesená",J174,0)</f>
        <v>0</v>
      </c>
      <c r="BH174" s="225">
        <f>IF(N174="zníž. prenesená",J174,0)</f>
        <v>0</v>
      </c>
      <c r="BI174" s="225">
        <f>IF(N174="nulová",J174,0)</f>
        <v>0</v>
      </c>
      <c r="BJ174" s="16" t="s">
        <v>95</v>
      </c>
      <c r="BK174" s="225">
        <f>ROUND(I174*H174,2)</f>
        <v>0</v>
      </c>
      <c r="BL174" s="16" t="s">
        <v>217</v>
      </c>
      <c r="BM174" s="224" t="s">
        <v>760</v>
      </c>
    </row>
    <row r="175" spans="1:65" s="13" customFormat="1">
      <c r="B175" s="226"/>
      <c r="C175" s="227"/>
      <c r="D175" s="228" t="s">
        <v>219</v>
      </c>
      <c r="E175" s="229" t="s">
        <v>1</v>
      </c>
      <c r="F175" s="230" t="s">
        <v>1097</v>
      </c>
      <c r="G175" s="227"/>
      <c r="H175" s="231">
        <v>32.950000000000003</v>
      </c>
      <c r="I175" s="232"/>
      <c r="J175" s="227"/>
      <c r="K175" s="227"/>
      <c r="L175" s="233"/>
      <c r="M175" s="234"/>
      <c r="N175" s="235"/>
      <c r="O175" s="235"/>
      <c r="P175" s="235"/>
      <c r="Q175" s="235"/>
      <c r="R175" s="235"/>
      <c r="S175" s="235"/>
      <c r="T175" s="236"/>
      <c r="AT175" s="237" t="s">
        <v>219</v>
      </c>
      <c r="AU175" s="237" t="s">
        <v>95</v>
      </c>
      <c r="AV175" s="13" t="s">
        <v>95</v>
      </c>
      <c r="AW175" s="13" t="s">
        <v>32</v>
      </c>
      <c r="AX175" s="13" t="s">
        <v>84</v>
      </c>
      <c r="AY175" s="237" t="s">
        <v>211</v>
      </c>
    </row>
    <row r="176" spans="1:65" s="2" customFormat="1" ht="14.45" customHeight="1">
      <c r="A176" s="33"/>
      <c r="B176" s="34"/>
      <c r="C176" s="249" t="s">
        <v>298</v>
      </c>
      <c r="D176" s="249" t="s">
        <v>314</v>
      </c>
      <c r="E176" s="250" t="s">
        <v>513</v>
      </c>
      <c r="F176" s="251" t="s">
        <v>514</v>
      </c>
      <c r="G176" s="252" t="s">
        <v>384</v>
      </c>
      <c r="H176" s="253">
        <v>33.28</v>
      </c>
      <c r="I176" s="254"/>
      <c r="J176" s="253">
        <f>ROUND(I176*H176,2)</f>
        <v>0</v>
      </c>
      <c r="K176" s="255"/>
      <c r="L176" s="256"/>
      <c r="M176" s="257" t="s">
        <v>1</v>
      </c>
      <c r="N176" s="258" t="s">
        <v>42</v>
      </c>
      <c r="O176" s="74"/>
      <c r="P176" s="222">
        <f>O176*H176</f>
        <v>0</v>
      </c>
      <c r="Q176" s="222">
        <v>2.3E-2</v>
      </c>
      <c r="R176" s="222">
        <f>Q176*H176</f>
        <v>0.76544000000000001</v>
      </c>
      <c r="S176" s="222">
        <v>0</v>
      </c>
      <c r="T176" s="223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24" t="s">
        <v>252</v>
      </c>
      <c r="AT176" s="224" t="s">
        <v>314</v>
      </c>
      <c r="AU176" s="224" t="s">
        <v>95</v>
      </c>
      <c r="AY176" s="16" t="s">
        <v>211</v>
      </c>
      <c r="BE176" s="225">
        <f>IF(N176="základná",J176,0)</f>
        <v>0</v>
      </c>
      <c r="BF176" s="225">
        <f>IF(N176="znížená",J176,0)</f>
        <v>0</v>
      </c>
      <c r="BG176" s="225">
        <f>IF(N176="zákl. prenesená",J176,0)</f>
        <v>0</v>
      </c>
      <c r="BH176" s="225">
        <f>IF(N176="zníž. prenesená",J176,0)</f>
        <v>0</v>
      </c>
      <c r="BI176" s="225">
        <f>IF(N176="nulová",J176,0)</f>
        <v>0</v>
      </c>
      <c r="BJ176" s="16" t="s">
        <v>95</v>
      </c>
      <c r="BK176" s="225">
        <f>ROUND(I176*H176,2)</f>
        <v>0</v>
      </c>
      <c r="BL176" s="16" t="s">
        <v>217</v>
      </c>
      <c r="BM176" s="224" t="s">
        <v>762</v>
      </c>
    </row>
    <row r="177" spans="1:65" s="13" customFormat="1">
      <c r="B177" s="226"/>
      <c r="C177" s="227"/>
      <c r="D177" s="228" t="s">
        <v>219</v>
      </c>
      <c r="E177" s="227"/>
      <c r="F177" s="230" t="s">
        <v>1098</v>
      </c>
      <c r="G177" s="227"/>
      <c r="H177" s="231">
        <v>33.28</v>
      </c>
      <c r="I177" s="232"/>
      <c r="J177" s="227"/>
      <c r="K177" s="227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219</v>
      </c>
      <c r="AU177" s="237" t="s">
        <v>95</v>
      </c>
      <c r="AV177" s="13" t="s">
        <v>95</v>
      </c>
      <c r="AW177" s="13" t="s">
        <v>4</v>
      </c>
      <c r="AX177" s="13" t="s">
        <v>84</v>
      </c>
      <c r="AY177" s="237" t="s">
        <v>211</v>
      </c>
    </row>
    <row r="178" spans="1:65" s="2" customFormat="1" ht="22.15" customHeight="1">
      <c r="A178" s="33"/>
      <c r="B178" s="34"/>
      <c r="C178" s="213" t="s">
        <v>303</v>
      </c>
      <c r="D178" s="213" t="s">
        <v>213</v>
      </c>
      <c r="E178" s="214" t="s">
        <v>518</v>
      </c>
      <c r="F178" s="215" t="s">
        <v>519</v>
      </c>
      <c r="G178" s="216" t="s">
        <v>239</v>
      </c>
      <c r="H178" s="217">
        <v>0.42</v>
      </c>
      <c r="I178" s="218"/>
      <c r="J178" s="217">
        <f>ROUND(I178*H178,2)</f>
        <v>0</v>
      </c>
      <c r="K178" s="219"/>
      <c r="L178" s="38"/>
      <c r="M178" s="220" t="s">
        <v>1</v>
      </c>
      <c r="N178" s="221" t="s">
        <v>42</v>
      </c>
      <c r="O178" s="74"/>
      <c r="P178" s="222">
        <f>O178*H178</f>
        <v>0</v>
      </c>
      <c r="Q178" s="222">
        <v>2.2151299999999998</v>
      </c>
      <c r="R178" s="222">
        <f>Q178*H178</f>
        <v>0.93035459999999992</v>
      </c>
      <c r="S178" s="222">
        <v>0</v>
      </c>
      <c r="T178" s="223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24" t="s">
        <v>217</v>
      </c>
      <c r="AT178" s="224" t="s">
        <v>213</v>
      </c>
      <c r="AU178" s="224" t="s">
        <v>95</v>
      </c>
      <c r="AY178" s="16" t="s">
        <v>211</v>
      </c>
      <c r="BE178" s="225">
        <f>IF(N178="základná",J178,0)</f>
        <v>0</v>
      </c>
      <c r="BF178" s="225">
        <f>IF(N178="znížená",J178,0)</f>
        <v>0</v>
      </c>
      <c r="BG178" s="225">
        <f>IF(N178="zákl. prenesená",J178,0)</f>
        <v>0</v>
      </c>
      <c r="BH178" s="225">
        <f>IF(N178="zníž. prenesená",J178,0)</f>
        <v>0</v>
      </c>
      <c r="BI178" s="225">
        <f>IF(N178="nulová",J178,0)</f>
        <v>0</v>
      </c>
      <c r="BJ178" s="16" t="s">
        <v>95</v>
      </c>
      <c r="BK178" s="225">
        <f>ROUND(I178*H178,2)</f>
        <v>0</v>
      </c>
      <c r="BL178" s="16" t="s">
        <v>217</v>
      </c>
      <c r="BM178" s="224" t="s">
        <v>1099</v>
      </c>
    </row>
    <row r="179" spans="1:65" s="13" customFormat="1">
      <c r="B179" s="226"/>
      <c r="C179" s="227"/>
      <c r="D179" s="228" t="s">
        <v>219</v>
      </c>
      <c r="E179" s="229" t="s">
        <v>1</v>
      </c>
      <c r="F179" s="230" t="s">
        <v>1050</v>
      </c>
      <c r="G179" s="227"/>
      <c r="H179" s="231">
        <v>0.42</v>
      </c>
      <c r="I179" s="232"/>
      <c r="J179" s="227"/>
      <c r="K179" s="227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219</v>
      </c>
      <c r="AU179" s="237" t="s">
        <v>95</v>
      </c>
      <c r="AV179" s="13" t="s">
        <v>95</v>
      </c>
      <c r="AW179" s="13" t="s">
        <v>32</v>
      </c>
      <c r="AX179" s="13" t="s">
        <v>84</v>
      </c>
      <c r="AY179" s="237" t="s">
        <v>211</v>
      </c>
    </row>
    <row r="180" spans="1:65" s="2" customFormat="1" ht="19.899999999999999" customHeight="1">
      <c r="A180" s="33"/>
      <c r="B180" s="34"/>
      <c r="C180" s="213" t="s">
        <v>309</v>
      </c>
      <c r="D180" s="213" t="s">
        <v>213</v>
      </c>
      <c r="E180" s="214" t="s">
        <v>531</v>
      </c>
      <c r="F180" s="215" t="s">
        <v>532</v>
      </c>
      <c r="G180" s="216" t="s">
        <v>384</v>
      </c>
      <c r="H180" s="217">
        <v>1</v>
      </c>
      <c r="I180" s="218"/>
      <c r="J180" s="217">
        <f>ROUND(I180*H180,2)</f>
        <v>0</v>
      </c>
      <c r="K180" s="219"/>
      <c r="L180" s="38"/>
      <c r="M180" s="220" t="s">
        <v>1</v>
      </c>
      <c r="N180" s="221" t="s">
        <v>42</v>
      </c>
      <c r="O180" s="74"/>
      <c r="P180" s="222">
        <f>O180*H180</f>
        <v>0</v>
      </c>
      <c r="Q180" s="222">
        <v>4.1619999999999997E-2</v>
      </c>
      <c r="R180" s="222">
        <f>Q180*H180</f>
        <v>4.1619999999999997E-2</v>
      </c>
      <c r="S180" s="222">
        <v>0</v>
      </c>
      <c r="T180" s="223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24" t="s">
        <v>217</v>
      </c>
      <c r="AT180" s="224" t="s">
        <v>213</v>
      </c>
      <c r="AU180" s="224" t="s">
        <v>95</v>
      </c>
      <c r="AY180" s="16" t="s">
        <v>211</v>
      </c>
      <c r="BE180" s="225">
        <f>IF(N180="základná",J180,0)</f>
        <v>0</v>
      </c>
      <c r="BF180" s="225">
        <f>IF(N180="znížená",J180,0)</f>
        <v>0</v>
      </c>
      <c r="BG180" s="225">
        <f>IF(N180="zákl. prenesená",J180,0)</f>
        <v>0</v>
      </c>
      <c r="BH180" s="225">
        <f>IF(N180="zníž. prenesená",J180,0)</f>
        <v>0</v>
      </c>
      <c r="BI180" s="225">
        <f>IF(N180="nulová",J180,0)</f>
        <v>0</v>
      </c>
      <c r="BJ180" s="16" t="s">
        <v>95</v>
      </c>
      <c r="BK180" s="225">
        <f>ROUND(I180*H180,2)</f>
        <v>0</v>
      </c>
      <c r="BL180" s="16" t="s">
        <v>217</v>
      </c>
      <c r="BM180" s="224" t="s">
        <v>1051</v>
      </c>
    </row>
    <row r="181" spans="1:65" s="2" customFormat="1" ht="30" customHeight="1">
      <c r="A181" s="33"/>
      <c r="B181" s="34"/>
      <c r="C181" s="213" t="s">
        <v>7</v>
      </c>
      <c r="D181" s="213" t="s">
        <v>213</v>
      </c>
      <c r="E181" s="214" t="s">
        <v>543</v>
      </c>
      <c r="F181" s="215" t="s">
        <v>544</v>
      </c>
      <c r="G181" s="216" t="s">
        <v>306</v>
      </c>
      <c r="H181" s="217">
        <v>1.26</v>
      </c>
      <c r="I181" s="218"/>
      <c r="J181" s="217">
        <f>ROUND(I181*H181,2)</f>
        <v>0</v>
      </c>
      <c r="K181" s="219"/>
      <c r="L181" s="38"/>
      <c r="M181" s="220" t="s">
        <v>1</v>
      </c>
      <c r="N181" s="221" t="s">
        <v>42</v>
      </c>
      <c r="O181" s="74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24" t="s">
        <v>217</v>
      </c>
      <c r="AT181" s="224" t="s">
        <v>213</v>
      </c>
      <c r="AU181" s="224" t="s">
        <v>95</v>
      </c>
      <c r="AY181" s="16" t="s">
        <v>211</v>
      </c>
      <c r="BE181" s="225">
        <f>IF(N181="základná",J181,0)</f>
        <v>0</v>
      </c>
      <c r="BF181" s="225">
        <f>IF(N181="znížená",J181,0)</f>
        <v>0</v>
      </c>
      <c r="BG181" s="225">
        <f>IF(N181="zákl. prenesená",J181,0)</f>
        <v>0</v>
      </c>
      <c r="BH181" s="225">
        <f>IF(N181="zníž. prenesená",J181,0)</f>
        <v>0</v>
      </c>
      <c r="BI181" s="225">
        <f>IF(N181="nulová",J181,0)</f>
        <v>0</v>
      </c>
      <c r="BJ181" s="16" t="s">
        <v>95</v>
      </c>
      <c r="BK181" s="225">
        <f>ROUND(I181*H181,2)</f>
        <v>0</v>
      </c>
      <c r="BL181" s="16" t="s">
        <v>217</v>
      </c>
      <c r="BM181" s="224" t="s">
        <v>1100</v>
      </c>
    </row>
    <row r="182" spans="1:65" s="2" customFormat="1" ht="22.15" customHeight="1">
      <c r="A182" s="33"/>
      <c r="B182" s="34"/>
      <c r="C182" s="213" t="s">
        <v>318</v>
      </c>
      <c r="D182" s="213" t="s">
        <v>213</v>
      </c>
      <c r="E182" s="214" t="s">
        <v>547</v>
      </c>
      <c r="F182" s="215" t="s">
        <v>548</v>
      </c>
      <c r="G182" s="216" t="s">
        <v>306</v>
      </c>
      <c r="H182" s="217">
        <v>1.26</v>
      </c>
      <c r="I182" s="218"/>
      <c r="J182" s="217">
        <f>ROUND(I182*H182,2)</f>
        <v>0</v>
      </c>
      <c r="K182" s="219"/>
      <c r="L182" s="38"/>
      <c r="M182" s="220" t="s">
        <v>1</v>
      </c>
      <c r="N182" s="221" t="s">
        <v>42</v>
      </c>
      <c r="O182" s="74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24" t="s">
        <v>217</v>
      </c>
      <c r="AT182" s="224" t="s">
        <v>213</v>
      </c>
      <c r="AU182" s="224" t="s">
        <v>95</v>
      </c>
      <c r="AY182" s="16" t="s">
        <v>211</v>
      </c>
      <c r="BE182" s="225">
        <f>IF(N182="základná",J182,0)</f>
        <v>0</v>
      </c>
      <c r="BF182" s="225">
        <f>IF(N182="znížená",J182,0)</f>
        <v>0</v>
      </c>
      <c r="BG182" s="225">
        <f>IF(N182="zákl. prenesená",J182,0)</f>
        <v>0</v>
      </c>
      <c r="BH182" s="225">
        <f>IF(N182="zníž. prenesená",J182,0)</f>
        <v>0</v>
      </c>
      <c r="BI182" s="225">
        <f>IF(N182="nulová",J182,0)</f>
        <v>0</v>
      </c>
      <c r="BJ182" s="16" t="s">
        <v>95</v>
      </c>
      <c r="BK182" s="225">
        <f>ROUND(I182*H182,2)</f>
        <v>0</v>
      </c>
      <c r="BL182" s="16" t="s">
        <v>217</v>
      </c>
      <c r="BM182" s="224" t="s">
        <v>1101</v>
      </c>
    </row>
    <row r="183" spans="1:65" s="2" customFormat="1" ht="22.15" customHeight="1">
      <c r="A183" s="33"/>
      <c r="B183" s="34"/>
      <c r="C183" s="213" t="s">
        <v>323</v>
      </c>
      <c r="D183" s="213" t="s">
        <v>213</v>
      </c>
      <c r="E183" s="214" t="s">
        <v>551</v>
      </c>
      <c r="F183" s="215" t="s">
        <v>552</v>
      </c>
      <c r="G183" s="216" t="s">
        <v>306</v>
      </c>
      <c r="H183" s="217">
        <v>1.26</v>
      </c>
      <c r="I183" s="218"/>
      <c r="J183" s="217">
        <f>ROUND(I183*H183,2)</f>
        <v>0</v>
      </c>
      <c r="K183" s="219"/>
      <c r="L183" s="38"/>
      <c r="M183" s="220" t="s">
        <v>1</v>
      </c>
      <c r="N183" s="221" t="s">
        <v>42</v>
      </c>
      <c r="O183" s="74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24" t="s">
        <v>217</v>
      </c>
      <c r="AT183" s="224" t="s">
        <v>213</v>
      </c>
      <c r="AU183" s="224" t="s">
        <v>95</v>
      </c>
      <c r="AY183" s="16" t="s">
        <v>211</v>
      </c>
      <c r="BE183" s="225">
        <f>IF(N183="základná",J183,0)</f>
        <v>0</v>
      </c>
      <c r="BF183" s="225">
        <f>IF(N183="znížená",J183,0)</f>
        <v>0</v>
      </c>
      <c r="BG183" s="225">
        <f>IF(N183="zákl. prenesená",J183,0)</f>
        <v>0</v>
      </c>
      <c r="BH183" s="225">
        <f>IF(N183="zníž. prenesená",J183,0)</f>
        <v>0</v>
      </c>
      <c r="BI183" s="225">
        <f>IF(N183="nulová",J183,0)</f>
        <v>0</v>
      </c>
      <c r="BJ183" s="16" t="s">
        <v>95</v>
      </c>
      <c r="BK183" s="225">
        <f>ROUND(I183*H183,2)</f>
        <v>0</v>
      </c>
      <c r="BL183" s="16" t="s">
        <v>217</v>
      </c>
      <c r="BM183" s="224" t="s">
        <v>1102</v>
      </c>
    </row>
    <row r="184" spans="1:65" s="2" customFormat="1" ht="22.15" customHeight="1">
      <c r="A184" s="33"/>
      <c r="B184" s="34"/>
      <c r="C184" s="213" t="s">
        <v>327</v>
      </c>
      <c r="D184" s="213" t="s">
        <v>213</v>
      </c>
      <c r="E184" s="214" t="s">
        <v>555</v>
      </c>
      <c r="F184" s="215" t="s">
        <v>556</v>
      </c>
      <c r="G184" s="216" t="s">
        <v>306</v>
      </c>
      <c r="H184" s="217">
        <v>1.26</v>
      </c>
      <c r="I184" s="218"/>
      <c r="J184" s="217">
        <f>ROUND(I184*H184,2)</f>
        <v>0</v>
      </c>
      <c r="K184" s="219"/>
      <c r="L184" s="38"/>
      <c r="M184" s="220" t="s">
        <v>1</v>
      </c>
      <c r="N184" s="221" t="s">
        <v>42</v>
      </c>
      <c r="O184" s="74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24" t="s">
        <v>217</v>
      </c>
      <c r="AT184" s="224" t="s">
        <v>213</v>
      </c>
      <c r="AU184" s="224" t="s">
        <v>95</v>
      </c>
      <c r="AY184" s="16" t="s">
        <v>211</v>
      </c>
      <c r="BE184" s="225">
        <f>IF(N184="základná",J184,0)</f>
        <v>0</v>
      </c>
      <c r="BF184" s="225">
        <f>IF(N184="znížená",J184,0)</f>
        <v>0</v>
      </c>
      <c r="BG184" s="225">
        <f>IF(N184="zákl. prenesená",J184,0)</f>
        <v>0</v>
      </c>
      <c r="BH184" s="225">
        <f>IF(N184="zníž. prenesená",J184,0)</f>
        <v>0</v>
      </c>
      <c r="BI184" s="225">
        <f>IF(N184="nulová",J184,0)</f>
        <v>0</v>
      </c>
      <c r="BJ184" s="16" t="s">
        <v>95</v>
      </c>
      <c r="BK184" s="225">
        <f>ROUND(I184*H184,2)</f>
        <v>0</v>
      </c>
      <c r="BL184" s="16" t="s">
        <v>217</v>
      </c>
      <c r="BM184" s="224" t="s">
        <v>775</v>
      </c>
    </row>
    <row r="185" spans="1:65" s="12" customFormat="1" ht="22.9" customHeight="1">
      <c r="B185" s="197"/>
      <c r="C185" s="198"/>
      <c r="D185" s="199" t="s">
        <v>75</v>
      </c>
      <c r="E185" s="211" t="s">
        <v>562</v>
      </c>
      <c r="F185" s="211" t="s">
        <v>563</v>
      </c>
      <c r="G185" s="198"/>
      <c r="H185" s="198"/>
      <c r="I185" s="201"/>
      <c r="J185" s="212">
        <f>BK185</f>
        <v>0</v>
      </c>
      <c r="K185" s="198"/>
      <c r="L185" s="203"/>
      <c r="M185" s="204"/>
      <c r="N185" s="205"/>
      <c r="O185" s="205"/>
      <c r="P185" s="206">
        <f>P186</f>
        <v>0</v>
      </c>
      <c r="Q185" s="205"/>
      <c r="R185" s="206">
        <f>R186</f>
        <v>0</v>
      </c>
      <c r="S185" s="205"/>
      <c r="T185" s="207">
        <f>T186</f>
        <v>0</v>
      </c>
      <c r="AR185" s="208" t="s">
        <v>84</v>
      </c>
      <c r="AT185" s="209" t="s">
        <v>75</v>
      </c>
      <c r="AU185" s="209" t="s">
        <v>84</v>
      </c>
      <c r="AY185" s="208" t="s">
        <v>211</v>
      </c>
      <c r="BK185" s="210">
        <f>BK186</f>
        <v>0</v>
      </c>
    </row>
    <row r="186" spans="1:65" s="2" customFormat="1" ht="30" customHeight="1">
      <c r="A186" s="33"/>
      <c r="B186" s="34"/>
      <c r="C186" s="213" t="s">
        <v>332</v>
      </c>
      <c r="D186" s="213" t="s">
        <v>213</v>
      </c>
      <c r="E186" s="214" t="s">
        <v>778</v>
      </c>
      <c r="F186" s="215" t="s">
        <v>779</v>
      </c>
      <c r="G186" s="216" t="s">
        <v>306</v>
      </c>
      <c r="H186" s="217">
        <v>34.04</v>
      </c>
      <c r="I186" s="218"/>
      <c r="J186" s="217">
        <f>ROUND(I186*H186,2)</f>
        <v>0</v>
      </c>
      <c r="K186" s="219"/>
      <c r="L186" s="38"/>
      <c r="M186" s="259" t="s">
        <v>1</v>
      </c>
      <c r="N186" s="260" t="s">
        <v>42</v>
      </c>
      <c r="O186" s="261"/>
      <c r="P186" s="262">
        <f>O186*H186</f>
        <v>0</v>
      </c>
      <c r="Q186" s="262">
        <v>0</v>
      </c>
      <c r="R186" s="262">
        <f>Q186*H186</f>
        <v>0</v>
      </c>
      <c r="S186" s="262">
        <v>0</v>
      </c>
      <c r="T186" s="263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24" t="s">
        <v>217</v>
      </c>
      <c r="AT186" s="224" t="s">
        <v>213</v>
      </c>
      <c r="AU186" s="224" t="s">
        <v>95</v>
      </c>
      <c r="AY186" s="16" t="s">
        <v>211</v>
      </c>
      <c r="BE186" s="225">
        <f>IF(N186="základná",J186,0)</f>
        <v>0</v>
      </c>
      <c r="BF186" s="225">
        <f>IF(N186="znížená",J186,0)</f>
        <v>0</v>
      </c>
      <c r="BG186" s="225">
        <f>IF(N186="zákl. prenesená",J186,0)</f>
        <v>0</v>
      </c>
      <c r="BH186" s="225">
        <f>IF(N186="zníž. prenesená",J186,0)</f>
        <v>0</v>
      </c>
      <c r="BI186" s="225">
        <f>IF(N186="nulová",J186,0)</f>
        <v>0</v>
      </c>
      <c r="BJ186" s="16" t="s">
        <v>95</v>
      </c>
      <c r="BK186" s="225">
        <f>ROUND(I186*H186,2)</f>
        <v>0</v>
      </c>
      <c r="BL186" s="16" t="s">
        <v>217</v>
      </c>
      <c r="BM186" s="224" t="s">
        <v>1103</v>
      </c>
    </row>
    <row r="187" spans="1:65" s="2" customFormat="1" ht="6.95" customHeight="1">
      <c r="A187" s="33"/>
      <c r="B187" s="57"/>
      <c r="C187" s="58"/>
      <c r="D187" s="58"/>
      <c r="E187" s="58"/>
      <c r="F187" s="58"/>
      <c r="G187" s="58"/>
      <c r="H187" s="58"/>
      <c r="I187" s="58"/>
      <c r="J187" s="58"/>
      <c r="K187" s="58"/>
      <c r="L187" s="38"/>
      <c r="M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</sheetData>
  <sheetProtection password="CC35" sheet="1" objects="1" scenarios="1" formatColumns="0" formatRows="0" autoFilter="0"/>
  <autoFilter ref="C135:K186" xr:uid="{00000000-0009-0000-0000-000016000000}"/>
  <mergeCells count="17">
    <mergeCell ref="E20:H20"/>
    <mergeCell ref="E29:H29"/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BM202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144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1" customFormat="1" ht="12" customHeight="1">
      <c r="B8" s="19"/>
      <c r="D8" s="122" t="s">
        <v>170</v>
      </c>
      <c r="L8" s="19"/>
    </row>
    <row r="9" spans="1:46" s="2" customFormat="1" ht="14.45" customHeight="1">
      <c r="A9" s="33"/>
      <c r="B9" s="38"/>
      <c r="C9" s="33"/>
      <c r="D9" s="33"/>
      <c r="E9" s="403" t="s">
        <v>655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22" t="s">
        <v>633</v>
      </c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5.6" customHeight="1">
      <c r="A11" s="33"/>
      <c r="B11" s="38"/>
      <c r="C11" s="33"/>
      <c r="D11" s="33"/>
      <c r="E11" s="405" t="s">
        <v>1104</v>
      </c>
      <c r="F11" s="406"/>
      <c r="G11" s="406"/>
      <c r="H11" s="406"/>
      <c r="I11" s="33"/>
      <c r="J11" s="33"/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22" t="s">
        <v>16</v>
      </c>
      <c r="E13" s="33"/>
      <c r="F13" s="113" t="s">
        <v>1</v>
      </c>
      <c r="G13" s="33"/>
      <c r="H13" s="33"/>
      <c r="I13" s="122" t="s">
        <v>17</v>
      </c>
      <c r="J13" s="113" t="s">
        <v>1</v>
      </c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18</v>
      </c>
      <c r="E14" s="33"/>
      <c r="F14" s="113" t="s">
        <v>19</v>
      </c>
      <c r="G14" s="33"/>
      <c r="H14" s="33"/>
      <c r="I14" s="122" t="s">
        <v>20</v>
      </c>
      <c r="J14" s="123">
        <f>'Rekapitulácia stavby'!AN8</f>
        <v>44957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22" t="s">
        <v>21</v>
      </c>
      <c r="E16" s="33"/>
      <c r="F16" s="33"/>
      <c r="G16" s="33"/>
      <c r="H16" s="33"/>
      <c r="I16" s="122" t="s">
        <v>22</v>
      </c>
      <c r="J16" s="113" t="s">
        <v>23</v>
      </c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3" t="s">
        <v>24</v>
      </c>
      <c r="F17" s="33"/>
      <c r="G17" s="33"/>
      <c r="H17" s="33"/>
      <c r="I17" s="122" t="s">
        <v>25</v>
      </c>
      <c r="J17" s="113" t="s">
        <v>1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2" t="s">
        <v>26</v>
      </c>
      <c r="E19" s="33"/>
      <c r="F19" s="33"/>
      <c r="G19" s="33"/>
      <c r="H19" s="33"/>
      <c r="I19" s="122" t="s">
        <v>22</v>
      </c>
      <c r="J19" s="29" t="str">
        <f>'Rekapitulácia stavby'!AN13</f>
        <v>Vyplň údaj</v>
      </c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407" t="str">
        <f>'Rekapitulácia stavby'!E14</f>
        <v>Vyplň údaj</v>
      </c>
      <c r="F20" s="408"/>
      <c r="G20" s="408"/>
      <c r="H20" s="408"/>
      <c r="I20" s="122" t="s">
        <v>25</v>
      </c>
      <c r="J20" s="29" t="str">
        <f>'Rekapitulácia stavby'!AN14</f>
        <v>Vyplň údaj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2" t="s">
        <v>28</v>
      </c>
      <c r="E22" s="33"/>
      <c r="F22" s="33"/>
      <c r="G22" s="33"/>
      <c r="H22" s="33"/>
      <c r="I22" s="122" t="s">
        <v>22</v>
      </c>
      <c r="J22" s="113" t="s">
        <v>29</v>
      </c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3" t="s">
        <v>30</v>
      </c>
      <c r="F23" s="33"/>
      <c r="G23" s="33"/>
      <c r="H23" s="33"/>
      <c r="I23" s="122" t="s">
        <v>25</v>
      </c>
      <c r="J23" s="113" t="s">
        <v>31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2" t="s">
        <v>33</v>
      </c>
      <c r="E25" s="33"/>
      <c r="F25" s="33"/>
      <c r="G25" s="33"/>
      <c r="H25" s="33"/>
      <c r="I25" s="122" t="s">
        <v>22</v>
      </c>
      <c r="J25" s="113" t="str">
        <f>IF('Rekapitulácia stavby'!AN19="","",'Rekapitulácia stavby'!AN19)</f>
        <v/>
      </c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3" t="str">
        <f>IF('Rekapitulácia stavby'!E20="","",'Rekapitulácia stavby'!E20)</f>
        <v xml:space="preserve"> </v>
      </c>
      <c r="F26" s="33"/>
      <c r="G26" s="33"/>
      <c r="H26" s="33"/>
      <c r="I26" s="122" t="s">
        <v>25</v>
      </c>
      <c r="J26" s="113" t="str">
        <f>IF('Rekapitulácia stavby'!AN20="","",'Rekapitulácia stavby'!AN20)</f>
        <v/>
      </c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2" t="s">
        <v>35</v>
      </c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5" customHeight="1">
      <c r="A29" s="124"/>
      <c r="B29" s="125"/>
      <c r="C29" s="124"/>
      <c r="D29" s="124"/>
      <c r="E29" s="409" t="s">
        <v>1</v>
      </c>
      <c r="F29" s="409"/>
      <c r="G29" s="409"/>
      <c r="H29" s="409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7"/>
      <c r="E31" s="127"/>
      <c r="F31" s="127"/>
      <c r="G31" s="127"/>
      <c r="H31" s="127"/>
      <c r="I31" s="127"/>
      <c r="J31" s="127"/>
      <c r="K31" s="12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13" t="s">
        <v>172</v>
      </c>
      <c r="E32" s="33"/>
      <c r="F32" s="33"/>
      <c r="G32" s="33"/>
      <c r="H32" s="33"/>
      <c r="I32" s="33"/>
      <c r="J32" s="128">
        <f>J98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9" t="s">
        <v>173</v>
      </c>
      <c r="E33" s="33"/>
      <c r="F33" s="33"/>
      <c r="G33" s="33"/>
      <c r="H33" s="33"/>
      <c r="I33" s="33"/>
      <c r="J33" s="128">
        <f>J107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7"/>
      <c r="E35" s="127"/>
      <c r="F35" s="127"/>
      <c r="G35" s="127"/>
      <c r="H35" s="127"/>
      <c r="I35" s="127"/>
      <c r="J35" s="127"/>
      <c r="K35" s="127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40</v>
      </c>
      <c r="E37" s="134" t="s">
        <v>41</v>
      </c>
      <c r="F37" s="135">
        <f>ROUND((SUM(BE107:BE114) + SUM(BE136:BE201)),  2)</f>
        <v>0</v>
      </c>
      <c r="G37" s="136"/>
      <c r="H37" s="136"/>
      <c r="I37" s="137">
        <v>0.2</v>
      </c>
      <c r="J37" s="135">
        <f>ROUND(((SUM(BE107:BE114) + SUM(BE136:BE201))*I37),  2)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34" t="s">
        <v>42</v>
      </c>
      <c r="F38" s="135">
        <f>ROUND((SUM(BF107:BF114) + SUM(BF136:BF201)),  2)</f>
        <v>0</v>
      </c>
      <c r="G38" s="136"/>
      <c r="H38" s="136"/>
      <c r="I38" s="137">
        <v>0.2</v>
      </c>
      <c r="J38" s="135">
        <f>ROUND(((SUM(BF107:BF114) + SUM(BF136:BF201))*I38),  2)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22" t="s">
        <v>43</v>
      </c>
      <c r="F39" s="138">
        <f>ROUND((SUM(BG107:BG114) + SUM(BG136:BG201)),  2)</f>
        <v>0</v>
      </c>
      <c r="G39" s="33"/>
      <c r="H39" s="33"/>
      <c r="I39" s="139">
        <v>0.2</v>
      </c>
      <c r="J39" s="138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22" t="s">
        <v>44</v>
      </c>
      <c r="F40" s="138">
        <f>ROUND((SUM(BH107:BH114) + SUM(BH136:BH201)),  2)</f>
        <v>0</v>
      </c>
      <c r="G40" s="33"/>
      <c r="H40" s="33"/>
      <c r="I40" s="139">
        <v>0.2</v>
      </c>
      <c r="J40" s="138">
        <f>0</f>
        <v>0</v>
      </c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34" t="s">
        <v>45</v>
      </c>
      <c r="F41" s="135">
        <f>ROUND((SUM(BI107:BI114) + SUM(BI136:BI201)),  2)</f>
        <v>0</v>
      </c>
      <c r="G41" s="136"/>
      <c r="H41" s="136"/>
      <c r="I41" s="137">
        <v>0</v>
      </c>
      <c r="J41" s="135">
        <f>0</f>
        <v>0</v>
      </c>
      <c r="K41" s="33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40"/>
      <c r="D43" s="141" t="s">
        <v>46</v>
      </c>
      <c r="E43" s="142"/>
      <c r="F43" s="142"/>
      <c r="G43" s="143" t="s">
        <v>47</v>
      </c>
      <c r="H43" s="144" t="s">
        <v>48</v>
      </c>
      <c r="I43" s="142"/>
      <c r="J43" s="145">
        <f>SUM(J34:J41)</f>
        <v>0</v>
      </c>
      <c r="K43" s="146"/>
      <c r="L43" s="5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170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4.45" customHeight="1">
      <c r="A87" s="33"/>
      <c r="B87" s="34"/>
      <c r="C87" s="35"/>
      <c r="D87" s="35"/>
      <c r="E87" s="400" t="s">
        <v>655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633</v>
      </c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35"/>
      <c r="D89" s="35"/>
      <c r="E89" s="356" t="str">
        <f>E11</f>
        <v>999-9-9-50 - SO 14.9 Veľkomoravská - hallona</v>
      </c>
      <c r="F89" s="402"/>
      <c r="G89" s="402"/>
      <c r="H89" s="402"/>
      <c r="I89" s="35"/>
      <c r="J89" s="35"/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Malacky</v>
      </c>
      <c r="G91" s="35"/>
      <c r="H91" s="35"/>
      <c r="I91" s="28" t="s">
        <v>20</v>
      </c>
      <c r="J91" s="69">
        <f>IF(J14="","",J14)</f>
        <v>44957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9" customHeight="1">
      <c r="A93" s="33"/>
      <c r="B93" s="34"/>
      <c r="C93" s="28" t="s">
        <v>21</v>
      </c>
      <c r="D93" s="35"/>
      <c r="E93" s="35"/>
      <c r="F93" s="26" t="str">
        <f>E17</f>
        <v>Mesto Malacky, Bernolákova 5188/1A, 901 01 Malacky</v>
      </c>
      <c r="G93" s="35"/>
      <c r="H93" s="35"/>
      <c r="I93" s="28" t="s">
        <v>28</v>
      </c>
      <c r="J93" s="31" t="str">
        <f>E23</f>
        <v>Cykloprojekt s.r.o., Laurinská 18, 81101 Bratislav</v>
      </c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6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 xml:space="preserve"> </v>
      </c>
      <c r="K94" s="35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8" t="s">
        <v>175</v>
      </c>
      <c r="D96" s="159"/>
      <c r="E96" s="159"/>
      <c r="F96" s="159"/>
      <c r="G96" s="159"/>
      <c r="H96" s="159"/>
      <c r="I96" s="159"/>
      <c r="J96" s="160" t="s">
        <v>176</v>
      </c>
      <c r="K96" s="159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4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22.9" customHeight="1">
      <c r="A98" s="33"/>
      <c r="B98" s="34"/>
      <c r="C98" s="161" t="s">
        <v>177</v>
      </c>
      <c r="D98" s="35"/>
      <c r="E98" s="35"/>
      <c r="F98" s="35"/>
      <c r="G98" s="35"/>
      <c r="H98" s="35"/>
      <c r="I98" s="35"/>
      <c r="J98" s="87">
        <f>J136</f>
        <v>0</v>
      </c>
      <c r="K98" s="35"/>
      <c r="L98" s="54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178</v>
      </c>
    </row>
    <row r="99" spans="1:65" s="9" customFormat="1" ht="24.95" customHeight="1">
      <c r="B99" s="162"/>
      <c r="C99" s="163"/>
      <c r="D99" s="164" t="s">
        <v>179</v>
      </c>
      <c r="E99" s="165"/>
      <c r="F99" s="165"/>
      <c r="G99" s="165"/>
      <c r="H99" s="165"/>
      <c r="I99" s="165"/>
      <c r="J99" s="166">
        <f>J137</f>
        <v>0</v>
      </c>
      <c r="K99" s="163"/>
      <c r="L99" s="167"/>
    </row>
    <row r="100" spans="1:65" s="10" customFormat="1" ht="19.899999999999999" customHeight="1">
      <c r="B100" s="168"/>
      <c r="C100" s="107"/>
      <c r="D100" s="169" t="s">
        <v>180</v>
      </c>
      <c r="E100" s="170"/>
      <c r="F100" s="170"/>
      <c r="G100" s="170"/>
      <c r="H100" s="170"/>
      <c r="I100" s="170"/>
      <c r="J100" s="171">
        <f>J138</f>
        <v>0</v>
      </c>
      <c r="K100" s="107"/>
      <c r="L100" s="172"/>
    </row>
    <row r="101" spans="1:65" s="10" customFormat="1" ht="19.899999999999999" customHeight="1">
      <c r="B101" s="168"/>
      <c r="C101" s="107"/>
      <c r="D101" s="169" t="s">
        <v>181</v>
      </c>
      <c r="E101" s="170"/>
      <c r="F101" s="170"/>
      <c r="G101" s="170"/>
      <c r="H101" s="170"/>
      <c r="I101" s="170"/>
      <c r="J101" s="171">
        <f>J174</f>
        <v>0</v>
      </c>
      <c r="K101" s="107"/>
      <c r="L101" s="172"/>
    </row>
    <row r="102" spans="1:65" s="10" customFormat="1" ht="19.899999999999999" customHeight="1">
      <c r="B102" s="168"/>
      <c r="C102" s="107"/>
      <c r="D102" s="169" t="s">
        <v>182</v>
      </c>
      <c r="E102" s="170"/>
      <c r="F102" s="170"/>
      <c r="G102" s="170"/>
      <c r="H102" s="170"/>
      <c r="I102" s="170"/>
      <c r="J102" s="171">
        <f>J186</f>
        <v>0</v>
      </c>
      <c r="K102" s="107"/>
      <c r="L102" s="172"/>
    </row>
    <row r="103" spans="1:65" s="10" customFormat="1" ht="19.899999999999999" customHeight="1">
      <c r="B103" s="168"/>
      <c r="C103" s="107"/>
      <c r="D103" s="169" t="s">
        <v>184</v>
      </c>
      <c r="E103" s="170"/>
      <c r="F103" s="170"/>
      <c r="G103" s="170"/>
      <c r="H103" s="170"/>
      <c r="I103" s="170"/>
      <c r="J103" s="171">
        <f>J189</f>
        <v>0</v>
      </c>
      <c r="K103" s="107"/>
      <c r="L103" s="172"/>
    </row>
    <row r="104" spans="1:65" s="10" customFormat="1" ht="19.899999999999999" customHeight="1">
      <c r="B104" s="168"/>
      <c r="C104" s="107"/>
      <c r="D104" s="169" t="s">
        <v>186</v>
      </c>
      <c r="E104" s="170"/>
      <c r="F104" s="170"/>
      <c r="G104" s="170"/>
      <c r="H104" s="170"/>
      <c r="I104" s="170"/>
      <c r="J104" s="171">
        <f>J200</f>
        <v>0</v>
      </c>
      <c r="K104" s="107"/>
      <c r="L104" s="172"/>
    </row>
    <row r="105" spans="1:65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4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65" s="2" customFormat="1" ht="6.9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4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65" s="2" customFormat="1" ht="29.25" customHeight="1">
      <c r="A107" s="33"/>
      <c r="B107" s="34"/>
      <c r="C107" s="161" t="s">
        <v>187</v>
      </c>
      <c r="D107" s="35"/>
      <c r="E107" s="35"/>
      <c r="F107" s="35"/>
      <c r="G107" s="35"/>
      <c r="H107" s="35"/>
      <c r="I107" s="35"/>
      <c r="J107" s="173">
        <f>ROUND(J108 + J109 + J110 + J111 + J112 + J113,2)</f>
        <v>0</v>
      </c>
      <c r="K107" s="35"/>
      <c r="L107" s="54"/>
      <c r="N107" s="174" t="s">
        <v>40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34"/>
      <c r="C108" s="35"/>
      <c r="D108" s="398" t="s">
        <v>188</v>
      </c>
      <c r="E108" s="399"/>
      <c r="F108" s="399"/>
      <c r="G108" s="35"/>
      <c r="H108" s="35"/>
      <c r="I108" s="35"/>
      <c r="J108" s="176">
        <v>0</v>
      </c>
      <c r="K108" s="35"/>
      <c r="L108" s="177"/>
      <c r="M108" s="178"/>
      <c r="N108" s="179" t="s">
        <v>42</v>
      </c>
      <c r="O108" s="178"/>
      <c r="P108" s="178"/>
      <c r="Q108" s="178"/>
      <c r="R108" s="178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81" t="s">
        <v>189</v>
      </c>
      <c r="AZ108" s="178"/>
      <c r="BA108" s="178"/>
      <c r="BB108" s="178"/>
      <c r="BC108" s="178"/>
      <c r="BD108" s="178"/>
      <c r="BE108" s="182">
        <f t="shared" ref="BE108:BE113" si="0">IF(N108="základná",J108,0)</f>
        <v>0</v>
      </c>
      <c r="BF108" s="182">
        <f t="shared" ref="BF108:BF113" si="1">IF(N108="znížená",J108,0)</f>
        <v>0</v>
      </c>
      <c r="BG108" s="182">
        <f t="shared" ref="BG108:BG113" si="2">IF(N108="zákl. prenesená",J108,0)</f>
        <v>0</v>
      </c>
      <c r="BH108" s="182">
        <f t="shared" ref="BH108:BH113" si="3">IF(N108="zníž. prenesená",J108,0)</f>
        <v>0</v>
      </c>
      <c r="BI108" s="182">
        <f t="shared" ref="BI108:BI113" si="4">IF(N108="nulová",J108,0)</f>
        <v>0</v>
      </c>
      <c r="BJ108" s="181" t="s">
        <v>95</v>
      </c>
      <c r="BK108" s="178"/>
      <c r="BL108" s="178"/>
      <c r="BM108" s="178"/>
    </row>
    <row r="109" spans="1:65" s="2" customFormat="1" ht="18" customHeight="1">
      <c r="A109" s="33"/>
      <c r="B109" s="34"/>
      <c r="C109" s="35"/>
      <c r="D109" s="398" t="s">
        <v>190</v>
      </c>
      <c r="E109" s="399"/>
      <c r="F109" s="399"/>
      <c r="G109" s="35"/>
      <c r="H109" s="35"/>
      <c r="I109" s="35"/>
      <c r="J109" s="176"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189</v>
      </c>
      <c r="AZ109" s="178"/>
      <c r="BA109" s="178"/>
      <c r="BB109" s="178"/>
      <c r="BC109" s="178"/>
      <c r="BD109" s="178"/>
      <c r="BE109" s="182">
        <f t="shared" si="0"/>
        <v>0</v>
      </c>
      <c r="BF109" s="182">
        <f t="shared" si="1"/>
        <v>0</v>
      </c>
      <c r="BG109" s="182">
        <f t="shared" si="2"/>
        <v>0</v>
      </c>
      <c r="BH109" s="182">
        <f t="shared" si="3"/>
        <v>0</v>
      </c>
      <c r="BI109" s="182">
        <f t="shared" si="4"/>
        <v>0</v>
      </c>
      <c r="BJ109" s="181" t="s">
        <v>95</v>
      </c>
      <c r="BK109" s="178"/>
      <c r="BL109" s="178"/>
      <c r="BM109" s="178"/>
    </row>
    <row r="110" spans="1:65" s="2" customFormat="1" ht="18" customHeight="1">
      <c r="A110" s="33"/>
      <c r="B110" s="34"/>
      <c r="C110" s="35"/>
      <c r="D110" s="398" t="s">
        <v>191</v>
      </c>
      <c r="E110" s="399"/>
      <c r="F110" s="399"/>
      <c r="G110" s="35"/>
      <c r="H110" s="35"/>
      <c r="I110" s="35"/>
      <c r="J110" s="176">
        <v>0</v>
      </c>
      <c r="K110" s="35"/>
      <c r="L110" s="177"/>
      <c r="M110" s="178"/>
      <c r="N110" s="179" t="s">
        <v>42</v>
      </c>
      <c r="O110" s="178"/>
      <c r="P110" s="178"/>
      <c r="Q110" s="178"/>
      <c r="R110" s="178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81" t="s">
        <v>189</v>
      </c>
      <c r="AZ110" s="178"/>
      <c r="BA110" s="178"/>
      <c r="BB110" s="178"/>
      <c r="BC110" s="178"/>
      <c r="BD110" s="178"/>
      <c r="BE110" s="182">
        <f t="shared" si="0"/>
        <v>0</v>
      </c>
      <c r="BF110" s="182">
        <f t="shared" si="1"/>
        <v>0</v>
      </c>
      <c r="BG110" s="182">
        <f t="shared" si="2"/>
        <v>0</v>
      </c>
      <c r="BH110" s="182">
        <f t="shared" si="3"/>
        <v>0</v>
      </c>
      <c r="BI110" s="182">
        <f t="shared" si="4"/>
        <v>0</v>
      </c>
      <c r="BJ110" s="181" t="s">
        <v>95</v>
      </c>
      <c r="BK110" s="178"/>
      <c r="BL110" s="178"/>
      <c r="BM110" s="178"/>
    </row>
    <row r="111" spans="1:65" s="2" customFormat="1" ht="18" customHeight="1">
      <c r="A111" s="33"/>
      <c r="B111" s="34"/>
      <c r="C111" s="35"/>
      <c r="D111" s="398" t="s">
        <v>192</v>
      </c>
      <c r="E111" s="399"/>
      <c r="F111" s="399"/>
      <c r="G111" s="35"/>
      <c r="H111" s="35"/>
      <c r="I111" s="35"/>
      <c r="J111" s="176">
        <v>0</v>
      </c>
      <c r="K111" s="35"/>
      <c r="L111" s="177"/>
      <c r="M111" s="178"/>
      <c r="N111" s="179" t="s">
        <v>42</v>
      </c>
      <c r="O111" s="178"/>
      <c r="P111" s="178"/>
      <c r="Q111" s="178"/>
      <c r="R111" s="178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81" t="s">
        <v>189</v>
      </c>
      <c r="AZ111" s="178"/>
      <c r="BA111" s="178"/>
      <c r="BB111" s="178"/>
      <c r="BC111" s="178"/>
      <c r="BD111" s="178"/>
      <c r="BE111" s="182">
        <f t="shared" si="0"/>
        <v>0</v>
      </c>
      <c r="BF111" s="182">
        <f t="shared" si="1"/>
        <v>0</v>
      </c>
      <c r="BG111" s="182">
        <f t="shared" si="2"/>
        <v>0</v>
      </c>
      <c r="BH111" s="182">
        <f t="shared" si="3"/>
        <v>0</v>
      </c>
      <c r="BI111" s="182">
        <f t="shared" si="4"/>
        <v>0</v>
      </c>
      <c r="BJ111" s="181" t="s">
        <v>95</v>
      </c>
      <c r="BK111" s="178"/>
      <c r="BL111" s="178"/>
      <c r="BM111" s="178"/>
    </row>
    <row r="112" spans="1:65" s="2" customFormat="1" ht="18" customHeight="1">
      <c r="A112" s="33"/>
      <c r="B112" s="34"/>
      <c r="C112" s="35"/>
      <c r="D112" s="398" t="s">
        <v>193</v>
      </c>
      <c r="E112" s="399"/>
      <c r="F112" s="399"/>
      <c r="G112" s="35"/>
      <c r="H112" s="35"/>
      <c r="I112" s="35"/>
      <c r="J112" s="176">
        <v>0</v>
      </c>
      <c r="K112" s="35"/>
      <c r="L112" s="177"/>
      <c r="M112" s="178"/>
      <c r="N112" s="179" t="s">
        <v>42</v>
      </c>
      <c r="O112" s="178"/>
      <c r="P112" s="178"/>
      <c r="Q112" s="178"/>
      <c r="R112" s="178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81" t="s">
        <v>189</v>
      </c>
      <c r="AZ112" s="178"/>
      <c r="BA112" s="178"/>
      <c r="BB112" s="178"/>
      <c r="BC112" s="178"/>
      <c r="BD112" s="178"/>
      <c r="BE112" s="182">
        <f t="shared" si="0"/>
        <v>0</v>
      </c>
      <c r="BF112" s="182">
        <f t="shared" si="1"/>
        <v>0</v>
      </c>
      <c r="BG112" s="182">
        <f t="shared" si="2"/>
        <v>0</v>
      </c>
      <c r="BH112" s="182">
        <f t="shared" si="3"/>
        <v>0</v>
      </c>
      <c r="BI112" s="182">
        <f t="shared" si="4"/>
        <v>0</v>
      </c>
      <c r="BJ112" s="181" t="s">
        <v>95</v>
      </c>
      <c r="BK112" s="178"/>
      <c r="BL112" s="178"/>
      <c r="BM112" s="178"/>
    </row>
    <row r="113" spans="1:65" s="2" customFormat="1" ht="18" customHeight="1">
      <c r="A113" s="33"/>
      <c r="B113" s="34"/>
      <c r="C113" s="35"/>
      <c r="D113" s="175" t="s">
        <v>194</v>
      </c>
      <c r="E113" s="35"/>
      <c r="F113" s="35"/>
      <c r="G113" s="35"/>
      <c r="H113" s="35"/>
      <c r="I113" s="35"/>
      <c r="J113" s="176">
        <f>ROUND(J32*T113,2)</f>
        <v>0</v>
      </c>
      <c r="K113" s="35"/>
      <c r="L113" s="177"/>
      <c r="M113" s="178"/>
      <c r="N113" s="179" t="s">
        <v>42</v>
      </c>
      <c r="O113" s="178"/>
      <c r="P113" s="178"/>
      <c r="Q113" s="178"/>
      <c r="R113" s="178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81" t="s">
        <v>195</v>
      </c>
      <c r="AZ113" s="178"/>
      <c r="BA113" s="178"/>
      <c r="BB113" s="178"/>
      <c r="BC113" s="178"/>
      <c r="BD113" s="178"/>
      <c r="BE113" s="182">
        <f t="shared" si="0"/>
        <v>0</v>
      </c>
      <c r="BF113" s="182">
        <f t="shared" si="1"/>
        <v>0</v>
      </c>
      <c r="BG113" s="182">
        <f t="shared" si="2"/>
        <v>0</v>
      </c>
      <c r="BH113" s="182">
        <f t="shared" si="3"/>
        <v>0</v>
      </c>
      <c r="BI113" s="182">
        <f t="shared" si="4"/>
        <v>0</v>
      </c>
      <c r="BJ113" s="181" t="s">
        <v>95</v>
      </c>
      <c r="BK113" s="178"/>
      <c r="BL113" s="178"/>
      <c r="BM113" s="178"/>
    </row>
    <row r="114" spans="1:65" s="2" customForma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4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29.25" customHeight="1">
      <c r="A115" s="33"/>
      <c r="B115" s="34"/>
      <c r="C115" s="183" t="s">
        <v>196</v>
      </c>
      <c r="D115" s="159"/>
      <c r="E115" s="159"/>
      <c r="F115" s="159"/>
      <c r="G115" s="159"/>
      <c r="H115" s="159"/>
      <c r="I115" s="159"/>
      <c r="J115" s="184">
        <f>ROUND(J98+J107,2)</f>
        <v>0</v>
      </c>
      <c r="K115" s="159"/>
      <c r="L115" s="54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65" s="2" customFormat="1" ht="6.95" customHeight="1">
      <c r="A120" s="33"/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5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4.95" customHeight="1">
      <c r="A121" s="33"/>
      <c r="B121" s="34"/>
      <c r="C121" s="22" t="s">
        <v>197</v>
      </c>
      <c r="D121" s="35"/>
      <c r="E121" s="35"/>
      <c r="F121" s="35"/>
      <c r="G121" s="35"/>
      <c r="H121" s="35"/>
      <c r="I121" s="35"/>
      <c r="J121" s="35"/>
      <c r="K121" s="35"/>
      <c r="L121" s="54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2" customHeight="1">
      <c r="A123" s="33"/>
      <c r="B123" s="34"/>
      <c r="C123" s="28" t="s">
        <v>14</v>
      </c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27" customHeight="1">
      <c r="A124" s="33"/>
      <c r="B124" s="34"/>
      <c r="C124" s="35"/>
      <c r="D124" s="35"/>
      <c r="E124" s="400" t="str">
        <f>E7</f>
        <v>Cyklotrasa Partizánska - Cesta mládeže, Malacky - časť 2 - neoprávnené náklady</v>
      </c>
      <c r="F124" s="401"/>
      <c r="G124" s="401"/>
      <c r="H124" s="401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1" customFormat="1" ht="12" customHeight="1">
      <c r="B125" s="20"/>
      <c r="C125" s="28" t="s">
        <v>170</v>
      </c>
      <c r="D125" s="21"/>
      <c r="E125" s="21"/>
      <c r="F125" s="21"/>
      <c r="G125" s="21"/>
      <c r="H125" s="21"/>
      <c r="I125" s="21"/>
      <c r="J125" s="21"/>
      <c r="K125" s="21"/>
      <c r="L125" s="19"/>
    </row>
    <row r="126" spans="1:65" s="2" customFormat="1" ht="14.45" customHeight="1">
      <c r="A126" s="33"/>
      <c r="B126" s="34"/>
      <c r="C126" s="35"/>
      <c r="D126" s="35"/>
      <c r="E126" s="400" t="s">
        <v>655</v>
      </c>
      <c r="F126" s="402"/>
      <c r="G126" s="402"/>
      <c r="H126" s="402"/>
      <c r="I126" s="35"/>
      <c r="J126" s="35"/>
      <c r="K126" s="35"/>
      <c r="L126" s="5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5" s="2" customFormat="1" ht="12" customHeight="1">
      <c r="A127" s="33"/>
      <c r="B127" s="34"/>
      <c r="C127" s="28" t="s">
        <v>633</v>
      </c>
      <c r="D127" s="35"/>
      <c r="E127" s="35"/>
      <c r="F127" s="35"/>
      <c r="G127" s="35"/>
      <c r="H127" s="35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5.6" customHeight="1">
      <c r="A128" s="33"/>
      <c r="B128" s="34"/>
      <c r="C128" s="35"/>
      <c r="D128" s="35"/>
      <c r="E128" s="356" t="str">
        <f>E11</f>
        <v>999-9-9-50 - SO 14.9 Veľkomoravská - hallona</v>
      </c>
      <c r="F128" s="402"/>
      <c r="G128" s="402"/>
      <c r="H128" s="402"/>
      <c r="I128" s="35"/>
      <c r="J128" s="35"/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18</v>
      </c>
      <c r="D130" s="35"/>
      <c r="E130" s="35"/>
      <c r="F130" s="26" t="str">
        <f>F14</f>
        <v>Malacky</v>
      </c>
      <c r="G130" s="35"/>
      <c r="H130" s="35"/>
      <c r="I130" s="28" t="s">
        <v>20</v>
      </c>
      <c r="J130" s="69">
        <f>IF(J14="","",J14)</f>
        <v>44957</v>
      </c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54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40.9" customHeight="1">
      <c r="A132" s="33"/>
      <c r="B132" s="34"/>
      <c r="C132" s="28" t="s">
        <v>21</v>
      </c>
      <c r="D132" s="35"/>
      <c r="E132" s="35"/>
      <c r="F132" s="26" t="str">
        <f>E17</f>
        <v>Mesto Malacky, Bernolákova 5188/1A, 901 01 Malacky</v>
      </c>
      <c r="G132" s="35"/>
      <c r="H132" s="35"/>
      <c r="I132" s="28" t="s">
        <v>28</v>
      </c>
      <c r="J132" s="31" t="str">
        <f>E23</f>
        <v>Cykloprojekt s.r.o., Laurinská 18, 81101 Bratislav</v>
      </c>
      <c r="K132" s="35"/>
      <c r="L132" s="54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6" customHeight="1">
      <c r="A133" s="33"/>
      <c r="B133" s="34"/>
      <c r="C133" s="28" t="s">
        <v>26</v>
      </c>
      <c r="D133" s="35"/>
      <c r="E133" s="35"/>
      <c r="F133" s="26" t="str">
        <f>IF(E20="","",E20)</f>
        <v>Vyplň údaj</v>
      </c>
      <c r="G133" s="35"/>
      <c r="H133" s="35"/>
      <c r="I133" s="28" t="s">
        <v>33</v>
      </c>
      <c r="J133" s="31" t="str">
        <f>E26</f>
        <v xml:space="preserve"> </v>
      </c>
      <c r="K133" s="35"/>
      <c r="L133" s="54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0.35" customHeight="1">
      <c r="A134" s="33"/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54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11" customFormat="1" ht="29.25" customHeight="1">
      <c r="A135" s="185"/>
      <c r="B135" s="186"/>
      <c r="C135" s="187" t="s">
        <v>198</v>
      </c>
      <c r="D135" s="188" t="s">
        <v>61</v>
      </c>
      <c r="E135" s="188" t="s">
        <v>57</v>
      </c>
      <c r="F135" s="188" t="s">
        <v>58</v>
      </c>
      <c r="G135" s="188" t="s">
        <v>199</v>
      </c>
      <c r="H135" s="188" t="s">
        <v>200</v>
      </c>
      <c r="I135" s="188" t="s">
        <v>201</v>
      </c>
      <c r="J135" s="189" t="s">
        <v>176</v>
      </c>
      <c r="K135" s="190" t="s">
        <v>202</v>
      </c>
      <c r="L135" s="191"/>
      <c r="M135" s="78" t="s">
        <v>1</v>
      </c>
      <c r="N135" s="79" t="s">
        <v>40</v>
      </c>
      <c r="O135" s="79" t="s">
        <v>203</v>
      </c>
      <c r="P135" s="79" t="s">
        <v>204</v>
      </c>
      <c r="Q135" s="79" t="s">
        <v>205</v>
      </c>
      <c r="R135" s="79" t="s">
        <v>206</v>
      </c>
      <c r="S135" s="79" t="s">
        <v>207</v>
      </c>
      <c r="T135" s="80" t="s">
        <v>208</v>
      </c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</row>
    <row r="136" spans="1:65" s="2" customFormat="1" ht="22.9" customHeight="1">
      <c r="A136" s="33"/>
      <c r="B136" s="34"/>
      <c r="C136" s="85" t="s">
        <v>172</v>
      </c>
      <c r="D136" s="35"/>
      <c r="E136" s="35"/>
      <c r="F136" s="35"/>
      <c r="G136" s="35"/>
      <c r="H136" s="35"/>
      <c r="I136" s="35"/>
      <c r="J136" s="192">
        <f>BK136</f>
        <v>0</v>
      </c>
      <c r="K136" s="35"/>
      <c r="L136" s="38"/>
      <c r="M136" s="81"/>
      <c r="N136" s="193"/>
      <c r="O136" s="82"/>
      <c r="P136" s="194">
        <f>P137</f>
        <v>0</v>
      </c>
      <c r="Q136" s="82"/>
      <c r="R136" s="194">
        <f>R137</f>
        <v>24.129594299999997</v>
      </c>
      <c r="S136" s="82"/>
      <c r="T136" s="195">
        <f>T137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75</v>
      </c>
      <c r="AU136" s="16" t="s">
        <v>178</v>
      </c>
      <c r="BK136" s="196">
        <f>BK137</f>
        <v>0</v>
      </c>
    </row>
    <row r="137" spans="1:65" s="12" customFormat="1" ht="25.9" customHeight="1">
      <c r="B137" s="197"/>
      <c r="C137" s="198"/>
      <c r="D137" s="199" t="s">
        <v>75</v>
      </c>
      <c r="E137" s="200" t="s">
        <v>209</v>
      </c>
      <c r="F137" s="200" t="s">
        <v>210</v>
      </c>
      <c r="G137" s="198"/>
      <c r="H137" s="198"/>
      <c r="I137" s="201"/>
      <c r="J137" s="202">
        <f>BK137</f>
        <v>0</v>
      </c>
      <c r="K137" s="198"/>
      <c r="L137" s="203"/>
      <c r="M137" s="204"/>
      <c r="N137" s="205"/>
      <c r="O137" s="205"/>
      <c r="P137" s="206">
        <f>P138+P174+P186+P189+P200</f>
        <v>0</v>
      </c>
      <c r="Q137" s="205"/>
      <c r="R137" s="206">
        <f>R138+R174+R186+R189+R200</f>
        <v>24.129594299999997</v>
      </c>
      <c r="S137" s="205"/>
      <c r="T137" s="207">
        <f>T138+T174+T186+T189+T200</f>
        <v>0</v>
      </c>
      <c r="AR137" s="208" t="s">
        <v>84</v>
      </c>
      <c r="AT137" s="209" t="s">
        <v>75</v>
      </c>
      <c r="AU137" s="209" t="s">
        <v>76</v>
      </c>
      <c r="AY137" s="208" t="s">
        <v>211</v>
      </c>
      <c r="BK137" s="210">
        <f>BK138+BK174+BK186+BK189+BK200</f>
        <v>0</v>
      </c>
    </row>
    <row r="138" spans="1:65" s="12" customFormat="1" ht="22.9" customHeight="1">
      <c r="B138" s="197"/>
      <c r="C138" s="198"/>
      <c r="D138" s="199" t="s">
        <v>75</v>
      </c>
      <c r="E138" s="211" t="s">
        <v>84</v>
      </c>
      <c r="F138" s="211" t="s">
        <v>212</v>
      </c>
      <c r="G138" s="198"/>
      <c r="H138" s="198"/>
      <c r="I138" s="201"/>
      <c r="J138" s="212">
        <f>BK138</f>
        <v>0</v>
      </c>
      <c r="K138" s="198"/>
      <c r="L138" s="203"/>
      <c r="M138" s="204"/>
      <c r="N138" s="205"/>
      <c r="O138" s="205"/>
      <c r="P138" s="206">
        <f>SUM(P139:P173)</f>
        <v>0</v>
      </c>
      <c r="Q138" s="205"/>
      <c r="R138" s="206">
        <f>SUM(R139:R173)</f>
        <v>1.33</v>
      </c>
      <c r="S138" s="205"/>
      <c r="T138" s="207">
        <f>SUM(T139:T173)</f>
        <v>0</v>
      </c>
      <c r="AR138" s="208" t="s">
        <v>84</v>
      </c>
      <c r="AT138" s="209" t="s">
        <v>75</v>
      </c>
      <c r="AU138" s="209" t="s">
        <v>84</v>
      </c>
      <c r="AY138" s="208" t="s">
        <v>211</v>
      </c>
      <c r="BK138" s="210">
        <f>SUM(BK139:BK173)</f>
        <v>0</v>
      </c>
    </row>
    <row r="139" spans="1:65" s="2" customFormat="1" ht="19.899999999999999" customHeight="1">
      <c r="A139" s="33"/>
      <c r="B139" s="34"/>
      <c r="C139" s="213" t="s">
        <v>84</v>
      </c>
      <c r="D139" s="213" t="s">
        <v>213</v>
      </c>
      <c r="E139" s="214" t="s">
        <v>248</v>
      </c>
      <c r="F139" s="215" t="s">
        <v>249</v>
      </c>
      <c r="G139" s="216" t="s">
        <v>239</v>
      </c>
      <c r="H139" s="217">
        <v>15.14</v>
      </c>
      <c r="I139" s="218"/>
      <c r="J139" s="217">
        <f>ROUND(I139*H139,2)</f>
        <v>0</v>
      </c>
      <c r="K139" s="219"/>
      <c r="L139" s="38"/>
      <c r="M139" s="220" t="s">
        <v>1</v>
      </c>
      <c r="N139" s="221" t="s">
        <v>42</v>
      </c>
      <c r="O139" s="74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4" t="s">
        <v>217</v>
      </c>
      <c r="AT139" s="224" t="s">
        <v>213</v>
      </c>
      <c r="AU139" s="224" t="s">
        <v>95</v>
      </c>
      <c r="AY139" s="16" t="s">
        <v>211</v>
      </c>
      <c r="BE139" s="225">
        <f>IF(N139="základná",J139,0)</f>
        <v>0</v>
      </c>
      <c r="BF139" s="225">
        <f>IF(N139="znížená",J139,0)</f>
        <v>0</v>
      </c>
      <c r="BG139" s="225">
        <f>IF(N139="zákl. prenesená",J139,0)</f>
        <v>0</v>
      </c>
      <c r="BH139" s="225">
        <f>IF(N139="zníž. prenesená",J139,0)</f>
        <v>0</v>
      </c>
      <c r="BI139" s="225">
        <f>IF(N139="nulová",J139,0)</f>
        <v>0</v>
      </c>
      <c r="BJ139" s="16" t="s">
        <v>95</v>
      </c>
      <c r="BK139" s="225">
        <f>ROUND(I139*H139,2)</f>
        <v>0</v>
      </c>
      <c r="BL139" s="16" t="s">
        <v>217</v>
      </c>
      <c r="BM139" s="224" t="s">
        <v>1105</v>
      </c>
    </row>
    <row r="140" spans="1:65" s="13" customFormat="1">
      <c r="B140" s="226"/>
      <c r="C140" s="227"/>
      <c r="D140" s="228" t="s">
        <v>219</v>
      </c>
      <c r="E140" s="229" t="s">
        <v>1</v>
      </c>
      <c r="F140" s="230" t="s">
        <v>251</v>
      </c>
      <c r="G140" s="227"/>
      <c r="H140" s="231">
        <v>15.14</v>
      </c>
      <c r="I140" s="232"/>
      <c r="J140" s="227"/>
      <c r="K140" s="227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219</v>
      </c>
      <c r="AU140" s="237" t="s">
        <v>95</v>
      </c>
      <c r="AV140" s="13" t="s">
        <v>95</v>
      </c>
      <c r="AW140" s="13" t="s">
        <v>32</v>
      </c>
      <c r="AX140" s="13" t="s">
        <v>84</v>
      </c>
      <c r="AY140" s="237" t="s">
        <v>211</v>
      </c>
    </row>
    <row r="141" spans="1:65" s="2" customFormat="1" ht="34.9" customHeight="1">
      <c r="A141" s="33"/>
      <c r="B141" s="34"/>
      <c r="C141" s="213" t="s">
        <v>95</v>
      </c>
      <c r="D141" s="213" t="s">
        <v>213</v>
      </c>
      <c r="E141" s="214" t="s">
        <v>253</v>
      </c>
      <c r="F141" s="215" t="s">
        <v>254</v>
      </c>
      <c r="G141" s="216" t="s">
        <v>239</v>
      </c>
      <c r="H141" s="217">
        <v>15.14</v>
      </c>
      <c r="I141" s="218"/>
      <c r="J141" s="217">
        <f>ROUND(I141*H141,2)</f>
        <v>0</v>
      </c>
      <c r="K141" s="219"/>
      <c r="L141" s="38"/>
      <c r="M141" s="220" t="s">
        <v>1</v>
      </c>
      <c r="N141" s="221" t="s">
        <v>42</v>
      </c>
      <c r="O141" s="74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4" t="s">
        <v>217</v>
      </c>
      <c r="AT141" s="224" t="s">
        <v>213</v>
      </c>
      <c r="AU141" s="224" t="s">
        <v>95</v>
      </c>
      <c r="AY141" s="16" t="s">
        <v>211</v>
      </c>
      <c r="BE141" s="225">
        <f>IF(N141="základná",J141,0)</f>
        <v>0</v>
      </c>
      <c r="BF141" s="225">
        <f>IF(N141="znížená",J141,0)</f>
        <v>0</v>
      </c>
      <c r="BG141" s="225">
        <f>IF(N141="zákl. prenesená",J141,0)</f>
        <v>0</v>
      </c>
      <c r="BH141" s="225">
        <f>IF(N141="zníž. prenesená",J141,0)</f>
        <v>0</v>
      </c>
      <c r="BI141" s="225">
        <f>IF(N141="nulová",J141,0)</f>
        <v>0</v>
      </c>
      <c r="BJ141" s="16" t="s">
        <v>95</v>
      </c>
      <c r="BK141" s="225">
        <f>ROUND(I141*H141,2)</f>
        <v>0</v>
      </c>
      <c r="BL141" s="16" t="s">
        <v>217</v>
      </c>
      <c r="BM141" s="224" t="s">
        <v>1106</v>
      </c>
    </row>
    <row r="142" spans="1:65" s="2" customFormat="1" ht="14.45" customHeight="1">
      <c r="A142" s="33"/>
      <c r="B142" s="34"/>
      <c r="C142" s="213" t="s">
        <v>225</v>
      </c>
      <c r="D142" s="213" t="s">
        <v>213</v>
      </c>
      <c r="E142" s="214" t="s">
        <v>257</v>
      </c>
      <c r="F142" s="215" t="s">
        <v>258</v>
      </c>
      <c r="G142" s="216" t="s">
        <v>239</v>
      </c>
      <c r="H142" s="217">
        <v>17.809999999999999</v>
      </c>
      <c r="I142" s="218"/>
      <c r="J142" s="217">
        <f>ROUND(I142*H142,2)</f>
        <v>0</v>
      </c>
      <c r="K142" s="219"/>
      <c r="L142" s="38"/>
      <c r="M142" s="220" t="s">
        <v>1</v>
      </c>
      <c r="N142" s="221" t="s">
        <v>42</v>
      </c>
      <c r="O142" s="74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4" t="s">
        <v>217</v>
      </c>
      <c r="AT142" s="224" t="s">
        <v>213</v>
      </c>
      <c r="AU142" s="224" t="s">
        <v>95</v>
      </c>
      <c r="AY142" s="16" t="s">
        <v>211</v>
      </c>
      <c r="BE142" s="225">
        <f>IF(N142="základná",J142,0)</f>
        <v>0</v>
      </c>
      <c r="BF142" s="225">
        <f>IF(N142="znížená",J142,0)</f>
        <v>0</v>
      </c>
      <c r="BG142" s="225">
        <f>IF(N142="zákl. prenesená",J142,0)</f>
        <v>0</v>
      </c>
      <c r="BH142" s="225">
        <f>IF(N142="zníž. prenesená",J142,0)</f>
        <v>0</v>
      </c>
      <c r="BI142" s="225">
        <f>IF(N142="nulová",J142,0)</f>
        <v>0</v>
      </c>
      <c r="BJ142" s="16" t="s">
        <v>95</v>
      </c>
      <c r="BK142" s="225">
        <f>ROUND(I142*H142,2)</f>
        <v>0</v>
      </c>
      <c r="BL142" s="16" t="s">
        <v>217</v>
      </c>
      <c r="BM142" s="224" t="s">
        <v>1107</v>
      </c>
    </row>
    <row r="143" spans="1:65" s="13" customFormat="1">
      <c r="B143" s="226"/>
      <c r="C143" s="227"/>
      <c r="D143" s="228" t="s">
        <v>219</v>
      </c>
      <c r="E143" s="229" t="s">
        <v>1</v>
      </c>
      <c r="F143" s="230" t="s">
        <v>260</v>
      </c>
      <c r="G143" s="227"/>
      <c r="H143" s="231">
        <v>17.809999999999999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219</v>
      </c>
      <c r="AU143" s="237" t="s">
        <v>95</v>
      </c>
      <c r="AV143" s="13" t="s">
        <v>95</v>
      </c>
      <c r="AW143" s="13" t="s">
        <v>32</v>
      </c>
      <c r="AX143" s="13" t="s">
        <v>84</v>
      </c>
      <c r="AY143" s="237" t="s">
        <v>211</v>
      </c>
    </row>
    <row r="144" spans="1:65" s="2" customFormat="1" ht="14.45" customHeight="1">
      <c r="A144" s="33"/>
      <c r="B144" s="34"/>
      <c r="C144" s="213" t="s">
        <v>217</v>
      </c>
      <c r="D144" s="213" t="s">
        <v>213</v>
      </c>
      <c r="E144" s="214" t="s">
        <v>262</v>
      </c>
      <c r="F144" s="215" t="s">
        <v>263</v>
      </c>
      <c r="G144" s="216" t="s">
        <v>239</v>
      </c>
      <c r="H144" s="217">
        <v>17.809999999999999</v>
      </c>
      <c r="I144" s="218"/>
      <c r="J144" s="217">
        <f>ROUND(I144*H144,2)</f>
        <v>0</v>
      </c>
      <c r="K144" s="219"/>
      <c r="L144" s="38"/>
      <c r="M144" s="220" t="s">
        <v>1</v>
      </c>
      <c r="N144" s="221" t="s">
        <v>42</v>
      </c>
      <c r="O144" s="74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24" t="s">
        <v>217</v>
      </c>
      <c r="AT144" s="224" t="s">
        <v>213</v>
      </c>
      <c r="AU144" s="224" t="s">
        <v>95</v>
      </c>
      <c r="AY144" s="16" t="s">
        <v>211</v>
      </c>
      <c r="BE144" s="225">
        <f>IF(N144="základná",J144,0)</f>
        <v>0</v>
      </c>
      <c r="BF144" s="225">
        <f>IF(N144="znížená",J144,0)</f>
        <v>0</v>
      </c>
      <c r="BG144" s="225">
        <f>IF(N144="zákl. prenesená",J144,0)</f>
        <v>0</v>
      </c>
      <c r="BH144" s="225">
        <f>IF(N144="zníž. prenesená",J144,0)</f>
        <v>0</v>
      </c>
      <c r="BI144" s="225">
        <f>IF(N144="nulová",J144,0)</f>
        <v>0</v>
      </c>
      <c r="BJ144" s="16" t="s">
        <v>95</v>
      </c>
      <c r="BK144" s="225">
        <f>ROUND(I144*H144,2)</f>
        <v>0</v>
      </c>
      <c r="BL144" s="16" t="s">
        <v>217</v>
      </c>
      <c r="BM144" s="224" t="s">
        <v>1108</v>
      </c>
    </row>
    <row r="145" spans="1:65" s="2" customFormat="1" ht="40.15" customHeight="1">
      <c r="A145" s="33"/>
      <c r="B145" s="34"/>
      <c r="C145" s="213" t="s">
        <v>236</v>
      </c>
      <c r="D145" s="213" t="s">
        <v>213</v>
      </c>
      <c r="E145" s="214" t="s">
        <v>270</v>
      </c>
      <c r="F145" s="215" t="s">
        <v>271</v>
      </c>
      <c r="G145" s="216" t="s">
        <v>239</v>
      </c>
      <c r="H145" s="217">
        <v>25.67</v>
      </c>
      <c r="I145" s="218"/>
      <c r="J145" s="217">
        <f>ROUND(I145*H145,2)</f>
        <v>0</v>
      </c>
      <c r="K145" s="219"/>
      <c r="L145" s="38"/>
      <c r="M145" s="220" t="s">
        <v>1</v>
      </c>
      <c r="N145" s="221" t="s">
        <v>42</v>
      </c>
      <c r="O145" s="74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24" t="s">
        <v>217</v>
      </c>
      <c r="AT145" s="224" t="s">
        <v>213</v>
      </c>
      <c r="AU145" s="224" t="s">
        <v>95</v>
      </c>
      <c r="AY145" s="16" t="s">
        <v>211</v>
      </c>
      <c r="BE145" s="225">
        <f>IF(N145="základná",J145,0)</f>
        <v>0</v>
      </c>
      <c r="BF145" s="225">
        <f>IF(N145="znížená",J145,0)</f>
        <v>0</v>
      </c>
      <c r="BG145" s="225">
        <f>IF(N145="zákl. prenesená",J145,0)</f>
        <v>0</v>
      </c>
      <c r="BH145" s="225">
        <f>IF(N145="zníž. prenesená",J145,0)</f>
        <v>0</v>
      </c>
      <c r="BI145" s="225">
        <f>IF(N145="nulová",J145,0)</f>
        <v>0</v>
      </c>
      <c r="BJ145" s="16" t="s">
        <v>95</v>
      </c>
      <c r="BK145" s="225">
        <f>ROUND(I145*H145,2)</f>
        <v>0</v>
      </c>
      <c r="BL145" s="16" t="s">
        <v>217</v>
      </c>
      <c r="BM145" s="224" t="s">
        <v>1109</v>
      </c>
    </row>
    <row r="146" spans="1:65" s="13" customFormat="1">
      <c r="B146" s="226"/>
      <c r="C146" s="227"/>
      <c r="D146" s="228" t="s">
        <v>219</v>
      </c>
      <c r="E146" s="229" t="s">
        <v>1</v>
      </c>
      <c r="F146" s="230" t="s">
        <v>274</v>
      </c>
      <c r="G146" s="227"/>
      <c r="H146" s="231">
        <v>35.630000000000003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219</v>
      </c>
      <c r="AU146" s="237" t="s">
        <v>95</v>
      </c>
      <c r="AV146" s="13" t="s">
        <v>95</v>
      </c>
      <c r="AW146" s="13" t="s">
        <v>32</v>
      </c>
      <c r="AX146" s="13" t="s">
        <v>76</v>
      </c>
      <c r="AY146" s="237" t="s">
        <v>211</v>
      </c>
    </row>
    <row r="147" spans="1:65" s="13" customFormat="1">
      <c r="B147" s="226"/>
      <c r="C147" s="227"/>
      <c r="D147" s="228" t="s">
        <v>219</v>
      </c>
      <c r="E147" s="229" t="s">
        <v>1</v>
      </c>
      <c r="F147" s="230" t="s">
        <v>275</v>
      </c>
      <c r="G147" s="227"/>
      <c r="H147" s="231">
        <v>-9.9600000000000009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219</v>
      </c>
      <c r="AU147" s="237" t="s">
        <v>95</v>
      </c>
      <c r="AV147" s="13" t="s">
        <v>95</v>
      </c>
      <c r="AW147" s="13" t="s">
        <v>32</v>
      </c>
      <c r="AX147" s="13" t="s">
        <v>76</v>
      </c>
      <c r="AY147" s="237" t="s">
        <v>211</v>
      </c>
    </row>
    <row r="148" spans="1:65" s="14" customFormat="1">
      <c r="B148" s="238"/>
      <c r="C148" s="239"/>
      <c r="D148" s="228" t="s">
        <v>219</v>
      </c>
      <c r="E148" s="240" t="s">
        <v>1</v>
      </c>
      <c r="F148" s="241" t="s">
        <v>231</v>
      </c>
      <c r="G148" s="239"/>
      <c r="H148" s="242">
        <v>25.67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AT148" s="248" t="s">
        <v>219</v>
      </c>
      <c r="AU148" s="248" t="s">
        <v>95</v>
      </c>
      <c r="AV148" s="14" t="s">
        <v>217</v>
      </c>
      <c r="AW148" s="14" t="s">
        <v>32</v>
      </c>
      <c r="AX148" s="14" t="s">
        <v>84</v>
      </c>
      <c r="AY148" s="248" t="s">
        <v>211</v>
      </c>
    </row>
    <row r="149" spans="1:65" s="2" customFormat="1" ht="34.9" customHeight="1">
      <c r="A149" s="33"/>
      <c r="B149" s="34"/>
      <c r="C149" s="213" t="s">
        <v>242</v>
      </c>
      <c r="D149" s="213" t="s">
        <v>213</v>
      </c>
      <c r="E149" s="214" t="s">
        <v>277</v>
      </c>
      <c r="F149" s="215" t="s">
        <v>278</v>
      </c>
      <c r="G149" s="216" t="s">
        <v>239</v>
      </c>
      <c r="H149" s="217">
        <v>65.2</v>
      </c>
      <c r="I149" s="218"/>
      <c r="J149" s="217">
        <f>ROUND(I149*H149,2)</f>
        <v>0</v>
      </c>
      <c r="K149" s="219"/>
      <c r="L149" s="38"/>
      <c r="M149" s="220" t="s">
        <v>1</v>
      </c>
      <c r="N149" s="221" t="s">
        <v>42</v>
      </c>
      <c r="O149" s="74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4" t="s">
        <v>217</v>
      </c>
      <c r="AT149" s="224" t="s">
        <v>213</v>
      </c>
      <c r="AU149" s="224" t="s">
        <v>95</v>
      </c>
      <c r="AY149" s="16" t="s">
        <v>211</v>
      </c>
      <c r="BE149" s="225">
        <f>IF(N149="základná",J149,0)</f>
        <v>0</v>
      </c>
      <c r="BF149" s="225">
        <f>IF(N149="znížená",J149,0)</f>
        <v>0</v>
      </c>
      <c r="BG149" s="225">
        <f>IF(N149="zákl. prenesená",J149,0)</f>
        <v>0</v>
      </c>
      <c r="BH149" s="225">
        <f>IF(N149="zníž. prenesená",J149,0)</f>
        <v>0</v>
      </c>
      <c r="BI149" s="225">
        <f>IF(N149="nulová",J149,0)</f>
        <v>0</v>
      </c>
      <c r="BJ149" s="16" t="s">
        <v>95</v>
      </c>
      <c r="BK149" s="225">
        <f>ROUND(I149*H149,2)</f>
        <v>0</v>
      </c>
      <c r="BL149" s="16" t="s">
        <v>217</v>
      </c>
      <c r="BM149" s="224" t="s">
        <v>1110</v>
      </c>
    </row>
    <row r="150" spans="1:65" s="13" customFormat="1">
      <c r="B150" s="226"/>
      <c r="C150" s="227"/>
      <c r="D150" s="228" t="s">
        <v>219</v>
      </c>
      <c r="E150" s="229" t="s">
        <v>1</v>
      </c>
      <c r="F150" s="230" t="s">
        <v>1111</v>
      </c>
      <c r="G150" s="227"/>
      <c r="H150" s="231">
        <v>45.08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219</v>
      </c>
      <c r="AU150" s="237" t="s">
        <v>95</v>
      </c>
      <c r="AV150" s="13" t="s">
        <v>95</v>
      </c>
      <c r="AW150" s="13" t="s">
        <v>32</v>
      </c>
      <c r="AX150" s="13" t="s">
        <v>76</v>
      </c>
      <c r="AY150" s="237" t="s">
        <v>211</v>
      </c>
    </row>
    <row r="151" spans="1:65" s="13" customFormat="1">
      <c r="B151" s="226"/>
      <c r="C151" s="227"/>
      <c r="D151" s="228" t="s">
        <v>219</v>
      </c>
      <c r="E151" s="229" t="s">
        <v>1</v>
      </c>
      <c r="F151" s="230" t="s">
        <v>281</v>
      </c>
      <c r="G151" s="227"/>
      <c r="H151" s="231">
        <v>20.12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219</v>
      </c>
      <c r="AU151" s="237" t="s">
        <v>95</v>
      </c>
      <c r="AV151" s="13" t="s">
        <v>95</v>
      </c>
      <c r="AW151" s="13" t="s">
        <v>32</v>
      </c>
      <c r="AX151" s="13" t="s">
        <v>76</v>
      </c>
      <c r="AY151" s="237" t="s">
        <v>211</v>
      </c>
    </row>
    <row r="152" spans="1:65" s="14" customFormat="1">
      <c r="B152" s="238"/>
      <c r="C152" s="239"/>
      <c r="D152" s="228" t="s">
        <v>219</v>
      </c>
      <c r="E152" s="240" t="s">
        <v>1</v>
      </c>
      <c r="F152" s="241" t="s">
        <v>231</v>
      </c>
      <c r="G152" s="239"/>
      <c r="H152" s="242">
        <v>65.2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219</v>
      </c>
      <c r="AU152" s="248" t="s">
        <v>95</v>
      </c>
      <c r="AV152" s="14" t="s">
        <v>217</v>
      </c>
      <c r="AW152" s="14" t="s">
        <v>32</v>
      </c>
      <c r="AX152" s="14" t="s">
        <v>84</v>
      </c>
      <c r="AY152" s="248" t="s">
        <v>211</v>
      </c>
    </row>
    <row r="153" spans="1:65" s="2" customFormat="1" ht="40.15" customHeight="1">
      <c r="A153" s="33"/>
      <c r="B153" s="34"/>
      <c r="C153" s="213" t="s">
        <v>247</v>
      </c>
      <c r="D153" s="213" t="s">
        <v>213</v>
      </c>
      <c r="E153" s="214" t="s">
        <v>283</v>
      </c>
      <c r="F153" s="215" t="s">
        <v>284</v>
      </c>
      <c r="G153" s="216" t="s">
        <v>239</v>
      </c>
      <c r="H153" s="217">
        <v>978</v>
      </c>
      <c r="I153" s="218"/>
      <c r="J153" s="217">
        <f>ROUND(I153*H153,2)</f>
        <v>0</v>
      </c>
      <c r="K153" s="219"/>
      <c r="L153" s="38"/>
      <c r="M153" s="220" t="s">
        <v>1</v>
      </c>
      <c r="N153" s="221" t="s">
        <v>42</v>
      </c>
      <c r="O153" s="74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24" t="s">
        <v>217</v>
      </c>
      <c r="AT153" s="224" t="s">
        <v>213</v>
      </c>
      <c r="AU153" s="224" t="s">
        <v>95</v>
      </c>
      <c r="AY153" s="16" t="s">
        <v>211</v>
      </c>
      <c r="BE153" s="225">
        <f>IF(N153="základná",J153,0)</f>
        <v>0</v>
      </c>
      <c r="BF153" s="225">
        <f>IF(N153="znížená",J153,0)</f>
        <v>0</v>
      </c>
      <c r="BG153" s="225">
        <f>IF(N153="zákl. prenesená",J153,0)</f>
        <v>0</v>
      </c>
      <c r="BH153" s="225">
        <f>IF(N153="zníž. prenesená",J153,0)</f>
        <v>0</v>
      </c>
      <c r="BI153" s="225">
        <f>IF(N153="nulová",J153,0)</f>
        <v>0</v>
      </c>
      <c r="BJ153" s="16" t="s">
        <v>95</v>
      </c>
      <c r="BK153" s="225">
        <f>ROUND(I153*H153,2)</f>
        <v>0</v>
      </c>
      <c r="BL153" s="16" t="s">
        <v>217</v>
      </c>
      <c r="BM153" s="224" t="s">
        <v>1112</v>
      </c>
    </row>
    <row r="154" spans="1:65" s="13" customFormat="1">
      <c r="B154" s="226"/>
      <c r="C154" s="227"/>
      <c r="D154" s="228" t="s">
        <v>219</v>
      </c>
      <c r="E154" s="229" t="s">
        <v>1</v>
      </c>
      <c r="F154" s="230" t="s">
        <v>1113</v>
      </c>
      <c r="G154" s="227"/>
      <c r="H154" s="231">
        <v>65.2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219</v>
      </c>
      <c r="AU154" s="237" t="s">
        <v>95</v>
      </c>
      <c r="AV154" s="13" t="s">
        <v>95</v>
      </c>
      <c r="AW154" s="13" t="s">
        <v>32</v>
      </c>
      <c r="AX154" s="13" t="s">
        <v>84</v>
      </c>
      <c r="AY154" s="237" t="s">
        <v>211</v>
      </c>
    </row>
    <row r="155" spans="1:65" s="13" customFormat="1">
      <c r="B155" s="226"/>
      <c r="C155" s="227"/>
      <c r="D155" s="228" t="s">
        <v>219</v>
      </c>
      <c r="E155" s="227"/>
      <c r="F155" s="230" t="s">
        <v>1114</v>
      </c>
      <c r="G155" s="227"/>
      <c r="H155" s="231">
        <v>978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219</v>
      </c>
      <c r="AU155" s="237" t="s">
        <v>95</v>
      </c>
      <c r="AV155" s="13" t="s">
        <v>95</v>
      </c>
      <c r="AW155" s="13" t="s">
        <v>4</v>
      </c>
      <c r="AX155" s="13" t="s">
        <v>84</v>
      </c>
      <c r="AY155" s="237" t="s">
        <v>211</v>
      </c>
    </row>
    <row r="156" spans="1:65" s="2" customFormat="1" ht="22.15" customHeight="1">
      <c r="A156" s="33"/>
      <c r="B156" s="34"/>
      <c r="C156" s="213" t="s">
        <v>252</v>
      </c>
      <c r="D156" s="213" t="s">
        <v>213</v>
      </c>
      <c r="E156" s="214" t="s">
        <v>289</v>
      </c>
      <c r="F156" s="215" t="s">
        <v>290</v>
      </c>
      <c r="G156" s="216" t="s">
        <v>239</v>
      </c>
      <c r="H156" s="217">
        <v>90.86</v>
      </c>
      <c r="I156" s="218"/>
      <c r="J156" s="217">
        <f>ROUND(I156*H156,2)</f>
        <v>0</v>
      </c>
      <c r="K156" s="219"/>
      <c r="L156" s="38"/>
      <c r="M156" s="220" t="s">
        <v>1</v>
      </c>
      <c r="N156" s="221" t="s">
        <v>42</v>
      </c>
      <c r="O156" s="74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24" t="s">
        <v>217</v>
      </c>
      <c r="AT156" s="224" t="s">
        <v>213</v>
      </c>
      <c r="AU156" s="224" t="s">
        <v>95</v>
      </c>
      <c r="AY156" s="16" t="s">
        <v>211</v>
      </c>
      <c r="BE156" s="225">
        <f>IF(N156="základná",J156,0)</f>
        <v>0</v>
      </c>
      <c r="BF156" s="225">
        <f>IF(N156="znížená",J156,0)</f>
        <v>0</v>
      </c>
      <c r="BG156" s="225">
        <f>IF(N156="zákl. prenesená",J156,0)</f>
        <v>0</v>
      </c>
      <c r="BH156" s="225">
        <f>IF(N156="zníž. prenesená",J156,0)</f>
        <v>0</v>
      </c>
      <c r="BI156" s="225">
        <f>IF(N156="nulová",J156,0)</f>
        <v>0</v>
      </c>
      <c r="BJ156" s="16" t="s">
        <v>95</v>
      </c>
      <c r="BK156" s="225">
        <f>ROUND(I156*H156,2)</f>
        <v>0</v>
      </c>
      <c r="BL156" s="16" t="s">
        <v>217</v>
      </c>
      <c r="BM156" s="224" t="s">
        <v>1115</v>
      </c>
    </row>
    <row r="157" spans="1:65" s="13" customFormat="1">
      <c r="B157" s="226"/>
      <c r="C157" s="227"/>
      <c r="D157" s="228" t="s">
        <v>219</v>
      </c>
      <c r="E157" s="229" t="s">
        <v>1</v>
      </c>
      <c r="F157" s="230" t="s">
        <v>1116</v>
      </c>
      <c r="G157" s="227"/>
      <c r="H157" s="231">
        <v>90.86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219</v>
      </c>
      <c r="AU157" s="237" t="s">
        <v>95</v>
      </c>
      <c r="AV157" s="13" t="s">
        <v>95</v>
      </c>
      <c r="AW157" s="13" t="s">
        <v>32</v>
      </c>
      <c r="AX157" s="13" t="s">
        <v>76</v>
      </c>
      <c r="AY157" s="237" t="s">
        <v>211</v>
      </c>
    </row>
    <row r="158" spans="1:65" s="14" customFormat="1">
      <c r="B158" s="238"/>
      <c r="C158" s="239"/>
      <c r="D158" s="228" t="s">
        <v>219</v>
      </c>
      <c r="E158" s="240" t="s">
        <v>1</v>
      </c>
      <c r="F158" s="241" t="s">
        <v>231</v>
      </c>
      <c r="G158" s="239"/>
      <c r="H158" s="242">
        <v>90.86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AT158" s="248" t="s">
        <v>219</v>
      </c>
      <c r="AU158" s="248" t="s">
        <v>95</v>
      </c>
      <c r="AV158" s="14" t="s">
        <v>217</v>
      </c>
      <c r="AW158" s="14" t="s">
        <v>32</v>
      </c>
      <c r="AX158" s="14" t="s">
        <v>84</v>
      </c>
      <c r="AY158" s="248" t="s">
        <v>211</v>
      </c>
    </row>
    <row r="159" spans="1:65" s="2" customFormat="1" ht="14.45" customHeight="1">
      <c r="A159" s="33"/>
      <c r="B159" s="34"/>
      <c r="C159" s="213" t="s">
        <v>256</v>
      </c>
      <c r="D159" s="213" t="s">
        <v>213</v>
      </c>
      <c r="E159" s="214" t="s">
        <v>299</v>
      </c>
      <c r="F159" s="215" t="s">
        <v>300</v>
      </c>
      <c r="G159" s="216" t="s">
        <v>239</v>
      </c>
      <c r="H159" s="217">
        <v>65.2</v>
      </c>
      <c r="I159" s="218"/>
      <c r="J159" s="217">
        <f>ROUND(I159*H159,2)</f>
        <v>0</v>
      </c>
      <c r="K159" s="219"/>
      <c r="L159" s="38"/>
      <c r="M159" s="220" t="s">
        <v>1</v>
      </c>
      <c r="N159" s="221" t="s">
        <v>42</v>
      </c>
      <c r="O159" s="74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24" t="s">
        <v>217</v>
      </c>
      <c r="AT159" s="224" t="s">
        <v>213</v>
      </c>
      <c r="AU159" s="224" t="s">
        <v>95</v>
      </c>
      <c r="AY159" s="16" t="s">
        <v>211</v>
      </c>
      <c r="BE159" s="225">
        <f>IF(N159="základná",J159,0)</f>
        <v>0</v>
      </c>
      <c r="BF159" s="225">
        <f>IF(N159="znížená",J159,0)</f>
        <v>0</v>
      </c>
      <c r="BG159" s="225">
        <f>IF(N159="zákl. prenesená",J159,0)</f>
        <v>0</v>
      </c>
      <c r="BH159" s="225">
        <f>IF(N159="zníž. prenesená",J159,0)</f>
        <v>0</v>
      </c>
      <c r="BI159" s="225">
        <f>IF(N159="nulová",J159,0)</f>
        <v>0</v>
      </c>
      <c r="BJ159" s="16" t="s">
        <v>95</v>
      </c>
      <c r="BK159" s="225">
        <f>ROUND(I159*H159,2)</f>
        <v>0</v>
      </c>
      <c r="BL159" s="16" t="s">
        <v>217</v>
      </c>
      <c r="BM159" s="224" t="s">
        <v>1117</v>
      </c>
    </row>
    <row r="160" spans="1:65" s="13" customFormat="1">
      <c r="B160" s="226"/>
      <c r="C160" s="227"/>
      <c r="D160" s="228" t="s">
        <v>219</v>
      </c>
      <c r="E160" s="229" t="s">
        <v>1</v>
      </c>
      <c r="F160" s="230" t="s">
        <v>1118</v>
      </c>
      <c r="G160" s="227"/>
      <c r="H160" s="231">
        <v>65.2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219</v>
      </c>
      <c r="AU160" s="237" t="s">
        <v>95</v>
      </c>
      <c r="AV160" s="13" t="s">
        <v>95</v>
      </c>
      <c r="AW160" s="13" t="s">
        <v>32</v>
      </c>
      <c r="AX160" s="13" t="s">
        <v>84</v>
      </c>
      <c r="AY160" s="237" t="s">
        <v>211</v>
      </c>
    </row>
    <row r="161" spans="1:65" s="2" customFormat="1" ht="22.15" customHeight="1">
      <c r="A161" s="33"/>
      <c r="B161" s="34"/>
      <c r="C161" s="213" t="s">
        <v>261</v>
      </c>
      <c r="D161" s="213" t="s">
        <v>213</v>
      </c>
      <c r="E161" s="214" t="s">
        <v>304</v>
      </c>
      <c r="F161" s="215" t="s">
        <v>305</v>
      </c>
      <c r="G161" s="216" t="s">
        <v>306</v>
      </c>
      <c r="H161" s="217">
        <v>97.8</v>
      </c>
      <c r="I161" s="218"/>
      <c r="J161" s="217">
        <f>ROUND(I161*H161,2)</f>
        <v>0</v>
      </c>
      <c r="K161" s="219"/>
      <c r="L161" s="38"/>
      <c r="M161" s="220" t="s">
        <v>1</v>
      </c>
      <c r="N161" s="221" t="s">
        <v>42</v>
      </c>
      <c r="O161" s="74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24" t="s">
        <v>217</v>
      </c>
      <c r="AT161" s="224" t="s">
        <v>213</v>
      </c>
      <c r="AU161" s="224" t="s">
        <v>95</v>
      </c>
      <c r="AY161" s="16" t="s">
        <v>211</v>
      </c>
      <c r="BE161" s="225">
        <f>IF(N161="základná",J161,0)</f>
        <v>0</v>
      </c>
      <c r="BF161" s="225">
        <f>IF(N161="znížená",J161,0)</f>
        <v>0</v>
      </c>
      <c r="BG161" s="225">
        <f>IF(N161="zákl. prenesená",J161,0)</f>
        <v>0</v>
      </c>
      <c r="BH161" s="225">
        <f>IF(N161="zníž. prenesená",J161,0)</f>
        <v>0</v>
      </c>
      <c r="BI161" s="225">
        <f>IF(N161="nulová",J161,0)</f>
        <v>0</v>
      </c>
      <c r="BJ161" s="16" t="s">
        <v>95</v>
      </c>
      <c r="BK161" s="225">
        <f>ROUND(I161*H161,2)</f>
        <v>0</v>
      </c>
      <c r="BL161" s="16" t="s">
        <v>217</v>
      </c>
      <c r="BM161" s="224" t="s">
        <v>1119</v>
      </c>
    </row>
    <row r="162" spans="1:65" s="13" customFormat="1">
      <c r="B162" s="226"/>
      <c r="C162" s="227"/>
      <c r="D162" s="228" t="s">
        <v>219</v>
      </c>
      <c r="E162" s="229" t="s">
        <v>1</v>
      </c>
      <c r="F162" s="230" t="s">
        <v>1120</v>
      </c>
      <c r="G162" s="227"/>
      <c r="H162" s="231">
        <v>97.8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219</v>
      </c>
      <c r="AU162" s="237" t="s">
        <v>95</v>
      </c>
      <c r="AV162" s="13" t="s">
        <v>95</v>
      </c>
      <c r="AW162" s="13" t="s">
        <v>32</v>
      </c>
      <c r="AX162" s="13" t="s">
        <v>84</v>
      </c>
      <c r="AY162" s="237" t="s">
        <v>211</v>
      </c>
    </row>
    <row r="163" spans="1:65" s="2" customFormat="1" ht="22.15" customHeight="1">
      <c r="A163" s="33"/>
      <c r="B163" s="34"/>
      <c r="C163" s="213" t="s">
        <v>265</v>
      </c>
      <c r="D163" s="213" t="s">
        <v>213</v>
      </c>
      <c r="E163" s="214" t="s">
        <v>310</v>
      </c>
      <c r="F163" s="215" t="s">
        <v>311</v>
      </c>
      <c r="G163" s="216" t="s">
        <v>239</v>
      </c>
      <c r="H163" s="217">
        <v>0.88</v>
      </c>
      <c r="I163" s="218"/>
      <c r="J163" s="217">
        <f>ROUND(I163*H163,2)</f>
        <v>0</v>
      </c>
      <c r="K163" s="219"/>
      <c r="L163" s="38"/>
      <c r="M163" s="220" t="s">
        <v>1</v>
      </c>
      <c r="N163" s="221" t="s">
        <v>42</v>
      </c>
      <c r="O163" s="74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24" t="s">
        <v>217</v>
      </c>
      <c r="AT163" s="224" t="s">
        <v>213</v>
      </c>
      <c r="AU163" s="224" t="s">
        <v>95</v>
      </c>
      <c r="AY163" s="16" t="s">
        <v>211</v>
      </c>
      <c r="BE163" s="225">
        <f>IF(N163="základná",J163,0)</f>
        <v>0</v>
      </c>
      <c r="BF163" s="225">
        <f>IF(N163="znížená",J163,0)</f>
        <v>0</v>
      </c>
      <c r="BG163" s="225">
        <f>IF(N163="zákl. prenesená",J163,0)</f>
        <v>0</v>
      </c>
      <c r="BH163" s="225">
        <f>IF(N163="zníž. prenesená",J163,0)</f>
        <v>0</v>
      </c>
      <c r="BI163" s="225">
        <f>IF(N163="nulová",J163,0)</f>
        <v>0</v>
      </c>
      <c r="BJ163" s="16" t="s">
        <v>95</v>
      </c>
      <c r="BK163" s="225">
        <f>ROUND(I163*H163,2)</f>
        <v>0</v>
      </c>
      <c r="BL163" s="16" t="s">
        <v>217</v>
      </c>
      <c r="BM163" s="224" t="s">
        <v>1121</v>
      </c>
    </row>
    <row r="164" spans="1:65" s="13" customFormat="1">
      <c r="B164" s="226"/>
      <c r="C164" s="227"/>
      <c r="D164" s="228" t="s">
        <v>219</v>
      </c>
      <c r="E164" s="229" t="s">
        <v>1</v>
      </c>
      <c r="F164" s="230" t="s">
        <v>313</v>
      </c>
      <c r="G164" s="227"/>
      <c r="H164" s="231">
        <v>0.88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219</v>
      </c>
      <c r="AU164" s="237" t="s">
        <v>95</v>
      </c>
      <c r="AV164" s="13" t="s">
        <v>95</v>
      </c>
      <c r="AW164" s="13" t="s">
        <v>32</v>
      </c>
      <c r="AX164" s="13" t="s">
        <v>84</v>
      </c>
      <c r="AY164" s="237" t="s">
        <v>211</v>
      </c>
    </row>
    <row r="165" spans="1:65" s="2" customFormat="1" ht="14.45" customHeight="1">
      <c r="A165" s="33"/>
      <c r="B165" s="34"/>
      <c r="C165" s="249" t="s">
        <v>269</v>
      </c>
      <c r="D165" s="249" t="s">
        <v>314</v>
      </c>
      <c r="E165" s="250" t="s">
        <v>315</v>
      </c>
      <c r="F165" s="251" t="s">
        <v>316</v>
      </c>
      <c r="G165" s="252" t="s">
        <v>306</v>
      </c>
      <c r="H165" s="253">
        <v>1.33</v>
      </c>
      <c r="I165" s="254"/>
      <c r="J165" s="253">
        <f>ROUND(I165*H165,2)</f>
        <v>0</v>
      </c>
      <c r="K165" s="255"/>
      <c r="L165" s="256"/>
      <c r="M165" s="257" t="s">
        <v>1</v>
      </c>
      <c r="N165" s="258" t="s">
        <v>42</v>
      </c>
      <c r="O165" s="74"/>
      <c r="P165" s="222">
        <f>O165*H165</f>
        <v>0</v>
      </c>
      <c r="Q165" s="222">
        <v>1</v>
      </c>
      <c r="R165" s="222">
        <f>Q165*H165</f>
        <v>1.33</v>
      </c>
      <c r="S165" s="222">
        <v>0</v>
      </c>
      <c r="T165" s="223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24" t="s">
        <v>252</v>
      </c>
      <c r="AT165" s="224" t="s">
        <v>314</v>
      </c>
      <c r="AU165" s="224" t="s">
        <v>95</v>
      </c>
      <c r="AY165" s="16" t="s">
        <v>211</v>
      </c>
      <c r="BE165" s="225">
        <f>IF(N165="základná",J165,0)</f>
        <v>0</v>
      </c>
      <c r="BF165" s="225">
        <f>IF(N165="znížená",J165,0)</f>
        <v>0</v>
      </c>
      <c r="BG165" s="225">
        <f>IF(N165="zákl. prenesená",J165,0)</f>
        <v>0</v>
      </c>
      <c r="BH165" s="225">
        <f>IF(N165="zníž. prenesená",J165,0)</f>
        <v>0</v>
      </c>
      <c r="BI165" s="225">
        <f>IF(N165="nulová",J165,0)</f>
        <v>0</v>
      </c>
      <c r="BJ165" s="16" t="s">
        <v>95</v>
      </c>
      <c r="BK165" s="225">
        <f>ROUND(I165*H165,2)</f>
        <v>0</v>
      </c>
      <c r="BL165" s="16" t="s">
        <v>217</v>
      </c>
      <c r="BM165" s="224" t="s">
        <v>1122</v>
      </c>
    </row>
    <row r="166" spans="1:65" s="2" customFormat="1" ht="22.15" customHeight="1">
      <c r="A166" s="33"/>
      <c r="B166" s="34"/>
      <c r="C166" s="213" t="s">
        <v>276</v>
      </c>
      <c r="D166" s="213" t="s">
        <v>213</v>
      </c>
      <c r="E166" s="214" t="s">
        <v>319</v>
      </c>
      <c r="F166" s="215" t="s">
        <v>320</v>
      </c>
      <c r="G166" s="216" t="s">
        <v>239</v>
      </c>
      <c r="H166" s="217">
        <v>12.83</v>
      </c>
      <c r="I166" s="218"/>
      <c r="J166" s="217">
        <f>ROUND(I166*H166,2)</f>
        <v>0</v>
      </c>
      <c r="K166" s="219"/>
      <c r="L166" s="38"/>
      <c r="M166" s="220" t="s">
        <v>1</v>
      </c>
      <c r="N166" s="221" t="s">
        <v>42</v>
      </c>
      <c r="O166" s="74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24" t="s">
        <v>217</v>
      </c>
      <c r="AT166" s="224" t="s">
        <v>213</v>
      </c>
      <c r="AU166" s="224" t="s">
        <v>95</v>
      </c>
      <c r="AY166" s="16" t="s">
        <v>211</v>
      </c>
      <c r="BE166" s="225">
        <f>IF(N166="základná",J166,0)</f>
        <v>0</v>
      </c>
      <c r="BF166" s="225">
        <f>IF(N166="znížená",J166,0)</f>
        <v>0</v>
      </c>
      <c r="BG166" s="225">
        <f>IF(N166="zákl. prenesená",J166,0)</f>
        <v>0</v>
      </c>
      <c r="BH166" s="225">
        <f>IF(N166="zníž. prenesená",J166,0)</f>
        <v>0</v>
      </c>
      <c r="BI166" s="225">
        <f>IF(N166="nulová",J166,0)</f>
        <v>0</v>
      </c>
      <c r="BJ166" s="16" t="s">
        <v>95</v>
      </c>
      <c r="BK166" s="225">
        <f>ROUND(I166*H166,2)</f>
        <v>0</v>
      </c>
      <c r="BL166" s="16" t="s">
        <v>217</v>
      </c>
      <c r="BM166" s="224" t="s">
        <v>1123</v>
      </c>
    </row>
    <row r="167" spans="1:65" s="13" customFormat="1">
      <c r="B167" s="226"/>
      <c r="C167" s="227"/>
      <c r="D167" s="228" t="s">
        <v>219</v>
      </c>
      <c r="E167" s="229" t="s">
        <v>1</v>
      </c>
      <c r="F167" s="230" t="s">
        <v>260</v>
      </c>
      <c r="G167" s="227"/>
      <c r="H167" s="231">
        <v>17.809999999999999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219</v>
      </c>
      <c r="AU167" s="237" t="s">
        <v>95</v>
      </c>
      <c r="AV167" s="13" t="s">
        <v>95</v>
      </c>
      <c r="AW167" s="13" t="s">
        <v>32</v>
      </c>
      <c r="AX167" s="13" t="s">
        <v>76</v>
      </c>
      <c r="AY167" s="237" t="s">
        <v>211</v>
      </c>
    </row>
    <row r="168" spans="1:65" s="13" customFormat="1">
      <c r="B168" s="226"/>
      <c r="C168" s="227"/>
      <c r="D168" s="228" t="s">
        <v>219</v>
      </c>
      <c r="E168" s="229" t="s">
        <v>1</v>
      </c>
      <c r="F168" s="230" t="s">
        <v>322</v>
      </c>
      <c r="G168" s="227"/>
      <c r="H168" s="231">
        <v>-4.9800000000000004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AT168" s="237" t="s">
        <v>219</v>
      </c>
      <c r="AU168" s="237" t="s">
        <v>95</v>
      </c>
      <c r="AV168" s="13" t="s">
        <v>95</v>
      </c>
      <c r="AW168" s="13" t="s">
        <v>32</v>
      </c>
      <c r="AX168" s="13" t="s">
        <v>76</v>
      </c>
      <c r="AY168" s="237" t="s">
        <v>211</v>
      </c>
    </row>
    <row r="169" spans="1:65" s="14" customFormat="1">
      <c r="B169" s="238"/>
      <c r="C169" s="239"/>
      <c r="D169" s="228" t="s">
        <v>219</v>
      </c>
      <c r="E169" s="240" t="s">
        <v>1</v>
      </c>
      <c r="F169" s="241" t="s">
        <v>231</v>
      </c>
      <c r="G169" s="239"/>
      <c r="H169" s="242">
        <v>12.83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219</v>
      </c>
      <c r="AU169" s="248" t="s">
        <v>95</v>
      </c>
      <c r="AV169" s="14" t="s">
        <v>217</v>
      </c>
      <c r="AW169" s="14" t="s">
        <v>32</v>
      </c>
      <c r="AX169" s="14" t="s">
        <v>84</v>
      </c>
      <c r="AY169" s="248" t="s">
        <v>211</v>
      </c>
    </row>
    <row r="170" spans="1:65" s="2" customFormat="1" ht="22.15" customHeight="1">
      <c r="A170" s="33"/>
      <c r="B170" s="34"/>
      <c r="C170" s="213" t="s">
        <v>282</v>
      </c>
      <c r="D170" s="213" t="s">
        <v>213</v>
      </c>
      <c r="E170" s="214" t="s">
        <v>324</v>
      </c>
      <c r="F170" s="215" t="s">
        <v>325</v>
      </c>
      <c r="G170" s="216" t="s">
        <v>234</v>
      </c>
      <c r="H170" s="217">
        <v>58</v>
      </c>
      <c r="I170" s="218"/>
      <c r="J170" s="217">
        <f>ROUND(I170*H170,2)</f>
        <v>0</v>
      </c>
      <c r="K170" s="219"/>
      <c r="L170" s="38"/>
      <c r="M170" s="220" t="s">
        <v>1</v>
      </c>
      <c r="N170" s="221" t="s">
        <v>42</v>
      </c>
      <c r="O170" s="74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24" t="s">
        <v>217</v>
      </c>
      <c r="AT170" s="224" t="s">
        <v>213</v>
      </c>
      <c r="AU170" s="224" t="s">
        <v>95</v>
      </c>
      <c r="AY170" s="16" t="s">
        <v>211</v>
      </c>
      <c r="BE170" s="225">
        <f>IF(N170="základná",J170,0)</f>
        <v>0</v>
      </c>
      <c r="BF170" s="225">
        <f>IF(N170="znížená",J170,0)</f>
        <v>0</v>
      </c>
      <c r="BG170" s="225">
        <f>IF(N170="zákl. prenesená",J170,0)</f>
        <v>0</v>
      </c>
      <c r="BH170" s="225">
        <f>IF(N170="zníž. prenesená",J170,0)</f>
        <v>0</v>
      </c>
      <c r="BI170" s="225">
        <f>IF(N170="nulová",J170,0)</f>
        <v>0</v>
      </c>
      <c r="BJ170" s="16" t="s">
        <v>95</v>
      </c>
      <c r="BK170" s="225">
        <f>ROUND(I170*H170,2)</f>
        <v>0</v>
      </c>
      <c r="BL170" s="16" t="s">
        <v>217</v>
      </c>
      <c r="BM170" s="224" t="s">
        <v>1124</v>
      </c>
    </row>
    <row r="171" spans="1:65" s="2" customFormat="1" ht="19.899999999999999" customHeight="1">
      <c r="A171" s="33"/>
      <c r="B171" s="34"/>
      <c r="C171" s="213" t="s">
        <v>288</v>
      </c>
      <c r="D171" s="213" t="s">
        <v>213</v>
      </c>
      <c r="E171" s="214" t="s">
        <v>328</v>
      </c>
      <c r="F171" s="215" t="s">
        <v>329</v>
      </c>
      <c r="G171" s="216" t="s">
        <v>216</v>
      </c>
      <c r="H171" s="217">
        <v>17.399999999999999</v>
      </c>
      <c r="I171" s="218"/>
      <c r="J171" s="217">
        <f>ROUND(I171*H171,2)</f>
        <v>0</v>
      </c>
      <c r="K171" s="219"/>
      <c r="L171" s="38"/>
      <c r="M171" s="220" t="s">
        <v>1</v>
      </c>
      <c r="N171" s="221" t="s">
        <v>42</v>
      </c>
      <c r="O171" s="74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24" t="s">
        <v>217</v>
      </c>
      <c r="AT171" s="224" t="s">
        <v>213</v>
      </c>
      <c r="AU171" s="224" t="s">
        <v>95</v>
      </c>
      <c r="AY171" s="16" t="s">
        <v>211</v>
      </c>
      <c r="BE171" s="225">
        <f>IF(N171="základná",J171,0)</f>
        <v>0</v>
      </c>
      <c r="BF171" s="225">
        <f>IF(N171="znížená",J171,0)</f>
        <v>0</v>
      </c>
      <c r="BG171" s="225">
        <f>IF(N171="zákl. prenesená",J171,0)</f>
        <v>0</v>
      </c>
      <c r="BH171" s="225">
        <f>IF(N171="zníž. prenesená",J171,0)</f>
        <v>0</v>
      </c>
      <c r="BI171" s="225">
        <f>IF(N171="nulová",J171,0)</f>
        <v>0</v>
      </c>
      <c r="BJ171" s="16" t="s">
        <v>95</v>
      </c>
      <c r="BK171" s="225">
        <f>ROUND(I171*H171,2)</f>
        <v>0</v>
      </c>
      <c r="BL171" s="16" t="s">
        <v>217</v>
      </c>
      <c r="BM171" s="224" t="s">
        <v>1125</v>
      </c>
    </row>
    <row r="172" spans="1:65" s="13" customFormat="1">
      <c r="B172" s="226"/>
      <c r="C172" s="227"/>
      <c r="D172" s="228" t="s">
        <v>219</v>
      </c>
      <c r="E172" s="229" t="s">
        <v>1</v>
      </c>
      <c r="F172" s="230" t="s">
        <v>331</v>
      </c>
      <c r="G172" s="227"/>
      <c r="H172" s="231">
        <v>17.399999999999999</v>
      </c>
      <c r="I172" s="232"/>
      <c r="J172" s="227"/>
      <c r="K172" s="227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219</v>
      </c>
      <c r="AU172" s="237" t="s">
        <v>95</v>
      </c>
      <c r="AV172" s="13" t="s">
        <v>95</v>
      </c>
      <c r="AW172" s="13" t="s">
        <v>32</v>
      </c>
      <c r="AX172" s="13" t="s">
        <v>84</v>
      </c>
      <c r="AY172" s="237" t="s">
        <v>211</v>
      </c>
    </row>
    <row r="173" spans="1:65" s="2" customFormat="1" ht="22.15" customHeight="1">
      <c r="A173" s="33"/>
      <c r="B173" s="34"/>
      <c r="C173" s="213" t="s">
        <v>293</v>
      </c>
      <c r="D173" s="213" t="s">
        <v>213</v>
      </c>
      <c r="E173" s="214" t="s">
        <v>333</v>
      </c>
      <c r="F173" s="215" t="s">
        <v>334</v>
      </c>
      <c r="G173" s="216" t="s">
        <v>216</v>
      </c>
      <c r="H173" s="217">
        <v>85.42</v>
      </c>
      <c r="I173" s="218"/>
      <c r="J173" s="217">
        <f>ROUND(I173*H173,2)</f>
        <v>0</v>
      </c>
      <c r="K173" s="219"/>
      <c r="L173" s="38"/>
      <c r="M173" s="220" t="s">
        <v>1</v>
      </c>
      <c r="N173" s="221" t="s">
        <v>42</v>
      </c>
      <c r="O173" s="74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24" t="s">
        <v>217</v>
      </c>
      <c r="AT173" s="224" t="s">
        <v>213</v>
      </c>
      <c r="AU173" s="224" t="s">
        <v>95</v>
      </c>
      <c r="AY173" s="16" t="s">
        <v>211</v>
      </c>
      <c r="BE173" s="225">
        <f>IF(N173="základná",J173,0)</f>
        <v>0</v>
      </c>
      <c r="BF173" s="225">
        <f>IF(N173="znížená",J173,0)</f>
        <v>0</v>
      </c>
      <c r="BG173" s="225">
        <f>IF(N173="zákl. prenesená",J173,0)</f>
        <v>0</v>
      </c>
      <c r="BH173" s="225">
        <f>IF(N173="zníž. prenesená",J173,0)</f>
        <v>0</v>
      </c>
      <c r="BI173" s="225">
        <f>IF(N173="nulová",J173,0)</f>
        <v>0</v>
      </c>
      <c r="BJ173" s="16" t="s">
        <v>95</v>
      </c>
      <c r="BK173" s="225">
        <f>ROUND(I173*H173,2)</f>
        <v>0</v>
      </c>
      <c r="BL173" s="16" t="s">
        <v>217</v>
      </c>
      <c r="BM173" s="224" t="s">
        <v>1126</v>
      </c>
    </row>
    <row r="174" spans="1:65" s="12" customFormat="1" ht="22.9" customHeight="1">
      <c r="B174" s="197"/>
      <c r="C174" s="198"/>
      <c r="D174" s="199" t="s">
        <v>75</v>
      </c>
      <c r="E174" s="211" t="s">
        <v>95</v>
      </c>
      <c r="F174" s="211" t="s">
        <v>336</v>
      </c>
      <c r="G174" s="198"/>
      <c r="H174" s="198"/>
      <c r="I174" s="201"/>
      <c r="J174" s="212">
        <f>BK174</f>
        <v>0</v>
      </c>
      <c r="K174" s="198"/>
      <c r="L174" s="203"/>
      <c r="M174" s="204"/>
      <c r="N174" s="205"/>
      <c r="O174" s="205"/>
      <c r="P174" s="206">
        <f>SUM(P175:P185)</f>
        <v>0</v>
      </c>
      <c r="Q174" s="205"/>
      <c r="R174" s="206">
        <f>SUM(R175:R185)</f>
        <v>19.575124299999999</v>
      </c>
      <c r="S174" s="205"/>
      <c r="T174" s="207">
        <f>SUM(T175:T185)</f>
        <v>0</v>
      </c>
      <c r="AR174" s="208" t="s">
        <v>84</v>
      </c>
      <c r="AT174" s="209" t="s">
        <v>75</v>
      </c>
      <c r="AU174" s="209" t="s">
        <v>84</v>
      </c>
      <c r="AY174" s="208" t="s">
        <v>211</v>
      </c>
      <c r="BK174" s="210">
        <f>SUM(BK175:BK185)</f>
        <v>0</v>
      </c>
    </row>
    <row r="175" spans="1:65" s="2" customFormat="1" ht="22.15" customHeight="1">
      <c r="A175" s="33"/>
      <c r="B175" s="34"/>
      <c r="C175" s="213" t="s">
        <v>298</v>
      </c>
      <c r="D175" s="213" t="s">
        <v>213</v>
      </c>
      <c r="E175" s="214" t="s">
        <v>338</v>
      </c>
      <c r="F175" s="215" t="s">
        <v>339</v>
      </c>
      <c r="G175" s="216" t="s">
        <v>239</v>
      </c>
      <c r="H175" s="217">
        <v>5.22</v>
      </c>
      <c r="I175" s="218"/>
      <c r="J175" s="217">
        <f>ROUND(I175*H175,2)</f>
        <v>0</v>
      </c>
      <c r="K175" s="219"/>
      <c r="L175" s="38"/>
      <c r="M175" s="220" t="s">
        <v>1</v>
      </c>
      <c r="N175" s="221" t="s">
        <v>42</v>
      </c>
      <c r="O175" s="74"/>
      <c r="P175" s="222">
        <f>O175*H175</f>
        <v>0</v>
      </c>
      <c r="Q175" s="222">
        <v>1.665</v>
      </c>
      <c r="R175" s="222">
        <f>Q175*H175</f>
        <v>8.6913</v>
      </c>
      <c r="S175" s="222">
        <v>0</v>
      </c>
      <c r="T175" s="223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24" t="s">
        <v>217</v>
      </c>
      <c r="AT175" s="224" t="s">
        <v>213</v>
      </c>
      <c r="AU175" s="224" t="s">
        <v>95</v>
      </c>
      <c r="AY175" s="16" t="s">
        <v>211</v>
      </c>
      <c r="BE175" s="225">
        <f>IF(N175="základná",J175,0)</f>
        <v>0</v>
      </c>
      <c r="BF175" s="225">
        <f>IF(N175="znížená",J175,0)</f>
        <v>0</v>
      </c>
      <c r="BG175" s="225">
        <f>IF(N175="zákl. prenesená",J175,0)</f>
        <v>0</v>
      </c>
      <c r="BH175" s="225">
        <f>IF(N175="zníž. prenesená",J175,0)</f>
        <v>0</v>
      </c>
      <c r="BI175" s="225">
        <f>IF(N175="nulová",J175,0)</f>
        <v>0</v>
      </c>
      <c r="BJ175" s="16" t="s">
        <v>95</v>
      </c>
      <c r="BK175" s="225">
        <f>ROUND(I175*H175,2)</f>
        <v>0</v>
      </c>
      <c r="BL175" s="16" t="s">
        <v>217</v>
      </c>
      <c r="BM175" s="224" t="s">
        <v>1127</v>
      </c>
    </row>
    <row r="176" spans="1:65" s="13" customFormat="1">
      <c r="B176" s="226"/>
      <c r="C176" s="227"/>
      <c r="D176" s="228" t="s">
        <v>219</v>
      </c>
      <c r="E176" s="229" t="s">
        <v>1</v>
      </c>
      <c r="F176" s="230" t="s">
        <v>341</v>
      </c>
      <c r="G176" s="227"/>
      <c r="H176" s="231">
        <v>5.22</v>
      </c>
      <c r="I176" s="232"/>
      <c r="J176" s="227"/>
      <c r="K176" s="227"/>
      <c r="L176" s="233"/>
      <c r="M176" s="234"/>
      <c r="N176" s="235"/>
      <c r="O176" s="235"/>
      <c r="P176" s="235"/>
      <c r="Q176" s="235"/>
      <c r="R176" s="235"/>
      <c r="S176" s="235"/>
      <c r="T176" s="236"/>
      <c r="AT176" s="237" t="s">
        <v>219</v>
      </c>
      <c r="AU176" s="237" t="s">
        <v>95</v>
      </c>
      <c r="AV176" s="13" t="s">
        <v>95</v>
      </c>
      <c r="AW176" s="13" t="s">
        <v>32</v>
      </c>
      <c r="AX176" s="13" t="s">
        <v>84</v>
      </c>
      <c r="AY176" s="237" t="s">
        <v>211</v>
      </c>
    </row>
    <row r="177" spans="1:65" s="2" customFormat="1" ht="14.45" customHeight="1">
      <c r="A177" s="33"/>
      <c r="B177" s="34"/>
      <c r="C177" s="213" t="s">
        <v>303</v>
      </c>
      <c r="D177" s="213" t="s">
        <v>213</v>
      </c>
      <c r="E177" s="214" t="s">
        <v>343</v>
      </c>
      <c r="F177" s="215" t="s">
        <v>344</v>
      </c>
      <c r="G177" s="216" t="s">
        <v>239</v>
      </c>
      <c r="H177" s="217">
        <v>4.3499999999999996</v>
      </c>
      <c r="I177" s="218"/>
      <c r="J177" s="217">
        <f>ROUND(I177*H177,2)</f>
        <v>0</v>
      </c>
      <c r="K177" s="219"/>
      <c r="L177" s="38"/>
      <c r="M177" s="220" t="s">
        <v>1</v>
      </c>
      <c r="N177" s="221" t="s">
        <v>42</v>
      </c>
      <c r="O177" s="74"/>
      <c r="P177" s="222">
        <f>O177*H177</f>
        <v>0</v>
      </c>
      <c r="Q177" s="222">
        <v>1.5948500000000001</v>
      </c>
      <c r="R177" s="222">
        <f>Q177*H177</f>
        <v>6.9375974999999999</v>
      </c>
      <c r="S177" s="222">
        <v>0</v>
      </c>
      <c r="T177" s="223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24" t="s">
        <v>217</v>
      </c>
      <c r="AT177" s="224" t="s">
        <v>213</v>
      </c>
      <c r="AU177" s="224" t="s">
        <v>95</v>
      </c>
      <c r="AY177" s="16" t="s">
        <v>211</v>
      </c>
      <c r="BE177" s="225">
        <f>IF(N177="základná",J177,0)</f>
        <v>0</v>
      </c>
      <c r="BF177" s="225">
        <f>IF(N177="znížená",J177,0)</f>
        <v>0</v>
      </c>
      <c r="BG177" s="225">
        <f>IF(N177="zákl. prenesená",J177,0)</f>
        <v>0</v>
      </c>
      <c r="BH177" s="225">
        <f>IF(N177="zníž. prenesená",J177,0)</f>
        <v>0</v>
      </c>
      <c r="BI177" s="225">
        <f>IF(N177="nulová",J177,0)</f>
        <v>0</v>
      </c>
      <c r="BJ177" s="16" t="s">
        <v>95</v>
      </c>
      <c r="BK177" s="225">
        <f>ROUND(I177*H177,2)</f>
        <v>0</v>
      </c>
      <c r="BL177" s="16" t="s">
        <v>217</v>
      </c>
      <c r="BM177" s="224" t="s">
        <v>1128</v>
      </c>
    </row>
    <row r="178" spans="1:65" s="13" customFormat="1">
      <c r="B178" s="226"/>
      <c r="C178" s="227"/>
      <c r="D178" s="228" t="s">
        <v>219</v>
      </c>
      <c r="E178" s="229" t="s">
        <v>1</v>
      </c>
      <c r="F178" s="230" t="s">
        <v>346</v>
      </c>
      <c r="G178" s="227"/>
      <c r="H178" s="231">
        <v>4.3499999999999996</v>
      </c>
      <c r="I178" s="232"/>
      <c r="J178" s="227"/>
      <c r="K178" s="227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219</v>
      </c>
      <c r="AU178" s="237" t="s">
        <v>95</v>
      </c>
      <c r="AV178" s="13" t="s">
        <v>95</v>
      </c>
      <c r="AW178" s="13" t="s">
        <v>32</v>
      </c>
      <c r="AX178" s="13" t="s">
        <v>84</v>
      </c>
      <c r="AY178" s="237" t="s">
        <v>211</v>
      </c>
    </row>
    <row r="179" spans="1:65" s="2" customFormat="1" ht="30" customHeight="1">
      <c r="A179" s="33"/>
      <c r="B179" s="34"/>
      <c r="C179" s="213" t="s">
        <v>309</v>
      </c>
      <c r="D179" s="213" t="s">
        <v>213</v>
      </c>
      <c r="E179" s="214" t="s">
        <v>348</v>
      </c>
      <c r="F179" s="215" t="s">
        <v>349</v>
      </c>
      <c r="G179" s="216" t="s">
        <v>216</v>
      </c>
      <c r="H179" s="217">
        <v>114.26</v>
      </c>
      <c r="I179" s="218"/>
      <c r="J179" s="217">
        <f>ROUND(I179*H179,2)</f>
        <v>0</v>
      </c>
      <c r="K179" s="219"/>
      <c r="L179" s="38"/>
      <c r="M179" s="220" t="s">
        <v>1</v>
      </c>
      <c r="N179" s="221" t="s">
        <v>42</v>
      </c>
      <c r="O179" s="74"/>
      <c r="P179" s="222">
        <f>O179*H179</f>
        <v>0</v>
      </c>
      <c r="Q179" s="222">
        <v>1.8000000000000001E-4</v>
      </c>
      <c r="R179" s="222">
        <f>Q179*H179</f>
        <v>2.0566800000000003E-2</v>
      </c>
      <c r="S179" s="222">
        <v>0</v>
      </c>
      <c r="T179" s="223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24" t="s">
        <v>217</v>
      </c>
      <c r="AT179" s="224" t="s">
        <v>213</v>
      </c>
      <c r="AU179" s="224" t="s">
        <v>95</v>
      </c>
      <c r="AY179" s="16" t="s">
        <v>211</v>
      </c>
      <c r="BE179" s="225">
        <f>IF(N179="základná",J179,0)</f>
        <v>0</v>
      </c>
      <c r="BF179" s="225">
        <f>IF(N179="znížená",J179,0)</f>
        <v>0</v>
      </c>
      <c r="BG179" s="225">
        <f>IF(N179="zákl. prenesená",J179,0)</f>
        <v>0</v>
      </c>
      <c r="BH179" s="225">
        <f>IF(N179="zníž. prenesená",J179,0)</f>
        <v>0</v>
      </c>
      <c r="BI179" s="225">
        <f>IF(N179="nulová",J179,0)</f>
        <v>0</v>
      </c>
      <c r="BJ179" s="16" t="s">
        <v>95</v>
      </c>
      <c r="BK179" s="225">
        <f>ROUND(I179*H179,2)</f>
        <v>0</v>
      </c>
      <c r="BL179" s="16" t="s">
        <v>217</v>
      </c>
      <c r="BM179" s="224" t="s">
        <v>1129</v>
      </c>
    </row>
    <row r="180" spans="1:65" s="13" customFormat="1">
      <c r="B180" s="226"/>
      <c r="C180" s="227"/>
      <c r="D180" s="228" t="s">
        <v>219</v>
      </c>
      <c r="E180" s="229" t="s">
        <v>1</v>
      </c>
      <c r="F180" s="230" t="s">
        <v>351</v>
      </c>
      <c r="G180" s="227"/>
      <c r="H180" s="231">
        <v>114.26</v>
      </c>
      <c r="I180" s="232"/>
      <c r="J180" s="227"/>
      <c r="K180" s="227"/>
      <c r="L180" s="233"/>
      <c r="M180" s="234"/>
      <c r="N180" s="235"/>
      <c r="O180" s="235"/>
      <c r="P180" s="235"/>
      <c r="Q180" s="235"/>
      <c r="R180" s="235"/>
      <c r="S180" s="235"/>
      <c r="T180" s="236"/>
      <c r="AT180" s="237" t="s">
        <v>219</v>
      </c>
      <c r="AU180" s="237" t="s">
        <v>95</v>
      </c>
      <c r="AV180" s="13" t="s">
        <v>95</v>
      </c>
      <c r="AW180" s="13" t="s">
        <v>32</v>
      </c>
      <c r="AX180" s="13" t="s">
        <v>84</v>
      </c>
      <c r="AY180" s="237" t="s">
        <v>211</v>
      </c>
    </row>
    <row r="181" spans="1:65" s="2" customFormat="1" ht="30" customHeight="1">
      <c r="A181" s="33"/>
      <c r="B181" s="34"/>
      <c r="C181" s="249" t="s">
        <v>7</v>
      </c>
      <c r="D181" s="249" t="s">
        <v>314</v>
      </c>
      <c r="E181" s="250" t="s">
        <v>353</v>
      </c>
      <c r="F181" s="251" t="s">
        <v>354</v>
      </c>
      <c r="G181" s="252" t="s">
        <v>216</v>
      </c>
      <c r="H181" s="253">
        <v>116.55</v>
      </c>
      <c r="I181" s="254"/>
      <c r="J181" s="253">
        <f>ROUND(I181*H181,2)</f>
        <v>0</v>
      </c>
      <c r="K181" s="255"/>
      <c r="L181" s="256"/>
      <c r="M181" s="257" t="s">
        <v>1</v>
      </c>
      <c r="N181" s="258" t="s">
        <v>42</v>
      </c>
      <c r="O181" s="74"/>
      <c r="P181" s="222">
        <f>O181*H181</f>
        <v>0</v>
      </c>
      <c r="Q181" s="222">
        <v>4.0000000000000002E-4</v>
      </c>
      <c r="R181" s="222">
        <f>Q181*H181</f>
        <v>4.6620000000000002E-2</v>
      </c>
      <c r="S181" s="222">
        <v>0</v>
      </c>
      <c r="T181" s="22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24" t="s">
        <v>252</v>
      </c>
      <c r="AT181" s="224" t="s">
        <v>314</v>
      </c>
      <c r="AU181" s="224" t="s">
        <v>95</v>
      </c>
      <c r="AY181" s="16" t="s">
        <v>211</v>
      </c>
      <c r="BE181" s="225">
        <f>IF(N181="základná",J181,0)</f>
        <v>0</v>
      </c>
      <c r="BF181" s="225">
        <f>IF(N181="znížená",J181,0)</f>
        <v>0</v>
      </c>
      <c r="BG181" s="225">
        <f>IF(N181="zákl. prenesená",J181,0)</f>
        <v>0</v>
      </c>
      <c r="BH181" s="225">
        <f>IF(N181="zníž. prenesená",J181,0)</f>
        <v>0</v>
      </c>
      <c r="BI181" s="225">
        <f>IF(N181="nulová",J181,0)</f>
        <v>0</v>
      </c>
      <c r="BJ181" s="16" t="s">
        <v>95</v>
      </c>
      <c r="BK181" s="225">
        <f>ROUND(I181*H181,2)</f>
        <v>0</v>
      </c>
      <c r="BL181" s="16" t="s">
        <v>217</v>
      </c>
      <c r="BM181" s="224" t="s">
        <v>1130</v>
      </c>
    </row>
    <row r="182" spans="1:65" s="13" customFormat="1">
      <c r="B182" s="226"/>
      <c r="C182" s="227"/>
      <c r="D182" s="228" t="s">
        <v>219</v>
      </c>
      <c r="E182" s="227"/>
      <c r="F182" s="230" t="s">
        <v>356</v>
      </c>
      <c r="G182" s="227"/>
      <c r="H182" s="231">
        <v>116.55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219</v>
      </c>
      <c r="AU182" s="237" t="s">
        <v>95</v>
      </c>
      <c r="AV182" s="13" t="s">
        <v>95</v>
      </c>
      <c r="AW182" s="13" t="s">
        <v>4</v>
      </c>
      <c r="AX182" s="13" t="s">
        <v>84</v>
      </c>
      <c r="AY182" s="237" t="s">
        <v>211</v>
      </c>
    </row>
    <row r="183" spans="1:65" s="2" customFormat="1" ht="22.15" customHeight="1">
      <c r="A183" s="33"/>
      <c r="B183" s="34"/>
      <c r="C183" s="213" t="s">
        <v>318</v>
      </c>
      <c r="D183" s="213" t="s">
        <v>213</v>
      </c>
      <c r="E183" s="214" t="s">
        <v>358</v>
      </c>
      <c r="F183" s="215" t="s">
        <v>359</v>
      </c>
      <c r="G183" s="216" t="s">
        <v>239</v>
      </c>
      <c r="H183" s="217">
        <v>1.74</v>
      </c>
      <c r="I183" s="218"/>
      <c r="J183" s="217">
        <f>ROUND(I183*H183,2)</f>
        <v>0</v>
      </c>
      <c r="K183" s="219"/>
      <c r="L183" s="38"/>
      <c r="M183" s="220" t="s">
        <v>1</v>
      </c>
      <c r="N183" s="221" t="s">
        <v>42</v>
      </c>
      <c r="O183" s="74"/>
      <c r="P183" s="222">
        <f>O183*H183</f>
        <v>0</v>
      </c>
      <c r="Q183" s="222">
        <v>1.63</v>
      </c>
      <c r="R183" s="222">
        <f>Q183*H183</f>
        <v>2.8361999999999998</v>
      </c>
      <c r="S183" s="222">
        <v>0</v>
      </c>
      <c r="T183" s="223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24" t="s">
        <v>217</v>
      </c>
      <c r="AT183" s="224" t="s">
        <v>213</v>
      </c>
      <c r="AU183" s="224" t="s">
        <v>95</v>
      </c>
      <c r="AY183" s="16" t="s">
        <v>211</v>
      </c>
      <c r="BE183" s="225">
        <f>IF(N183="základná",J183,0)</f>
        <v>0</v>
      </c>
      <c r="BF183" s="225">
        <f>IF(N183="znížená",J183,0)</f>
        <v>0</v>
      </c>
      <c r="BG183" s="225">
        <f>IF(N183="zákl. prenesená",J183,0)</f>
        <v>0</v>
      </c>
      <c r="BH183" s="225">
        <f>IF(N183="zníž. prenesená",J183,0)</f>
        <v>0</v>
      </c>
      <c r="BI183" s="225">
        <f>IF(N183="nulová",J183,0)</f>
        <v>0</v>
      </c>
      <c r="BJ183" s="16" t="s">
        <v>95</v>
      </c>
      <c r="BK183" s="225">
        <f>ROUND(I183*H183,2)</f>
        <v>0</v>
      </c>
      <c r="BL183" s="16" t="s">
        <v>217</v>
      </c>
      <c r="BM183" s="224" t="s">
        <v>1131</v>
      </c>
    </row>
    <row r="184" spans="1:65" s="13" customFormat="1">
      <c r="B184" s="226"/>
      <c r="C184" s="227"/>
      <c r="D184" s="228" t="s">
        <v>219</v>
      </c>
      <c r="E184" s="229" t="s">
        <v>1</v>
      </c>
      <c r="F184" s="230" t="s">
        <v>361</v>
      </c>
      <c r="G184" s="227"/>
      <c r="H184" s="231">
        <v>1.74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AT184" s="237" t="s">
        <v>219</v>
      </c>
      <c r="AU184" s="237" t="s">
        <v>95</v>
      </c>
      <c r="AV184" s="13" t="s">
        <v>95</v>
      </c>
      <c r="AW184" s="13" t="s">
        <v>32</v>
      </c>
      <c r="AX184" s="13" t="s">
        <v>84</v>
      </c>
      <c r="AY184" s="237" t="s">
        <v>211</v>
      </c>
    </row>
    <row r="185" spans="1:65" s="2" customFormat="1" ht="22.15" customHeight="1">
      <c r="A185" s="33"/>
      <c r="B185" s="34"/>
      <c r="C185" s="213" t="s">
        <v>323</v>
      </c>
      <c r="D185" s="213" t="s">
        <v>213</v>
      </c>
      <c r="E185" s="214" t="s">
        <v>363</v>
      </c>
      <c r="F185" s="215" t="s">
        <v>364</v>
      </c>
      <c r="G185" s="216" t="s">
        <v>234</v>
      </c>
      <c r="H185" s="217">
        <v>58</v>
      </c>
      <c r="I185" s="218"/>
      <c r="J185" s="217">
        <f>ROUND(I185*H185,2)</f>
        <v>0</v>
      </c>
      <c r="K185" s="219"/>
      <c r="L185" s="38"/>
      <c r="M185" s="220" t="s">
        <v>1</v>
      </c>
      <c r="N185" s="221" t="s">
        <v>42</v>
      </c>
      <c r="O185" s="74"/>
      <c r="P185" s="222">
        <f>O185*H185</f>
        <v>0</v>
      </c>
      <c r="Q185" s="222">
        <v>1.7979999999999999E-2</v>
      </c>
      <c r="R185" s="222">
        <f>Q185*H185</f>
        <v>1.04284</v>
      </c>
      <c r="S185" s="222">
        <v>0</v>
      </c>
      <c r="T185" s="223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24" t="s">
        <v>217</v>
      </c>
      <c r="AT185" s="224" t="s">
        <v>213</v>
      </c>
      <c r="AU185" s="224" t="s">
        <v>95</v>
      </c>
      <c r="AY185" s="16" t="s">
        <v>211</v>
      </c>
      <c r="BE185" s="225">
        <f>IF(N185="základná",J185,0)</f>
        <v>0</v>
      </c>
      <c r="BF185" s="225">
        <f>IF(N185="znížená",J185,0)</f>
        <v>0</v>
      </c>
      <c r="BG185" s="225">
        <f>IF(N185="zákl. prenesená",J185,0)</f>
        <v>0</v>
      </c>
      <c r="BH185" s="225">
        <f>IF(N185="zníž. prenesená",J185,0)</f>
        <v>0</v>
      </c>
      <c r="BI185" s="225">
        <f>IF(N185="nulová",J185,0)</f>
        <v>0</v>
      </c>
      <c r="BJ185" s="16" t="s">
        <v>95</v>
      </c>
      <c r="BK185" s="225">
        <f>ROUND(I185*H185,2)</f>
        <v>0</v>
      </c>
      <c r="BL185" s="16" t="s">
        <v>217</v>
      </c>
      <c r="BM185" s="224" t="s">
        <v>1132</v>
      </c>
    </row>
    <row r="186" spans="1:65" s="12" customFormat="1" ht="22.9" customHeight="1">
      <c r="B186" s="197"/>
      <c r="C186" s="198"/>
      <c r="D186" s="199" t="s">
        <v>75</v>
      </c>
      <c r="E186" s="211" t="s">
        <v>217</v>
      </c>
      <c r="F186" s="211" t="s">
        <v>366</v>
      </c>
      <c r="G186" s="198"/>
      <c r="H186" s="198"/>
      <c r="I186" s="201"/>
      <c r="J186" s="212">
        <f>BK186</f>
        <v>0</v>
      </c>
      <c r="K186" s="198"/>
      <c r="L186" s="203"/>
      <c r="M186" s="204"/>
      <c r="N186" s="205"/>
      <c r="O186" s="205"/>
      <c r="P186" s="206">
        <f>SUM(P187:P188)</f>
        <v>0</v>
      </c>
      <c r="Q186" s="205"/>
      <c r="R186" s="206">
        <f>SUM(R187:R188)</f>
        <v>0.89358000000000004</v>
      </c>
      <c r="S186" s="205"/>
      <c r="T186" s="207">
        <f>SUM(T187:T188)</f>
        <v>0</v>
      </c>
      <c r="AR186" s="208" t="s">
        <v>84</v>
      </c>
      <c r="AT186" s="209" t="s">
        <v>75</v>
      </c>
      <c r="AU186" s="209" t="s">
        <v>84</v>
      </c>
      <c r="AY186" s="208" t="s">
        <v>211</v>
      </c>
      <c r="BK186" s="210">
        <f>SUM(BK187:BK188)</f>
        <v>0</v>
      </c>
    </row>
    <row r="187" spans="1:65" s="2" customFormat="1" ht="30" customHeight="1">
      <c r="A187" s="33"/>
      <c r="B187" s="34"/>
      <c r="C187" s="213" t="s">
        <v>327</v>
      </c>
      <c r="D187" s="213" t="s">
        <v>213</v>
      </c>
      <c r="E187" s="214" t="s">
        <v>382</v>
      </c>
      <c r="F187" s="215" t="s">
        <v>383</v>
      </c>
      <c r="G187" s="216" t="s">
        <v>384</v>
      </c>
      <c r="H187" s="217">
        <v>1</v>
      </c>
      <c r="I187" s="218"/>
      <c r="J187" s="217">
        <f>ROUND(I187*H187,2)</f>
        <v>0</v>
      </c>
      <c r="K187" s="219"/>
      <c r="L187" s="38"/>
      <c r="M187" s="220" t="s">
        <v>1</v>
      </c>
      <c r="N187" s="221" t="s">
        <v>42</v>
      </c>
      <c r="O187" s="74"/>
      <c r="P187" s="222">
        <f>O187*H187</f>
        <v>0</v>
      </c>
      <c r="Q187" s="222">
        <v>0.16158</v>
      </c>
      <c r="R187" s="222">
        <f>Q187*H187</f>
        <v>0.16158</v>
      </c>
      <c r="S187" s="222">
        <v>0</v>
      </c>
      <c r="T187" s="223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24" t="s">
        <v>217</v>
      </c>
      <c r="AT187" s="224" t="s">
        <v>213</v>
      </c>
      <c r="AU187" s="224" t="s">
        <v>95</v>
      </c>
      <c r="AY187" s="16" t="s">
        <v>211</v>
      </c>
      <c r="BE187" s="225">
        <f>IF(N187="základná",J187,0)</f>
        <v>0</v>
      </c>
      <c r="BF187" s="225">
        <f>IF(N187="znížená",J187,0)</f>
        <v>0</v>
      </c>
      <c r="BG187" s="225">
        <f>IF(N187="zákl. prenesená",J187,0)</f>
        <v>0</v>
      </c>
      <c r="BH187" s="225">
        <f>IF(N187="zníž. prenesená",J187,0)</f>
        <v>0</v>
      </c>
      <c r="BI187" s="225">
        <f>IF(N187="nulová",J187,0)</f>
        <v>0</v>
      </c>
      <c r="BJ187" s="16" t="s">
        <v>95</v>
      </c>
      <c r="BK187" s="225">
        <f>ROUND(I187*H187,2)</f>
        <v>0</v>
      </c>
      <c r="BL187" s="16" t="s">
        <v>217</v>
      </c>
      <c r="BM187" s="224" t="s">
        <v>1133</v>
      </c>
    </row>
    <row r="188" spans="1:65" s="2" customFormat="1" ht="22.15" customHeight="1">
      <c r="A188" s="33"/>
      <c r="B188" s="34"/>
      <c r="C188" s="249" t="s">
        <v>332</v>
      </c>
      <c r="D188" s="249" t="s">
        <v>314</v>
      </c>
      <c r="E188" s="250" t="s">
        <v>387</v>
      </c>
      <c r="F188" s="251" t="s">
        <v>388</v>
      </c>
      <c r="G188" s="252" t="s">
        <v>384</v>
      </c>
      <c r="H188" s="253">
        <v>1</v>
      </c>
      <c r="I188" s="254"/>
      <c r="J188" s="253">
        <f>ROUND(I188*H188,2)</f>
        <v>0</v>
      </c>
      <c r="K188" s="255"/>
      <c r="L188" s="256"/>
      <c r="M188" s="257" t="s">
        <v>1</v>
      </c>
      <c r="N188" s="258" t="s">
        <v>42</v>
      </c>
      <c r="O188" s="74"/>
      <c r="P188" s="222">
        <f>O188*H188</f>
        <v>0</v>
      </c>
      <c r="Q188" s="222">
        <v>0.73199999999999998</v>
      </c>
      <c r="R188" s="222">
        <f>Q188*H188</f>
        <v>0.73199999999999998</v>
      </c>
      <c r="S188" s="222">
        <v>0</v>
      </c>
      <c r="T188" s="223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24" t="s">
        <v>252</v>
      </c>
      <c r="AT188" s="224" t="s">
        <v>314</v>
      </c>
      <c r="AU188" s="224" t="s">
        <v>95</v>
      </c>
      <c r="AY188" s="16" t="s">
        <v>211</v>
      </c>
      <c r="BE188" s="225">
        <f>IF(N188="základná",J188,0)</f>
        <v>0</v>
      </c>
      <c r="BF188" s="225">
        <f>IF(N188="znížená",J188,0)</f>
        <v>0</v>
      </c>
      <c r="BG188" s="225">
        <f>IF(N188="zákl. prenesená",J188,0)</f>
        <v>0</v>
      </c>
      <c r="BH188" s="225">
        <f>IF(N188="zníž. prenesená",J188,0)</f>
        <v>0</v>
      </c>
      <c r="BI188" s="225">
        <f>IF(N188="nulová",J188,0)</f>
        <v>0</v>
      </c>
      <c r="BJ188" s="16" t="s">
        <v>95</v>
      </c>
      <c r="BK188" s="225">
        <f>ROUND(I188*H188,2)</f>
        <v>0</v>
      </c>
      <c r="BL188" s="16" t="s">
        <v>217</v>
      </c>
      <c r="BM188" s="224" t="s">
        <v>1134</v>
      </c>
    </row>
    <row r="189" spans="1:65" s="12" customFormat="1" ht="22.9" customHeight="1">
      <c r="B189" s="197"/>
      <c r="C189" s="198"/>
      <c r="D189" s="199" t="s">
        <v>75</v>
      </c>
      <c r="E189" s="211" t="s">
        <v>252</v>
      </c>
      <c r="F189" s="211" t="s">
        <v>421</v>
      </c>
      <c r="G189" s="198"/>
      <c r="H189" s="198"/>
      <c r="I189" s="201"/>
      <c r="J189" s="212">
        <f>BK189</f>
        <v>0</v>
      </c>
      <c r="K189" s="198"/>
      <c r="L189" s="203"/>
      <c r="M189" s="204"/>
      <c r="N189" s="205"/>
      <c r="O189" s="205"/>
      <c r="P189" s="206">
        <f>SUM(P190:P199)</f>
        <v>0</v>
      </c>
      <c r="Q189" s="205"/>
      <c r="R189" s="206">
        <f>SUM(R190:R199)</f>
        <v>2.3308900000000001</v>
      </c>
      <c r="S189" s="205"/>
      <c r="T189" s="207">
        <f>SUM(T190:T199)</f>
        <v>0</v>
      </c>
      <c r="AR189" s="208" t="s">
        <v>84</v>
      </c>
      <c r="AT189" s="209" t="s">
        <v>75</v>
      </c>
      <c r="AU189" s="209" t="s">
        <v>84</v>
      </c>
      <c r="AY189" s="208" t="s">
        <v>211</v>
      </c>
      <c r="BK189" s="210">
        <f>SUM(BK190:BK199)</f>
        <v>0</v>
      </c>
    </row>
    <row r="190" spans="1:65" s="2" customFormat="1" ht="22.15" customHeight="1">
      <c r="A190" s="33"/>
      <c r="B190" s="34"/>
      <c r="C190" s="213" t="s">
        <v>337</v>
      </c>
      <c r="D190" s="213" t="s">
        <v>213</v>
      </c>
      <c r="E190" s="214" t="s">
        <v>423</v>
      </c>
      <c r="F190" s="215" t="s">
        <v>424</v>
      </c>
      <c r="G190" s="216" t="s">
        <v>384</v>
      </c>
      <c r="H190" s="217">
        <v>5</v>
      </c>
      <c r="I190" s="218"/>
      <c r="J190" s="217">
        <f>ROUND(I190*H190,2)</f>
        <v>0</v>
      </c>
      <c r="K190" s="219"/>
      <c r="L190" s="38"/>
      <c r="M190" s="220" t="s">
        <v>1</v>
      </c>
      <c r="N190" s="221" t="s">
        <v>42</v>
      </c>
      <c r="O190" s="74"/>
      <c r="P190" s="222">
        <f>O190*H190</f>
        <v>0</v>
      </c>
      <c r="Q190" s="222">
        <v>1.6559999999999998E-2</v>
      </c>
      <c r="R190" s="222">
        <f>Q190*H190</f>
        <v>8.2799999999999985E-2</v>
      </c>
      <c r="S190" s="222">
        <v>0</v>
      </c>
      <c r="T190" s="223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24" t="s">
        <v>217</v>
      </c>
      <c r="AT190" s="224" t="s">
        <v>213</v>
      </c>
      <c r="AU190" s="224" t="s">
        <v>95</v>
      </c>
      <c r="AY190" s="16" t="s">
        <v>211</v>
      </c>
      <c r="BE190" s="225">
        <f>IF(N190="základná",J190,0)</f>
        <v>0</v>
      </c>
      <c r="BF190" s="225">
        <f>IF(N190="znížená",J190,0)</f>
        <v>0</v>
      </c>
      <c r="BG190" s="225">
        <f>IF(N190="zákl. prenesená",J190,0)</f>
        <v>0</v>
      </c>
      <c r="BH190" s="225">
        <f>IF(N190="zníž. prenesená",J190,0)</f>
        <v>0</v>
      </c>
      <c r="BI190" s="225">
        <f>IF(N190="nulová",J190,0)</f>
        <v>0</v>
      </c>
      <c r="BJ190" s="16" t="s">
        <v>95</v>
      </c>
      <c r="BK190" s="225">
        <f>ROUND(I190*H190,2)</f>
        <v>0</v>
      </c>
      <c r="BL190" s="16" t="s">
        <v>217</v>
      </c>
      <c r="BM190" s="224" t="s">
        <v>1135</v>
      </c>
    </row>
    <row r="191" spans="1:65" s="2" customFormat="1" ht="19.899999999999999" customHeight="1">
      <c r="A191" s="33"/>
      <c r="B191" s="34"/>
      <c r="C191" s="249" t="s">
        <v>342</v>
      </c>
      <c r="D191" s="249" t="s">
        <v>314</v>
      </c>
      <c r="E191" s="250" t="s">
        <v>427</v>
      </c>
      <c r="F191" s="251" t="s">
        <v>428</v>
      </c>
      <c r="G191" s="252" t="s">
        <v>384</v>
      </c>
      <c r="H191" s="253">
        <v>2.02</v>
      </c>
      <c r="I191" s="254"/>
      <c r="J191" s="253">
        <f>ROUND(I191*H191,2)</f>
        <v>0</v>
      </c>
      <c r="K191" s="255"/>
      <c r="L191" s="256"/>
      <c r="M191" s="257" t="s">
        <v>1</v>
      </c>
      <c r="N191" s="258" t="s">
        <v>42</v>
      </c>
      <c r="O191" s="74"/>
      <c r="P191" s="222">
        <f>O191*H191</f>
        <v>0</v>
      </c>
      <c r="Q191" s="222">
        <v>0.36499999999999999</v>
      </c>
      <c r="R191" s="222">
        <f>Q191*H191</f>
        <v>0.73729999999999996</v>
      </c>
      <c r="S191" s="222">
        <v>0</v>
      </c>
      <c r="T191" s="223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24" t="s">
        <v>252</v>
      </c>
      <c r="AT191" s="224" t="s">
        <v>314</v>
      </c>
      <c r="AU191" s="224" t="s">
        <v>95</v>
      </c>
      <c r="AY191" s="16" t="s">
        <v>211</v>
      </c>
      <c r="BE191" s="225">
        <f>IF(N191="základná",J191,0)</f>
        <v>0</v>
      </c>
      <c r="BF191" s="225">
        <f>IF(N191="znížená",J191,0)</f>
        <v>0</v>
      </c>
      <c r="BG191" s="225">
        <f>IF(N191="zákl. prenesená",J191,0)</f>
        <v>0</v>
      </c>
      <c r="BH191" s="225">
        <f>IF(N191="zníž. prenesená",J191,0)</f>
        <v>0</v>
      </c>
      <c r="BI191" s="225">
        <f>IF(N191="nulová",J191,0)</f>
        <v>0</v>
      </c>
      <c r="BJ191" s="16" t="s">
        <v>95</v>
      </c>
      <c r="BK191" s="225">
        <f>ROUND(I191*H191,2)</f>
        <v>0</v>
      </c>
      <c r="BL191" s="16" t="s">
        <v>217</v>
      </c>
      <c r="BM191" s="224" t="s">
        <v>1136</v>
      </c>
    </row>
    <row r="192" spans="1:65" s="13" customFormat="1">
      <c r="B192" s="226"/>
      <c r="C192" s="227"/>
      <c r="D192" s="228" t="s">
        <v>219</v>
      </c>
      <c r="E192" s="227"/>
      <c r="F192" s="230" t="s">
        <v>430</v>
      </c>
      <c r="G192" s="227"/>
      <c r="H192" s="231">
        <v>2.02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219</v>
      </c>
      <c r="AU192" s="237" t="s">
        <v>95</v>
      </c>
      <c r="AV192" s="13" t="s">
        <v>95</v>
      </c>
      <c r="AW192" s="13" t="s">
        <v>4</v>
      </c>
      <c r="AX192" s="13" t="s">
        <v>84</v>
      </c>
      <c r="AY192" s="237" t="s">
        <v>211</v>
      </c>
    </row>
    <row r="193" spans="1:65" s="2" customFormat="1" ht="19.899999999999999" customHeight="1">
      <c r="A193" s="33"/>
      <c r="B193" s="34"/>
      <c r="C193" s="249" t="s">
        <v>347</v>
      </c>
      <c r="D193" s="249" t="s">
        <v>314</v>
      </c>
      <c r="E193" s="250" t="s">
        <v>432</v>
      </c>
      <c r="F193" s="251" t="s">
        <v>433</v>
      </c>
      <c r="G193" s="252" t="s">
        <v>384</v>
      </c>
      <c r="H193" s="253">
        <v>3.03</v>
      </c>
      <c r="I193" s="254"/>
      <c r="J193" s="253">
        <f>ROUND(I193*H193,2)</f>
        <v>0</v>
      </c>
      <c r="K193" s="255"/>
      <c r="L193" s="256"/>
      <c r="M193" s="257" t="s">
        <v>1</v>
      </c>
      <c r="N193" s="258" t="s">
        <v>42</v>
      </c>
      <c r="O193" s="74"/>
      <c r="P193" s="222">
        <f>O193*H193</f>
        <v>0</v>
      </c>
      <c r="Q193" s="222">
        <v>0.36499999999999999</v>
      </c>
      <c r="R193" s="222">
        <f>Q193*H193</f>
        <v>1.10595</v>
      </c>
      <c r="S193" s="222">
        <v>0</v>
      </c>
      <c r="T193" s="223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24" t="s">
        <v>252</v>
      </c>
      <c r="AT193" s="224" t="s">
        <v>314</v>
      </c>
      <c r="AU193" s="224" t="s">
        <v>95</v>
      </c>
      <c r="AY193" s="16" t="s">
        <v>211</v>
      </c>
      <c r="BE193" s="225">
        <f>IF(N193="základná",J193,0)</f>
        <v>0</v>
      </c>
      <c r="BF193" s="225">
        <f>IF(N193="znížená",J193,0)</f>
        <v>0</v>
      </c>
      <c r="BG193" s="225">
        <f>IF(N193="zákl. prenesená",J193,0)</f>
        <v>0</v>
      </c>
      <c r="BH193" s="225">
        <f>IF(N193="zníž. prenesená",J193,0)</f>
        <v>0</v>
      </c>
      <c r="BI193" s="225">
        <f>IF(N193="nulová",J193,0)</f>
        <v>0</v>
      </c>
      <c r="BJ193" s="16" t="s">
        <v>95</v>
      </c>
      <c r="BK193" s="225">
        <f>ROUND(I193*H193,2)</f>
        <v>0</v>
      </c>
      <c r="BL193" s="16" t="s">
        <v>217</v>
      </c>
      <c r="BM193" s="224" t="s">
        <v>1137</v>
      </c>
    </row>
    <row r="194" spans="1:65" s="13" customFormat="1">
      <c r="B194" s="226"/>
      <c r="C194" s="227"/>
      <c r="D194" s="228" t="s">
        <v>219</v>
      </c>
      <c r="E194" s="227"/>
      <c r="F194" s="230" t="s">
        <v>435</v>
      </c>
      <c r="G194" s="227"/>
      <c r="H194" s="231">
        <v>3.03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219</v>
      </c>
      <c r="AU194" s="237" t="s">
        <v>95</v>
      </c>
      <c r="AV194" s="13" t="s">
        <v>95</v>
      </c>
      <c r="AW194" s="13" t="s">
        <v>4</v>
      </c>
      <c r="AX194" s="13" t="s">
        <v>84</v>
      </c>
      <c r="AY194" s="237" t="s">
        <v>211</v>
      </c>
    </row>
    <row r="195" spans="1:65" s="2" customFormat="1" ht="22.15" customHeight="1">
      <c r="A195" s="33"/>
      <c r="B195" s="34"/>
      <c r="C195" s="213" t="s">
        <v>352</v>
      </c>
      <c r="D195" s="213" t="s">
        <v>213</v>
      </c>
      <c r="E195" s="214" t="s">
        <v>437</v>
      </c>
      <c r="F195" s="215" t="s">
        <v>438</v>
      </c>
      <c r="G195" s="216" t="s">
        <v>384</v>
      </c>
      <c r="H195" s="217">
        <v>1</v>
      </c>
      <c r="I195" s="218"/>
      <c r="J195" s="217">
        <f>ROUND(I195*H195,2)</f>
        <v>0</v>
      </c>
      <c r="K195" s="219"/>
      <c r="L195" s="38"/>
      <c r="M195" s="220" t="s">
        <v>1</v>
      </c>
      <c r="N195" s="221" t="s">
        <v>42</v>
      </c>
      <c r="O195" s="74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24" t="s">
        <v>217</v>
      </c>
      <c r="AT195" s="224" t="s">
        <v>213</v>
      </c>
      <c r="AU195" s="224" t="s">
        <v>95</v>
      </c>
      <c r="AY195" s="16" t="s">
        <v>211</v>
      </c>
      <c r="BE195" s="225">
        <f>IF(N195="základná",J195,0)</f>
        <v>0</v>
      </c>
      <c r="BF195" s="225">
        <f>IF(N195="znížená",J195,0)</f>
        <v>0</v>
      </c>
      <c r="BG195" s="225">
        <f>IF(N195="zákl. prenesená",J195,0)</f>
        <v>0</v>
      </c>
      <c r="BH195" s="225">
        <f>IF(N195="zníž. prenesená",J195,0)</f>
        <v>0</v>
      </c>
      <c r="BI195" s="225">
        <f>IF(N195="nulová",J195,0)</f>
        <v>0</v>
      </c>
      <c r="BJ195" s="16" t="s">
        <v>95</v>
      </c>
      <c r="BK195" s="225">
        <f>ROUND(I195*H195,2)</f>
        <v>0</v>
      </c>
      <c r="BL195" s="16" t="s">
        <v>217</v>
      </c>
      <c r="BM195" s="224" t="s">
        <v>1138</v>
      </c>
    </row>
    <row r="196" spans="1:65" s="2" customFormat="1" ht="22.15" customHeight="1">
      <c r="A196" s="33"/>
      <c r="B196" s="34"/>
      <c r="C196" s="213" t="s">
        <v>357</v>
      </c>
      <c r="D196" s="213" t="s">
        <v>213</v>
      </c>
      <c r="E196" s="214" t="s">
        <v>441</v>
      </c>
      <c r="F196" s="215" t="s">
        <v>442</v>
      </c>
      <c r="G196" s="216" t="s">
        <v>384</v>
      </c>
      <c r="H196" s="217">
        <v>1</v>
      </c>
      <c r="I196" s="218"/>
      <c r="J196" s="217">
        <f>ROUND(I196*H196,2)</f>
        <v>0</v>
      </c>
      <c r="K196" s="219"/>
      <c r="L196" s="38"/>
      <c r="M196" s="220" t="s">
        <v>1</v>
      </c>
      <c r="N196" s="221" t="s">
        <v>42</v>
      </c>
      <c r="O196" s="74"/>
      <c r="P196" s="222">
        <f>O196*H196</f>
        <v>0</v>
      </c>
      <c r="Q196" s="222">
        <v>3.5029999999999999E-2</v>
      </c>
      <c r="R196" s="222">
        <f>Q196*H196</f>
        <v>3.5029999999999999E-2</v>
      </c>
      <c r="S196" s="222">
        <v>0</v>
      </c>
      <c r="T196" s="223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24" t="s">
        <v>217</v>
      </c>
      <c r="AT196" s="224" t="s">
        <v>213</v>
      </c>
      <c r="AU196" s="224" t="s">
        <v>95</v>
      </c>
      <c r="AY196" s="16" t="s">
        <v>211</v>
      </c>
      <c r="BE196" s="225">
        <f>IF(N196="základná",J196,0)</f>
        <v>0</v>
      </c>
      <c r="BF196" s="225">
        <f>IF(N196="znížená",J196,0)</f>
        <v>0</v>
      </c>
      <c r="BG196" s="225">
        <f>IF(N196="zákl. prenesená",J196,0)</f>
        <v>0</v>
      </c>
      <c r="BH196" s="225">
        <f>IF(N196="zníž. prenesená",J196,0)</f>
        <v>0</v>
      </c>
      <c r="BI196" s="225">
        <f>IF(N196="nulová",J196,0)</f>
        <v>0</v>
      </c>
      <c r="BJ196" s="16" t="s">
        <v>95</v>
      </c>
      <c r="BK196" s="225">
        <f>ROUND(I196*H196,2)</f>
        <v>0</v>
      </c>
      <c r="BL196" s="16" t="s">
        <v>217</v>
      </c>
      <c r="BM196" s="224" t="s">
        <v>1139</v>
      </c>
    </row>
    <row r="197" spans="1:65" s="2" customFormat="1" ht="19.899999999999999" customHeight="1">
      <c r="A197" s="33"/>
      <c r="B197" s="34"/>
      <c r="C197" s="249" t="s">
        <v>362</v>
      </c>
      <c r="D197" s="249" t="s">
        <v>314</v>
      </c>
      <c r="E197" s="250" t="s">
        <v>445</v>
      </c>
      <c r="F197" s="251" t="s">
        <v>446</v>
      </c>
      <c r="G197" s="252" t="s">
        <v>384</v>
      </c>
      <c r="H197" s="253">
        <v>1.01</v>
      </c>
      <c r="I197" s="254"/>
      <c r="J197" s="253">
        <f>ROUND(I197*H197,2)</f>
        <v>0</v>
      </c>
      <c r="K197" s="255"/>
      <c r="L197" s="256"/>
      <c r="M197" s="257" t="s">
        <v>1</v>
      </c>
      <c r="N197" s="258" t="s">
        <v>42</v>
      </c>
      <c r="O197" s="74"/>
      <c r="P197" s="222">
        <f>O197*H197</f>
        <v>0</v>
      </c>
      <c r="Q197" s="222">
        <v>0.36499999999999999</v>
      </c>
      <c r="R197" s="222">
        <f>Q197*H197</f>
        <v>0.36864999999999998</v>
      </c>
      <c r="S197" s="222">
        <v>0</v>
      </c>
      <c r="T197" s="223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24" t="s">
        <v>252</v>
      </c>
      <c r="AT197" s="224" t="s">
        <v>314</v>
      </c>
      <c r="AU197" s="224" t="s">
        <v>95</v>
      </c>
      <c r="AY197" s="16" t="s">
        <v>211</v>
      </c>
      <c r="BE197" s="225">
        <f>IF(N197="základná",J197,0)</f>
        <v>0</v>
      </c>
      <c r="BF197" s="225">
        <f>IF(N197="znížená",J197,0)</f>
        <v>0</v>
      </c>
      <c r="BG197" s="225">
        <f>IF(N197="zákl. prenesená",J197,0)</f>
        <v>0</v>
      </c>
      <c r="BH197" s="225">
        <f>IF(N197="zníž. prenesená",J197,0)</f>
        <v>0</v>
      </c>
      <c r="BI197" s="225">
        <f>IF(N197="nulová",J197,0)</f>
        <v>0</v>
      </c>
      <c r="BJ197" s="16" t="s">
        <v>95</v>
      </c>
      <c r="BK197" s="225">
        <f>ROUND(I197*H197,2)</f>
        <v>0</v>
      </c>
      <c r="BL197" s="16" t="s">
        <v>217</v>
      </c>
      <c r="BM197" s="224" t="s">
        <v>1140</v>
      </c>
    </row>
    <row r="198" spans="1:65" s="13" customFormat="1">
      <c r="B198" s="226"/>
      <c r="C198" s="227"/>
      <c r="D198" s="228" t="s">
        <v>219</v>
      </c>
      <c r="E198" s="227"/>
      <c r="F198" s="230" t="s">
        <v>448</v>
      </c>
      <c r="G198" s="227"/>
      <c r="H198" s="231">
        <v>1.01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AT198" s="237" t="s">
        <v>219</v>
      </c>
      <c r="AU198" s="237" t="s">
        <v>95</v>
      </c>
      <c r="AV198" s="13" t="s">
        <v>95</v>
      </c>
      <c r="AW198" s="13" t="s">
        <v>4</v>
      </c>
      <c r="AX198" s="13" t="s">
        <v>84</v>
      </c>
      <c r="AY198" s="237" t="s">
        <v>211</v>
      </c>
    </row>
    <row r="199" spans="1:65" s="2" customFormat="1" ht="30" customHeight="1">
      <c r="A199" s="33"/>
      <c r="B199" s="34"/>
      <c r="C199" s="213" t="s">
        <v>367</v>
      </c>
      <c r="D199" s="213" t="s">
        <v>213</v>
      </c>
      <c r="E199" s="214" t="s">
        <v>454</v>
      </c>
      <c r="F199" s="215" t="s">
        <v>455</v>
      </c>
      <c r="G199" s="216" t="s">
        <v>234</v>
      </c>
      <c r="H199" s="217">
        <v>58</v>
      </c>
      <c r="I199" s="218"/>
      <c r="J199" s="217">
        <f>ROUND(I199*H199,2)</f>
        <v>0</v>
      </c>
      <c r="K199" s="219"/>
      <c r="L199" s="38"/>
      <c r="M199" s="220" t="s">
        <v>1</v>
      </c>
      <c r="N199" s="221" t="s">
        <v>42</v>
      </c>
      <c r="O199" s="74"/>
      <c r="P199" s="222">
        <f>O199*H199</f>
        <v>0</v>
      </c>
      <c r="Q199" s="222">
        <v>2.0000000000000002E-5</v>
      </c>
      <c r="R199" s="222">
        <f>Q199*H199</f>
        <v>1.16E-3</v>
      </c>
      <c r="S199" s="222">
        <v>0</v>
      </c>
      <c r="T199" s="223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24" t="s">
        <v>217</v>
      </c>
      <c r="AT199" s="224" t="s">
        <v>213</v>
      </c>
      <c r="AU199" s="224" t="s">
        <v>95</v>
      </c>
      <c r="AY199" s="16" t="s">
        <v>211</v>
      </c>
      <c r="BE199" s="225">
        <f>IF(N199="základná",J199,0)</f>
        <v>0</v>
      </c>
      <c r="BF199" s="225">
        <f>IF(N199="znížená",J199,0)</f>
        <v>0</v>
      </c>
      <c r="BG199" s="225">
        <f>IF(N199="zákl. prenesená",J199,0)</f>
        <v>0</v>
      </c>
      <c r="BH199" s="225">
        <f>IF(N199="zníž. prenesená",J199,0)</f>
        <v>0</v>
      </c>
      <c r="BI199" s="225">
        <f>IF(N199="nulová",J199,0)</f>
        <v>0</v>
      </c>
      <c r="BJ199" s="16" t="s">
        <v>95</v>
      </c>
      <c r="BK199" s="225">
        <f>ROUND(I199*H199,2)</f>
        <v>0</v>
      </c>
      <c r="BL199" s="16" t="s">
        <v>217</v>
      </c>
      <c r="BM199" s="224" t="s">
        <v>1141</v>
      </c>
    </row>
    <row r="200" spans="1:65" s="12" customFormat="1" ht="22.9" customHeight="1">
      <c r="B200" s="197"/>
      <c r="C200" s="198"/>
      <c r="D200" s="199" t="s">
        <v>75</v>
      </c>
      <c r="E200" s="211" t="s">
        <v>562</v>
      </c>
      <c r="F200" s="211" t="s">
        <v>563</v>
      </c>
      <c r="G200" s="198"/>
      <c r="H200" s="198"/>
      <c r="I200" s="201"/>
      <c r="J200" s="212">
        <f>BK200</f>
        <v>0</v>
      </c>
      <c r="K200" s="198"/>
      <c r="L200" s="203"/>
      <c r="M200" s="204"/>
      <c r="N200" s="205"/>
      <c r="O200" s="205"/>
      <c r="P200" s="206">
        <f>P201</f>
        <v>0</v>
      </c>
      <c r="Q200" s="205"/>
      <c r="R200" s="206">
        <f>R201</f>
        <v>0</v>
      </c>
      <c r="S200" s="205"/>
      <c r="T200" s="207">
        <f>T201</f>
        <v>0</v>
      </c>
      <c r="AR200" s="208" t="s">
        <v>84</v>
      </c>
      <c r="AT200" s="209" t="s">
        <v>75</v>
      </c>
      <c r="AU200" s="209" t="s">
        <v>84</v>
      </c>
      <c r="AY200" s="208" t="s">
        <v>211</v>
      </c>
      <c r="BK200" s="210">
        <f>BK201</f>
        <v>0</v>
      </c>
    </row>
    <row r="201" spans="1:65" s="2" customFormat="1" ht="30" customHeight="1">
      <c r="A201" s="33"/>
      <c r="B201" s="34"/>
      <c r="C201" s="213" t="s">
        <v>371</v>
      </c>
      <c r="D201" s="213" t="s">
        <v>213</v>
      </c>
      <c r="E201" s="214" t="s">
        <v>778</v>
      </c>
      <c r="F201" s="215" t="s">
        <v>779</v>
      </c>
      <c r="G201" s="216" t="s">
        <v>306</v>
      </c>
      <c r="H201" s="217">
        <v>24.13</v>
      </c>
      <c r="I201" s="218"/>
      <c r="J201" s="217">
        <f>ROUND(I201*H201,2)</f>
        <v>0</v>
      </c>
      <c r="K201" s="219"/>
      <c r="L201" s="38"/>
      <c r="M201" s="259" t="s">
        <v>1</v>
      </c>
      <c r="N201" s="260" t="s">
        <v>42</v>
      </c>
      <c r="O201" s="261"/>
      <c r="P201" s="262">
        <f>O201*H201</f>
        <v>0</v>
      </c>
      <c r="Q201" s="262">
        <v>0</v>
      </c>
      <c r="R201" s="262">
        <f>Q201*H201</f>
        <v>0</v>
      </c>
      <c r="S201" s="262">
        <v>0</v>
      </c>
      <c r="T201" s="263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224" t="s">
        <v>217</v>
      </c>
      <c r="AT201" s="224" t="s">
        <v>213</v>
      </c>
      <c r="AU201" s="224" t="s">
        <v>95</v>
      </c>
      <c r="AY201" s="16" t="s">
        <v>211</v>
      </c>
      <c r="BE201" s="225">
        <f>IF(N201="základná",J201,0)</f>
        <v>0</v>
      </c>
      <c r="BF201" s="225">
        <f>IF(N201="znížená",J201,0)</f>
        <v>0</v>
      </c>
      <c r="BG201" s="225">
        <f>IF(N201="zákl. prenesená",J201,0)</f>
        <v>0</v>
      </c>
      <c r="BH201" s="225">
        <f>IF(N201="zníž. prenesená",J201,0)</f>
        <v>0</v>
      </c>
      <c r="BI201" s="225">
        <f>IF(N201="nulová",J201,0)</f>
        <v>0</v>
      </c>
      <c r="BJ201" s="16" t="s">
        <v>95</v>
      </c>
      <c r="BK201" s="225">
        <f>ROUND(I201*H201,2)</f>
        <v>0</v>
      </c>
      <c r="BL201" s="16" t="s">
        <v>217</v>
      </c>
      <c r="BM201" s="224" t="s">
        <v>1142</v>
      </c>
    </row>
    <row r="202" spans="1:65" s="2" customFormat="1" ht="6.95" customHeight="1">
      <c r="A202" s="33"/>
      <c r="B202" s="57"/>
      <c r="C202" s="58"/>
      <c r="D202" s="58"/>
      <c r="E202" s="58"/>
      <c r="F202" s="58"/>
      <c r="G202" s="58"/>
      <c r="H202" s="58"/>
      <c r="I202" s="58"/>
      <c r="J202" s="58"/>
      <c r="K202" s="58"/>
      <c r="L202" s="38"/>
      <c r="M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</sheetData>
  <sheetProtection password="CC35" sheet="1" objects="1" scenarios="1" formatColumns="0" formatRows="0" autoFilter="0"/>
  <autoFilter ref="C135:K201" xr:uid="{00000000-0009-0000-0000-000017000000}"/>
  <mergeCells count="17">
    <mergeCell ref="E20:H20"/>
    <mergeCell ref="E29:H29"/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BM171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147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1" customFormat="1" ht="12" customHeight="1">
      <c r="B8" s="19"/>
      <c r="D8" s="122" t="s">
        <v>170</v>
      </c>
      <c r="L8" s="19"/>
    </row>
    <row r="9" spans="1:46" s="2" customFormat="1" ht="14.45" customHeight="1">
      <c r="A9" s="33"/>
      <c r="B9" s="38"/>
      <c r="C9" s="33"/>
      <c r="D9" s="33"/>
      <c r="E9" s="403" t="s">
        <v>655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22" t="s">
        <v>633</v>
      </c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5.6" customHeight="1">
      <c r="A11" s="33"/>
      <c r="B11" s="38"/>
      <c r="C11" s="33"/>
      <c r="D11" s="33"/>
      <c r="E11" s="405" t="s">
        <v>1143</v>
      </c>
      <c r="F11" s="406"/>
      <c r="G11" s="406"/>
      <c r="H11" s="406"/>
      <c r="I11" s="33"/>
      <c r="J11" s="33"/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22" t="s">
        <v>16</v>
      </c>
      <c r="E13" s="33"/>
      <c r="F13" s="113" t="s">
        <v>1</v>
      </c>
      <c r="G13" s="33"/>
      <c r="H13" s="33"/>
      <c r="I13" s="122" t="s">
        <v>17</v>
      </c>
      <c r="J13" s="113" t="s">
        <v>1</v>
      </c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18</v>
      </c>
      <c r="E14" s="33"/>
      <c r="F14" s="113" t="s">
        <v>19</v>
      </c>
      <c r="G14" s="33"/>
      <c r="H14" s="33"/>
      <c r="I14" s="122" t="s">
        <v>20</v>
      </c>
      <c r="J14" s="123">
        <f>'Rekapitulácia stavby'!AN8</f>
        <v>44957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22" t="s">
        <v>21</v>
      </c>
      <c r="E16" s="33"/>
      <c r="F16" s="33"/>
      <c r="G16" s="33"/>
      <c r="H16" s="33"/>
      <c r="I16" s="122" t="s">
        <v>22</v>
      </c>
      <c r="J16" s="113" t="s">
        <v>23</v>
      </c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3" t="s">
        <v>24</v>
      </c>
      <c r="F17" s="33"/>
      <c r="G17" s="33"/>
      <c r="H17" s="33"/>
      <c r="I17" s="122" t="s">
        <v>25</v>
      </c>
      <c r="J17" s="113" t="s">
        <v>1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2" t="s">
        <v>26</v>
      </c>
      <c r="E19" s="33"/>
      <c r="F19" s="33"/>
      <c r="G19" s="33"/>
      <c r="H19" s="33"/>
      <c r="I19" s="122" t="s">
        <v>22</v>
      </c>
      <c r="J19" s="29" t="str">
        <f>'Rekapitulácia stavby'!AN13</f>
        <v>Vyplň údaj</v>
      </c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407" t="str">
        <f>'Rekapitulácia stavby'!E14</f>
        <v>Vyplň údaj</v>
      </c>
      <c r="F20" s="408"/>
      <c r="G20" s="408"/>
      <c r="H20" s="408"/>
      <c r="I20" s="122" t="s">
        <v>25</v>
      </c>
      <c r="J20" s="29" t="str">
        <f>'Rekapitulácia stavby'!AN14</f>
        <v>Vyplň údaj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2" t="s">
        <v>28</v>
      </c>
      <c r="E22" s="33"/>
      <c r="F22" s="33"/>
      <c r="G22" s="33"/>
      <c r="H22" s="33"/>
      <c r="I22" s="122" t="s">
        <v>22</v>
      </c>
      <c r="J22" s="113" t="s">
        <v>29</v>
      </c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3" t="s">
        <v>30</v>
      </c>
      <c r="F23" s="33"/>
      <c r="G23" s="33"/>
      <c r="H23" s="33"/>
      <c r="I23" s="122" t="s">
        <v>25</v>
      </c>
      <c r="J23" s="113" t="s">
        <v>31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2" t="s">
        <v>33</v>
      </c>
      <c r="E25" s="33"/>
      <c r="F25" s="33"/>
      <c r="G25" s="33"/>
      <c r="H25" s="33"/>
      <c r="I25" s="122" t="s">
        <v>22</v>
      </c>
      <c r="J25" s="113" t="str">
        <f>IF('Rekapitulácia stavby'!AN19="","",'Rekapitulácia stavby'!AN19)</f>
        <v/>
      </c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3" t="str">
        <f>IF('Rekapitulácia stavby'!E20="","",'Rekapitulácia stavby'!E20)</f>
        <v xml:space="preserve"> </v>
      </c>
      <c r="F26" s="33"/>
      <c r="G26" s="33"/>
      <c r="H26" s="33"/>
      <c r="I26" s="122" t="s">
        <v>25</v>
      </c>
      <c r="J26" s="113" t="str">
        <f>IF('Rekapitulácia stavby'!AN20="","",'Rekapitulácia stavby'!AN20)</f>
        <v/>
      </c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2" t="s">
        <v>35</v>
      </c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5" customHeight="1">
      <c r="A29" s="124"/>
      <c r="B29" s="125"/>
      <c r="C29" s="124"/>
      <c r="D29" s="124"/>
      <c r="E29" s="409" t="s">
        <v>1</v>
      </c>
      <c r="F29" s="409"/>
      <c r="G29" s="409"/>
      <c r="H29" s="409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7"/>
      <c r="E31" s="127"/>
      <c r="F31" s="127"/>
      <c r="G31" s="127"/>
      <c r="H31" s="127"/>
      <c r="I31" s="127"/>
      <c r="J31" s="127"/>
      <c r="K31" s="12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13" t="s">
        <v>172</v>
      </c>
      <c r="E32" s="33"/>
      <c r="F32" s="33"/>
      <c r="G32" s="33"/>
      <c r="H32" s="33"/>
      <c r="I32" s="33"/>
      <c r="J32" s="128">
        <f>J98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9" t="s">
        <v>173</v>
      </c>
      <c r="E33" s="33"/>
      <c r="F33" s="33"/>
      <c r="G33" s="33"/>
      <c r="H33" s="33"/>
      <c r="I33" s="33"/>
      <c r="J33" s="128">
        <f>J107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7"/>
      <c r="E35" s="127"/>
      <c r="F35" s="127"/>
      <c r="G35" s="127"/>
      <c r="H35" s="127"/>
      <c r="I35" s="127"/>
      <c r="J35" s="127"/>
      <c r="K35" s="127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40</v>
      </c>
      <c r="E37" s="134" t="s">
        <v>41</v>
      </c>
      <c r="F37" s="135">
        <f>ROUND((SUM(BE107:BE114) + SUM(BE136:BE170)),  2)</f>
        <v>0</v>
      </c>
      <c r="G37" s="136"/>
      <c r="H37" s="136"/>
      <c r="I37" s="137">
        <v>0.2</v>
      </c>
      <c r="J37" s="135">
        <f>ROUND(((SUM(BE107:BE114) + SUM(BE136:BE170))*I37),  2)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34" t="s">
        <v>42</v>
      </c>
      <c r="F38" s="135">
        <f>ROUND((SUM(BF107:BF114) + SUM(BF136:BF170)),  2)</f>
        <v>0</v>
      </c>
      <c r="G38" s="136"/>
      <c r="H38" s="136"/>
      <c r="I38" s="137">
        <v>0.2</v>
      </c>
      <c r="J38" s="135">
        <f>ROUND(((SUM(BF107:BF114) + SUM(BF136:BF170))*I38),  2)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22" t="s">
        <v>43</v>
      </c>
      <c r="F39" s="138">
        <f>ROUND((SUM(BG107:BG114) + SUM(BG136:BG170)),  2)</f>
        <v>0</v>
      </c>
      <c r="G39" s="33"/>
      <c r="H39" s="33"/>
      <c r="I39" s="139">
        <v>0.2</v>
      </c>
      <c r="J39" s="138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22" t="s">
        <v>44</v>
      </c>
      <c r="F40" s="138">
        <f>ROUND((SUM(BH107:BH114) + SUM(BH136:BH170)),  2)</f>
        <v>0</v>
      </c>
      <c r="G40" s="33"/>
      <c r="H40" s="33"/>
      <c r="I40" s="139">
        <v>0.2</v>
      </c>
      <c r="J40" s="138">
        <f>0</f>
        <v>0</v>
      </c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34" t="s">
        <v>45</v>
      </c>
      <c r="F41" s="135">
        <f>ROUND((SUM(BI107:BI114) + SUM(BI136:BI170)),  2)</f>
        <v>0</v>
      </c>
      <c r="G41" s="136"/>
      <c r="H41" s="136"/>
      <c r="I41" s="137">
        <v>0</v>
      </c>
      <c r="J41" s="135">
        <f>0</f>
        <v>0</v>
      </c>
      <c r="K41" s="33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40"/>
      <c r="D43" s="141" t="s">
        <v>46</v>
      </c>
      <c r="E43" s="142"/>
      <c r="F43" s="142"/>
      <c r="G43" s="143" t="s">
        <v>47</v>
      </c>
      <c r="H43" s="144" t="s">
        <v>48</v>
      </c>
      <c r="I43" s="142"/>
      <c r="J43" s="145">
        <f>SUM(J34:J41)</f>
        <v>0</v>
      </c>
      <c r="K43" s="146"/>
      <c r="L43" s="5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170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4.45" customHeight="1">
      <c r="A87" s="33"/>
      <c r="B87" s="34"/>
      <c r="C87" s="35"/>
      <c r="D87" s="35"/>
      <c r="E87" s="400" t="s">
        <v>655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633</v>
      </c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35"/>
      <c r="D89" s="35"/>
      <c r="E89" s="356" t="str">
        <f>E11</f>
        <v>999-9-9-51 - SO 14.9 Veľkomoravská - cesta mládeže</v>
      </c>
      <c r="F89" s="402"/>
      <c r="G89" s="402"/>
      <c r="H89" s="402"/>
      <c r="I89" s="35"/>
      <c r="J89" s="35"/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Malacky</v>
      </c>
      <c r="G91" s="35"/>
      <c r="H91" s="35"/>
      <c r="I91" s="28" t="s">
        <v>20</v>
      </c>
      <c r="J91" s="69">
        <f>IF(J14="","",J14)</f>
        <v>44957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9" customHeight="1">
      <c r="A93" s="33"/>
      <c r="B93" s="34"/>
      <c r="C93" s="28" t="s">
        <v>21</v>
      </c>
      <c r="D93" s="35"/>
      <c r="E93" s="35"/>
      <c r="F93" s="26" t="str">
        <f>E17</f>
        <v>Mesto Malacky, Bernolákova 5188/1A, 901 01 Malacky</v>
      </c>
      <c r="G93" s="35"/>
      <c r="H93" s="35"/>
      <c r="I93" s="28" t="s">
        <v>28</v>
      </c>
      <c r="J93" s="31" t="str">
        <f>E23</f>
        <v>Cykloprojekt s.r.o., Laurinská 18, 81101 Bratislav</v>
      </c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6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 xml:space="preserve"> </v>
      </c>
      <c r="K94" s="35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8" t="s">
        <v>175</v>
      </c>
      <c r="D96" s="159"/>
      <c r="E96" s="159"/>
      <c r="F96" s="159"/>
      <c r="G96" s="159"/>
      <c r="H96" s="159"/>
      <c r="I96" s="159"/>
      <c r="J96" s="160" t="s">
        <v>176</v>
      </c>
      <c r="K96" s="159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4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22.9" customHeight="1">
      <c r="A98" s="33"/>
      <c r="B98" s="34"/>
      <c r="C98" s="161" t="s">
        <v>177</v>
      </c>
      <c r="D98" s="35"/>
      <c r="E98" s="35"/>
      <c r="F98" s="35"/>
      <c r="G98" s="35"/>
      <c r="H98" s="35"/>
      <c r="I98" s="35"/>
      <c r="J98" s="87">
        <f>J136</f>
        <v>0</v>
      </c>
      <c r="K98" s="35"/>
      <c r="L98" s="54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178</v>
      </c>
    </row>
    <row r="99" spans="1:65" s="9" customFormat="1" ht="24.95" customHeight="1">
      <c r="B99" s="162"/>
      <c r="C99" s="163"/>
      <c r="D99" s="164" t="s">
        <v>179</v>
      </c>
      <c r="E99" s="165"/>
      <c r="F99" s="165"/>
      <c r="G99" s="165"/>
      <c r="H99" s="165"/>
      <c r="I99" s="165"/>
      <c r="J99" s="166">
        <f>J137</f>
        <v>0</v>
      </c>
      <c r="K99" s="163"/>
      <c r="L99" s="167"/>
    </row>
    <row r="100" spans="1:65" s="10" customFormat="1" ht="19.899999999999999" customHeight="1">
      <c r="B100" s="168"/>
      <c r="C100" s="107"/>
      <c r="D100" s="169" t="s">
        <v>180</v>
      </c>
      <c r="E100" s="170"/>
      <c r="F100" s="170"/>
      <c r="G100" s="170"/>
      <c r="H100" s="170"/>
      <c r="I100" s="170"/>
      <c r="J100" s="171">
        <f>J138</f>
        <v>0</v>
      </c>
      <c r="K100" s="107"/>
      <c r="L100" s="172"/>
    </row>
    <row r="101" spans="1:65" s="10" customFormat="1" ht="19.899999999999999" customHeight="1">
      <c r="B101" s="168"/>
      <c r="C101" s="107"/>
      <c r="D101" s="169" t="s">
        <v>182</v>
      </c>
      <c r="E101" s="170"/>
      <c r="F101" s="170"/>
      <c r="G101" s="170"/>
      <c r="H101" s="170"/>
      <c r="I101" s="170"/>
      <c r="J101" s="171">
        <f>J141</f>
        <v>0</v>
      </c>
      <c r="K101" s="107"/>
      <c r="L101" s="172"/>
    </row>
    <row r="102" spans="1:65" s="10" customFormat="1" ht="19.899999999999999" customHeight="1">
      <c r="B102" s="168"/>
      <c r="C102" s="107"/>
      <c r="D102" s="169" t="s">
        <v>183</v>
      </c>
      <c r="E102" s="170"/>
      <c r="F102" s="170"/>
      <c r="G102" s="170"/>
      <c r="H102" s="170"/>
      <c r="I102" s="170"/>
      <c r="J102" s="171">
        <f>J148</f>
        <v>0</v>
      </c>
      <c r="K102" s="107"/>
      <c r="L102" s="172"/>
    </row>
    <row r="103" spans="1:65" s="10" customFormat="1" ht="19.899999999999999" customHeight="1">
      <c r="B103" s="168"/>
      <c r="C103" s="107"/>
      <c r="D103" s="169" t="s">
        <v>185</v>
      </c>
      <c r="E103" s="170"/>
      <c r="F103" s="170"/>
      <c r="G103" s="170"/>
      <c r="H103" s="170"/>
      <c r="I103" s="170"/>
      <c r="J103" s="171">
        <f>J163</f>
        <v>0</v>
      </c>
      <c r="K103" s="107"/>
      <c r="L103" s="172"/>
    </row>
    <row r="104" spans="1:65" s="10" customFormat="1" ht="19.899999999999999" customHeight="1">
      <c r="B104" s="168"/>
      <c r="C104" s="107"/>
      <c r="D104" s="169" t="s">
        <v>186</v>
      </c>
      <c r="E104" s="170"/>
      <c r="F104" s="170"/>
      <c r="G104" s="170"/>
      <c r="H104" s="170"/>
      <c r="I104" s="170"/>
      <c r="J104" s="171">
        <f>J169</f>
        <v>0</v>
      </c>
      <c r="K104" s="107"/>
      <c r="L104" s="172"/>
    </row>
    <row r="105" spans="1:65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4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65" s="2" customFormat="1" ht="6.9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4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65" s="2" customFormat="1" ht="29.25" customHeight="1">
      <c r="A107" s="33"/>
      <c r="B107" s="34"/>
      <c r="C107" s="161" t="s">
        <v>187</v>
      </c>
      <c r="D107" s="35"/>
      <c r="E107" s="35"/>
      <c r="F107" s="35"/>
      <c r="G107" s="35"/>
      <c r="H107" s="35"/>
      <c r="I107" s="35"/>
      <c r="J107" s="173">
        <f>ROUND(J108 + J109 + J110 + J111 + J112 + J113,2)</f>
        <v>0</v>
      </c>
      <c r="K107" s="35"/>
      <c r="L107" s="54"/>
      <c r="N107" s="174" t="s">
        <v>40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34"/>
      <c r="C108" s="35"/>
      <c r="D108" s="398" t="s">
        <v>188</v>
      </c>
      <c r="E108" s="399"/>
      <c r="F108" s="399"/>
      <c r="G108" s="35"/>
      <c r="H108" s="35"/>
      <c r="I108" s="35"/>
      <c r="J108" s="176">
        <v>0</v>
      </c>
      <c r="K108" s="35"/>
      <c r="L108" s="177"/>
      <c r="M108" s="178"/>
      <c r="N108" s="179" t="s">
        <v>42</v>
      </c>
      <c r="O108" s="178"/>
      <c r="P108" s="178"/>
      <c r="Q108" s="178"/>
      <c r="R108" s="178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81" t="s">
        <v>189</v>
      </c>
      <c r="AZ108" s="178"/>
      <c r="BA108" s="178"/>
      <c r="BB108" s="178"/>
      <c r="BC108" s="178"/>
      <c r="BD108" s="178"/>
      <c r="BE108" s="182">
        <f t="shared" ref="BE108:BE113" si="0">IF(N108="základná",J108,0)</f>
        <v>0</v>
      </c>
      <c r="BF108" s="182">
        <f t="shared" ref="BF108:BF113" si="1">IF(N108="znížená",J108,0)</f>
        <v>0</v>
      </c>
      <c r="BG108" s="182">
        <f t="shared" ref="BG108:BG113" si="2">IF(N108="zákl. prenesená",J108,0)</f>
        <v>0</v>
      </c>
      <c r="BH108" s="182">
        <f t="shared" ref="BH108:BH113" si="3">IF(N108="zníž. prenesená",J108,0)</f>
        <v>0</v>
      </c>
      <c r="BI108" s="182">
        <f t="shared" ref="BI108:BI113" si="4">IF(N108="nulová",J108,0)</f>
        <v>0</v>
      </c>
      <c r="BJ108" s="181" t="s">
        <v>95</v>
      </c>
      <c r="BK108" s="178"/>
      <c r="BL108" s="178"/>
      <c r="BM108" s="178"/>
    </row>
    <row r="109" spans="1:65" s="2" customFormat="1" ht="18" customHeight="1">
      <c r="A109" s="33"/>
      <c r="B109" s="34"/>
      <c r="C109" s="35"/>
      <c r="D109" s="398" t="s">
        <v>190</v>
      </c>
      <c r="E109" s="399"/>
      <c r="F109" s="399"/>
      <c r="G109" s="35"/>
      <c r="H109" s="35"/>
      <c r="I109" s="35"/>
      <c r="J109" s="176"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189</v>
      </c>
      <c r="AZ109" s="178"/>
      <c r="BA109" s="178"/>
      <c r="BB109" s="178"/>
      <c r="BC109" s="178"/>
      <c r="BD109" s="178"/>
      <c r="BE109" s="182">
        <f t="shared" si="0"/>
        <v>0</v>
      </c>
      <c r="BF109" s="182">
        <f t="shared" si="1"/>
        <v>0</v>
      </c>
      <c r="BG109" s="182">
        <f t="shared" si="2"/>
        <v>0</v>
      </c>
      <c r="BH109" s="182">
        <f t="shared" si="3"/>
        <v>0</v>
      </c>
      <c r="BI109" s="182">
        <f t="shared" si="4"/>
        <v>0</v>
      </c>
      <c r="BJ109" s="181" t="s">
        <v>95</v>
      </c>
      <c r="BK109" s="178"/>
      <c r="BL109" s="178"/>
      <c r="BM109" s="178"/>
    </row>
    <row r="110" spans="1:65" s="2" customFormat="1" ht="18" customHeight="1">
      <c r="A110" s="33"/>
      <c r="B110" s="34"/>
      <c r="C110" s="35"/>
      <c r="D110" s="398" t="s">
        <v>191</v>
      </c>
      <c r="E110" s="399"/>
      <c r="F110" s="399"/>
      <c r="G110" s="35"/>
      <c r="H110" s="35"/>
      <c r="I110" s="35"/>
      <c r="J110" s="176">
        <v>0</v>
      </c>
      <c r="K110" s="35"/>
      <c r="L110" s="177"/>
      <c r="M110" s="178"/>
      <c r="N110" s="179" t="s">
        <v>42</v>
      </c>
      <c r="O110" s="178"/>
      <c r="P110" s="178"/>
      <c r="Q110" s="178"/>
      <c r="R110" s="178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81" t="s">
        <v>189</v>
      </c>
      <c r="AZ110" s="178"/>
      <c r="BA110" s="178"/>
      <c r="BB110" s="178"/>
      <c r="BC110" s="178"/>
      <c r="BD110" s="178"/>
      <c r="BE110" s="182">
        <f t="shared" si="0"/>
        <v>0</v>
      </c>
      <c r="BF110" s="182">
        <f t="shared" si="1"/>
        <v>0</v>
      </c>
      <c r="BG110" s="182">
        <f t="shared" si="2"/>
        <v>0</v>
      </c>
      <c r="BH110" s="182">
        <f t="shared" si="3"/>
        <v>0</v>
      </c>
      <c r="BI110" s="182">
        <f t="shared" si="4"/>
        <v>0</v>
      </c>
      <c r="BJ110" s="181" t="s">
        <v>95</v>
      </c>
      <c r="BK110" s="178"/>
      <c r="BL110" s="178"/>
      <c r="BM110" s="178"/>
    </row>
    <row r="111" spans="1:65" s="2" customFormat="1" ht="18" customHeight="1">
      <c r="A111" s="33"/>
      <c r="B111" s="34"/>
      <c r="C111" s="35"/>
      <c r="D111" s="398" t="s">
        <v>192</v>
      </c>
      <c r="E111" s="399"/>
      <c r="F111" s="399"/>
      <c r="G111" s="35"/>
      <c r="H111" s="35"/>
      <c r="I111" s="35"/>
      <c r="J111" s="176">
        <v>0</v>
      </c>
      <c r="K111" s="35"/>
      <c r="L111" s="177"/>
      <c r="M111" s="178"/>
      <c r="N111" s="179" t="s">
        <v>42</v>
      </c>
      <c r="O111" s="178"/>
      <c r="P111" s="178"/>
      <c r="Q111" s="178"/>
      <c r="R111" s="178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81" t="s">
        <v>189</v>
      </c>
      <c r="AZ111" s="178"/>
      <c r="BA111" s="178"/>
      <c r="BB111" s="178"/>
      <c r="BC111" s="178"/>
      <c r="BD111" s="178"/>
      <c r="BE111" s="182">
        <f t="shared" si="0"/>
        <v>0</v>
      </c>
      <c r="BF111" s="182">
        <f t="shared" si="1"/>
        <v>0</v>
      </c>
      <c r="BG111" s="182">
        <f t="shared" si="2"/>
        <v>0</v>
      </c>
      <c r="BH111" s="182">
        <f t="shared" si="3"/>
        <v>0</v>
      </c>
      <c r="BI111" s="182">
        <f t="shared" si="4"/>
        <v>0</v>
      </c>
      <c r="BJ111" s="181" t="s">
        <v>95</v>
      </c>
      <c r="BK111" s="178"/>
      <c r="BL111" s="178"/>
      <c r="BM111" s="178"/>
    </row>
    <row r="112" spans="1:65" s="2" customFormat="1" ht="18" customHeight="1">
      <c r="A112" s="33"/>
      <c r="B112" s="34"/>
      <c r="C112" s="35"/>
      <c r="D112" s="398" t="s">
        <v>193</v>
      </c>
      <c r="E112" s="399"/>
      <c r="F112" s="399"/>
      <c r="G112" s="35"/>
      <c r="H112" s="35"/>
      <c r="I112" s="35"/>
      <c r="J112" s="176">
        <v>0</v>
      </c>
      <c r="K112" s="35"/>
      <c r="L112" s="177"/>
      <c r="M112" s="178"/>
      <c r="N112" s="179" t="s">
        <v>42</v>
      </c>
      <c r="O112" s="178"/>
      <c r="P112" s="178"/>
      <c r="Q112" s="178"/>
      <c r="R112" s="178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81" t="s">
        <v>189</v>
      </c>
      <c r="AZ112" s="178"/>
      <c r="BA112" s="178"/>
      <c r="BB112" s="178"/>
      <c r="BC112" s="178"/>
      <c r="BD112" s="178"/>
      <c r="BE112" s="182">
        <f t="shared" si="0"/>
        <v>0</v>
      </c>
      <c r="BF112" s="182">
        <f t="shared" si="1"/>
        <v>0</v>
      </c>
      <c r="BG112" s="182">
        <f t="shared" si="2"/>
        <v>0</v>
      </c>
      <c r="BH112" s="182">
        <f t="shared" si="3"/>
        <v>0</v>
      </c>
      <c r="BI112" s="182">
        <f t="shared" si="4"/>
        <v>0</v>
      </c>
      <c r="BJ112" s="181" t="s">
        <v>95</v>
      </c>
      <c r="BK112" s="178"/>
      <c r="BL112" s="178"/>
      <c r="BM112" s="178"/>
    </row>
    <row r="113" spans="1:65" s="2" customFormat="1" ht="18" customHeight="1">
      <c r="A113" s="33"/>
      <c r="B113" s="34"/>
      <c r="C113" s="35"/>
      <c r="D113" s="175" t="s">
        <v>194</v>
      </c>
      <c r="E113" s="35"/>
      <c r="F113" s="35"/>
      <c r="G113" s="35"/>
      <c r="H113" s="35"/>
      <c r="I113" s="35"/>
      <c r="J113" s="176">
        <f>ROUND(J32*T113,2)</f>
        <v>0</v>
      </c>
      <c r="K113" s="35"/>
      <c r="L113" s="177"/>
      <c r="M113" s="178"/>
      <c r="N113" s="179" t="s">
        <v>42</v>
      </c>
      <c r="O113" s="178"/>
      <c r="P113" s="178"/>
      <c r="Q113" s="178"/>
      <c r="R113" s="178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81" t="s">
        <v>195</v>
      </c>
      <c r="AZ113" s="178"/>
      <c r="BA113" s="178"/>
      <c r="BB113" s="178"/>
      <c r="BC113" s="178"/>
      <c r="BD113" s="178"/>
      <c r="BE113" s="182">
        <f t="shared" si="0"/>
        <v>0</v>
      </c>
      <c r="BF113" s="182">
        <f t="shared" si="1"/>
        <v>0</v>
      </c>
      <c r="BG113" s="182">
        <f t="shared" si="2"/>
        <v>0</v>
      </c>
      <c r="BH113" s="182">
        <f t="shared" si="3"/>
        <v>0</v>
      </c>
      <c r="BI113" s="182">
        <f t="shared" si="4"/>
        <v>0</v>
      </c>
      <c r="BJ113" s="181" t="s">
        <v>95</v>
      </c>
      <c r="BK113" s="178"/>
      <c r="BL113" s="178"/>
      <c r="BM113" s="178"/>
    </row>
    <row r="114" spans="1:65" s="2" customForma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4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29.25" customHeight="1">
      <c r="A115" s="33"/>
      <c r="B115" s="34"/>
      <c r="C115" s="183" t="s">
        <v>196</v>
      </c>
      <c r="D115" s="159"/>
      <c r="E115" s="159"/>
      <c r="F115" s="159"/>
      <c r="G115" s="159"/>
      <c r="H115" s="159"/>
      <c r="I115" s="159"/>
      <c r="J115" s="184">
        <f>ROUND(J98+J107,2)</f>
        <v>0</v>
      </c>
      <c r="K115" s="159"/>
      <c r="L115" s="54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65" s="2" customFormat="1" ht="6.95" customHeight="1">
      <c r="A120" s="33"/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5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4.95" customHeight="1">
      <c r="A121" s="33"/>
      <c r="B121" s="34"/>
      <c r="C121" s="22" t="s">
        <v>197</v>
      </c>
      <c r="D121" s="35"/>
      <c r="E121" s="35"/>
      <c r="F121" s="35"/>
      <c r="G121" s="35"/>
      <c r="H121" s="35"/>
      <c r="I121" s="35"/>
      <c r="J121" s="35"/>
      <c r="K121" s="35"/>
      <c r="L121" s="54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2" customHeight="1">
      <c r="A123" s="33"/>
      <c r="B123" s="34"/>
      <c r="C123" s="28" t="s">
        <v>14</v>
      </c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27" customHeight="1">
      <c r="A124" s="33"/>
      <c r="B124" s="34"/>
      <c r="C124" s="35"/>
      <c r="D124" s="35"/>
      <c r="E124" s="400" t="str">
        <f>E7</f>
        <v>Cyklotrasa Partizánska - Cesta mládeže, Malacky - časť 2 - neoprávnené náklady</v>
      </c>
      <c r="F124" s="401"/>
      <c r="G124" s="401"/>
      <c r="H124" s="401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1" customFormat="1" ht="12" customHeight="1">
      <c r="B125" s="20"/>
      <c r="C125" s="28" t="s">
        <v>170</v>
      </c>
      <c r="D125" s="21"/>
      <c r="E125" s="21"/>
      <c r="F125" s="21"/>
      <c r="G125" s="21"/>
      <c r="H125" s="21"/>
      <c r="I125" s="21"/>
      <c r="J125" s="21"/>
      <c r="K125" s="21"/>
      <c r="L125" s="19"/>
    </row>
    <row r="126" spans="1:65" s="2" customFormat="1" ht="14.45" customHeight="1">
      <c r="A126" s="33"/>
      <c r="B126" s="34"/>
      <c r="C126" s="35"/>
      <c r="D126" s="35"/>
      <c r="E126" s="400" t="s">
        <v>655</v>
      </c>
      <c r="F126" s="402"/>
      <c r="G126" s="402"/>
      <c r="H126" s="402"/>
      <c r="I126" s="35"/>
      <c r="J126" s="35"/>
      <c r="K126" s="35"/>
      <c r="L126" s="5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5" s="2" customFormat="1" ht="12" customHeight="1">
      <c r="A127" s="33"/>
      <c r="B127" s="34"/>
      <c r="C127" s="28" t="s">
        <v>633</v>
      </c>
      <c r="D127" s="35"/>
      <c r="E127" s="35"/>
      <c r="F127" s="35"/>
      <c r="G127" s="35"/>
      <c r="H127" s="35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5.6" customHeight="1">
      <c r="A128" s="33"/>
      <c r="B128" s="34"/>
      <c r="C128" s="35"/>
      <c r="D128" s="35"/>
      <c r="E128" s="356" t="str">
        <f>E11</f>
        <v>999-9-9-51 - SO 14.9 Veľkomoravská - cesta mládeže</v>
      </c>
      <c r="F128" s="402"/>
      <c r="G128" s="402"/>
      <c r="H128" s="402"/>
      <c r="I128" s="35"/>
      <c r="J128" s="35"/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18</v>
      </c>
      <c r="D130" s="35"/>
      <c r="E130" s="35"/>
      <c r="F130" s="26" t="str">
        <f>F14</f>
        <v>Malacky</v>
      </c>
      <c r="G130" s="35"/>
      <c r="H130" s="35"/>
      <c r="I130" s="28" t="s">
        <v>20</v>
      </c>
      <c r="J130" s="69">
        <f>IF(J14="","",J14)</f>
        <v>44957</v>
      </c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54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40.9" customHeight="1">
      <c r="A132" s="33"/>
      <c r="B132" s="34"/>
      <c r="C132" s="28" t="s">
        <v>21</v>
      </c>
      <c r="D132" s="35"/>
      <c r="E132" s="35"/>
      <c r="F132" s="26" t="str">
        <f>E17</f>
        <v>Mesto Malacky, Bernolákova 5188/1A, 901 01 Malacky</v>
      </c>
      <c r="G132" s="35"/>
      <c r="H132" s="35"/>
      <c r="I132" s="28" t="s">
        <v>28</v>
      </c>
      <c r="J132" s="31" t="str">
        <f>E23</f>
        <v>Cykloprojekt s.r.o., Laurinská 18, 81101 Bratislav</v>
      </c>
      <c r="K132" s="35"/>
      <c r="L132" s="54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6" customHeight="1">
      <c r="A133" s="33"/>
      <c r="B133" s="34"/>
      <c r="C133" s="28" t="s">
        <v>26</v>
      </c>
      <c r="D133" s="35"/>
      <c r="E133" s="35"/>
      <c r="F133" s="26" t="str">
        <f>IF(E20="","",E20)</f>
        <v>Vyplň údaj</v>
      </c>
      <c r="G133" s="35"/>
      <c r="H133" s="35"/>
      <c r="I133" s="28" t="s">
        <v>33</v>
      </c>
      <c r="J133" s="31" t="str">
        <f>E26</f>
        <v xml:space="preserve"> </v>
      </c>
      <c r="K133" s="35"/>
      <c r="L133" s="54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0.35" customHeight="1">
      <c r="A134" s="33"/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54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11" customFormat="1" ht="29.25" customHeight="1">
      <c r="A135" s="185"/>
      <c r="B135" s="186"/>
      <c r="C135" s="187" t="s">
        <v>198</v>
      </c>
      <c r="D135" s="188" t="s">
        <v>61</v>
      </c>
      <c r="E135" s="188" t="s">
        <v>57</v>
      </c>
      <c r="F135" s="188" t="s">
        <v>58</v>
      </c>
      <c r="G135" s="188" t="s">
        <v>199</v>
      </c>
      <c r="H135" s="188" t="s">
        <v>200</v>
      </c>
      <c r="I135" s="188" t="s">
        <v>201</v>
      </c>
      <c r="J135" s="189" t="s">
        <v>176</v>
      </c>
      <c r="K135" s="190" t="s">
        <v>202</v>
      </c>
      <c r="L135" s="191"/>
      <c r="M135" s="78" t="s">
        <v>1</v>
      </c>
      <c r="N135" s="79" t="s">
        <v>40</v>
      </c>
      <c r="O135" s="79" t="s">
        <v>203</v>
      </c>
      <c r="P135" s="79" t="s">
        <v>204</v>
      </c>
      <c r="Q135" s="79" t="s">
        <v>205</v>
      </c>
      <c r="R135" s="79" t="s">
        <v>206</v>
      </c>
      <c r="S135" s="79" t="s">
        <v>207</v>
      </c>
      <c r="T135" s="80" t="s">
        <v>208</v>
      </c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</row>
    <row r="136" spans="1:65" s="2" customFormat="1" ht="22.9" customHeight="1">
      <c r="A136" s="33"/>
      <c r="B136" s="34"/>
      <c r="C136" s="85" t="s">
        <v>172</v>
      </c>
      <c r="D136" s="35"/>
      <c r="E136" s="35"/>
      <c r="F136" s="35"/>
      <c r="G136" s="35"/>
      <c r="H136" s="35"/>
      <c r="I136" s="35"/>
      <c r="J136" s="192">
        <f>BK136</f>
        <v>0</v>
      </c>
      <c r="K136" s="35"/>
      <c r="L136" s="38"/>
      <c r="M136" s="81"/>
      <c r="N136" s="193"/>
      <c r="O136" s="82"/>
      <c r="P136" s="194">
        <f>P137</f>
        <v>0</v>
      </c>
      <c r="Q136" s="82"/>
      <c r="R136" s="194">
        <f>R137</f>
        <v>48.507419800000008</v>
      </c>
      <c r="S136" s="82"/>
      <c r="T136" s="195">
        <f>T137</f>
        <v>38.535120000000006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75</v>
      </c>
      <c r="AU136" s="16" t="s">
        <v>178</v>
      </c>
      <c r="BK136" s="196">
        <f>BK137</f>
        <v>0</v>
      </c>
    </row>
    <row r="137" spans="1:65" s="12" customFormat="1" ht="25.9" customHeight="1">
      <c r="B137" s="197"/>
      <c r="C137" s="198"/>
      <c r="D137" s="199" t="s">
        <v>75</v>
      </c>
      <c r="E137" s="200" t="s">
        <v>209</v>
      </c>
      <c r="F137" s="200" t="s">
        <v>210</v>
      </c>
      <c r="G137" s="198"/>
      <c r="H137" s="198"/>
      <c r="I137" s="201"/>
      <c r="J137" s="202">
        <f>BK137</f>
        <v>0</v>
      </c>
      <c r="K137" s="198"/>
      <c r="L137" s="203"/>
      <c r="M137" s="204"/>
      <c r="N137" s="205"/>
      <c r="O137" s="205"/>
      <c r="P137" s="206">
        <f>P138+P141+P148+P163+P169</f>
        <v>0</v>
      </c>
      <c r="Q137" s="205"/>
      <c r="R137" s="206">
        <f>R138+R141+R148+R163+R169</f>
        <v>48.507419800000008</v>
      </c>
      <c r="S137" s="205"/>
      <c r="T137" s="207">
        <f>T138+T141+T148+T163+T169</f>
        <v>38.535120000000006</v>
      </c>
      <c r="AR137" s="208" t="s">
        <v>84</v>
      </c>
      <c r="AT137" s="209" t="s">
        <v>75</v>
      </c>
      <c r="AU137" s="209" t="s">
        <v>76</v>
      </c>
      <c r="AY137" s="208" t="s">
        <v>211</v>
      </c>
      <c r="BK137" s="210">
        <f>BK138+BK141+BK148+BK163+BK169</f>
        <v>0</v>
      </c>
    </row>
    <row r="138" spans="1:65" s="12" customFormat="1" ht="22.9" customHeight="1">
      <c r="B138" s="197"/>
      <c r="C138" s="198"/>
      <c r="D138" s="199" t="s">
        <v>75</v>
      </c>
      <c r="E138" s="211" t="s">
        <v>84</v>
      </c>
      <c r="F138" s="211" t="s">
        <v>212</v>
      </c>
      <c r="G138" s="198"/>
      <c r="H138" s="198"/>
      <c r="I138" s="201"/>
      <c r="J138" s="212">
        <f>BK138</f>
        <v>0</v>
      </c>
      <c r="K138" s="198"/>
      <c r="L138" s="203"/>
      <c r="M138" s="204"/>
      <c r="N138" s="205"/>
      <c r="O138" s="205"/>
      <c r="P138" s="206">
        <f>SUM(P139:P140)</f>
        <v>0</v>
      </c>
      <c r="Q138" s="205"/>
      <c r="R138" s="206">
        <f>SUM(R139:R140)</f>
        <v>0</v>
      </c>
      <c r="S138" s="205"/>
      <c r="T138" s="207">
        <f>SUM(T139:T140)</f>
        <v>38.535120000000006</v>
      </c>
      <c r="AR138" s="208" t="s">
        <v>84</v>
      </c>
      <c r="AT138" s="209" t="s">
        <v>75</v>
      </c>
      <c r="AU138" s="209" t="s">
        <v>84</v>
      </c>
      <c r="AY138" s="208" t="s">
        <v>211</v>
      </c>
      <c r="BK138" s="210">
        <f>SUM(BK139:BK140)</f>
        <v>0</v>
      </c>
    </row>
    <row r="139" spans="1:65" s="2" customFormat="1" ht="22.15" customHeight="1">
      <c r="A139" s="33"/>
      <c r="B139" s="34"/>
      <c r="C139" s="213" t="s">
        <v>84</v>
      </c>
      <c r="D139" s="213" t="s">
        <v>213</v>
      </c>
      <c r="E139" s="214" t="s">
        <v>569</v>
      </c>
      <c r="F139" s="215" t="s">
        <v>570</v>
      </c>
      <c r="G139" s="216" t="s">
        <v>216</v>
      </c>
      <c r="H139" s="217">
        <v>53.82</v>
      </c>
      <c r="I139" s="218"/>
      <c r="J139" s="217">
        <f>ROUND(I139*H139,2)</f>
        <v>0</v>
      </c>
      <c r="K139" s="219"/>
      <c r="L139" s="38"/>
      <c r="M139" s="220" t="s">
        <v>1</v>
      </c>
      <c r="N139" s="221" t="s">
        <v>42</v>
      </c>
      <c r="O139" s="74"/>
      <c r="P139" s="222">
        <f>O139*H139</f>
        <v>0</v>
      </c>
      <c r="Q139" s="222">
        <v>0</v>
      </c>
      <c r="R139" s="222">
        <f>Q139*H139</f>
        <v>0</v>
      </c>
      <c r="S139" s="222">
        <v>0.316</v>
      </c>
      <c r="T139" s="223">
        <f>S139*H139</f>
        <v>17.00712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4" t="s">
        <v>217</v>
      </c>
      <c r="AT139" s="224" t="s">
        <v>213</v>
      </c>
      <c r="AU139" s="224" t="s">
        <v>95</v>
      </c>
      <c r="AY139" s="16" t="s">
        <v>211</v>
      </c>
      <c r="BE139" s="225">
        <f>IF(N139="základná",J139,0)</f>
        <v>0</v>
      </c>
      <c r="BF139" s="225">
        <f>IF(N139="znížená",J139,0)</f>
        <v>0</v>
      </c>
      <c r="BG139" s="225">
        <f>IF(N139="zákl. prenesená",J139,0)</f>
        <v>0</v>
      </c>
      <c r="BH139" s="225">
        <f>IF(N139="zníž. prenesená",J139,0)</f>
        <v>0</v>
      </c>
      <c r="BI139" s="225">
        <f>IF(N139="nulová",J139,0)</f>
        <v>0</v>
      </c>
      <c r="BJ139" s="16" t="s">
        <v>95</v>
      </c>
      <c r="BK139" s="225">
        <f>ROUND(I139*H139,2)</f>
        <v>0</v>
      </c>
      <c r="BL139" s="16" t="s">
        <v>217</v>
      </c>
      <c r="BM139" s="224" t="s">
        <v>1144</v>
      </c>
    </row>
    <row r="140" spans="1:65" s="2" customFormat="1" ht="30" customHeight="1">
      <c r="A140" s="33"/>
      <c r="B140" s="34"/>
      <c r="C140" s="213" t="s">
        <v>95</v>
      </c>
      <c r="D140" s="213" t="s">
        <v>213</v>
      </c>
      <c r="E140" s="214" t="s">
        <v>573</v>
      </c>
      <c r="F140" s="215" t="s">
        <v>574</v>
      </c>
      <c r="G140" s="216" t="s">
        <v>216</v>
      </c>
      <c r="H140" s="217">
        <v>53.82</v>
      </c>
      <c r="I140" s="218"/>
      <c r="J140" s="217">
        <f>ROUND(I140*H140,2)</f>
        <v>0</v>
      </c>
      <c r="K140" s="219"/>
      <c r="L140" s="38"/>
      <c r="M140" s="220" t="s">
        <v>1</v>
      </c>
      <c r="N140" s="221" t="s">
        <v>42</v>
      </c>
      <c r="O140" s="74"/>
      <c r="P140" s="222">
        <f>O140*H140</f>
        <v>0</v>
      </c>
      <c r="Q140" s="222">
        <v>0</v>
      </c>
      <c r="R140" s="222">
        <f>Q140*H140</f>
        <v>0</v>
      </c>
      <c r="S140" s="222">
        <v>0.4</v>
      </c>
      <c r="T140" s="223">
        <f>S140*H140</f>
        <v>21.528000000000002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4" t="s">
        <v>217</v>
      </c>
      <c r="AT140" s="224" t="s">
        <v>213</v>
      </c>
      <c r="AU140" s="224" t="s">
        <v>95</v>
      </c>
      <c r="AY140" s="16" t="s">
        <v>211</v>
      </c>
      <c r="BE140" s="225">
        <f>IF(N140="základná",J140,0)</f>
        <v>0</v>
      </c>
      <c r="BF140" s="225">
        <f>IF(N140="znížená",J140,0)</f>
        <v>0</v>
      </c>
      <c r="BG140" s="225">
        <f>IF(N140="zákl. prenesená",J140,0)</f>
        <v>0</v>
      </c>
      <c r="BH140" s="225">
        <f>IF(N140="zníž. prenesená",J140,0)</f>
        <v>0</v>
      </c>
      <c r="BI140" s="225">
        <f>IF(N140="nulová",J140,0)</f>
        <v>0</v>
      </c>
      <c r="BJ140" s="16" t="s">
        <v>95</v>
      </c>
      <c r="BK140" s="225">
        <f>ROUND(I140*H140,2)</f>
        <v>0</v>
      </c>
      <c r="BL140" s="16" t="s">
        <v>217</v>
      </c>
      <c r="BM140" s="224" t="s">
        <v>1145</v>
      </c>
    </row>
    <row r="141" spans="1:65" s="12" customFormat="1" ht="22.9" customHeight="1">
      <c r="B141" s="197"/>
      <c r="C141" s="198"/>
      <c r="D141" s="199" t="s">
        <v>75</v>
      </c>
      <c r="E141" s="211" t="s">
        <v>217</v>
      </c>
      <c r="F141" s="211" t="s">
        <v>366</v>
      </c>
      <c r="G141" s="198"/>
      <c r="H141" s="198"/>
      <c r="I141" s="201"/>
      <c r="J141" s="212">
        <f>BK141</f>
        <v>0</v>
      </c>
      <c r="K141" s="198"/>
      <c r="L141" s="203"/>
      <c r="M141" s="204"/>
      <c r="N141" s="205"/>
      <c r="O141" s="205"/>
      <c r="P141" s="206">
        <f>SUM(P142:P147)</f>
        <v>0</v>
      </c>
      <c r="Q141" s="205"/>
      <c r="R141" s="206">
        <f>SUM(R142:R147)</f>
        <v>0.13413499999999998</v>
      </c>
      <c r="S141" s="205"/>
      <c r="T141" s="207">
        <f>SUM(T142:T147)</f>
        <v>0</v>
      </c>
      <c r="AR141" s="208" t="s">
        <v>84</v>
      </c>
      <c r="AT141" s="209" t="s">
        <v>75</v>
      </c>
      <c r="AU141" s="209" t="s">
        <v>84</v>
      </c>
      <c r="AY141" s="208" t="s">
        <v>211</v>
      </c>
      <c r="BK141" s="210">
        <f>SUM(BK142:BK147)</f>
        <v>0</v>
      </c>
    </row>
    <row r="142" spans="1:65" s="2" customFormat="1" ht="22.15" customHeight="1">
      <c r="A142" s="33"/>
      <c r="B142" s="34"/>
      <c r="C142" s="213" t="s">
        <v>225</v>
      </c>
      <c r="D142" s="213" t="s">
        <v>213</v>
      </c>
      <c r="E142" s="214" t="s">
        <v>372</v>
      </c>
      <c r="F142" s="215" t="s">
        <v>915</v>
      </c>
      <c r="G142" s="216" t="s">
        <v>216</v>
      </c>
      <c r="H142" s="217">
        <v>54.66</v>
      </c>
      <c r="I142" s="218"/>
      <c r="J142" s="217">
        <f>ROUND(I142*H142,2)</f>
        <v>0</v>
      </c>
      <c r="K142" s="219"/>
      <c r="L142" s="38"/>
      <c r="M142" s="220" t="s">
        <v>1</v>
      </c>
      <c r="N142" s="221" t="s">
        <v>42</v>
      </c>
      <c r="O142" s="74"/>
      <c r="P142" s="222">
        <f>O142*H142</f>
        <v>0</v>
      </c>
      <c r="Q142" s="222">
        <v>2.2499999999999998E-3</v>
      </c>
      <c r="R142" s="222">
        <f>Q142*H142</f>
        <v>0.12298499999999998</v>
      </c>
      <c r="S142" s="222">
        <v>0</v>
      </c>
      <c r="T142" s="223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4" t="s">
        <v>217</v>
      </c>
      <c r="AT142" s="224" t="s">
        <v>213</v>
      </c>
      <c r="AU142" s="224" t="s">
        <v>95</v>
      </c>
      <c r="AY142" s="16" t="s">
        <v>211</v>
      </c>
      <c r="BE142" s="225">
        <f>IF(N142="základná",J142,0)</f>
        <v>0</v>
      </c>
      <c r="BF142" s="225">
        <f>IF(N142="znížená",J142,0)</f>
        <v>0</v>
      </c>
      <c r="BG142" s="225">
        <f>IF(N142="zákl. prenesená",J142,0)</f>
        <v>0</v>
      </c>
      <c r="BH142" s="225">
        <f>IF(N142="zníž. prenesená",J142,0)</f>
        <v>0</v>
      </c>
      <c r="BI142" s="225">
        <f>IF(N142="nulová",J142,0)</f>
        <v>0</v>
      </c>
      <c r="BJ142" s="16" t="s">
        <v>95</v>
      </c>
      <c r="BK142" s="225">
        <f>ROUND(I142*H142,2)</f>
        <v>0</v>
      </c>
      <c r="BL142" s="16" t="s">
        <v>217</v>
      </c>
      <c r="BM142" s="224" t="s">
        <v>696</v>
      </c>
    </row>
    <row r="143" spans="1:65" s="13" customFormat="1">
      <c r="B143" s="226"/>
      <c r="C143" s="227"/>
      <c r="D143" s="228" t="s">
        <v>219</v>
      </c>
      <c r="E143" s="229" t="s">
        <v>1</v>
      </c>
      <c r="F143" s="230" t="s">
        <v>1146</v>
      </c>
      <c r="G143" s="227"/>
      <c r="H143" s="231">
        <v>52.5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219</v>
      </c>
      <c r="AU143" s="237" t="s">
        <v>95</v>
      </c>
      <c r="AV143" s="13" t="s">
        <v>95</v>
      </c>
      <c r="AW143" s="13" t="s">
        <v>32</v>
      </c>
      <c r="AX143" s="13" t="s">
        <v>76</v>
      </c>
      <c r="AY143" s="237" t="s">
        <v>211</v>
      </c>
    </row>
    <row r="144" spans="1:65" s="13" customFormat="1">
      <c r="B144" s="226"/>
      <c r="C144" s="227"/>
      <c r="D144" s="228" t="s">
        <v>219</v>
      </c>
      <c r="E144" s="229" t="s">
        <v>1</v>
      </c>
      <c r="F144" s="230" t="s">
        <v>1147</v>
      </c>
      <c r="G144" s="227"/>
      <c r="H144" s="231">
        <v>2.16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219</v>
      </c>
      <c r="AU144" s="237" t="s">
        <v>95</v>
      </c>
      <c r="AV144" s="13" t="s">
        <v>95</v>
      </c>
      <c r="AW144" s="13" t="s">
        <v>32</v>
      </c>
      <c r="AX144" s="13" t="s">
        <v>76</v>
      </c>
      <c r="AY144" s="237" t="s">
        <v>211</v>
      </c>
    </row>
    <row r="145" spans="1:65" s="14" customFormat="1">
      <c r="B145" s="238"/>
      <c r="C145" s="239"/>
      <c r="D145" s="228" t="s">
        <v>219</v>
      </c>
      <c r="E145" s="240" t="s">
        <v>1</v>
      </c>
      <c r="F145" s="241" t="s">
        <v>231</v>
      </c>
      <c r="G145" s="239"/>
      <c r="H145" s="242">
        <v>54.66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AT145" s="248" t="s">
        <v>219</v>
      </c>
      <c r="AU145" s="248" t="s">
        <v>95</v>
      </c>
      <c r="AV145" s="14" t="s">
        <v>217</v>
      </c>
      <c r="AW145" s="14" t="s">
        <v>32</v>
      </c>
      <c r="AX145" s="14" t="s">
        <v>84</v>
      </c>
      <c r="AY145" s="248" t="s">
        <v>211</v>
      </c>
    </row>
    <row r="146" spans="1:65" s="2" customFormat="1" ht="14.45" customHeight="1">
      <c r="A146" s="33"/>
      <c r="B146" s="34"/>
      <c r="C146" s="249" t="s">
        <v>217</v>
      </c>
      <c r="D146" s="249" t="s">
        <v>314</v>
      </c>
      <c r="E146" s="250" t="s">
        <v>377</v>
      </c>
      <c r="F146" s="251" t="s">
        <v>378</v>
      </c>
      <c r="G146" s="252" t="s">
        <v>216</v>
      </c>
      <c r="H146" s="253">
        <v>55.75</v>
      </c>
      <c r="I146" s="254"/>
      <c r="J146" s="253">
        <f>ROUND(I146*H146,2)</f>
        <v>0</v>
      </c>
      <c r="K146" s="255"/>
      <c r="L146" s="256"/>
      <c r="M146" s="257" t="s">
        <v>1</v>
      </c>
      <c r="N146" s="258" t="s">
        <v>42</v>
      </c>
      <c r="O146" s="74"/>
      <c r="P146" s="222">
        <f>O146*H146</f>
        <v>0</v>
      </c>
      <c r="Q146" s="222">
        <v>2.0000000000000001E-4</v>
      </c>
      <c r="R146" s="222">
        <f>Q146*H146</f>
        <v>1.115E-2</v>
      </c>
      <c r="S146" s="222">
        <v>0</v>
      </c>
      <c r="T146" s="223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24" t="s">
        <v>252</v>
      </c>
      <c r="AT146" s="224" t="s">
        <v>314</v>
      </c>
      <c r="AU146" s="224" t="s">
        <v>95</v>
      </c>
      <c r="AY146" s="16" t="s">
        <v>211</v>
      </c>
      <c r="BE146" s="225">
        <f>IF(N146="základná",J146,0)</f>
        <v>0</v>
      </c>
      <c r="BF146" s="225">
        <f>IF(N146="znížená",J146,0)</f>
        <v>0</v>
      </c>
      <c r="BG146" s="225">
        <f>IF(N146="zákl. prenesená",J146,0)</f>
        <v>0</v>
      </c>
      <c r="BH146" s="225">
        <f>IF(N146="zníž. prenesená",J146,0)</f>
        <v>0</v>
      </c>
      <c r="BI146" s="225">
        <f>IF(N146="nulová",J146,0)</f>
        <v>0</v>
      </c>
      <c r="BJ146" s="16" t="s">
        <v>95</v>
      </c>
      <c r="BK146" s="225">
        <f>ROUND(I146*H146,2)</f>
        <v>0</v>
      </c>
      <c r="BL146" s="16" t="s">
        <v>217</v>
      </c>
      <c r="BM146" s="224" t="s">
        <v>700</v>
      </c>
    </row>
    <row r="147" spans="1:65" s="13" customFormat="1">
      <c r="B147" s="226"/>
      <c r="C147" s="227"/>
      <c r="D147" s="228" t="s">
        <v>219</v>
      </c>
      <c r="E147" s="227"/>
      <c r="F147" s="230" t="s">
        <v>1148</v>
      </c>
      <c r="G147" s="227"/>
      <c r="H147" s="231">
        <v>55.75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219</v>
      </c>
      <c r="AU147" s="237" t="s">
        <v>95</v>
      </c>
      <c r="AV147" s="13" t="s">
        <v>95</v>
      </c>
      <c r="AW147" s="13" t="s">
        <v>4</v>
      </c>
      <c r="AX147" s="13" t="s">
        <v>84</v>
      </c>
      <c r="AY147" s="237" t="s">
        <v>211</v>
      </c>
    </row>
    <row r="148" spans="1:65" s="12" customFormat="1" ht="22.9" customHeight="1">
      <c r="B148" s="197"/>
      <c r="C148" s="198"/>
      <c r="D148" s="199" t="s">
        <v>75</v>
      </c>
      <c r="E148" s="211" t="s">
        <v>236</v>
      </c>
      <c r="F148" s="211" t="s">
        <v>390</v>
      </c>
      <c r="G148" s="198"/>
      <c r="H148" s="198"/>
      <c r="I148" s="201"/>
      <c r="J148" s="212">
        <f>BK148</f>
        <v>0</v>
      </c>
      <c r="K148" s="198"/>
      <c r="L148" s="203"/>
      <c r="M148" s="204"/>
      <c r="N148" s="205"/>
      <c r="O148" s="205"/>
      <c r="P148" s="206">
        <f>SUM(P149:P162)</f>
        <v>0</v>
      </c>
      <c r="Q148" s="205"/>
      <c r="R148" s="206">
        <f>SUM(R149:R162)</f>
        <v>48.373284800000008</v>
      </c>
      <c r="S148" s="205"/>
      <c r="T148" s="207">
        <f>SUM(T149:T162)</f>
        <v>0</v>
      </c>
      <c r="AR148" s="208" t="s">
        <v>84</v>
      </c>
      <c r="AT148" s="209" t="s">
        <v>75</v>
      </c>
      <c r="AU148" s="209" t="s">
        <v>84</v>
      </c>
      <c r="AY148" s="208" t="s">
        <v>211</v>
      </c>
      <c r="BK148" s="210">
        <f>SUM(BK149:BK162)</f>
        <v>0</v>
      </c>
    </row>
    <row r="149" spans="1:65" s="2" customFormat="1" ht="30" customHeight="1">
      <c r="A149" s="33"/>
      <c r="B149" s="34"/>
      <c r="C149" s="213" t="s">
        <v>236</v>
      </c>
      <c r="D149" s="213" t="s">
        <v>213</v>
      </c>
      <c r="E149" s="214" t="s">
        <v>392</v>
      </c>
      <c r="F149" s="215" t="s">
        <v>796</v>
      </c>
      <c r="G149" s="216" t="s">
        <v>216</v>
      </c>
      <c r="H149" s="217">
        <v>54.66</v>
      </c>
      <c r="I149" s="218"/>
      <c r="J149" s="217">
        <f>ROUND(I149*H149,2)</f>
        <v>0</v>
      </c>
      <c r="K149" s="219"/>
      <c r="L149" s="38"/>
      <c r="M149" s="220" t="s">
        <v>1</v>
      </c>
      <c r="N149" s="221" t="s">
        <v>42</v>
      </c>
      <c r="O149" s="74"/>
      <c r="P149" s="222">
        <f>O149*H149</f>
        <v>0</v>
      </c>
      <c r="Q149" s="222">
        <v>0.27994000000000002</v>
      </c>
      <c r="R149" s="222">
        <f>Q149*H149</f>
        <v>15.301520400000001</v>
      </c>
      <c r="S149" s="222">
        <v>0</v>
      </c>
      <c r="T149" s="223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4" t="s">
        <v>217</v>
      </c>
      <c r="AT149" s="224" t="s">
        <v>213</v>
      </c>
      <c r="AU149" s="224" t="s">
        <v>95</v>
      </c>
      <c r="AY149" s="16" t="s">
        <v>211</v>
      </c>
      <c r="BE149" s="225">
        <f>IF(N149="základná",J149,0)</f>
        <v>0</v>
      </c>
      <c r="BF149" s="225">
        <f>IF(N149="znížená",J149,0)</f>
        <v>0</v>
      </c>
      <c r="BG149" s="225">
        <f>IF(N149="zákl. prenesená",J149,0)</f>
        <v>0</v>
      </c>
      <c r="BH149" s="225">
        <f>IF(N149="zníž. prenesená",J149,0)</f>
        <v>0</v>
      </c>
      <c r="BI149" s="225">
        <f>IF(N149="nulová",J149,0)</f>
        <v>0</v>
      </c>
      <c r="BJ149" s="16" t="s">
        <v>95</v>
      </c>
      <c r="BK149" s="225">
        <f>ROUND(I149*H149,2)</f>
        <v>0</v>
      </c>
      <c r="BL149" s="16" t="s">
        <v>217</v>
      </c>
      <c r="BM149" s="224" t="s">
        <v>703</v>
      </c>
    </row>
    <row r="150" spans="1:65" s="13" customFormat="1">
      <c r="B150" s="226"/>
      <c r="C150" s="227"/>
      <c r="D150" s="228" t="s">
        <v>219</v>
      </c>
      <c r="E150" s="229" t="s">
        <v>1</v>
      </c>
      <c r="F150" s="230" t="s">
        <v>1149</v>
      </c>
      <c r="G150" s="227"/>
      <c r="H150" s="231">
        <v>52.5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219</v>
      </c>
      <c r="AU150" s="237" t="s">
        <v>95</v>
      </c>
      <c r="AV150" s="13" t="s">
        <v>95</v>
      </c>
      <c r="AW150" s="13" t="s">
        <v>32</v>
      </c>
      <c r="AX150" s="13" t="s">
        <v>76</v>
      </c>
      <c r="AY150" s="237" t="s">
        <v>211</v>
      </c>
    </row>
    <row r="151" spans="1:65" s="13" customFormat="1">
      <c r="B151" s="226"/>
      <c r="C151" s="227"/>
      <c r="D151" s="228" t="s">
        <v>219</v>
      </c>
      <c r="E151" s="229" t="s">
        <v>1</v>
      </c>
      <c r="F151" s="230" t="s">
        <v>1147</v>
      </c>
      <c r="G151" s="227"/>
      <c r="H151" s="231">
        <v>2.16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219</v>
      </c>
      <c r="AU151" s="237" t="s">
        <v>95</v>
      </c>
      <c r="AV151" s="13" t="s">
        <v>95</v>
      </c>
      <c r="AW151" s="13" t="s">
        <v>32</v>
      </c>
      <c r="AX151" s="13" t="s">
        <v>76</v>
      </c>
      <c r="AY151" s="237" t="s">
        <v>211</v>
      </c>
    </row>
    <row r="152" spans="1:65" s="14" customFormat="1">
      <c r="B152" s="238"/>
      <c r="C152" s="239"/>
      <c r="D152" s="228" t="s">
        <v>219</v>
      </c>
      <c r="E152" s="240" t="s">
        <v>1</v>
      </c>
      <c r="F152" s="241" t="s">
        <v>231</v>
      </c>
      <c r="G152" s="239"/>
      <c r="H152" s="242">
        <v>54.66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219</v>
      </c>
      <c r="AU152" s="248" t="s">
        <v>95</v>
      </c>
      <c r="AV152" s="14" t="s">
        <v>217</v>
      </c>
      <c r="AW152" s="14" t="s">
        <v>32</v>
      </c>
      <c r="AX152" s="14" t="s">
        <v>84</v>
      </c>
      <c r="AY152" s="248" t="s">
        <v>211</v>
      </c>
    </row>
    <row r="153" spans="1:65" s="2" customFormat="1" ht="34.9" customHeight="1">
      <c r="A153" s="33"/>
      <c r="B153" s="34"/>
      <c r="C153" s="213" t="s">
        <v>242</v>
      </c>
      <c r="D153" s="213" t="s">
        <v>213</v>
      </c>
      <c r="E153" s="214" t="s">
        <v>707</v>
      </c>
      <c r="F153" s="215" t="s">
        <v>708</v>
      </c>
      <c r="G153" s="216" t="s">
        <v>216</v>
      </c>
      <c r="H153" s="217">
        <v>54.66</v>
      </c>
      <c r="I153" s="218"/>
      <c r="J153" s="217">
        <f>ROUND(I153*H153,2)</f>
        <v>0</v>
      </c>
      <c r="K153" s="219"/>
      <c r="L153" s="38"/>
      <c r="M153" s="220" t="s">
        <v>1</v>
      </c>
      <c r="N153" s="221" t="s">
        <v>42</v>
      </c>
      <c r="O153" s="74"/>
      <c r="P153" s="222">
        <f>O153*H153</f>
        <v>0</v>
      </c>
      <c r="Q153" s="222">
        <v>0.30834</v>
      </c>
      <c r="R153" s="222">
        <f>Q153*H153</f>
        <v>16.853864399999999</v>
      </c>
      <c r="S153" s="222">
        <v>0</v>
      </c>
      <c r="T153" s="223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24" t="s">
        <v>217</v>
      </c>
      <c r="AT153" s="224" t="s">
        <v>213</v>
      </c>
      <c r="AU153" s="224" t="s">
        <v>95</v>
      </c>
      <c r="AY153" s="16" t="s">
        <v>211</v>
      </c>
      <c r="BE153" s="225">
        <f>IF(N153="základná",J153,0)</f>
        <v>0</v>
      </c>
      <c r="BF153" s="225">
        <f>IF(N153="znížená",J153,0)</f>
        <v>0</v>
      </c>
      <c r="BG153" s="225">
        <f>IF(N153="zákl. prenesená",J153,0)</f>
        <v>0</v>
      </c>
      <c r="BH153" s="225">
        <f>IF(N153="zníž. prenesená",J153,0)</f>
        <v>0</v>
      </c>
      <c r="BI153" s="225">
        <f>IF(N153="nulová",J153,0)</f>
        <v>0</v>
      </c>
      <c r="BJ153" s="16" t="s">
        <v>95</v>
      </c>
      <c r="BK153" s="225">
        <f>ROUND(I153*H153,2)</f>
        <v>0</v>
      </c>
      <c r="BL153" s="16" t="s">
        <v>217</v>
      </c>
      <c r="BM153" s="224" t="s">
        <v>709</v>
      </c>
    </row>
    <row r="154" spans="1:65" s="13" customFormat="1">
      <c r="B154" s="226"/>
      <c r="C154" s="227"/>
      <c r="D154" s="228" t="s">
        <v>219</v>
      </c>
      <c r="E154" s="229" t="s">
        <v>1</v>
      </c>
      <c r="F154" s="230" t="s">
        <v>1149</v>
      </c>
      <c r="G154" s="227"/>
      <c r="H154" s="231">
        <v>52.5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219</v>
      </c>
      <c r="AU154" s="237" t="s">
        <v>95</v>
      </c>
      <c r="AV154" s="13" t="s">
        <v>95</v>
      </c>
      <c r="AW154" s="13" t="s">
        <v>32</v>
      </c>
      <c r="AX154" s="13" t="s">
        <v>76</v>
      </c>
      <c r="AY154" s="237" t="s">
        <v>211</v>
      </c>
    </row>
    <row r="155" spans="1:65" s="13" customFormat="1">
      <c r="B155" s="226"/>
      <c r="C155" s="227"/>
      <c r="D155" s="228" t="s">
        <v>219</v>
      </c>
      <c r="E155" s="229" t="s">
        <v>1</v>
      </c>
      <c r="F155" s="230" t="s">
        <v>1147</v>
      </c>
      <c r="G155" s="227"/>
      <c r="H155" s="231">
        <v>2.16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219</v>
      </c>
      <c r="AU155" s="237" t="s">
        <v>95</v>
      </c>
      <c r="AV155" s="13" t="s">
        <v>95</v>
      </c>
      <c r="AW155" s="13" t="s">
        <v>32</v>
      </c>
      <c r="AX155" s="13" t="s">
        <v>76</v>
      </c>
      <c r="AY155" s="237" t="s">
        <v>211</v>
      </c>
    </row>
    <row r="156" spans="1:65" s="14" customFormat="1">
      <c r="B156" s="238"/>
      <c r="C156" s="239"/>
      <c r="D156" s="228" t="s">
        <v>219</v>
      </c>
      <c r="E156" s="240" t="s">
        <v>1</v>
      </c>
      <c r="F156" s="241" t="s">
        <v>231</v>
      </c>
      <c r="G156" s="239"/>
      <c r="H156" s="242">
        <v>54.66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219</v>
      </c>
      <c r="AU156" s="248" t="s">
        <v>95</v>
      </c>
      <c r="AV156" s="14" t="s">
        <v>217</v>
      </c>
      <c r="AW156" s="14" t="s">
        <v>32</v>
      </c>
      <c r="AX156" s="14" t="s">
        <v>84</v>
      </c>
      <c r="AY156" s="248" t="s">
        <v>211</v>
      </c>
    </row>
    <row r="157" spans="1:65" s="2" customFormat="1" ht="30" customHeight="1">
      <c r="A157" s="33"/>
      <c r="B157" s="34"/>
      <c r="C157" s="213" t="s">
        <v>247</v>
      </c>
      <c r="D157" s="213" t="s">
        <v>213</v>
      </c>
      <c r="E157" s="214" t="s">
        <v>715</v>
      </c>
      <c r="F157" s="215" t="s">
        <v>1087</v>
      </c>
      <c r="G157" s="216" t="s">
        <v>216</v>
      </c>
      <c r="H157" s="217">
        <v>52.5</v>
      </c>
      <c r="I157" s="218"/>
      <c r="J157" s="217">
        <f>ROUND(I157*H157,2)</f>
        <v>0</v>
      </c>
      <c r="K157" s="219"/>
      <c r="L157" s="38"/>
      <c r="M157" s="220" t="s">
        <v>1</v>
      </c>
      <c r="N157" s="221" t="s">
        <v>42</v>
      </c>
      <c r="O157" s="74"/>
      <c r="P157" s="222">
        <f>O157*H157</f>
        <v>0</v>
      </c>
      <c r="Q157" s="222">
        <v>0.112</v>
      </c>
      <c r="R157" s="222">
        <f>Q157*H157</f>
        <v>5.88</v>
      </c>
      <c r="S157" s="222">
        <v>0</v>
      </c>
      <c r="T157" s="223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24" t="s">
        <v>217</v>
      </c>
      <c r="AT157" s="224" t="s">
        <v>213</v>
      </c>
      <c r="AU157" s="224" t="s">
        <v>95</v>
      </c>
      <c r="AY157" s="16" t="s">
        <v>211</v>
      </c>
      <c r="BE157" s="225">
        <f>IF(N157="základná",J157,0)</f>
        <v>0</v>
      </c>
      <c r="BF157" s="225">
        <f>IF(N157="znížená",J157,0)</f>
        <v>0</v>
      </c>
      <c r="BG157" s="225">
        <f>IF(N157="zákl. prenesená",J157,0)</f>
        <v>0</v>
      </c>
      <c r="BH157" s="225">
        <f>IF(N157="zníž. prenesená",J157,0)</f>
        <v>0</v>
      </c>
      <c r="BI157" s="225">
        <f>IF(N157="nulová",J157,0)</f>
        <v>0</v>
      </c>
      <c r="BJ157" s="16" t="s">
        <v>95</v>
      </c>
      <c r="BK157" s="225">
        <f>ROUND(I157*H157,2)</f>
        <v>0</v>
      </c>
      <c r="BL157" s="16" t="s">
        <v>217</v>
      </c>
      <c r="BM157" s="224" t="s">
        <v>717</v>
      </c>
    </row>
    <row r="158" spans="1:65" s="13" customFormat="1">
      <c r="B158" s="226"/>
      <c r="C158" s="227"/>
      <c r="D158" s="228" t="s">
        <v>219</v>
      </c>
      <c r="E158" s="229" t="s">
        <v>1</v>
      </c>
      <c r="F158" s="230" t="s">
        <v>1149</v>
      </c>
      <c r="G158" s="227"/>
      <c r="H158" s="231">
        <v>52.5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219</v>
      </c>
      <c r="AU158" s="237" t="s">
        <v>95</v>
      </c>
      <c r="AV158" s="13" t="s">
        <v>95</v>
      </c>
      <c r="AW158" s="13" t="s">
        <v>32</v>
      </c>
      <c r="AX158" s="13" t="s">
        <v>84</v>
      </c>
      <c r="AY158" s="237" t="s">
        <v>211</v>
      </c>
    </row>
    <row r="159" spans="1:65" s="2" customFormat="1" ht="22.15" customHeight="1">
      <c r="A159" s="33"/>
      <c r="B159" s="34"/>
      <c r="C159" s="249" t="s">
        <v>252</v>
      </c>
      <c r="D159" s="249" t="s">
        <v>314</v>
      </c>
      <c r="E159" s="250" t="s">
        <v>719</v>
      </c>
      <c r="F159" s="251" t="s">
        <v>720</v>
      </c>
      <c r="G159" s="252" t="s">
        <v>216</v>
      </c>
      <c r="H159" s="253">
        <v>53.03</v>
      </c>
      <c r="I159" s="254"/>
      <c r="J159" s="253">
        <f>ROUND(I159*H159,2)</f>
        <v>0</v>
      </c>
      <c r="K159" s="255"/>
      <c r="L159" s="256"/>
      <c r="M159" s="257" t="s">
        <v>1</v>
      </c>
      <c r="N159" s="258" t="s">
        <v>42</v>
      </c>
      <c r="O159" s="74"/>
      <c r="P159" s="222">
        <f>O159*H159</f>
        <v>0</v>
      </c>
      <c r="Q159" s="222">
        <v>0.18</v>
      </c>
      <c r="R159" s="222">
        <f>Q159*H159</f>
        <v>9.545399999999999</v>
      </c>
      <c r="S159" s="222">
        <v>0</v>
      </c>
      <c r="T159" s="22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24" t="s">
        <v>252</v>
      </c>
      <c r="AT159" s="224" t="s">
        <v>314</v>
      </c>
      <c r="AU159" s="224" t="s">
        <v>95</v>
      </c>
      <c r="AY159" s="16" t="s">
        <v>211</v>
      </c>
      <c r="BE159" s="225">
        <f>IF(N159="základná",J159,0)</f>
        <v>0</v>
      </c>
      <c r="BF159" s="225">
        <f>IF(N159="znížená",J159,0)</f>
        <v>0</v>
      </c>
      <c r="BG159" s="225">
        <f>IF(N159="zákl. prenesená",J159,0)</f>
        <v>0</v>
      </c>
      <c r="BH159" s="225">
        <f>IF(N159="zníž. prenesená",J159,0)</f>
        <v>0</v>
      </c>
      <c r="BI159" s="225">
        <f>IF(N159="nulová",J159,0)</f>
        <v>0</v>
      </c>
      <c r="BJ159" s="16" t="s">
        <v>95</v>
      </c>
      <c r="BK159" s="225">
        <f>ROUND(I159*H159,2)</f>
        <v>0</v>
      </c>
      <c r="BL159" s="16" t="s">
        <v>217</v>
      </c>
      <c r="BM159" s="224" t="s">
        <v>721</v>
      </c>
    </row>
    <row r="160" spans="1:65" s="13" customFormat="1">
      <c r="B160" s="226"/>
      <c r="C160" s="227"/>
      <c r="D160" s="228" t="s">
        <v>219</v>
      </c>
      <c r="E160" s="227"/>
      <c r="F160" s="230" t="s">
        <v>1150</v>
      </c>
      <c r="G160" s="227"/>
      <c r="H160" s="231">
        <v>53.03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219</v>
      </c>
      <c r="AU160" s="237" t="s">
        <v>95</v>
      </c>
      <c r="AV160" s="13" t="s">
        <v>95</v>
      </c>
      <c r="AW160" s="13" t="s">
        <v>4</v>
      </c>
      <c r="AX160" s="13" t="s">
        <v>84</v>
      </c>
      <c r="AY160" s="237" t="s">
        <v>211</v>
      </c>
    </row>
    <row r="161" spans="1:65" s="2" customFormat="1" ht="22.15" customHeight="1">
      <c r="A161" s="33"/>
      <c r="B161" s="34"/>
      <c r="C161" s="213" t="s">
        <v>256</v>
      </c>
      <c r="D161" s="213" t="s">
        <v>213</v>
      </c>
      <c r="E161" s="214" t="s">
        <v>726</v>
      </c>
      <c r="F161" s="215" t="s">
        <v>727</v>
      </c>
      <c r="G161" s="216" t="s">
        <v>216</v>
      </c>
      <c r="H161" s="217">
        <v>3.17</v>
      </c>
      <c r="I161" s="218"/>
      <c r="J161" s="217">
        <f>ROUND(I161*H161,2)</f>
        <v>0</v>
      </c>
      <c r="K161" s="219"/>
      <c r="L161" s="38"/>
      <c r="M161" s="220" t="s">
        <v>1</v>
      </c>
      <c r="N161" s="221" t="s">
        <v>42</v>
      </c>
      <c r="O161" s="74"/>
      <c r="P161" s="222">
        <f>O161*H161</f>
        <v>0</v>
      </c>
      <c r="Q161" s="222">
        <v>0.112</v>
      </c>
      <c r="R161" s="222">
        <f>Q161*H161</f>
        <v>0.35504000000000002</v>
      </c>
      <c r="S161" s="222">
        <v>0</v>
      </c>
      <c r="T161" s="223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24" t="s">
        <v>217</v>
      </c>
      <c r="AT161" s="224" t="s">
        <v>213</v>
      </c>
      <c r="AU161" s="224" t="s">
        <v>95</v>
      </c>
      <c r="AY161" s="16" t="s">
        <v>211</v>
      </c>
      <c r="BE161" s="225">
        <f>IF(N161="základná",J161,0)</f>
        <v>0</v>
      </c>
      <c r="BF161" s="225">
        <f>IF(N161="znížená",J161,0)</f>
        <v>0</v>
      </c>
      <c r="BG161" s="225">
        <f>IF(N161="zákl. prenesená",J161,0)</f>
        <v>0</v>
      </c>
      <c r="BH161" s="225">
        <f>IF(N161="zníž. prenesená",J161,0)</f>
        <v>0</v>
      </c>
      <c r="BI161" s="225">
        <f>IF(N161="nulová",J161,0)</f>
        <v>0</v>
      </c>
      <c r="BJ161" s="16" t="s">
        <v>95</v>
      </c>
      <c r="BK161" s="225">
        <f>ROUND(I161*H161,2)</f>
        <v>0</v>
      </c>
      <c r="BL161" s="16" t="s">
        <v>217</v>
      </c>
      <c r="BM161" s="224" t="s">
        <v>728</v>
      </c>
    </row>
    <row r="162" spans="1:65" s="2" customFormat="1" ht="14.45" customHeight="1">
      <c r="A162" s="33"/>
      <c r="B162" s="34"/>
      <c r="C162" s="249" t="s">
        <v>261</v>
      </c>
      <c r="D162" s="249" t="s">
        <v>314</v>
      </c>
      <c r="E162" s="250" t="s">
        <v>729</v>
      </c>
      <c r="F162" s="251" t="s">
        <v>730</v>
      </c>
      <c r="G162" s="252" t="s">
        <v>216</v>
      </c>
      <c r="H162" s="253">
        <v>3.17</v>
      </c>
      <c r="I162" s="254"/>
      <c r="J162" s="253">
        <f>ROUND(I162*H162,2)</f>
        <v>0</v>
      </c>
      <c r="K162" s="255"/>
      <c r="L162" s="256"/>
      <c r="M162" s="257" t="s">
        <v>1</v>
      </c>
      <c r="N162" s="258" t="s">
        <v>42</v>
      </c>
      <c r="O162" s="74"/>
      <c r="P162" s="222">
        <f>O162*H162</f>
        <v>0</v>
      </c>
      <c r="Q162" s="222">
        <v>0.13800000000000001</v>
      </c>
      <c r="R162" s="222">
        <f>Q162*H162</f>
        <v>0.43746000000000002</v>
      </c>
      <c r="S162" s="222">
        <v>0</v>
      </c>
      <c r="T162" s="223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24" t="s">
        <v>252</v>
      </c>
      <c r="AT162" s="224" t="s">
        <v>314</v>
      </c>
      <c r="AU162" s="224" t="s">
        <v>95</v>
      </c>
      <c r="AY162" s="16" t="s">
        <v>211</v>
      </c>
      <c r="BE162" s="225">
        <f>IF(N162="základná",J162,0)</f>
        <v>0</v>
      </c>
      <c r="BF162" s="225">
        <f>IF(N162="znížená",J162,0)</f>
        <v>0</v>
      </c>
      <c r="BG162" s="225">
        <f>IF(N162="zákl. prenesená",J162,0)</f>
        <v>0</v>
      </c>
      <c r="BH162" s="225">
        <f>IF(N162="zníž. prenesená",J162,0)</f>
        <v>0</v>
      </c>
      <c r="BI162" s="225">
        <f>IF(N162="nulová",J162,0)</f>
        <v>0</v>
      </c>
      <c r="BJ162" s="16" t="s">
        <v>95</v>
      </c>
      <c r="BK162" s="225">
        <f>ROUND(I162*H162,2)</f>
        <v>0</v>
      </c>
      <c r="BL162" s="16" t="s">
        <v>217</v>
      </c>
      <c r="BM162" s="224" t="s">
        <v>731</v>
      </c>
    </row>
    <row r="163" spans="1:65" s="12" customFormat="1" ht="22.9" customHeight="1">
      <c r="B163" s="197"/>
      <c r="C163" s="198"/>
      <c r="D163" s="199" t="s">
        <v>75</v>
      </c>
      <c r="E163" s="211" t="s">
        <v>256</v>
      </c>
      <c r="F163" s="211" t="s">
        <v>457</v>
      </c>
      <c r="G163" s="198"/>
      <c r="H163" s="198"/>
      <c r="I163" s="201"/>
      <c r="J163" s="212">
        <f>BK163</f>
        <v>0</v>
      </c>
      <c r="K163" s="198"/>
      <c r="L163" s="203"/>
      <c r="M163" s="204"/>
      <c r="N163" s="205"/>
      <c r="O163" s="205"/>
      <c r="P163" s="206">
        <f>SUM(P164:P168)</f>
        <v>0</v>
      </c>
      <c r="Q163" s="205"/>
      <c r="R163" s="206">
        <f>SUM(R164:R168)</f>
        <v>0</v>
      </c>
      <c r="S163" s="205"/>
      <c r="T163" s="207">
        <f>SUM(T164:T168)</f>
        <v>0</v>
      </c>
      <c r="AR163" s="208" t="s">
        <v>84</v>
      </c>
      <c r="AT163" s="209" t="s">
        <v>75</v>
      </c>
      <c r="AU163" s="209" t="s">
        <v>84</v>
      </c>
      <c r="AY163" s="208" t="s">
        <v>211</v>
      </c>
      <c r="BK163" s="210">
        <f>SUM(BK164:BK168)</f>
        <v>0</v>
      </c>
    </row>
    <row r="164" spans="1:65" s="2" customFormat="1" ht="30" customHeight="1">
      <c r="A164" s="33"/>
      <c r="B164" s="34"/>
      <c r="C164" s="213" t="s">
        <v>265</v>
      </c>
      <c r="D164" s="213" t="s">
        <v>213</v>
      </c>
      <c r="E164" s="214" t="s">
        <v>543</v>
      </c>
      <c r="F164" s="215" t="s">
        <v>544</v>
      </c>
      <c r="G164" s="216" t="s">
        <v>306</v>
      </c>
      <c r="H164" s="217">
        <v>38.54</v>
      </c>
      <c r="I164" s="218"/>
      <c r="J164" s="217">
        <f>ROUND(I164*H164,2)</f>
        <v>0</v>
      </c>
      <c r="K164" s="219"/>
      <c r="L164" s="38"/>
      <c r="M164" s="220" t="s">
        <v>1</v>
      </c>
      <c r="N164" s="221" t="s">
        <v>42</v>
      </c>
      <c r="O164" s="74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24" t="s">
        <v>217</v>
      </c>
      <c r="AT164" s="224" t="s">
        <v>213</v>
      </c>
      <c r="AU164" s="224" t="s">
        <v>95</v>
      </c>
      <c r="AY164" s="16" t="s">
        <v>211</v>
      </c>
      <c r="BE164" s="225">
        <f>IF(N164="základná",J164,0)</f>
        <v>0</v>
      </c>
      <c r="BF164" s="225">
        <f>IF(N164="znížená",J164,0)</f>
        <v>0</v>
      </c>
      <c r="BG164" s="225">
        <f>IF(N164="zákl. prenesená",J164,0)</f>
        <v>0</v>
      </c>
      <c r="BH164" s="225">
        <f>IF(N164="zníž. prenesená",J164,0)</f>
        <v>0</v>
      </c>
      <c r="BI164" s="225">
        <f>IF(N164="nulová",J164,0)</f>
        <v>0</v>
      </c>
      <c r="BJ164" s="16" t="s">
        <v>95</v>
      </c>
      <c r="BK164" s="225">
        <f>ROUND(I164*H164,2)</f>
        <v>0</v>
      </c>
      <c r="BL164" s="16" t="s">
        <v>217</v>
      </c>
      <c r="BM164" s="224" t="s">
        <v>1100</v>
      </c>
    </row>
    <row r="165" spans="1:65" s="2" customFormat="1" ht="22.15" customHeight="1">
      <c r="A165" s="33"/>
      <c r="B165" s="34"/>
      <c r="C165" s="213" t="s">
        <v>269</v>
      </c>
      <c r="D165" s="213" t="s">
        <v>213</v>
      </c>
      <c r="E165" s="214" t="s">
        <v>547</v>
      </c>
      <c r="F165" s="215" t="s">
        <v>548</v>
      </c>
      <c r="G165" s="216" t="s">
        <v>306</v>
      </c>
      <c r="H165" s="217">
        <v>38.54</v>
      </c>
      <c r="I165" s="218"/>
      <c r="J165" s="217">
        <f>ROUND(I165*H165,2)</f>
        <v>0</v>
      </c>
      <c r="K165" s="219"/>
      <c r="L165" s="38"/>
      <c r="M165" s="220" t="s">
        <v>1</v>
      </c>
      <c r="N165" s="221" t="s">
        <v>42</v>
      </c>
      <c r="O165" s="74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24" t="s">
        <v>217</v>
      </c>
      <c r="AT165" s="224" t="s">
        <v>213</v>
      </c>
      <c r="AU165" s="224" t="s">
        <v>95</v>
      </c>
      <c r="AY165" s="16" t="s">
        <v>211</v>
      </c>
      <c r="BE165" s="225">
        <f>IF(N165="základná",J165,0)</f>
        <v>0</v>
      </c>
      <c r="BF165" s="225">
        <f>IF(N165="znížená",J165,0)</f>
        <v>0</v>
      </c>
      <c r="BG165" s="225">
        <f>IF(N165="zákl. prenesená",J165,0)</f>
        <v>0</v>
      </c>
      <c r="BH165" s="225">
        <f>IF(N165="zníž. prenesená",J165,0)</f>
        <v>0</v>
      </c>
      <c r="BI165" s="225">
        <f>IF(N165="nulová",J165,0)</f>
        <v>0</v>
      </c>
      <c r="BJ165" s="16" t="s">
        <v>95</v>
      </c>
      <c r="BK165" s="225">
        <f>ROUND(I165*H165,2)</f>
        <v>0</v>
      </c>
      <c r="BL165" s="16" t="s">
        <v>217</v>
      </c>
      <c r="BM165" s="224" t="s">
        <v>1101</v>
      </c>
    </row>
    <row r="166" spans="1:65" s="2" customFormat="1" ht="22.15" customHeight="1">
      <c r="A166" s="33"/>
      <c r="B166" s="34"/>
      <c r="C166" s="213" t="s">
        <v>276</v>
      </c>
      <c r="D166" s="213" t="s">
        <v>213</v>
      </c>
      <c r="E166" s="214" t="s">
        <v>551</v>
      </c>
      <c r="F166" s="215" t="s">
        <v>552</v>
      </c>
      <c r="G166" s="216" t="s">
        <v>306</v>
      </c>
      <c r="H166" s="217">
        <v>38.54</v>
      </c>
      <c r="I166" s="218"/>
      <c r="J166" s="217">
        <f>ROUND(I166*H166,2)</f>
        <v>0</v>
      </c>
      <c r="K166" s="219"/>
      <c r="L166" s="38"/>
      <c r="M166" s="220" t="s">
        <v>1</v>
      </c>
      <c r="N166" s="221" t="s">
        <v>42</v>
      </c>
      <c r="O166" s="74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24" t="s">
        <v>217</v>
      </c>
      <c r="AT166" s="224" t="s">
        <v>213</v>
      </c>
      <c r="AU166" s="224" t="s">
        <v>95</v>
      </c>
      <c r="AY166" s="16" t="s">
        <v>211</v>
      </c>
      <c r="BE166" s="225">
        <f>IF(N166="základná",J166,0)</f>
        <v>0</v>
      </c>
      <c r="BF166" s="225">
        <f>IF(N166="znížená",J166,0)</f>
        <v>0</v>
      </c>
      <c r="BG166" s="225">
        <f>IF(N166="zákl. prenesená",J166,0)</f>
        <v>0</v>
      </c>
      <c r="BH166" s="225">
        <f>IF(N166="zníž. prenesená",J166,0)</f>
        <v>0</v>
      </c>
      <c r="BI166" s="225">
        <f>IF(N166="nulová",J166,0)</f>
        <v>0</v>
      </c>
      <c r="BJ166" s="16" t="s">
        <v>95</v>
      </c>
      <c r="BK166" s="225">
        <f>ROUND(I166*H166,2)</f>
        <v>0</v>
      </c>
      <c r="BL166" s="16" t="s">
        <v>217</v>
      </c>
      <c r="BM166" s="224" t="s">
        <v>1102</v>
      </c>
    </row>
    <row r="167" spans="1:65" s="2" customFormat="1" ht="22.15" customHeight="1">
      <c r="A167" s="33"/>
      <c r="B167" s="34"/>
      <c r="C167" s="213" t="s">
        <v>282</v>
      </c>
      <c r="D167" s="213" t="s">
        <v>213</v>
      </c>
      <c r="E167" s="214" t="s">
        <v>555</v>
      </c>
      <c r="F167" s="215" t="s">
        <v>556</v>
      </c>
      <c r="G167" s="216" t="s">
        <v>306</v>
      </c>
      <c r="H167" s="217">
        <v>21.52</v>
      </c>
      <c r="I167" s="218"/>
      <c r="J167" s="217">
        <f>ROUND(I167*H167,2)</f>
        <v>0</v>
      </c>
      <c r="K167" s="219"/>
      <c r="L167" s="38"/>
      <c r="M167" s="220" t="s">
        <v>1</v>
      </c>
      <c r="N167" s="221" t="s">
        <v>42</v>
      </c>
      <c r="O167" s="74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4" t="s">
        <v>217</v>
      </c>
      <c r="AT167" s="224" t="s">
        <v>213</v>
      </c>
      <c r="AU167" s="224" t="s">
        <v>95</v>
      </c>
      <c r="AY167" s="16" t="s">
        <v>211</v>
      </c>
      <c r="BE167" s="225">
        <f>IF(N167="základná",J167,0)</f>
        <v>0</v>
      </c>
      <c r="BF167" s="225">
        <f>IF(N167="znížená",J167,0)</f>
        <v>0</v>
      </c>
      <c r="BG167" s="225">
        <f>IF(N167="zákl. prenesená",J167,0)</f>
        <v>0</v>
      </c>
      <c r="BH167" s="225">
        <f>IF(N167="zníž. prenesená",J167,0)</f>
        <v>0</v>
      </c>
      <c r="BI167" s="225">
        <f>IF(N167="nulová",J167,0)</f>
        <v>0</v>
      </c>
      <c r="BJ167" s="16" t="s">
        <v>95</v>
      </c>
      <c r="BK167" s="225">
        <f>ROUND(I167*H167,2)</f>
        <v>0</v>
      </c>
      <c r="BL167" s="16" t="s">
        <v>217</v>
      </c>
      <c r="BM167" s="224" t="s">
        <v>1151</v>
      </c>
    </row>
    <row r="168" spans="1:65" s="2" customFormat="1" ht="22.15" customHeight="1">
      <c r="A168" s="33"/>
      <c r="B168" s="34"/>
      <c r="C168" s="213" t="s">
        <v>288</v>
      </c>
      <c r="D168" s="213" t="s">
        <v>213</v>
      </c>
      <c r="E168" s="214" t="s">
        <v>559</v>
      </c>
      <c r="F168" s="215" t="s">
        <v>560</v>
      </c>
      <c r="G168" s="216" t="s">
        <v>306</v>
      </c>
      <c r="H168" s="217">
        <v>17.02</v>
      </c>
      <c r="I168" s="218"/>
      <c r="J168" s="217">
        <f>ROUND(I168*H168,2)</f>
        <v>0</v>
      </c>
      <c r="K168" s="219"/>
      <c r="L168" s="38"/>
      <c r="M168" s="220" t="s">
        <v>1</v>
      </c>
      <c r="N168" s="221" t="s">
        <v>42</v>
      </c>
      <c r="O168" s="74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24" t="s">
        <v>217</v>
      </c>
      <c r="AT168" s="224" t="s">
        <v>213</v>
      </c>
      <c r="AU168" s="224" t="s">
        <v>95</v>
      </c>
      <c r="AY168" s="16" t="s">
        <v>211</v>
      </c>
      <c r="BE168" s="225">
        <f>IF(N168="základná",J168,0)</f>
        <v>0</v>
      </c>
      <c r="BF168" s="225">
        <f>IF(N168="znížená",J168,0)</f>
        <v>0</v>
      </c>
      <c r="BG168" s="225">
        <f>IF(N168="zákl. prenesená",J168,0)</f>
        <v>0</v>
      </c>
      <c r="BH168" s="225">
        <f>IF(N168="zníž. prenesená",J168,0)</f>
        <v>0</v>
      </c>
      <c r="BI168" s="225">
        <f>IF(N168="nulová",J168,0)</f>
        <v>0</v>
      </c>
      <c r="BJ168" s="16" t="s">
        <v>95</v>
      </c>
      <c r="BK168" s="225">
        <f>ROUND(I168*H168,2)</f>
        <v>0</v>
      </c>
      <c r="BL168" s="16" t="s">
        <v>217</v>
      </c>
      <c r="BM168" s="224" t="s">
        <v>1152</v>
      </c>
    </row>
    <row r="169" spans="1:65" s="12" customFormat="1" ht="22.9" customHeight="1">
      <c r="B169" s="197"/>
      <c r="C169" s="198"/>
      <c r="D169" s="199" t="s">
        <v>75</v>
      </c>
      <c r="E169" s="211" t="s">
        <v>562</v>
      </c>
      <c r="F169" s="211" t="s">
        <v>563</v>
      </c>
      <c r="G169" s="198"/>
      <c r="H169" s="198"/>
      <c r="I169" s="201"/>
      <c r="J169" s="212">
        <f>BK169</f>
        <v>0</v>
      </c>
      <c r="K169" s="198"/>
      <c r="L169" s="203"/>
      <c r="M169" s="204"/>
      <c r="N169" s="205"/>
      <c r="O169" s="205"/>
      <c r="P169" s="206">
        <f>P170</f>
        <v>0</v>
      </c>
      <c r="Q169" s="205"/>
      <c r="R169" s="206">
        <f>R170</f>
        <v>0</v>
      </c>
      <c r="S169" s="205"/>
      <c r="T169" s="207">
        <f>T170</f>
        <v>0</v>
      </c>
      <c r="AR169" s="208" t="s">
        <v>84</v>
      </c>
      <c r="AT169" s="209" t="s">
        <v>75</v>
      </c>
      <c r="AU169" s="209" t="s">
        <v>84</v>
      </c>
      <c r="AY169" s="208" t="s">
        <v>211</v>
      </c>
      <c r="BK169" s="210">
        <f>BK170</f>
        <v>0</v>
      </c>
    </row>
    <row r="170" spans="1:65" s="2" customFormat="1" ht="30" customHeight="1">
      <c r="A170" s="33"/>
      <c r="B170" s="34"/>
      <c r="C170" s="213" t="s">
        <v>293</v>
      </c>
      <c r="D170" s="213" t="s">
        <v>213</v>
      </c>
      <c r="E170" s="214" t="s">
        <v>778</v>
      </c>
      <c r="F170" s="215" t="s">
        <v>779</v>
      </c>
      <c r="G170" s="216" t="s">
        <v>306</v>
      </c>
      <c r="H170" s="217">
        <v>48.51</v>
      </c>
      <c r="I170" s="218"/>
      <c r="J170" s="217">
        <f>ROUND(I170*H170,2)</f>
        <v>0</v>
      </c>
      <c r="K170" s="219"/>
      <c r="L170" s="38"/>
      <c r="M170" s="259" t="s">
        <v>1</v>
      </c>
      <c r="N170" s="260" t="s">
        <v>42</v>
      </c>
      <c r="O170" s="261"/>
      <c r="P170" s="262">
        <f>O170*H170</f>
        <v>0</v>
      </c>
      <c r="Q170" s="262">
        <v>0</v>
      </c>
      <c r="R170" s="262">
        <f>Q170*H170</f>
        <v>0</v>
      </c>
      <c r="S170" s="262">
        <v>0</v>
      </c>
      <c r="T170" s="263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24" t="s">
        <v>217</v>
      </c>
      <c r="AT170" s="224" t="s">
        <v>213</v>
      </c>
      <c r="AU170" s="224" t="s">
        <v>95</v>
      </c>
      <c r="AY170" s="16" t="s">
        <v>211</v>
      </c>
      <c r="BE170" s="225">
        <f>IF(N170="základná",J170,0)</f>
        <v>0</v>
      </c>
      <c r="BF170" s="225">
        <f>IF(N170="znížená",J170,0)</f>
        <v>0</v>
      </c>
      <c r="BG170" s="225">
        <f>IF(N170="zákl. prenesená",J170,0)</f>
        <v>0</v>
      </c>
      <c r="BH170" s="225">
        <f>IF(N170="zníž. prenesená",J170,0)</f>
        <v>0</v>
      </c>
      <c r="BI170" s="225">
        <f>IF(N170="nulová",J170,0)</f>
        <v>0</v>
      </c>
      <c r="BJ170" s="16" t="s">
        <v>95</v>
      </c>
      <c r="BK170" s="225">
        <f>ROUND(I170*H170,2)</f>
        <v>0</v>
      </c>
      <c r="BL170" s="16" t="s">
        <v>217</v>
      </c>
      <c r="BM170" s="224" t="s">
        <v>1103</v>
      </c>
    </row>
    <row r="171" spans="1:65" s="2" customFormat="1" ht="6.95" customHeight="1">
      <c r="A171" s="33"/>
      <c r="B171" s="57"/>
      <c r="C171" s="58"/>
      <c r="D171" s="58"/>
      <c r="E171" s="58"/>
      <c r="F171" s="58"/>
      <c r="G171" s="58"/>
      <c r="H171" s="58"/>
      <c r="I171" s="58"/>
      <c r="J171" s="58"/>
      <c r="K171" s="58"/>
      <c r="L171" s="38"/>
      <c r="M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</sheetData>
  <sheetProtection password="CC35" sheet="1" objects="1" scenarios="1" formatColumns="0" formatRows="0" autoFilter="0"/>
  <autoFilter ref="C135:K170" xr:uid="{00000000-0009-0000-0000-000018000000}"/>
  <mergeCells count="17">
    <mergeCell ref="E20:H20"/>
    <mergeCell ref="E29:H29"/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BM140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150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1" customFormat="1" ht="12" customHeight="1">
      <c r="B8" s="19"/>
      <c r="D8" s="122" t="s">
        <v>170</v>
      </c>
      <c r="L8" s="19"/>
    </row>
    <row r="9" spans="1:46" s="2" customFormat="1" ht="14.45" customHeight="1">
      <c r="A9" s="33"/>
      <c r="B9" s="38"/>
      <c r="C9" s="33"/>
      <c r="D9" s="33"/>
      <c r="E9" s="403" t="s">
        <v>655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22" t="s">
        <v>633</v>
      </c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5.6" customHeight="1">
      <c r="A11" s="33"/>
      <c r="B11" s="38"/>
      <c r="C11" s="33"/>
      <c r="D11" s="33"/>
      <c r="E11" s="405" t="s">
        <v>1153</v>
      </c>
      <c r="F11" s="406"/>
      <c r="G11" s="406"/>
      <c r="H11" s="406"/>
      <c r="I11" s="33"/>
      <c r="J11" s="33"/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22" t="s">
        <v>16</v>
      </c>
      <c r="E13" s="33"/>
      <c r="F13" s="113" t="s">
        <v>1</v>
      </c>
      <c r="G13" s="33"/>
      <c r="H13" s="33"/>
      <c r="I13" s="122" t="s">
        <v>17</v>
      </c>
      <c r="J13" s="113" t="s">
        <v>1</v>
      </c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18</v>
      </c>
      <c r="E14" s="33"/>
      <c r="F14" s="113" t="s">
        <v>19</v>
      </c>
      <c r="G14" s="33"/>
      <c r="H14" s="33"/>
      <c r="I14" s="122" t="s">
        <v>20</v>
      </c>
      <c r="J14" s="123">
        <f>'Rekapitulácia stavby'!AN8</f>
        <v>44957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22" t="s">
        <v>21</v>
      </c>
      <c r="E16" s="33"/>
      <c r="F16" s="33"/>
      <c r="G16" s="33"/>
      <c r="H16" s="33"/>
      <c r="I16" s="122" t="s">
        <v>22</v>
      </c>
      <c r="J16" s="113" t="s">
        <v>23</v>
      </c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3" t="s">
        <v>24</v>
      </c>
      <c r="F17" s="33"/>
      <c r="G17" s="33"/>
      <c r="H17" s="33"/>
      <c r="I17" s="122" t="s">
        <v>25</v>
      </c>
      <c r="J17" s="113" t="s">
        <v>1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2" t="s">
        <v>26</v>
      </c>
      <c r="E19" s="33"/>
      <c r="F19" s="33"/>
      <c r="G19" s="33"/>
      <c r="H19" s="33"/>
      <c r="I19" s="122" t="s">
        <v>22</v>
      </c>
      <c r="J19" s="29" t="str">
        <f>'Rekapitulácia stavby'!AN13</f>
        <v>Vyplň údaj</v>
      </c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407" t="str">
        <f>'Rekapitulácia stavby'!E14</f>
        <v>Vyplň údaj</v>
      </c>
      <c r="F20" s="408"/>
      <c r="G20" s="408"/>
      <c r="H20" s="408"/>
      <c r="I20" s="122" t="s">
        <v>25</v>
      </c>
      <c r="J20" s="29" t="str">
        <f>'Rekapitulácia stavby'!AN14</f>
        <v>Vyplň údaj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2" t="s">
        <v>28</v>
      </c>
      <c r="E22" s="33"/>
      <c r="F22" s="33"/>
      <c r="G22" s="33"/>
      <c r="H22" s="33"/>
      <c r="I22" s="122" t="s">
        <v>22</v>
      </c>
      <c r="J22" s="113" t="s">
        <v>29</v>
      </c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3" t="s">
        <v>30</v>
      </c>
      <c r="F23" s="33"/>
      <c r="G23" s="33"/>
      <c r="H23" s="33"/>
      <c r="I23" s="122" t="s">
        <v>25</v>
      </c>
      <c r="J23" s="113" t="s">
        <v>31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2" t="s">
        <v>33</v>
      </c>
      <c r="E25" s="33"/>
      <c r="F25" s="33"/>
      <c r="G25" s="33"/>
      <c r="H25" s="33"/>
      <c r="I25" s="122" t="s">
        <v>22</v>
      </c>
      <c r="J25" s="113" t="str">
        <f>IF('Rekapitulácia stavby'!AN19="","",'Rekapitulácia stavby'!AN19)</f>
        <v/>
      </c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3" t="str">
        <f>IF('Rekapitulácia stavby'!E20="","",'Rekapitulácia stavby'!E20)</f>
        <v xml:space="preserve"> </v>
      </c>
      <c r="F26" s="33"/>
      <c r="G26" s="33"/>
      <c r="H26" s="33"/>
      <c r="I26" s="122" t="s">
        <v>25</v>
      </c>
      <c r="J26" s="113" t="str">
        <f>IF('Rekapitulácia stavby'!AN20="","",'Rekapitulácia stavby'!AN20)</f>
        <v/>
      </c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2" t="s">
        <v>35</v>
      </c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5" customHeight="1">
      <c r="A29" s="124"/>
      <c r="B29" s="125"/>
      <c r="C29" s="124"/>
      <c r="D29" s="124"/>
      <c r="E29" s="409" t="s">
        <v>1</v>
      </c>
      <c r="F29" s="409"/>
      <c r="G29" s="409"/>
      <c r="H29" s="409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7"/>
      <c r="E31" s="127"/>
      <c r="F31" s="127"/>
      <c r="G31" s="127"/>
      <c r="H31" s="127"/>
      <c r="I31" s="127"/>
      <c r="J31" s="127"/>
      <c r="K31" s="12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13" t="s">
        <v>172</v>
      </c>
      <c r="E32" s="33"/>
      <c r="F32" s="33"/>
      <c r="G32" s="33"/>
      <c r="H32" s="33"/>
      <c r="I32" s="33"/>
      <c r="J32" s="128">
        <f>J98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9" t="s">
        <v>173</v>
      </c>
      <c r="E33" s="33"/>
      <c r="F33" s="33"/>
      <c r="G33" s="33"/>
      <c r="H33" s="33"/>
      <c r="I33" s="33"/>
      <c r="J33" s="128">
        <f>J103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7"/>
      <c r="E35" s="127"/>
      <c r="F35" s="127"/>
      <c r="G35" s="127"/>
      <c r="H35" s="127"/>
      <c r="I35" s="127"/>
      <c r="J35" s="127"/>
      <c r="K35" s="127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40</v>
      </c>
      <c r="E37" s="134" t="s">
        <v>41</v>
      </c>
      <c r="F37" s="135">
        <f>ROUND((SUM(BE103:BE110) + SUM(BE132:BE139)),  2)</f>
        <v>0</v>
      </c>
      <c r="G37" s="136"/>
      <c r="H37" s="136"/>
      <c r="I37" s="137">
        <v>0.2</v>
      </c>
      <c r="J37" s="135">
        <f>ROUND(((SUM(BE103:BE110) + SUM(BE132:BE139))*I37),  2)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34" t="s">
        <v>42</v>
      </c>
      <c r="F38" s="135">
        <f>ROUND((SUM(BF103:BF110) + SUM(BF132:BF139)),  2)</f>
        <v>0</v>
      </c>
      <c r="G38" s="136"/>
      <c r="H38" s="136"/>
      <c r="I38" s="137">
        <v>0.2</v>
      </c>
      <c r="J38" s="135">
        <f>ROUND(((SUM(BF103:BF110) + SUM(BF132:BF139))*I38),  2)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22" t="s">
        <v>43</v>
      </c>
      <c r="F39" s="138">
        <f>ROUND((SUM(BG103:BG110) + SUM(BG132:BG139)),  2)</f>
        <v>0</v>
      </c>
      <c r="G39" s="33"/>
      <c r="H39" s="33"/>
      <c r="I39" s="139">
        <v>0.2</v>
      </c>
      <c r="J39" s="138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22" t="s">
        <v>44</v>
      </c>
      <c r="F40" s="138">
        <f>ROUND((SUM(BH103:BH110) + SUM(BH132:BH139)),  2)</f>
        <v>0</v>
      </c>
      <c r="G40" s="33"/>
      <c r="H40" s="33"/>
      <c r="I40" s="139">
        <v>0.2</v>
      </c>
      <c r="J40" s="138">
        <f>0</f>
        <v>0</v>
      </c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34" t="s">
        <v>45</v>
      </c>
      <c r="F41" s="135">
        <f>ROUND((SUM(BI103:BI110) + SUM(BI132:BI139)),  2)</f>
        <v>0</v>
      </c>
      <c r="G41" s="136"/>
      <c r="H41" s="136"/>
      <c r="I41" s="137">
        <v>0</v>
      </c>
      <c r="J41" s="135">
        <f>0</f>
        <v>0</v>
      </c>
      <c r="K41" s="33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40"/>
      <c r="D43" s="141" t="s">
        <v>46</v>
      </c>
      <c r="E43" s="142"/>
      <c r="F43" s="142"/>
      <c r="G43" s="143" t="s">
        <v>47</v>
      </c>
      <c r="H43" s="144" t="s">
        <v>48</v>
      </c>
      <c r="I43" s="142"/>
      <c r="J43" s="145">
        <f>SUM(J34:J41)</f>
        <v>0</v>
      </c>
      <c r="K43" s="146"/>
      <c r="L43" s="5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170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4.45" customHeight="1">
      <c r="A87" s="33"/>
      <c r="B87" s="34"/>
      <c r="C87" s="35"/>
      <c r="D87" s="35"/>
      <c r="E87" s="400" t="s">
        <v>655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633</v>
      </c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35"/>
      <c r="D89" s="35"/>
      <c r="E89" s="356" t="str">
        <f>E11</f>
        <v>999-9-9-52 - SO 14.10 Modrý bytový dom- hallona</v>
      </c>
      <c r="F89" s="402"/>
      <c r="G89" s="402"/>
      <c r="H89" s="402"/>
      <c r="I89" s="35"/>
      <c r="J89" s="35"/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Malacky</v>
      </c>
      <c r="G91" s="35"/>
      <c r="H91" s="35"/>
      <c r="I91" s="28" t="s">
        <v>20</v>
      </c>
      <c r="J91" s="69">
        <f>IF(J14="","",J14)</f>
        <v>44957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9" customHeight="1">
      <c r="A93" s="33"/>
      <c r="B93" s="34"/>
      <c r="C93" s="28" t="s">
        <v>21</v>
      </c>
      <c r="D93" s="35"/>
      <c r="E93" s="35"/>
      <c r="F93" s="26" t="str">
        <f>E17</f>
        <v>Mesto Malacky, Bernolákova 5188/1A, 901 01 Malacky</v>
      </c>
      <c r="G93" s="35"/>
      <c r="H93" s="35"/>
      <c r="I93" s="28" t="s">
        <v>28</v>
      </c>
      <c r="J93" s="31" t="str">
        <f>E23</f>
        <v>Cykloprojekt s.r.o., Laurinská 18, 81101 Bratislav</v>
      </c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6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 xml:space="preserve"> </v>
      </c>
      <c r="K94" s="35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8" t="s">
        <v>175</v>
      </c>
      <c r="D96" s="159"/>
      <c r="E96" s="159"/>
      <c r="F96" s="159"/>
      <c r="G96" s="159"/>
      <c r="H96" s="159"/>
      <c r="I96" s="159"/>
      <c r="J96" s="160" t="s">
        <v>176</v>
      </c>
      <c r="K96" s="159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4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22.9" customHeight="1">
      <c r="A98" s="33"/>
      <c r="B98" s="34"/>
      <c r="C98" s="161" t="s">
        <v>177</v>
      </c>
      <c r="D98" s="35"/>
      <c r="E98" s="35"/>
      <c r="F98" s="35"/>
      <c r="G98" s="35"/>
      <c r="H98" s="35"/>
      <c r="I98" s="35"/>
      <c r="J98" s="87">
        <f>J132</f>
        <v>0</v>
      </c>
      <c r="K98" s="35"/>
      <c r="L98" s="54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178</v>
      </c>
    </row>
    <row r="99" spans="1:65" s="9" customFormat="1" ht="24.95" customHeight="1">
      <c r="B99" s="162"/>
      <c r="C99" s="163"/>
      <c r="D99" s="164" t="s">
        <v>179</v>
      </c>
      <c r="E99" s="165"/>
      <c r="F99" s="165"/>
      <c r="G99" s="165"/>
      <c r="H99" s="165"/>
      <c r="I99" s="165"/>
      <c r="J99" s="166">
        <f>J133</f>
        <v>0</v>
      </c>
      <c r="K99" s="163"/>
      <c r="L99" s="167"/>
    </row>
    <row r="100" spans="1:65" s="10" customFormat="1" ht="19.899999999999999" customHeight="1">
      <c r="B100" s="168"/>
      <c r="C100" s="107"/>
      <c r="D100" s="169" t="s">
        <v>180</v>
      </c>
      <c r="E100" s="170"/>
      <c r="F100" s="170"/>
      <c r="G100" s="170"/>
      <c r="H100" s="170"/>
      <c r="I100" s="170"/>
      <c r="J100" s="171">
        <f>J134</f>
        <v>0</v>
      </c>
      <c r="K100" s="107"/>
      <c r="L100" s="172"/>
    </row>
    <row r="101" spans="1:65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4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65" s="2" customFormat="1" ht="6.9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4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65" s="2" customFormat="1" ht="29.25" customHeight="1">
      <c r="A103" s="33"/>
      <c r="B103" s="34"/>
      <c r="C103" s="161" t="s">
        <v>187</v>
      </c>
      <c r="D103" s="35"/>
      <c r="E103" s="35"/>
      <c r="F103" s="35"/>
      <c r="G103" s="35"/>
      <c r="H103" s="35"/>
      <c r="I103" s="35"/>
      <c r="J103" s="173">
        <f>ROUND(J104 + J105 + J106 + J107 + J108 + J109,2)</f>
        <v>0</v>
      </c>
      <c r="K103" s="35"/>
      <c r="L103" s="54"/>
      <c r="N103" s="174" t="s">
        <v>40</v>
      </c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65" s="2" customFormat="1" ht="18" customHeight="1">
      <c r="A104" s="33"/>
      <c r="B104" s="34"/>
      <c r="C104" s="35"/>
      <c r="D104" s="398" t="s">
        <v>188</v>
      </c>
      <c r="E104" s="399"/>
      <c r="F104" s="399"/>
      <c r="G104" s="35"/>
      <c r="H104" s="35"/>
      <c r="I104" s="35"/>
      <c r="J104" s="176">
        <v>0</v>
      </c>
      <c r="K104" s="35"/>
      <c r="L104" s="177"/>
      <c r="M104" s="178"/>
      <c r="N104" s="179" t="s">
        <v>42</v>
      </c>
      <c r="O104" s="178"/>
      <c r="P104" s="178"/>
      <c r="Q104" s="178"/>
      <c r="R104" s="178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81" t="s">
        <v>189</v>
      </c>
      <c r="AZ104" s="178"/>
      <c r="BA104" s="178"/>
      <c r="BB104" s="178"/>
      <c r="BC104" s="178"/>
      <c r="BD104" s="178"/>
      <c r="BE104" s="182">
        <f t="shared" ref="BE104:BE109" si="0">IF(N104="základná",J104,0)</f>
        <v>0</v>
      </c>
      <c r="BF104" s="182">
        <f t="shared" ref="BF104:BF109" si="1">IF(N104="znížená",J104,0)</f>
        <v>0</v>
      </c>
      <c r="BG104" s="182">
        <f t="shared" ref="BG104:BG109" si="2">IF(N104="zákl. prenesená",J104,0)</f>
        <v>0</v>
      </c>
      <c r="BH104" s="182">
        <f t="shared" ref="BH104:BH109" si="3">IF(N104="zníž. prenesená",J104,0)</f>
        <v>0</v>
      </c>
      <c r="BI104" s="182">
        <f t="shared" ref="BI104:BI109" si="4">IF(N104="nulová",J104,0)</f>
        <v>0</v>
      </c>
      <c r="BJ104" s="181" t="s">
        <v>95</v>
      </c>
      <c r="BK104" s="178"/>
      <c r="BL104" s="178"/>
      <c r="BM104" s="178"/>
    </row>
    <row r="105" spans="1:65" s="2" customFormat="1" ht="18" customHeight="1">
      <c r="A105" s="33"/>
      <c r="B105" s="34"/>
      <c r="C105" s="35"/>
      <c r="D105" s="398" t="s">
        <v>190</v>
      </c>
      <c r="E105" s="399"/>
      <c r="F105" s="399"/>
      <c r="G105" s="35"/>
      <c r="H105" s="35"/>
      <c r="I105" s="35"/>
      <c r="J105" s="176">
        <v>0</v>
      </c>
      <c r="K105" s="35"/>
      <c r="L105" s="177"/>
      <c r="M105" s="178"/>
      <c r="N105" s="179" t="s">
        <v>42</v>
      </c>
      <c r="O105" s="178"/>
      <c r="P105" s="178"/>
      <c r="Q105" s="178"/>
      <c r="R105" s="178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81" t="s">
        <v>189</v>
      </c>
      <c r="AZ105" s="178"/>
      <c r="BA105" s="178"/>
      <c r="BB105" s="178"/>
      <c r="BC105" s="178"/>
      <c r="BD105" s="178"/>
      <c r="BE105" s="182">
        <f t="shared" si="0"/>
        <v>0</v>
      </c>
      <c r="BF105" s="182">
        <f t="shared" si="1"/>
        <v>0</v>
      </c>
      <c r="BG105" s="182">
        <f t="shared" si="2"/>
        <v>0</v>
      </c>
      <c r="BH105" s="182">
        <f t="shared" si="3"/>
        <v>0</v>
      </c>
      <c r="BI105" s="182">
        <f t="shared" si="4"/>
        <v>0</v>
      </c>
      <c r="BJ105" s="181" t="s">
        <v>95</v>
      </c>
      <c r="BK105" s="178"/>
      <c r="BL105" s="178"/>
      <c r="BM105" s="178"/>
    </row>
    <row r="106" spans="1:65" s="2" customFormat="1" ht="18" customHeight="1">
      <c r="A106" s="33"/>
      <c r="B106" s="34"/>
      <c r="C106" s="35"/>
      <c r="D106" s="398" t="s">
        <v>191</v>
      </c>
      <c r="E106" s="399"/>
      <c r="F106" s="399"/>
      <c r="G106" s="35"/>
      <c r="H106" s="35"/>
      <c r="I106" s="35"/>
      <c r="J106" s="176">
        <v>0</v>
      </c>
      <c r="K106" s="35"/>
      <c r="L106" s="177"/>
      <c r="M106" s="178"/>
      <c r="N106" s="179" t="s">
        <v>42</v>
      </c>
      <c r="O106" s="178"/>
      <c r="P106" s="178"/>
      <c r="Q106" s="178"/>
      <c r="R106" s="178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81" t="s">
        <v>189</v>
      </c>
      <c r="AZ106" s="178"/>
      <c r="BA106" s="178"/>
      <c r="BB106" s="178"/>
      <c r="BC106" s="178"/>
      <c r="BD106" s="178"/>
      <c r="BE106" s="182">
        <f t="shared" si="0"/>
        <v>0</v>
      </c>
      <c r="BF106" s="182">
        <f t="shared" si="1"/>
        <v>0</v>
      </c>
      <c r="BG106" s="182">
        <f t="shared" si="2"/>
        <v>0</v>
      </c>
      <c r="BH106" s="182">
        <f t="shared" si="3"/>
        <v>0</v>
      </c>
      <c r="BI106" s="182">
        <f t="shared" si="4"/>
        <v>0</v>
      </c>
      <c r="BJ106" s="181" t="s">
        <v>95</v>
      </c>
      <c r="BK106" s="178"/>
      <c r="BL106" s="178"/>
      <c r="BM106" s="178"/>
    </row>
    <row r="107" spans="1:65" s="2" customFormat="1" ht="18" customHeight="1">
      <c r="A107" s="33"/>
      <c r="B107" s="34"/>
      <c r="C107" s="35"/>
      <c r="D107" s="398" t="s">
        <v>192</v>
      </c>
      <c r="E107" s="399"/>
      <c r="F107" s="399"/>
      <c r="G107" s="35"/>
      <c r="H107" s="35"/>
      <c r="I107" s="35"/>
      <c r="J107" s="176">
        <v>0</v>
      </c>
      <c r="K107" s="35"/>
      <c r="L107" s="177"/>
      <c r="M107" s="178"/>
      <c r="N107" s="179" t="s">
        <v>42</v>
      </c>
      <c r="O107" s="178"/>
      <c r="P107" s="178"/>
      <c r="Q107" s="178"/>
      <c r="R107" s="178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81" t="s">
        <v>189</v>
      </c>
      <c r="AZ107" s="178"/>
      <c r="BA107" s="178"/>
      <c r="BB107" s="178"/>
      <c r="BC107" s="178"/>
      <c r="BD107" s="178"/>
      <c r="BE107" s="182">
        <f t="shared" si="0"/>
        <v>0</v>
      </c>
      <c r="BF107" s="182">
        <f t="shared" si="1"/>
        <v>0</v>
      </c>
      <c r="BG107" s="182">
        <f t="shared" si="2"/>
        <v>0</v>
      </c>
      <c r="BH107" s="182">
        <f t="shared" si="3"/>
        <v>0</v>
      </c>
      <c r="BI107" s="182">
        <f t="shared" si="4"/>
        <v>0</v>
      </c>
      <c r="BJ107" s="181" t="s">
        <v>95</v>
      </c>
      <c r="BK107" s="178"/>
      <c r="BL107" s="178"/>
      <c r="BM107" s="178"/>
    </row>
    <row r="108" spans="1:65" s="2" customFormat="1" ht="18" customHeight="1">
      <c r="A108" s="33"/>
      <c r="B108" s="34"/>
      <c r="C108" s="35"/>
      <c r="D108" s="398" t="s">
        <v>193</v>
      </c>
      <c r="E108" s="399"/>
      <c r="F108" s="399"/>
      <c r="G108" s="35"/>
      <c r="H108" s="35"/>
      <c r="I108" s="35"/>
      <c r="J108" s="176">
        <v>0</v>
      </c>
      <c r="K108" s="35"/>
      <c r="L108" s="177"/>
      <c r="M108" s="178"/>
      <c r="N108" s="179" t="s">
        <v>42</v>
      </c>
      <c r="O108" s="178"/>
      <c r="P108" s="178"/>
      <c r="Q108" s="178"/>
      <c r="R108" s="178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81" t="s">
        <v>189</v>
      </c>
      <c r="AZ108" s="178"/>
      <c r="BA108" s="178"/>
      <c r="BB108" s="178"/>
      <c r="BC108" s="178"/>
      <c r="BD108" s="178"/>
      <c r="BE108" s="182">
        <f t="shared" si="0"/>
        <v>0</v>
      </c>
      <c r="BF108" s="182">
        <f t="shared" si="1"/>
        <v>0</v>
      </c>
      <c r="BG108" s="182">
        <f t="shared" si="2"/>
        <v>0</v>
      </c>
      <c r="BH108" s="182">
        <f t="shared" si="3"/>
        <v>0</v>
      </c>
      <c r="BI108" s="182">
        <f t="shared" si="4"/>
        <v>0</v>
      </c>
      <c r="BJ108" s="181" t="s">
        <v>95</v>
      </c>
      <c r="BK108" s="178"/>
      <c r="BL108" s="178"/>
      <c r="BM108" s="178"/>
    </row>
    <row r="109" spans="1:65" s="2" customFormat="1" ht="18" customHeight="1">
      <c r="A109" s="33"/>
      <c r="B109" s="34"/>
      <c r="C109" s="35"/>
      <c r="D109" s="175" t="s">
        <v>194</v>
      </c>
      <c r="E109" s="35"/>
      <c r="F109" s="35"/>
      <c r="G109" s="35"/>
      <c r="H109" s="35"/>
      <c r="I109" s="35"/>
      <c r="J109" s="176">
        <f>ROUND(J32*T109,2)</f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195</v>
      </c>
      <c r="AZ109" s="178"/>
      <c r="BA109" s="178"/>
      <c r="BB109" s="178"/>
      <c r="BC109" s="178"/>
      <c r="BD109" s="178"/>
      <c r="BE109" s="182">
        <f t="shared" si="0"/>
        <v>0</v>
      </c>
      <c r="BF109" s="182">
        <f t="shared" si="1"/>
        <v>0</v>
      </c>
      <c r="BG109" s="182">
        <f t="shared" si="2"/>
        <v>0</v>
      </c>
      <c r="BH109" s="182">
        <f t="shared" si="3"/>
        <v>0</v>
      </c>
      <c r="BI109" s="182">
        <f t="shared" si="4"/>
        <v>0</v>
      </c>
      <c r="BJ109" s="181" t="s">
        <v>95</v>
      </c>
      <c r="BK109" s="178"/>
      <c r="BL109" s="178"/>
      <c r="BM109" s="178"/>
    </row>
    <row r="110" spans="1:65" s="2" customForma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4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65" s="2" customFormat="1" ht="29.25" customHeight="1">
      <c r="A111" s="33"/>
      <c r="B111" s="34"/>
      <c r="C111" s="183" t="s">
        <v>196</v>
      </c>
      <c r="D111" s="159"/>
      <c r="E111" s="159"/>
      <c r="F111" s="159"/>
      <c r="G111" s="159"/>
      <c r="H111" s="159"/>
      <c r="I111" s="159"/>
      <c r="J111" s="184">
        <f>ROUND(J98+J103,2)</f>
        <v>0</v>
      </c>
      <c r="K111" s="159"/>
      <c r="L111" s="54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65" s="2" customFormat="1" ht="6.95" customHeight="1">
      <c r="A112" s="33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4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9"/>
      <c r="C116" s="60"/>
      <c r="D116" s="60"/>
      <c r="E116" s="60"/>
      <c r="F116" s="60"/>
      <c r="G116" s="60"/>
      <c r="H116" s="60"/>
      <c r="I116" s="60"/>
      <c r="J116" s="60"/>
      <c r="K116" s="60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197</v>
      </c>
      <c r="D117" s="35"/>
      <c r="E117" s="35"/>
      <c r="F117" s="35"/>
      <c r="G117" s="35"/>
      <c r="H117" s="35"/>
      <c r="I117" s="35"/>
      <c r="J117" s="35"/>
      <c r="K117" s="35"/>
      <c r="L117" s="54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4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14</v>
      </c>
      <c r="D119" s="35"/>
      <c r="E119" s="35"/>
      <c r="F119" s="35"/>
      <c r="G119" s="35"/>
      <c r="H119" s="35"/>
      <c r="I119" s="35"/>
      <c r="J119" s="35"/>
      <c r="K119" s="35"/>
      <c r="L119" s="54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7" customHeight="1">
      <c r="A120" s="33"/>
      <c r="B120" s="34"/>
      <c r="C120" s="35"/>
      <c r="D120" s="35"/>
      <c r="E120" s="400" t="str">
        <f>E7</f>
        <v>Cyklotrasa Partizánska - Cesta mládeže, Malacky - časť 2 - neoprávnené náklady</v>
      </c>
      <c r="F120" s="401"/>
      <c r="G120" s="401"/>
      <c r="H120" s="401"/>
      <c r="I120" s="35"/>
      <c r="J120" s="35"/>
      <c r="K120" s="35"/>
      <c r="L120" s="5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" customFormat="1" ht="12" customHeight="1">
      <c r="B121" s="20"/>
      <c r="C121" s="28" t="s">
        <v>170</v>
      </c>
      <c r="D121" s="21"/>
      <c r="E121" s="21"/>
      <c r="F121" s="21"/>
      <c r="G121" s="21"/>
      <c r="H121" s="21"/>
      <c r="I121" s="21"/>
      <c r="J121" s="21"/>
      <c r="K121" s="21"/>
      <c r="L121" s="19"/>
    </row>
    <row r="122" spans="1:31" s="2" customFormat="1" ht="14.45" customHeight="1">
      <c r="A122" s="33"/>
      <c r="B122" s="34"/>
      <c r="C122" s="35"/>
      <c r="D122" s="35"/>
      <c r="E122" s="400" t="s">
        <v>655</v>
      </c>
      <c r="F122" s="402"/>
      <c r="G122" s="402"/>
      <c r="H122" s="402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633</v>
      </c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6" customHeight="1">
      <c r="A124" s="33"/>
      <c r="B124" s="34"/>
      <c r="C124" s="35"/>
      <c r="D124" s="35"/>
      <c r="E124" s="356" t="str">
        <f>E11</f>
        <v>999-9-9-52 - SO 14.10 Modrý bytový dom- hallona</v>
      </c>
      <c r="F124" s="402"/>
      <c r="G124" s="402"/>
      <c r="H124" s="402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4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18</v>
      </c>
      <c r="D126" s="35"/>
      <c r="E126" s="35"/>
      <c r="F126" s="26" t="str">
        <f>F14</f>
        <v>Malacky</v>
      </c>
      <c r="G126" s="35"/>
      <c r="H126" s="35"/>
      <c r="I126" s="28" t="s">
        <v>20</v>
      </c>
      <c r="J126" s="69">
        <f>IF(J14="","",J14)</f>
        <v>44957</v>
      </c>
      <c r="K126" s="35"/>
      <c r="L126" s="5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40.9" customHeight="1">
      <c r="A128" s="33"/>
      <c r="B128" s="34"/>
      <c r="C128" s="28" t="s">
        <v>21</v>
      </c>
      <c r="D128" s="35"/>
      <c r="E128" s="35"/>
      <c r="F128" s="26" t="str">
        <f>E17</f>
        <v>Mesto Malacky, Bernolákova 5188/1A, 901 01 Malacky</v>
      </c>
      <c r="G128" s="35"/>
      <c r="H128" s="35"/>
      <c r="I128" s="28" t="s">
        <v>28</v>
      </c>
      <c r="J128" s="31" t="str">
        <f>E23</f>
        <v>Cykloprojekt s.r.o., Laurinská 18, 81101 Bratislav</v>
      </c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6" customHeight="1">
      <c r="A129" s="33"/>
      <c r="B129" s="34"/>
      <c r="C129" s="28" t="s">
        <v>26</v>
      </c>
      <c r="D129" s="35"/>
      <c r="E129" s="35"/>
      <c r="F129" s="26" t="str">
        <f>IF(E20="","",E20)</f>
        <v>Vyplň údaj</v>
      </c>
      <c r="G129" s="35"/>
      <c r="H129" s="35"/>
      <c r="I129" s="28" t="s">
        <v>33</v>
      </c>
      <c r="J129" s="31" t="str">
        <f>E26</f>
        <v xml:space="preserve"> </v>
      </c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85"/>
      <c r="B131" s="186"/>
      <c r="C131" s="187" t="s">
        <v>198</v>
      </c>
      <c r="D131" s="188" t="s">
        <v>61</v>
      </c>
      <c r="E131" s="188" t="s">
        <v>57</v>
      </c>
      <c r="F131" s="188" t="s">
        <v>58</v>
      </c>
      <c r="G131" s="188" t="s">
        <v>199</v>
      </c>
      <c r="H131" s="188" t="s">
        <v>200</v>
      </c>
      <c r="I131" s="188" t="s">
        <v>201</v>
      </c>
      <c r="J131" s="189" t="s">
        <v>176</v>
      </c>
      <c r="K131" s="190" t="s">
        <v>202</v>
      </c>
      <c r="L131" s="191"/>
      <c r="M131" s="78" t="s">
        <v>1</v>
      </c>
      <c r="N131" s="79" t="s">
        <v>40</v>
      </c>
      <c r="O131" s="79" t="s">
        <v>203</v>
      </c>
      <c r="P131" s="79" t="s">
        <v>204</v>
      </c>
      <c r="Q131" s="79" t="s">
        <v>205</v>
      </c>
      <c r="R131" s="79" t="s">
        <v>206</v>
      </c>
      <c r="S131" s="79" t="s">
        <v>207</v>
      </c>
      <c r="T131" s="80" t="s">
        <v>208</v>
      </c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</row>
    <row r="132" spans="1:65" s="2" customFormat="1" ht="22.9" customHeight="1">
      <c r="A132" s="33"/>
      <c r="B132" s="34"/>
      <c r="C132" s="85" t="s">
        <v>172</v>
      </c>
      <c r="D132" s="35"/>
      <c r="E132" s="35"/>
      <c r="F132" s="35"/>
      <c r="G132" s="35"/>
      <c r="H132" s="35"/>
      <c r="I132" s="35"/>
      <c r="J132" s="192">
        <f>BK132</f>
        <v>0</v>
      </c>
      <c r="K132" s="35"/>
      <c r="L132" s="38"/>
      <c r="M132" s="81"/>
      <c r="N132" s="193"/>
      <c r="O132" s="82"/>
      <c r="P132" s="194">
        <f>P133</f>
        <v>0</v>
      </c>
      <c r="Q132" s="82"/>
      <c r="R132" s="194">
        <f>R133</f>
        <v>0</v>
      </c>
      <c r="S132" s="82"/>
      <c r="T132" s="195">
        <f>T133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75</v>
      </c>
      <c r="AU132" s="16" t="s">
        <v>178</v>
      </c>
      <c r="BK132" s="196">
        <f>BK133</f>
        <v>0</v>
      </c>
    </row>
    <row r="133" spans="1:65" s="12" customFormat="1" ht="25.9" customHeight="1">
      <c r="B133" s="197"/>
      <c r="C133" s="198"/>
      <c r="D133" s="199" t="s">
        <v>75</v>
      </c>
      <c r="E133" s="200" t="s">
        <v>209</v>
      </c>
      <c r="F133" s="200" t="s">
        <v>210</v>
      </c>
      <c r="G133" s="198"/>
      <c r="H133" s="198"/>
      <c r="I133" s="201"/>
      <c r="J133" s="202">
        <f>BK133</f>
        <v>0</v>
      </c>
      <c r="K133" s="198"/>
      <c r="L133" s="203"/>
      <c r="M133" s="204"/>
      <c r="N133" s="205"/>
      <c r="O133" s="205"/>
      <c r="P133" s="206">
        <f>P134</f>
        <v>0</v>
      </c>
      <c r="Q133" s="205"/>
      <c r="R133" s="206">
        <f>R134</f>
        <v>0</v>
      </c>
      <c r="S133" s="205"/>
      <c r="T133" s="207">
        <f>T134</f>
        <v>0</v>
      </c>
      <c r="AR133" s="208" t="s">
        <v>84</v>
      </c>
      <c r="AT133" s="209" t="s">
        <v>75</v>
      </c>
      <c r="AU133" s="209" t="s">
        <v>76</v>
      </c>
      <c r="AY133" s="208" t="s">
        <v>211</v>
      </c>
      <c r="BK133" s="210">
        <f>BK134</f>
        <v>0</v>
      </c>
    </row>
    <row r="134" spans="1:65" s="12" customFormat="1" ht="22.9" customHeight="1">
      <c r="B134" s="197"/>
      <c r="C134" s="198"/>
      <c r="D134" s="199" t="s">
        <v>75</v>
      </c>
      <c r="E134" s="211" t="s">
        <v>84</v>
      </c>
      <c r="F134" s="211" t="s">
        <v>212</v>
      </c>
      <c r="G134" s="198"/>
      <c r="H134" s="198"/>
      <c r="I134" s="201"/>
      <c r="J134" s="212">
        <f>BK134</f>
        <v>0</v>
      </c>
      <c r="K134" s="198"/>
      <c r="L134" s="203"/>
      <c r="M134" s="204"/>
      <c r="N134" s="205"/>
      <c r="O134" s="205"/>
      <c r="P134" s="206">
        <f>SUM(P135:P139)</f>
        <v>0</v>
      </c>
      <c r="Q134" s="205"/>
      <c r="R134" s="206">
        <f>SUM(R135:R139)</f>
        <v>0</v>
      </c>
      <c r="S134" s="205"/>
      <c r="T134" s="207">
        <f>SUM(T135:T139)</f>
        <v>0</v>
      </c>
      <c r="AR134" s="208" t="s">
        <v>84</v>
      </c>
      <c r="AT134" s="209" t="s">
        <v>75</v>
      </c>
      <c r="AU134" s="209" t="s">
        <v>84</v>
      </c>
      <c r="AY134" s="208" t="s">
        <v>211</v>
      </c>
      <c r="BK134" s="210">
        <f>SUM(BK135:BK139)</f>
        <v>0</v>
      </c>
    </row>
    <row r="135" spans="1:65" s="2" customFormat="1" ht="34.9" customHeight="1">
      <c r="A135" s="33"/>
      <c r="B135" s="34"/>
      <c r="C135" s="213" t="s">
        <v>84</v>
      </c>
      <c r="D135" s="213" t="s">
        <v>213</v>
      </c>
      <c r="E135" s="214" t="s">
        <v>579</v>
      </c>
      <c r="F135" s="215" t="s">
        <v>1154</v>
      </c>
      <c r="G135" s="216" t="s">
        <v>239</v>
      </c>
      <c r="H135" s="217">
        <v>17.43</v>
      </c>
      <c r="I135" s="218"/>
      <c r="J135" s="217">
        <f>ROUND(I135*H135,2)</f>
        <v>0</v>
      </c>
      <c r="K135" s="219"/>
      <c r="L135" s="38"/>
      <c r="M135" s="220" t="s">
        <v>1</v>
      </c>
      <c r="N135" s="221" t="s">
        <v>42</v>
      </c>
      <c r="O135" s="74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24" t="s">
        <v>217</v>
      </c>
      <c r="AT135" s="224" t="s">
        <v>213</v>
      </c>
      <c r="AU135" s="224" t="s">
        <v>95</v>
      </c>
      <c r="AY135" s="16" t="s">
        <v>211</v>
      </c>
      <c r="BE135" s="225">
        <f>IF(N135="základná",J135,0)</f>
        <v>0</v>
      </c>
      <c r="BF135" s="225">
        <f>IF(N135="znížená",J135,0)</f>
        <v>0</v>
      </c>
      <c r="BG135" s="225">
        <f>IF(N135="zákl. prenesená",J135,0)</f>
        <v>0</v>
      </c>
      <c r="BH135" s="225">
        <f>IF(N135="zníž. prenesená",J135,0)</f>
        <v>0</v>
      </c>
      <c r="BI135" s="225">
        <f>IF(N135="nulová",J135,0)</f>
        <v>0</v>
      </c>
      <c r="BJ135" s="16" t="s">
        <v>95</v>
      </c>
      <c r="BK135" s="225">
        <f>ROUND(I135*H135,2)</f>
        <v>0</v>
      </c>
      <c r="BL135" s="16" t="s">
        <v>217</v>
      </c>
      <c r="BM135" s="224" t="s">
        <v>1155</v>
      </c>
    </row>
    <row r="136" spans="1:65" s="13" customFormat="1">
      <c r="B136" s="226"/>
      <c r="C136" s="227"/>
      <c r="D136" s="228" t="s">
        <v>219</v>
      </c>
      <c r="E136" s="229" t="s">
        <v>1</v>
      </c>
      <c r="F136" s="230" t="s">
        <v>1156</v>
      </c>
      <c r="G136" s="227"/>
      <c r="H136" s="231">
        <v>17.43</v>
      </c>
      <c r="I136" s="232"/>
      <c r="J136" s="227"/>
      <c r="K136" s="227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219</v>
      </c>
      <c r="AU136" s="237" t="s">
        <v>95</v>
      </c>
      <c r="AV136" s="13" t="s">
        <v>95</v>
      </c>
      <c r="AW136" s="13" t="s">
        <v>32</v>
      </c>
      <c r="AX136" s="13" t="s">
        <v>84</v>
      </c>
      <c r="AY136" s="237" t="s">
        <v>211</v>
      </c>
    </row>
    <row r="137" spans="1:65" s="2" customFormat="1" ht="22.15" customHeight="1">
      <c r="A137" s="33"/>
      <c r="B137" s="34"/>
      <c r="C137" s="213" t="s">
        <v>95</v>
      </c>
      <c r="D137" s="213" t="s">
        <v>213</v>
      </c>
      <c r="E137" s="214" t="s">
        <v>289</v>
      </c>
      <c r="F137" s="215" t="s">
        <v>290</v>
      </c>
      <c r="G137" s="216" t="s">
        <v>239</v>
      </c>
      <c r="H137" s="217">
        <v>17.43</v>
      </c>
      <c r="I137" s="218"/>
      <c r="J137" s="217">
        <f>ROUND(I137*H137,2)</f>
        <v>0</v>
      </c>
      <c r="K137" s="219"/>
      <c r="L137" s="38"/>
      <c r="M137" s="220" t="s">
        <v>1</v>
      </c>
      <c r="N137" s="221" t="s">
        <v>42</v>
      </c>
      <c r="O137" s="74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24" t="s">
        <v>217</v>
      </c>
      <c r="AT137" s="224" t="s">
        <v>213</v>
      </c>
      <c r="AU137" s="224" t="s">
        <v>95</v>
      </c>
      <c r="AY137" s="16" t="s">
        <v>211</v>
      </c>
      <c r="BE137" s="225">
        <f>IF(N137="základná",J137,0)</f>
        <v>0</v>
      </c>
      <c r="BF137" s="225">
        <f>IF(N137="znížená",J137,0)</f>
        <v>0</v>
      </c>
      <c r="BG137" s="225">
        <f>IF(N137="zákl. prenesená",J137,0)</f>
        <v>0</v>
      </c>
      <c r="BH137" s="225">
        <f>IF(N137="zníž. prenesená",J137,0)</f>
        <v>0</v>
      </c>
      <c r="BI137" s="225">
        <f>IF(N137="nulová",J137,0)</f>
        <v>0</v>
      </c>
      <c r="BJ137" s="16" t="s">
        <v>95</v>
      </c>
      <c r="BK137" s="225">
        <f>ROUND(I137*H137,2)</f>
        <v>0</v>
      </c>
      <c r="BL137" s="16" t="s">
        <v>217</v>
      </c>
      <c r="BM137" s="224" t="s">
        <v>1157</v>
      </c>
    </row>
    <row r="138" spans="1:65" s="2" customFormat="1" ht="22.15" customHeight="1">
      <c r="A138" s="33"/>
      <c r="B138" s="34"/>
      <c r="C138" s="213" t="s">
        <v>225</v>
      </c>
      <c r="D138" s="213" t="s">
        <v>213</v>
      </c>
      <c r="E138" s="214" t="s">
        <v>333</v>
      </c>
      <c r="F138" s="215" t="s">
        <v>334</v>
      </c>
      <c r="G138" s="216" t="s">
        <v>216</v>
      </c>
      <c r="H138" s="217">
        <v>116.22</v>
      </c>
      <c r="I138" s="218"/>
      <c r="J138" s="217">
        <f>ROUND(I138*H138,2)</f>
        <v>0</v>
      </c>
      <c r="K138" s="219"/>
      <c r="L138" s="38"/>
      <c r="M138" s="220" t="s">
        <v>1</v>
      </c>
      <c r="N138" s="221" t="s">
        <v>42</v>
      </c>
      <c r="O138" s="74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24" t="s">
        <v>217</v>
      </c>
      <c r="AT138" s="224" t="s">
        <v>213</v>
      </c>
      <c r="AU138" s="224" t="s">
        <v>95</v>
      </c>
      <c r="AY138" s="16" t="s">
        <v>211</v>
      </c>
      <c r="BE138" s="225">
        <f>IF(N138="základná",J138,0)</f>
        <v>0</v>
      </c>
      <c r="BF138" s="225">
        <f>IF(N138="znížená",J138,0)</f>
        <v>0</v>
      </c>
      <c r="BG138" s="225">
        <f>IF(N138="zákl. prenesená",J138,0)</f>
        <v>0</v>
      </c>
      <c r="BH138" s="225">
        <f>IF(N138="zníž. prenesená",J138,0)</f>
        <v>0</v>
      </c>
      <c r="BI138" s="225">
        <f>IF(N138="nulová",J138,0)</f>
        <v>0</v>
      </c>
      <c r="BJ138" s="16" t="s">
        <v>95</v>
      </c>
      <c r="BK138" s="225">
        <f>ROUND(I138*H138,2)</f>
        <v>0</v>
      </c>
      <c r="BL138" s="16" t="s">
        <v>217</v>
      </c>
      <c r="BM138" s="224" t="s">
        <v>1158</v>
      </c>
    </row>
    <row r="139" spans="1:65" s="13" customFormat="1">
      <c r="B139" s="226"/>
      <c r="C139" s="227"/>
      <c r="D139" s="228" t="s">
        <v>219</v>
      </c>
      <c r="E139" s="229" t="s">
        <v>1</v>
      </c>
      <c r="F139" s="230" t="s">
        <v>1159</v>
      </c>
      <c r="G139" s="227"/>
      <c r="H139" s="231">
        <v>116.22</v>
      </c>
      <c r="I139" s="232"/>
      <c r="J139" s="227"/>
      <c r="K139" s="227"/>
      <c r="L139" s="233"/>
      <c r="M139" s="264"/>
      <c r="N139" s="265"/>
      <c r="O139" s="265"/>
      <c r="P139" s="265"/>
      <c r="Q139" s="265"/>
      <c r="R139" s="265"/>
      <c r="S139" s="265"/>
      <c r="T139" s="266"/>
      <c r="AT139" s="237" t="s">
        <v>219</v>
      </c>
      <c r="AU139" s="237" t="s">
        <v>95</v>
      </c>
      <c r="AV139" s="13" t="s">
        <v>95</v>
      </c>
      <c r="AW139" s="13" t="s">
        <v>32</v>
      </c>
      <c r="AX139" s="13" t="s">
        <v>84</v>
      </c>
      <c r="AY139" s="237" t="s">
        <v>211</v>
      </c>
    </row>
    <row r="140" spans="1:65" s="2" customFormat="1" ht="6.95" customHeight="1">
      <c r="A140" s="33"/>
      <c r="B140" s="57"/>
      <c r="C140" s="58"/>
      <c r="D140" s="58"/>
      <c r="E140" s="58"/>
      <c r="F140" s="58"/>
      <c r="G140" s="58"/>
      <c r="H140" s="58"/>
      <c r="I140" s="58"/>
      <c r="J140" s="58"/>
      <c r="K140" s="58"/>
      <c r="L140" s="38"/>
      <c r="M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</sheetData>
  <sheetProtection password="CC35" sheet="1" objects="1" scenarios="1" formatColumns="0" formatRows="0" autoFilter="0"/>
  <autoFilter ref="C131:K139" xr:uid="{00000000-0009-0000-0000-000019000000}"/>
  <mergeCells count="17">
    <mergeCell ref="E20:H20"/>
    <mergeCell ref="E29:H29"/>
    <mergeCell ref="E124:H124"/>
    <mergeCell ref="L2:V2"/>
    <mergeCell ref="D106:F106"/>
    <mergeCell ref="D107:F107"/>
    <mergeCell ref="D108:F108"/>
    <mergeCell ref="E120:H120"/>
    <mergeCell ref="E122:H122"/>
    <mergeCell ref="E85:H85"/>
    <mergeCell ref="E87:H87"/>
    <mergeCell ref="E89:H89"/>
    <mergeCell ref="D104:F104"/>
    <mergeCell ref="D105:F105"/>
    <mergeCell ref="E7:H7"/>
    <mergeCell ref="E9:H9"/>
    <mergeCell ref="E11:H11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2:BM186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153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1" customFormat="1" ht="12" customHeight="1">
      <c r="B8" s="19"/>
      <c r="D8" s="122" t="s">
        <v>170</v>
      </c>
      <c r="L8" s="19"/>
    </row>
    <row r="9" spans="1:46" s="2" customFormat="1" ht="14.45" customHeight="1">
      <c r="A9" s="33"/>
      <c r="B9" s="38"/>
      <c r="C9" s="33"/>
      <c r="D9" s="33"/>
      <c r="E9" s="403" t="s">
        <v>655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22" t="s">
        <v>633</v>
      </c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5.6" customHeight="1">
      <c r="A11" s="33"/>
      <c r="B11" s="38"/>
      <c r="C11" s="33"/>
      <c r="D11" s="33"/>
      <c r="E11" s="405" t="s">
        <v>1160</v>
      </c>
      <c r="F11" s="406"/>
      <c r="G11" s="406"/>
      <c r="H11" s="406"/>
      <c r="I11" s="33"/>
      <c r="J11" s="33"/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22" t="s">
        <v>16</v>
      </c>
      <c r="E13" s="33"/>
      <c r="F13" s="113" t="s">
        <v>1</v>
      </c>
      <c r="G13" s="33"/>
      <c r="H13" s="33"/>
      <c r="I13" s="122" t="s">
        <v>17</v>
      </c>
      <c r="J13" s="113" t="s">
        <v>1</v>
      </c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18</v>
      </c>
      <c r="E14" s="33"/>
      <c r="F14" s="113" t="s">
        <v>19</v>
      </c>
      <c r="G14" s="33"/>
      <c r="H14" s="33"/>
      <c r="I14" s="122" t="s">
        <v>20</v>
      </c>
      <c r="J14" s="123">
        <f>'Rekapitulácia stavby'!AN8</f>
        <v>44957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22" t="s">
        <v>21</v>
      </c>
      <c r="E16" s="33"/>
      <c r="F16" s="33"/>
      <c r="G16" s="33"/>
      <c r="H16" s="33"/>
      <c r="I16" s="122" t="s">
        <v>22</v>
      </c>
      <c r="J16" s="113" t="s">
        <v>23</v>
      </c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3" t="s">
        <v>24</v>
      </c>
      <c r="F17" s="33"/>
      <c r="G17" s="33"/>
      <c r="H17" s="33"/>
      <c r="I17" s="122" t="s">
        <v>25</v>
      </c>
      <c r="J17" s="113" t="s">
        <v>1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2" t="s">
        <v>26</v>
      </c>
      <c r="E19" s="33"/>
      <c r="F19" s="33"/>
      <c r="G19" s="33"/>
      <c r="H19" s="33"/>
      <c r="I19" s="122" t="s">
        <v>22</v>
      </c>
      <c r="J19" s="29" t="str">
        <f>'Rekapitulácia stavby'!AN13</f>
        <v>Vyplň údaj</v>
      </c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407" t="str">
        <f>'Rekapitulácia stavby'!E14</f>
        <v>Vyplň údaj</v>
      </c>
      <c r="F20" s="408"/>
      <c r="G20" s="408"/>
      <c r="H20" s="408"/>
      <c r="I20" s="122" t="s">
        <v>25</v>
      </c>
      <c r="J20" s="29" t="str">
        <f>'Rekapitulácia stavby'!AN14</f>
        <v>Vyplň údaj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2" t="s">
        <v>28</v>
      </c>
      <c r="E22" s="33"/>
      <c r="F22" s="33"/>
      <c r="G22" s="33"/>
      <c r="H22" s="33"/>
      <c r="I22" s="122" t="s">
        <v>22</v>
      </c>
      <c r="J22" s="113" t="s">
        <v>29</v>
      </c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3" t="s">
        <v>30</v>
      </c>
      <c r="F23" s="33"/>
      <c r="G23" s="33"/>
      <c r="H23" s="33"/>
      <c r="I23" s="122" t="s">
        <v>25</v>
      </c>
      <c r="J23" s="113" t="s">
        <v>31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2" t="s">
        <v>33</v>
      </c>
      <c r="E25" s="33"/>
      <c r="F25" s="33"/>
      <c r="G25" s="33"/>
      <c r="H25" s="33"/>
      <c r="I25" s="122" t="s">
        <v>22</v>
      </c>
      <c r="J25" s="113" t="str">
        <f>IF('Rekapitulácia stavby'!AN19="","",'Rekapitulácia stavby'!AN19)</f>
        <v/>
      </c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3" t="str">
        <f>IF('Rekapitulácia stavby'!E20="","",'Rekapitulácia stavby'!E20)</f>
        <v xml:space="preserve"> </v>
      </c>
      <c r="F26" s="33"/>
      <c r="G26" s="33"/>
      <c r="H26" s="33"/>
      <c r="I26" s="122" t="s">
        <v>25</v>
      </c>
      <c r="J26" s="113" t="str">
        <f>IF('Rekapitulácia stavby'!AN20="","",'Rekapitulácia stavby'!AN20)</f>
        <v/>
      </c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2" t="s">
        <v>35</v>
      </c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5" customHeight="1">
      <c r="A29" s="124"/>
      <c r="B29" s="125"/>
      <c r="C29" s="124"/>
      <c r="D29" s="124"/>
      <c r="E29" s="409" t="s">
        <v>1</v>
      </c>
      <c r="F29" s="409"/>
      <c r="G29" s="409"/>
      <c r="H29" s="409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7"/>
      <c r="E31" s="127"/>
      <c r="F31" s="127"/>
      <c r="G31" s="127"/>
      <c r="H31" s="127"/>
      <c r="I31" s="127"/>
      <c r="J31" s="127"/>
      <c r="K31" s="12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13" t="s">
        <v>172</v>
      </c>
      <c r="E32" s="33"/>
      <c r="F32" s="33"/>
      <c r="G32" s="33"/>
      <c r="H32" s="33"/>
      <c r="I32" s="33"/>
      <c r="J32" s="128">
        <f>J98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9" t="s">
        <v>173</v>
      </c>
      <c r="E33" s="33"/>
      <c r="F33" s="33"/>
      <c r="G33" s="33"/>
      <c r="H33" s="33"/>
      <c r="I33" s="33"/>
      <c r="J33" s="128">
        <f>J108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7"/>
      <c r="E35" s="127"/>
      <c r="F35" s="127"/>
      <c r="G35" s="127"/>
      <c r="H35" s="127"/>
      <c r="I35" s="127"/>
      <c r="J35" s="127"/>
      <c r="K35" s="127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40</v>
      </c>
      <c r="E37" s="134" t="s">
        <v>41</v>
      </c>
      <c r="F37" s="135">
        <f>ROUND((SUM(BE108:BE115) + SUM(BE137:BE185)),  2)</f>
        <v>0</v>
      </c>
      <c r="G37" s="136"/>
      <c r="H37" s="136"/>
      <c r="I37" s="137">
        <v>0.2</v>
      </c>
      <c r="J37" s="135">
        <f>ROUND(((SUM(BE108:BE115) + SUM(BE137:BE185))*I37),  2)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34" t="s">
        <v>42</v>
      </c>
      <c r="F38" s="135">
        <f>ROUND((SUM(BF108:BF115) + SUM(BF137:BF185)),  2)</f>
        <v>0</v>
      </c>
      <c r="G38" s="136"/>
      <c r="H38" s="136"/>
      <c r="I38" s="137">
        <v>0.2</v>
      </c>
      <c r="J38" s="135">
        <f>ROUND(((SUM(BF108:BF115) + SUM(BF137:BF185))*I38),  2)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22" t="s">
        <v>43</v>
      </c>
      <c r="F39" s="138">
        <f>ROUND((SUM(BG108:BG115) + SUM(BG137:BG185)),  2)</f>
        <v>0</v>
      </c>
      <c r="G39" s="33"/>
      <c r="H39" s="33"/>
      <c r="I39" s="139">
        <v>0.2</v>
      </c>
      <c r="J39" s="138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22" t="s">
        <v>44</v>
      </c>
      <c r="F40" s="138">
        <f>ROUND((SUM(BH108:BH115) + SUM(BH137:BH185)),  2)</f>
        <v>0</v>
      </c>
      <c r="G40" s="33"/>
      <c r="H40" s="33"/>
      <c r="I40" s="139">
        <v>0.2</v>
      </c>
      <c r="J40" s="138">
        <f>0</f>
        <v>0</v>
      </c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34" t="s">
        <v>45</v>
      </c>
      <c r="F41" s="135">
        <f>ROUND((SUM(BI108:BI115) + SUM(BI137:BI185)),  2)</f>
        <v>0</v>
      </c>
      <c r="G41" s="136"/>
      <c r="H41" s="136"/>
      <c r="I41" s="137">
        <v>0</v>
      </c>
      <c r="J41" s="135">
        <f>0</f>
        <v>0</v>
      </c>
      <c r="K41" s="33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40"/>
      <c r="D43" s="141" t="s">
        <v>46</v>
      </c>
      <c r="E43" s="142"/>
      <c r="F43" s="142"/>
      <c r="G43" s="143" t="s">
        <v>47</v>
      </c>
      <c r="H43" s="144" t="s">
        <v>48</v>
      </c>
      <c r="I43" s="142"/>
      <c r="J43" s="145">
        <f>SUM(J34:J41)</f>
        <v>0</v>
      </c>
      <c r="K43" s="146"/>
      <c r="L43" s="5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170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4.45" customHeight="1">
      <c r="A87" s="33"/>
      <c r="B87" s="34"/>
      <c r="C87" s="35"/>
      <c r="D87" s="35"/>
      <c r="E87" s="400" t="s">
        <v>655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633</v>
      </c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35"/>
      <c r="D89" s="35"/>
      <c r="E89" s="356" t="str">
        <f>E11</f>
        <v>999-9-9-53 - SO 14.10 Hallona- Autobusová zastávka</v>
      </c>
      <c r="F89" s="402"/>
      <c r="G89" s="402"/>
      <c r="H89" s="402"/>
      <c r="I89" s="35"/>
      <c r="J89" s="35"/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Malacky</v>
      </c>
      <c r="G91" s="35"/>
      <c r="H91" s="35"/>
      <c r="I91" s="28" t="s">
        <v>20</v>
      </c>
      <c r="J91" s="69">
        <f>IF(J14="","",J14)</f>
        <v>44957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9" customHeight="1">
      <c r="A93" s="33"/>
      <c r="B93" s="34"/>
      <c r="C93" s="28" t="s">
        <v>21</v>
      </c>
      <c r="D93" s="35"/>
      <c r="E93" s="35"/>
      <c r="F93" s="26" t="str">
        <f>E17</f>
        <v>Mesto Malacky, Bernolákova 5188/1A, 901 01 Malacky</v>
      </c>
      <c r="G93" s="35"/>
      <c r="H93" s="35"/>
      <c r="I93" s="28" t="s">
        <v>28</v>
      </c>
      <c r="J93" s="31" t="str">
        <f>E23</f>
        <v>Cykloprojekt s.r.o., Laurinská 18, 81101 Bratislav</v>
      </c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6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 xml:space="preserve"> </v>
      </c>
      <c r="K94" s="35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8" t="s">
        <v>175</v>
      </c>
      <c r="D96" s="159"/>
      <c r="E96" s="159"/>
      <c r="F96" s="159"/>
      <c r="G96" s="159"/>
      <c r="H96" s="159"/>
      <c r="I96" s="159"/>
      <c r="J96" s="160" t="s">
        <v>176</v>
      </c>
      <c r="K96" s="159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4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22.9" customHeight="1">
      <c r="A98" s="33"/>
      <c r="B98" s="34"/>
      <c r="C98" s="161" t="s">
        <v>177</v>
      </c>
      <c r="D98" s="35"/>
      <c r="E98" s="35"/>
      <c r="F98" s="35"/>
      <c r="G98" s="35"/>
      <c r="H98" s="35"/>
      <c r="I98" s="35"/>
      <c r="J98" s="87">
        <f>J137</f>
        <v>0</v>
      </c>
      <c r="K98" s="35"/>
      <c r="L98" s="54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178</v>
      </c>
    </row>
    <row r="99" spans="1:65" s="9" customFormat="1" ht="24.95" customHeight="1">
      <c r="B99" s="162"/>
      <c r="C99" s="163"/>
      <c r="D99" s="164" t="s">
        <v>179</v>
      </c>
      <c r="E99" s="165"/>
      <c r="F99" s="165"/>
      <c r="G99" s="165"/>
      <c r="H99" s="165"/>
      <c r="I99" s="165"/>
      <c r="J99" s="166">
        <f>J138</f>
        <v>0</v>
      </c>
      <c r="K99" s="163"/>
      <c r="L99" s="167"/>
    </row>
    <row r="100" spans="1:65" s="10" customFormat="1" ht="19.899999999999999" customHeight="1">
      <c r="B100" s="168"/>
      <c r="C100" s="107"/>
      <c r="D100" s="169" t="s">
        <v>180</v>
      </c>
      <c r="E100" s="170"/>
      <c r="F100" s="170"/>
      <c r="G100" s="170"/>
      <c r="H100" s="170"/>
      <c r="I100" s="170"/>
      <c r="J100" s="171">
        <f>J139</f>
        <v>0</v>
      </c>
      <c r="K100" s="107"/>
      <c r="L100" s="172"/>
    </row>
    <row r="101" spans="1:65" s="10" customFormat="1" ht="19.899999999999999" customHeight="1">
      <c r="B101" s="168"/>
      <c r="C101" s="107"/>
      <c r="D101" s="169" t="s">
        <v>182</v>
      </c>
      <c r="E101" s="170"/>
      <c r="F101" s="170"/>
      <c r="G101" s="170"/>
      <c r="H101" s="170"/>
      <c r="I101" s="170"/>
      <c r="J101" s="171">
        <f>J149</f>
        <v>0</v>
      </c>
      <c r="K101" s="107"/>
      <c r="L101" s="172"/>
    </row>
    <row r="102" spans="1:65" s="10" customFormat="1" ht="19.899999999999999" customHeight="1">
      <c r="B102" s="168"/>
      <c r="C102" s="107"/>
      <c r="D102" s="169" t="s">
        <v>183</v>
      </c>
      <c r="E102" s="170"/>
      <c r="F102" s="170"/>
      <c r="G102" s="170"/>
      <c r="H102" s="170"/>
      <c r="I102" s="170"/>
      <c r="J102" s="171">
        <f>J156</f>
        <v>0</v>
      </c>
      <c r="K102" s="107"/>
      <c r="L102" s="172"/>
    </row>
    <row r="103" spans="1:65" s="10" customFormat="1" ht="19.899999999999999" customHeight="1">
      <c r="B103" s="168"/>
      <c r="C103" s="107"/>
      <c r="D103" s="169" t="s">
        <v>184</v>
      </c>
      <c r="E103" s="170"/>
      <c r="F103" s="170"/>
      <c r="G103" s="170"/>
      <c r="H103" s="170"/>
      <c r="I103" s="170"/>
      <c r="J103" s="171">
        <f>J171</f>
        <v>0</v>
      </c>
      <c r="K103" s="107"/>
      <c r="L103" s="172"/>
    </row>
    <row r="104" spans="1:65" s="10" customFormat="1" ht="19.899999999999999" customHeight="1">
      <c r="B104" s="168"/>
      <c r="C104" s="107"/>
      <c r="D104" s="169" t="s">
        <v>185</v>
      </c>
      <c r="E104" s="170"/>
      <c r="F104" s="170"/>
      <c r="G104" s="170"/>
      <c r="H104" s="170"/>
      <c r="I104" s="170"/>
      <c r="J104" s="171">
        <f>J173</f>
        <v>0</v>
      </c>
      <c r="K104" s="107"/>
      <c r="L104" s="172"/>
    </row>
    <row r="105" spans="1:65" s="10" customFormat="1" ht="19.899999999999999" customHeight="1">
      <c r="B105" s="168"/>
      <c r="C105" s="107"/>
      <c r="D105" s="169" t="s">
        <v>186</v>
      </c>
      <c r="E105" s="170"/>
      <c r="F105" s="170"/>
      <c r="G105" s="170"/>
      <c r="H105" s="170"/>
      <c r="I105" s="170"/>
      <c r="J105" s="171">
        <f>J184</f>
        <v>0</v>
      </c>
      <c r="K105" s="107"/>
      <c r="L105" s="172"/>
    </row>
    <row r="106" spans="1:65" s="2" customFormat="1" ht="21.7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4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65" s="2" customFormat="1" ht="6.95" customHeight="1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54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29.25" customHeight="1">
      <c r="A108" s="33"/>
      <c r="B108" s="34"/>
      <c r="C108" s="161" t="s">
        <v>187</v>
      </c>
      <c r="D108" s="35"/>
      <c r="E108" s="35"/>
      <c r="F108" s="35"/>
      <c r="G108" s="35"/>
      <c r="H108" s="35"/>
      <c r="I108" s="35"/>
      <c r="J108" s="173">
        <f>ROUND(J109 + J110 + J111 + J112 + J113 + J114,2)</f>
        <v>0</v>
      </c>
      <c r="K108" s="35"/>
      <c r="L108" s="54"/>
      <c r="N108" s="174" t="s">
        <v>40</v>
      </c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65" s="2" customFormat="1" ht="18" customHeight="1">
      <c r="A109" s="33"/>
      <c r="B109" s="34"/>
      <c r="C109" s="35"/>
      <c r="D109" s="398" t="s">
        <v>188</v>
      </c>
      <c r="E109" s="399"/>
      <c r="F109" s="399"/>
      <c r="G109" s="35"/>
      <c r="H109" s="35"/>
      <c r="I109" s="35"/>
      <c r="J109" s="176"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189</v>
      </c>
      <c r="AZ109" s="178"/>
      <c r="BA109" s="178"/>
      <c r="BB109" s="178"/>
      <c r="BC109" s="178"/>
      <c r="BD109" s="178"/>
      <c r="BE109" s="182">
        <f t="shared" ref="BE109:BE114" si="0">IF(N109="základná",J109,0)</f>
        <v>0</v>
      </c>
      <c r="BF109" s="182">
        <f t="shared" ref="BF109:BF114" si="1">IF(N109="znížená",J109,0)</f>
        <v>0</v>
      </c>
      <c r="BG109" s="182">
        <f t="shared" ref="BG109:BG114" si="2">IF(N109="zákl. prenesená",J109,0)</f>
        <v>0</v>
      </c>
      <c r="BH109" s="182">
        <f t="shared" ref="BH109:BH114" si="3">IF(N109="zníž. prenesená",J109,0)</f>
        <v>0</v>
      </c>
      <c r="BI109" s="182">
        <f t="shared" ref="BI109:BI114" si="4">IF(N109="nulová",J109,0)</f>
        <v>0</v>
      </c>
      <c r="BJ109" s="181" t="s">
        <v>95</v>
      </c>
      <c r="BK109" s="178"/>
      <c r="BL109" s="178"/>
      <c r="BM109" s="178"/>
    </row>
    <row r="110" spans="1:65" s="2" customFormat="1" ht="18" customHeight="1">
      <c r="A110" s="33"/>
      <c r="B110" s="34"/>
      <c r="C110" s="35"/>
      <c r="D110" s="398" t="s">
        <v>190</v>
      </c>
      <c r="E110" s="399"/>
      <c r="F110" s="399"/>
      <c r="G110" s="35"/>
      <c r="H110" s="35"/>
      <c r="I110" s="35"/>
      <c r="J110" s="176">
        <v>0</v>
      </c>
      <c r="K110" s="35"/>
      <c r="L110" s="177"/>
      <c r="M110" s="178"/>
      <c r="N110" s="179" t="s">
        <v>42</v>
      </c>
      <c r="O110" s="178"/>
      <c r="P110" s="178"/>
      <c r="Q110" s="178"/>
      <c r="R110" s="178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81" t="s">
        <v>189</v>
      </c>
      <c r="AZ110" s="178"/>
      <c r="BA110" s="178"/>
      <c r="BB110" s="178"/>
      <c r="BC110" s="178"/>
      <c r="BD110" s="178"/>
      <c r="BE110" s="182">
        <f t="shared" si="0"/>
        <v>0</v>
      </c>
      <c r="BF110" s="182">
        <f t="shared" si="1"/>
        <v>0</v>
      </c>
      <c r="BG110" s="182">
        <f t="shared" si="2"/>
        <v>0</v>
      </c>
      <c r="BH110" s="182">
        <f t="shared" si="3"/>
        <v>0</v>
      </c>
      <c r="BI110" s="182">
        <f t="shared" si="4"/>
        <v>0</v>
      </c>
      <c r="BJ110" s="181" t="s">
        <v>95</v>
      </c>
      <c r="BK110" s="178"/>
      <c r="BL110" s="178"/>
      <c r="BM110" s="178"/>
    </row>
    <row r="111" spans="1:65" s="2" customFormat="1" ht="18" customHeight="1">
      <c r="A111" s="33"/>
      <c r="B111" s="34"/>
      <c r="C111" s="35"/>
      <c r="D111" s="398" t="s">
        <v>191</v>
      </c>
      <c r="E111" s="399"/>
      <c r="F111" s="399"/>
      <c r="G111" s="35"/>
      <c r="H111" s="35"/>
      <c r="I111" s="35"/>
      <c r="J111" s="176">
        <v>0</v>
      </c>
      <c r="K111" s="35"/>
      <c r="L111" s="177"/>
      <c r="M111" s="178"/>
      <c r="N111" s="179" t="s">
        <v>42</v>
      </c>
      <c r="O111" s="178"/>
      <c r="P111" s="178"/>
      <c r="Q111" s="178"/>
      <c r="R111" s="178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81" t="s">
        <v>189</v>
      </c>
      <c r="AZ111" s="178"/>
      <c r="BA111" s="178"/>
      <c r="BB111" s="178"/>
      <c r="BC111" s="178"/>
      <c r="BD111" s="178"/>
      <c r="BE111" s="182">
        <f t="shared" si="0"/>
        <v>0</v>
      </c>
      <c r="BF111" s="182">
        <f t="shared" si="1"/>
        <v>0</v>
      </c>
      <c r="BG111" s="182">
        <f t="shared" si="2"/>
        <v>0</v>
      </c>
      <c r="BH111" s="182">
        <f t="shared" si="3"/>
        <v>0</v>
      </c>
      <c r="BI111" s="182">
        <f t="shared" si="4"/>
        <v>0</v>
      </c>
      <c r="BJ111" s="181" t="s">
        <v>95</v>
      </c>
      <c r="BK111" s="178"/>
      <c r="BL111" s="178"/>
      <c r="BM111" s="178"/>
    </row>
    <row r="112" spans="1:65" s="2" customFormat="1" ht="18" customHeight="1">
      <c r="A112" s="33"/>
      <c r="B112" s="34"/>
      <c r="C112" s="35"/>
      <c r="D112" s="398" t="s">
        <v>192</v>
      </c>
      <c r="E112" s="399"/>
      <c r="F112" s="399"/>
      <c r="G112" s="35"/>
      <c r="H112" s="35"/>
      <c r="I112" s="35"/>
      <c r="J112" s="176">
        <v>0</v>
      </c>
      <c r="K112" s="35"/>
      <c r="L112" s="177"/>
      <c r="M112" s="178"/>
      <c r="N112" s="179" t="s">
        <v>42</v>
      </c>
      <c r="O112" s="178"/>
      <c r="P112" s="178"/>
      <c r="Q112" s="178"/>
      <c r="R112" s="178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81" t="s">
        <v>189</v>
      </c>
      <c r="AZ112" s="178"/>
      <c r="BA112" s="178"/>
      <c r="BB112" s="178"/>
      <c r="BC112" s="178"/>
      <c r="BD112" s="178"/>
      <c r="BE112" s="182">
        <f t="shared" si="0"/>
        <v>0</v>
      </c>
      <c r="BF112" s="182">
        <f t="shared" si="1"/>
        <v>0</v>
      </c>
      <c r="BG112" s="182">
        <f t="shared" si="2"/>
        <v>0</v>
      </c>
      <c r="BH112" s="182">
        <f t="shared" si="3"/>
        <v>0</v>
      </c>
      <c r="BI112" s="182">
        <f t="shared" si="4"/>
        <v>0</v>
      </c>
      <c r="BJ112" s="181" t="s">
        <v>95</v>
      </c>
      <c r="BK112" s="178"/>
      <c r="BL112" s="178"/>
      <c r="BM112" s="178"/>
    </row>
    <row r="113" spans="1:65" s="2" customFormat="1" ht="18" customHeight="1">
      <c r="A113" s="33"/>
      <c r="B113" s="34"/>
      <c r="C113" s="35"/>
      <c r="D113" s="398" t="s">
        <v>193</v>
      </c>
      <c r="E113" s="399"/>
      <c r="F113" s="399"/>
      <c r="G113" s="35"/>
      <c r="H113" s="35"/>
      <c r="I113" s="35"/>
      <c r="J113" s="176">
        <v>0</v>
      </c>
      <c r="K113" s="35"/>
      <c r="L113" s="177"/>
      <c r="M113" s="178"/>
      <c r="N113" s="179" t="s">
        <v>42</v>
      </c>
      <c r="O113" s="178"/>
      <c r="P113" s="178"/>
      <c r="Q113" s="178"/>
      <c r="R113" s="178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81" t="s">
        <v>189</v>
      </c>
      <c r="AZ113" s="178"/>
      <c r="BA113" s="178"/>
      <c r="BB113" s="178"/>
      <c r="BC113" s="178"/>
      <c r="BD113" s="178"/>
      <c r="BE113" s="182">
        <f t="shared" si="0"/>
        <v>0</v>
      </c>
      <c r="BF113" s="182">
        <f t="shared" si="1"/>
        <v>0</v>
      </c>
      <c r="BG113" s="182">
        <f t="shared" si="2"/>
        <v>0</v>
      </c>
      <c r="BH113" s="182">
        <f t="shared" si="3"/>
        <v>0</v>
      </c>
      <c r="BI113" s="182">
        <f t="shared" si="4"/>
        <v>0</v>
      </c>
      <c r="BJ113" s="181" t="s">
        <v>95</v>
      </c>
      <c r="BK113" s="178"/>
      <c r="BL113" s="178"/>
      <c r="BM113" s="178"/>
    </row>
    <row r="114" spans="1:65" s="2" customFormat="1" ht="18" customHeight="1">
      <c r="A114" s="33"/>
      <c r="B114" s="34"/>
      <c r="C114" s="35"/>
      <c r="D114" s="175" t="s">
        <v>194</v>
      </c>
      <c r="E114" s="35"/>
      <c r="F114" s="35"/>
      <c r="G114" s="35"/>
      <c r="H114" s="35"/>
      <c r="I114" s="35"/>
      <c r="J114" s="176">
        <f>ROUND(J32*T114,2)</f>
        <v>0</v>
      </c>
      <c r="K114" s="35"/>
      <c r="L114" s="177"/>
      <c r="M114" s="178"/>
      <c r="N114" s="179" t="s">
        <v>42</v>
      </c>
      <c r="O114" s="178"/>
      <c r="P114" s="178"/>
      <c r="Q114" s="178"/>
      <c r="R114" s="178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  <c r="AW114" s="178"/>
      <c r="AX114" s="178"/>
      <c r="AY114" s="181" t="s">
        <v>195</v>
      </c>
      <c r="AZ114" s="178"/>
      <c r="BA114" s="178"/>
      <c r="BB114" s="178"/>
      <c r="BC114" s="178"/>
      <c r="BD114" s="178"/>
      <c r="BE114" s="182">
        <f t="shared" si="0"/>
        <v>0</v>
      </c>
      <c r="BF114" s="182">
        <f t="shared" si="1"/>
        <v>0</v>
      </c>
      <c r="BG114" s="182">
        <f t="shared" si="2"/>
        <v>0</v>
      </c>
      <c r="BH114" s="182">
        <f t="shared" si="3"/>
        <v>0</v>
      </c>
      <c r="BI114" s="182">
        <f t="shared" si="4"/>
        <v>0</v>
      </c>
      <c r="BJ114" s="181" t="s">
        <v>95</v>
      </c>
      <c r="BK114" s="178"/>
      <c r="BL114" s="178"/>
      <c r="BM114" s="178"/>
    </row>
    <row r="115" spans="1:65" s="2" customForma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4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29.25" customHeight="1">
      <c r="A116" s="33"/>
      <c r="B116" s="34"/>
      <c r="C116" s="183" t="s">
        <v>196</v>
      </c>
      <c r="D116" s="159"/>
      <c r="E116" s="159"/>
      <c r="F116" s="159"/>
      <c r="G116" s="159"/>
      <c r="H116" s="159"/>
      <c r="I116" s="159"/>
      <c r="J116" s="184">
        <f>ROUND(J98+J108,2)</f>
        <v>0</v>
      </c>
      <c r="K116" s="159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5" customHeight="1">
      <c r="A117" s="33"/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4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21" spans="1:65" s="2" customFormat="1" ht="6.95" customHeight="1">
      <c r="A121" s="33"/>
      <c r="B121" s="59"/>
      <c r="C121" s="60"/>
      <c r="D121" s="60"/>
      <c r="E121" s="60"/>
      <c r="F121" s="60"/>
      <c r="G121" s="60"/>
      <c r="H121" s="60"/>
      <c r="I121" s="60"/>
      <c r="J121" s="60"/>
      <c r="K121" s="60"/>
      <c r="L121" s="54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24.95" customHeight="1">
      <c r="A122" s="33"/>
      <c r="B122" s="34"/>
      <c r="C122" s="22" t="s">
        <v>197</v>
      </c>
      <c r="D122" s="35"/>
      <c r="E122" s="35"/>
      <c r="F122" s="35"/>
      <c r="G122" s="35"/>
      <c r="H122" s="35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6.9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12" customHeight="1">
      <c r="A124" s="33"/>
      <c r="B124" s="34"/>
      <c r="C124" s="28" t="s">
        <v>14</v>
      </c>
      <c r="D124" s="35"/>
      <c r="E124" s="35"/>
      <c r="F124" s="35"/>
      <c r="G124" s="35"/>
      <c r="H124" s="35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2" customFormat="1" ht="27" customHeight="1">
      <c r="A125" s="33"/>
      <c r="B125" s="34"/>
      <c r="C125" s="35"/>
      <c r="D125" s="35"/>
      <c r="E125" s="400" t="str">
        <f>E7</f>
        <v>Cyklotrasa Partizánska - Cesta mládeže, Malacky - časť 2 - neoprávnené náklady</v>
      </c>
      <c r="F125" s="401"/>
      <c r="G125" s="401"/>
      <c r="H125" s="401"/>
      <c r="I125" s="35"/>
      <c r="J125" s="35"/>
      <c r="K125" s="35"/>
      <c r="L125" s="54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5" s="1" customFormat="1" ht="12" customHeight="1">
      <c r="B126" s="20"/>
      <c r="C126" s="28" t="s">
        <v>170</v>
      </c>
      <c r="D126" s="21"/>
      <c r="E126" s="21"/>
      <c r="F126" s="21"/>
      <c r="G126" s="21"/>
      <c r="H126" s="21"/>
      <c r="I126" s="21"/>
      <c r="J126" s="21"/>
      <c r="K126" s="21"/>
      <c r="L126" s="19"/>
    </row>
    <row r="127" spans="1:65" s="2" customFormat="1" ht="14.45" customHeight="1">
      <c r="A127" s="33"/>
      <c r="B127" s="34"/>
      <c r="C127" s="35"/>
      <c r="D127" s="35"/>
      <c r="E127" s="400" t="s">
        <v>655</v>
      </c>
      <c r="F127" s="402"/>
      <c r="G127" s="402"/>
      <c r="H127" s="402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2" customHeight="1">
      <c r="A128" s="33"/>
      <c r="B128" s="34"/>
      <c r="C128" s="28" t="s">
        <v>633</v>
      </c>
      <c r="D128" s="35"/>
      <c r="E128" s="35"/>
      <c r="F128" s="35"/>
      <c r="G128" s="35"/>
      <c r="H128" s="35"/>
      <c r="I128" s="35"/>
      <c r="J128" s="35"/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6" customHeight="1">
      <c r="A129" s="33"/>
      <c r="B129" s="34"/>
      <c r="C129" s="35"/>
      <c r="D129" s="35"/>
      <c r="E129" s="356" t="str">
        <f>E11</f>
        <v>999-9-9-53 - SO 14.10 Hallona- Autobusová zastávka</v>
      </c>
      <c r="F129" s="402"/>
      <c r="G129" s="402"/>
      <c r="H129" s="402"/>
      <c r="I129" s="35"/>
      <c r="J129" s="35"/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6.95" customHeight="1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2" customHeight="1">
      <c r="A131" s="33"/>
      <c r="B131" s="34"/>
      <c r="C131" s="28" t="s">
        <v>18</v>
      </c>
      <c r="D131" s="35"/>
      <c r="E131" s="35"/>
      <c r="F131" s="26" t="str">
        <f>F14</f>
        <v>Malacky</v>
      </c>
      <c r="G131" s="35"/>
      <c r="H131" s="35"/>
      <c r="I131" s="28" t="s">
        <v>20</v>
      </c>
      <c r="J131" s="69">
        <f>IF(J14="","",J14)</f>
        <v>44957</v>
      </c>
      <c r="K131" s="35"/>
      <c r="L131" s="54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6.95" customHeight="1">
      <c r="A132" s="33"/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54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40.9" customHeight="1">
      <c r="A133" s="33"/>
      <c r="B133" s="34"/>
      <c r="C133" s="28" t="s">
        <v>21</v>
      </c>
      <c r="D133" s="35"/>
      <c r="E133" s="35"/>
      <c r="F133" s="26" t="str">
        <f>E17</f>
        <v>Mesto Malacky, Bernolákova 5188/1A, 901 01 Malacky</v>
      </c>
      <c r="G133" s="35"/>
      <c r="H133" s="35"/>
      <c r="I133" s="28" t="s">
        <v>28</v>
      </c>
      <c r="J133" s="31" t="str">
        <f>E23</f>
        <v>Cykloprojekt s.r.o., Laurinská 18, 81101 Bratislav</v>
      </c>
      <c r="K133" s="35"/>
      <c r="L133" s="54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5.6" customHeight="1">
      <c r="A134" s="33"/>
      <c r="B134" s="34"/>
      <c r="C134" s="28" t="s">
        <v>26</v>
      </c>
      <c r="D134" s="35"/>
      <c r="E134" s="35"/>
      <c r="F134" s="26" t="str">
        <f>IF(E20="","",E20)</f>
        <v>Vyplň údaj</v>
      </c>
      <c r="G134" s="35"/>
      <c r="H134" s="35"/>
      <c r="I134" s="28" t="s">
        <v>33</v>
      </c>
      <c r="J134" s="31" t="str">
        <f>E26</f>
        <v xml:space="preserve"> </v>
      </c>
      <c r="K134" s="35"/>
      <c r="L134" s="54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10.35" customHeight="1">
      <c r="A135" s="33"/>
      <c r="B135" s="34"/>
      <c r="C135" s="35"/>
      <c r="D135" s="35"/>
      <c r="E135" s="35"/>
      <c r="F135" s="35"/>
      <c r="G135" s="35"/>
      <c r="H135" s="35"/>
      <c r="I135" s="35"/>
      <c r="J135" s="35"/>
      <c r="K135" s="35"/>
      <c r="L135" s="54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11" customFormat="1" ht="29.25" customHeight="1">
      <c r="A136" s="185"/>
      <c r="B136" s="186"/>
      <c r="C136" s="187" t="s">
        <v>198</v>
      </c>
      <c r="D136" s="188" t="s">
        <v>61</v>
      </c>
      <c r="E136" s="188" t="s">
        <v>57</v>
      </c>
      <c r="F136" s="188" t="s">
        <v>58</v>
      </c>
      <c r="G136" s="188" t="s">
        <v>199</v>
      </c>
      <c r="H136" s="188" t="s">
        <v>200</v>
      </c>
      <c r="I136" s="188" t="s">
        <v>201</v>
      </c>
      <c r="J136" s="189" t="s">
        <v>176</v>
      </c>
      <c r="K136" s="190" t="s">
        <v>202</v>
      </c>
      <c r="L136" s="191"/>
      <c r="M136" s="78" t="s">
        <v>1</v>
      </c>
      <c r="N136" s="79" t="s">
        <v>40</v>
      </c>
      <c r="O136" s="79" t="s">
        <v>203</v>
      </c>
      <c r="P136" s="79" t="s">
        <v>204</v>
      </c>
      <c r="Q136" s="79" t="s">
        <v>205</v>
      </c>
      <c r="R136" s="79" t="s">
        <v>206</v>
      </c>
      <c r="S136" s="79" t="s">
        <v>207</v>
      </c>
      <c r="T136" s="80" t="s">
        <v>208</v>
      </c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</row>
    <row r="137" spans="1:65" s="2" customFormat="1" ht="22.9" customHeight="1">
      <c r="A137" s="33"/>
      <c r="B137" s="34"/>
      <c r="C137" s="85" t="s">
        <v>172</v>
      </c>
      <c r="D137" s="35"/>
      <c r="E137" s="35"/>
      <c r="F137" s="35"/>
      <c r="G137" s="35"/>
      <c r="H137" s="35"/>
      <c r="I137" s="35"/>
      <c r="J137" s="192">
        <f>BK137</f>
        <v>0</v>
      </c>
      <c r="K137" s="35"/>
      <c r="L137" s="38"/>
      <c r="M137" s="81"/>
      <c r="N137" s="193"/>
      <c r="O137" s="82"/>
      <c r="P137" s="194">
        <f>P138</f>
        <v>0</v>
      </c>
      <c r="Q137" s="82"/>
      <c r="R137" s="194">
        <f>R138</f>
        <v>65.463630999999992</v>
      </c>
      <c r="S137" s="82"/>
      <c r="T137" s="195">
        <f>T138</f>
        <v>25.300069999999998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75</v>
      </c>
      <c r="AU137" s="16" t="s">
        <v>178</v>
      </c>
      <c r="BK137" s="196">
        <f>BK138</f>
        <v>0</v>
      </c>
    </row>
    <row r="138" spans="1:65" s="12" customFormat="1" ht="25.9" customHeight="1">
      <c r="B138" s="197"/>
      <c r="C138" s="198"/>
      <c r="D138" s="199" t="s">
        <v>75</v>
      </c>
      <c r="E138" s="200" t="s">
        <v>209</v>
      </c>
      <c r="F138" s="200" t="s">
        <v>210</v>
      </c>
      <c r="G138" s="198"/>
      <c r="H138" s="198"/>
      <c r="I138" s="201"/>
      <c r="J138" s="202">
        <f>BK138</f>
        <v>0</v>
      </c>
      <c r="K138" s="198"/>
      <c r="L138" s="203"/>
      <c r="M138" s="204"/>
      <c r="N138" s="205"/>
      <c r="O138" s="205"/>
      <c r="P138" s="206">
        <f>P139+P149+P156+P171+P173+P184</f>
        <v>0</v>
      </c>
      <c r="Q138" s="205"/>
      <c r="R138" s="206">
        <f>R139+R149+R156+R171+R173+R184</f>
        <v>65.463630999999992</v>
      </c>
      <c r="S138" s="205"/>
      <c r="T138" s="207">
        <f>T139+T149+T156+T171+T173+T184</f>
        <v>25.300069999999998</v>
      </c>
      <c r="AR138" s="208" t="s">
        <v>84</v>
      </c>
      <c r="AT138" s="209" t="s">
        <v>75</v>
      </c>
      <c r="AU138" s="209" t="s">
        <v>76</v>
      </c>
      <c r="AY138" s="208" t="s">
        <v>211</v>
      </c>
      <c r="BK138" s="210">
        <f>BK139+BK149+BK156+BK171+BK173+BK184</f>
        <v>0</v>
      </c>
    </row>
    <row r="139" spans="1:65" s="12" customFormat="1" ht="22.9" customHeight="1">
      <c r="B139" s="197"/>
      <c r="C139" s="198"/>
      <c r="D139" s="199" t="s">
        <v>75</v>
      </c>
      <c r="E139" s="211" t="s">
        <v>84</v>
      </c>
      <c r="F139" s="211" t="s">
        <v>212</v>
      </c>
      <c r="G139" s="198"/>
      <c r="H139" s="198"/>
      <c r="I139" s="201"/>
      <c r="J139" s="212">
        <f>BK139</f>
        <v>0</v>
      </c>
      <c r="K139" s="198"/>
      <c r="L139" s="203"/>
      <c r="M139" s="204"/>
      <c r="N139" s="205"/>
      <c r="O139" s="205"/>
      <c r="P139" s="206">
        <f>SUM(P140:P148)</f>
        <v>0</v>
      </c>
      <c r="Q139" s="205"/>
      <c r="R139" s="206">
        <f>SUM(R140:R148)</f>
        <v>2.1940725000000003</v>
      </c>
      <c r="S139" s="205"/>
      <c r="T139" s="207">
        <f>SUM(T140:T148)</f>
        <v>25.300069999999998</v>
      </c>
      <c r="AR139" s="208" t="s">
        <v>84</v>
      </c>
      <c r="AT139" s="209" t="s">
        <v>75</v>
      </c>
      <c r="AU139" s="209" t="s">
        <v>84</v>
      </c>
      <c r="AY139" s="208" t="s">
        <v>211</v>
      </c>
      <c r="BK139" s="210">
        <f>SUM(BK140:BK148)</f>
        <v>0</v>
      </c>
    </row>
    <row r="140" spans="1:65" s="2" customFormat="1" ht="22.15" customHeight="1">
      <c r="A140" s="33"/>
      <c r="B140" s="34"/>
      <c r="C140" s="213" t="s">
        <v>84</v>
      </c>
      <c r="D140" s="213" t="s">
        <v>213</v>
      </c>
      <c r="E140" s="214" t="s">
        <v>657</v>
      </c>
      <c r="F140" s="215" t="s">
        <v>658</v>
      </c>
      <c r="G140" s="216" t="s">
        <v>216</v>
      </c>
      <c r="H140" s="217">
        <v>61.25</v>
      </c>
      <c r="I140" s="218"/>
      <c r="J140" s="217">
        <f t="shared" ref="J140:J145" si="5">ROUND(I140*H140,2)</f>
        <v>0</v>
      </c>
      <c r="K140" s="219"/>
      <c r="L140" s="38"/>
      <c r="M140" s="220" t="s">
        <v>1</v>
      </c>
      <c r="N140" s="221" t="s">
        <v>42</v>
      </c>
      <c r="O140" s="74"/>
      <c r="P140" s="222">
        <f t="shared" ref="P140:P145" si="6">O140*H140</f>
        <v>0</v>
      </c>
      <c r="Q140" s="222">
        <v>0</v>
      </c>
      <c r="R140" s="222">
        <f t="shared" ref="R140:R145" si="7">Q140*H140</f>
        <v>0</v>
      </c>
      <c r="S140" s="222">
        <v>0.13800000000000001</v>
      </c>
      <c r="T140" s="223">
        <f t="shared" ref="T140:T145" si="8">S140*H140</f>
        <v>8.4525000000000006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4" t="s">
        <v>217</v>
      </c>
      <c r="AT140" s="224" t="s">
        <v>213</v>
      </c>
      <c r="AU140" s="224" t="s">
        <v>95</v>
      </c>
      <c r="AY140" s="16" t="s">
        <v>211</v>
      </c>
      <c r="BE140" s="225">
        <f t="shared" ref="BE140:BE145" si="9">IF(N140="základná",J140,0)</f>
        <v>0</v>
      </c>
      <c r="BF140" s="225">
        <f t="shared" ref="BF140:BF145" si="10">IF(N140="znížená",J140,0)</f>
        <v>0</v>
      </c>
      <c r="BG140" s="225">
        <f t="shared" ref="BG140:BG145" si="11">IF(N140="zákl. prenesená",J140,0)</f>
        <v>0</v>
      </c>
      <c r="BH140" s="225">
        <f t="shared" ref="BH140:BH145" si="12">IF(N140="zníž. prenesená",J140,0)</f>
        <v>0</v>
      </c>
      <c r="BI140" s="225">
        <f t="shared" ref="BI140:BI145" si="13">IF(N140="nulová",J140,0)</f>
        <v>0</v>
      </c>
      <c r="BJ140" s="16" t="s">
        <v>95</v>
      </c>
      <c r="BK140" s="225">
        <f t="shared" ref="BK140:BK145" si="14">ROUND(I140*H140,2)</f>
        <v>0</v>
      </c>
      <c r="BL140" s="16" t="s">
        <v>217</v>
      </c>
      <c r="BM140" s="224" t="s">
        <v>1161</v>
      </c>
    </row>
    <row r="141" spans="1:65" s="2" customFormat="1" ht="30" customHeight="1">
      <c r="A141" s="33"/>
      <c r="B141" s="34"/>
      <c r="C141" s="213" t="s">
        <v>95</v>
      </c>
      <c r="D141" s="213" t="s">
        <v>213</v>
      </c>
      <c r="E141" s="214" t="s">
        <v>1162</v>
      </c>
      <c r="F141" s="215" t="s">
        <v>1163</v>
      </c>
      <c r="G141" s="216" t="s">
        <v>216</v>
      </c>
      <c r="H141" s="217">
        <v>61.25</v>
      </c>
      <c r="I141" s="218"/>
      <c r="J141" s="217">
        <f t="shared" si="5"/>
        <v>0</v>
      </c>
      <c r="K141" s="219"/>
      <c r="L141" s="38"/>
      <c r="M141" s="220" t="s">
        <v>1</v>
      </c>
      <c r="N141" s="221" t="s">
        <v>42</v>
      </c>
      <c r="O141" s="74"/>
      <c r="P141" s="222">
        <f t="shared" si="6"/>
        <v>0</v>
      </c>
      <c r="Q141" s="222">
        <v>0</v>
      </c>
      <c r="R141" s="222">
        <f t="shared" si="7"/>
        <v>0</v>
      </c>
      <c r="S141" s="222">
        <v>0.24</v>
      </c>
      <c r="T141" s="223">
        <f t="shared" si="8"/>
        <v>14.7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4" t="s">
        <v>217</v>
      </c>
      <c r="AT141" s="224" t="s">
        <v>213</v>
      </c>
      <c r="AU141" s="224" t="s">
        <v>95</v>
      </c>
      <c r="AY141" s="16" t="s">
        <v>211</v>
      </c>
      <c r="BE141" s="225">
        <f t="shared" si="9"/>
        <v>0</v>
      </c>
      <c r="BF141" s="225">
        <f t="shared" si="10"/>
        <v>0</v>
      </c>
      <c r="BG141" s="225">
        <f t="shared" si="11"/>
        <v>0</v>
      </c>
      <c r="BH141" s="225">
        <f t="shared" si="12"/>
        <v>0</v>
      </c>
      <c r="BI141" s="225">
        <f t="shared" si="13"/>
        <v>0</v>
      </c>
      <c r="BJ141" s="16" t="s">
        <v>95</v>
      </c>
      <c r="BK141" s="225">
        <f t="shared" si="14"/>
        <v>0</v>
      </c>
      <c r="BL141" s="16" t="s">
        <v>217</v>
      </c>
      <c r="BM141" s="224" t="s">
        <v>1164</v>
      </c>
    </row>
    <row r="142" spans="1:65" s="2" customFormat="1" ht="30" customHeight="1">
      <c r="A142" s="33"/>
      <c r="B142" s="34"/>
      <c r="C142" s="213" t="s">
        <v>225</v>
      </c>
      <c r="D142" s="213" t="s">
        <v>213</v>
      </c>
      <c r="E142" s="214" t="s">
        <v>226</v>
      </c>
      <c r="F142" s="215" t="s">
        <v>227</v>
      </c>
      <c r="G142" s="216" t="s">
        <v>216</v>
      </c>
      <c r="H142" s="217">
        <v>16.91</v>
      </c>
      <c r="I142" s="218"/>
      <c r="J142" s="217">
        <f t="shared" si="5"/>
        <v>0</v>
      </c>
      <c r="K142" s="219"/>
      <c r="L142" s="38"/>
      <c r="M142" s="220" t="s">
        <v>1</v>
      </c>
      <c r="N142" s="221" t="s">
        <v>42</v>
      </c>
      <c r="O142" s="74"/>
      <c r="P142" s="222">
        <f t="shared" si="6"/>
        <v>0</v>
      </c>
      <c r="Q142" s="222">
        <v>9.0000000000000006E-5</v>
      </c>
      <c r="R142" s="222">
        <f t="shared" si="7"/>
        <v>1.5219000000000001E-3</v>
      </c>
      <c r="S142" s="222">
        <v>0.127</v>
      </c>
      <c r="T142" s="223">
        <f t="shared" si="8"/>
        <v>2.14757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4" t="s">
        <v>217</v>
      </c>
      <c r="AT142" s="224" t="s">
        <v>213</v>
      </c>
      <c r="AU142" s="224" t="s">
        <v>95</v>
      </c>
      <c r="AY142" s="16" t="s">
        <v>211</v>
      </c>
      <c r="BE142" s="225">
        <f t="shared" si="9"/>
        <v>0</v>
      </c>
      <c r="BF142" s="225">
        <f t="shared" si="10"/>
        <v>0</v>
      </c>
      <c r="BG142" s="225">
        <f t="shared" si="11"/>
        <v>0</v>
      </c>
      <c r="BH142" s="225">
        <f t="shared" si="12"/>
        <v>0</v>
      </c>
      <c r="BI142" s="225">
        <f t="shared" si="13"/>
        <v>0</v>
      </c>
      <c r="BJ142" s="16" t="s">
        <v>95</v>
      </c>
      <c r="BK142" s="225">
        <f t="shared" si="14"/>
        <v>0</v>
      </c>
      <c r="BL142" s="16" t="s">
        <v>217</v>
      </c>
      <c r="BM142" s="224" t="s">
        <v>1165</v>
      </c>
    </row>
    <row r="143" spans="1:65" s="2" customFormat="1" ht="30" customHeight="1">
      <c r="A143" s="33"/>
      <c r="B143" s="34"/>
      <c r="C143" s="213" t="s">
        <v>217</v>
      </c>
      <c r="D143" s="213" t="s">
        <v>213</v>
      </c>
      <c r="E143" s="214" t="s">
        <v>414</v>
      </c>
      <c r="F143" s="215" t="s">
        <v>1166</v>
      </c>
      <c r="G143" s="216" t="s">
        <v>216</v>
      </c>
      <c r="H143" s="217">
        <v>16.91</v>
      </c>
      <c r="I143" s="218"/>
      <c r="J143" s="217">
        <f t="shared" si="5"/>
        <v>0</v>
      </c>
      <c r="K143" s="219"/>
      <c r="L143" s="38"/>
      <c r="M143" s="220" t="s">
        <v>1</v>
      </c>
      <c r="N143" s="221" t="s">
        <v>42</v>
      </c>
      <c r="O143" s="74"/>
      <c r="P143" s="222">
        <f t="shared" si="6"/>
        <v>0</v>
      </c>
      <c r="Q143" s="222">
        <v>0.12966</v>
      </c>
      <c r="R143" s="222">
        <f t="shared" si="7"/>
        <v>2.1925506000000001</v>
      </c>
      <c r="S143" s="222">
        <v>0</v>
      </c>
      <c r="T143" s="223">
        <f t="shared" si="8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24" t="s">
        <v>217</v>
      </c>
      <c r="AT143" s="224" t="s">
        <v>213</v>
      </c>
      <c r="AU143" s="224" t="s">
        <v>95</v>
      </c>
      <c r="AY143" s="16" t="s">
        <v>211</v>
      </c>
      <c r="BE143" s="225">
        <f t="shared" si="9"/>
        <v>0</v>
      </c>
      <c r="BF143" s="225">
        <f t="shared" si="10"/>
        <v>0</v>
      </c>
      <c r="BG143" s="225">
        <f t="shared" si="11"/>
        <v>0</v>
      </c>
      <c r="BH143" s="225">
        <f t="shared" si="12"/>
        <v>0</v>
      </c>
      <c r="BI143" s="225">
        <f t="shared" si="13"/>
        <v>0</v>
      </c>
      <c r="BJ143" s="16" t="s">
        <v>95</v>
      </c>
      <c r="BK143" s="225">
        <f t="shared" si="14"/>
        <v>0</v>
      </c>
      <c r="BL143" s="16" t="s">
        <v>217</v>
      </c>
      <c r="BM143" s="224" t="s">
        <v>1167</v>
      </c>
    </row>
    <row r="144" spans="1:65" s="2" customFormat="1" ht="34.9" customHeight="1">
      <c r="A144" s="33"/>
      <c r="B144" s="34"/>
      <c r="C144" s="213" t="s">
        <v>236</v>
      </c>
      <c r="D144" s="213" t="s">
        <v>213</v>
      </c>
      <c r="E144" s="214" t="s">
        <v>266</v>
      </c>
      <c r="F144" s="215" t="s">
        <v>1154</v>
      </c>
      <c r="G144" s="216" t="s">
        <v>239</v>
      </c>
      <c r="H144" s="217">
        <v>19.559999999999999</v>
      </c>
      <c r="I144" s="218"/>
      <c r="J144" s="217">
        <f t="shared" si="5"/>
        <v>0</v>
      </c>
      <c r="K144" s="219"/>
      <c r="L144" s="38"/>
      <c r="M144" s="220" t="s">
        <v>1</v>
      </c>
      <c r="N144" s="221" t="s">
        <v>42</v>
      </c>
      <c r="O144" s="74"/>
      <c r="P144" s="222">
        <f t="shared" si="6"/>
        <v>0</v>
      </c>
      <c r="Q144" s="222">
        <v>0</v>
      </c>
      <c r="R144" s="222">
        <f t="shared" si="7"/>
        <v>0</v>
      </c>
      <c r="S144" s="222">
        <v>0</v>
      </c>
      <c r="T144" s="223">
        <f t="shared" si="8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24" t="s">
        <v>217</v>
      </c>
      <c r="AT144" s="224" t="s">
        <v>213</v>
      </c>
      <c r="AU144" s="224" t="s">
        <v>95</v>
      </c>
      <c r="AY144" s="16" t="s">
        <v>211</v>
      </c>
      <c r="BE144" s="225">
        <f t="shared" si="9"/>
        <v>0</v>
      </c>
      <c r="BF144" s="225">
        <f t="shared" si="10"/>
        <v>0</v>
      </c>
      <c r="BG144" s="225">
        <f t="shared" si="11"/>
        <v>0</v>
      </c>
      <c r="BH144" s="225">
        <f t="shared" si="12"/>
        <v>0</v>
      </c>
      <c r="BI144" s="225">
        <f t="shared" si="13"/>
        <v>0</v>
      </c>
      <c r="BJ144" s="16" t="s">
        <v>95</v>
      </c>
      <c r="BK144" s="225">
        <f t="shared" si="14"/>
        <v>0</v>
      </c>
      <c r="BL144" s="16" t="s">
        <v>217</v>
      </c>
      <c r="BM144" s="224" t="s">
        <v>1168</v>
      </c>
    </row>
    <row r="145" spans="1:65" s="2" customFormat="1" ht="22.15" customHeight="1">
      <c r="A145" s="33"/>
      <c r="B145" s="34"/>
      <c r="C145" s="213" t="s">
        <v>242</v>
      </c>
      <c r="D145" s="213" t="s">
        <v>213</v>
      </c>
      <c r="E145" s="214" t="s">
        <v>1169</v>
      </c>
      <c r="F145" s="215" t="s">
        <v>1170</v>
      </c>
      <c r="G145" s="216" t="s">
        <v>239</v>
      </c>
      <c r="H145" s="217">
        <v>19.559999999999999</v>
      </c>
      <c r="I145" s="218"/>
      <c r="J145" s="217">
        <f t="shared" si="5"/>
        <v>0</v>
      </c>
      <c r="K145" s="219"/>
      <c r="L145" s="38"/>
      <c r="M145" s="220" t="s">
        <v>1</v>
      </c>
      <c r="N145" s="221" t="s">
        <v>42</v>
      </c>
      <c r="O145" s="74"/>
      <c r="P145" s="222">
        <f t="shared" si="6"/>
        <v>0</v>
      </c>
      <c r="Q145" s="222">
        <v>0</v>
      </c>
      <c r="R145" s="222">
        <f t="shared" si="7"/>
        <v>0</v>
      </c>
      <c r="S145" s="222">
        <v>0</v>
      </c>
      <c r="T145" s="223">
        <f t="shared" si="8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24" t="s">
        <v>217</v>
      </c>
      <c r="AT145" s="224" t="s">
        <v>213</v>
      </c>
      <c r="AU145" s="224" t="s">
        <v>95</v>
      </c>
      <c r="AY145" s="16" t="s">
        <v>211</v>
      </c>
      <c r="BE145" s="225">
        <f t="shared" si="9"/>
        <v>0</v>
      </c>
      <c r="BF145" s="225">
        <f t="shared" si="10"/>
        <v>0</v>
      </c>
      <c r="BG145" s="225">
        <f t="shared" si="11"/>
        <v>0</v>
      </c>
      <c r="BH145" s="225">
        <f t="shared" si="12"/>
        <v>0</v>
      </c>
      <c r="BI145" s="225">
        <f t="shared" si="13"/>
        <v>0</v>
      </c>
      <c r="BJ145" s="16" t="s">
        <v>95</v>
      </c>
      <c r="BK145" s="225">
        <f t="shared" si="14"/>
        <v>0</v>
      </c>
      <c r="BL145" s="16" t="s">
        <v>217</v>
      </c>
      <c r="BM145" s="224" t="s">
        <v>1171</v>
      </c>
    </row>
    <row r="146" spans="1:65" s="13" customFormat="1">
      <c r="B146" s="226"/>
      <c r="C146" s="227"/>
      <c r="D146" s="228" t="s">
        <v>219</v>
      </c>
      <c r="E146" s="229" t="s">
        <v>1</v>
      </c>
      <c r="F146" s="230" t="s">
        <v>1172</v>
      </c>
      <c r="G146" s="227"/>
      <c r="H146" s="231">
        <v>19.559999999999999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219</v>
      </c>
      <c r="AU146" s="237" t="s">
        <v>95</v>
      </c>
      <c r="AV146" s="13" t="s">
        <v>95</v>
      </c>
      <c r="AW146" s="13" t="s">
        <v>32</v>
      </c>
      <c r="AX146" s="13" t="s">
        <v>84</v>
      </c>
      <c r="AY146" s="237" t="s">
        <v>211</v>
      </c>
    </row>
    <row r="147" spans="1:65" s="2" customFormat="1" ht="22.15" customHeight="1">
      <c r="A147" s="33"/>
      <c r="B147" s="34"/>
      <c r="C147" s="213" t="s">
        <v>247</v>
      </c>
      <c r="D147" s="213" t="s">
        <v>213</v>
      </c>
      <c r="E147" s="214" t="s">
        <v>333</v>
      </c>
      <c r="F147" s="215" t="s">
        <v>334</v>
      </c>
      <c r="G147" s="216" t="s">
        <v>216</v>
      </c>
      <c r="H147" s="217">
        <v>65.22</v>
      </c>
      <c r="I147" s="218"/>
      <c r="J147" s="217">
        <f>ROUND(I147*H147,2)</f>
        <v>0</v>
      </c>
      <c r="K147" s="219"/>
      <c r="L147" s="38"/>
      <c r="M147" s="220" t="s">
        <v>1</v>
      </c>
      <c r="N147" s="221" t="s">
        <v>42</v>
      </c>
      <c r="O147" s="74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4" t="s">
        <v>217</v>
      </c>
      <c r="AT147" s="224" t="s">
        <v>213</v>
      </c>
      <c r="AU147" s="224" t="s">
        <v>95</v>
      </c>
      <c r="AY147" s="16" t="s">
        <v>211</v>
      </c>
      <c r="BE147" s="225">
        <f>IF(N147="základná",J147,0)</f>
        <v>0</v>
      </c>
      <c r="BF147" s="225">
        <f>IF(N147="znížená",J147,0)</f>
        <v>0</v>
      </c>
      <c r="BG147" s="225">
        <f>IF(N147="zákl. prenesená",J147,0)</f>
        <v>0</v>
      </c>
      <c r="BH147" s="225">
        <f>IF(N147="zníž. prenesená",J147,0)</f>
        <v>0</v>
      </c>
      <c r="BI147" s="225">
        <f>IF(N147="nulová",J147,0)</f>
        <v>0</v>
      </c>
      <c r="BJ147" s="16" t="s">
        <v>95</v>
      </c>
      <c r="BK147" s="225">
        <f>ROUND(I147*H147,2)</f>
        <v>0</v>
      </c>
      <c r="BL147" s="16" t="s">
        <v>217</v>
      </c>
      <c r="BM147" s="224" t="s">
        <v>1173</v>
      </c>
    </row>
    <row r="148" spans="1:65" s="13" customFormat="1">
      <c r="B148" s="226"/>
      <c r="C148" s="227"/>
      <c r="D148" s="228" t="s">
        <v>219</v>
      </c>
      <c r="E148" s="229" t="s">
        <v>1</v>
      </c>
      <c r="F148" s="230" t="s">
        <v>1174</v>
      </c>
      <c r="G148" s="227"/>
      <c r="H148" s="231">
        <v>65.22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219</v>
      </c>
      <c r="AU148" s="237" t="s">
        <v>95</v>
      </c>
      <c r="AV148" s="13" t="s">
        <v>95</v>
      </c>
      <c r="AW148" s="13" t="s">
        <v>32</v>
      </c>
      <c r="AX148" s="13" t="s">
        <v>84</v>
      </c>
      <c r="AY148" s="237" t="s">
        <v>211</v>
      </c>
    </row>
    <row r="149" spans="1:65" s="12" customFormat="1" ht="22.9" customHeight="1">
      <c r="B149" s="197"/>
      <c r="C149" s="198"/>
      <c r="D149" s="199" t="s">
        <v>75</v>
      </c>
      <c r="E149" s="211" t="s">
        <v>217</v>
      </c>
      <c r="F149" s="211" t="s">
        <v>366</v>
      </c>
      <c r="G149" s="198"/>
      <c r="H149" s="198"/>
      <c r="I149" s="201"/>
      <c r="J149" s="212">
        <f>BK149</f>
        <v>0</v>
      </c>
      <c r="K149" s="198"/>
      <c r="L149" s="203"/>
      <c r="M149" s="204"/>
      <c r="N149" s="205"/>
      <c r="O149" s="205"/>
      <c r="P149" s="206">
        <f>SUM(P150:P155)</f>
        <v>0</v>
      </c>
      <c r="Q149" s="205"/>
      <c r="R149" s="206">
        <f>SUM(R150:R155)</f>
        <v>0.15030849999999998</v>
      </c>
      <c r="S149" s="205"/>
      <c r="T149" s="207">
        <f>SUM(T150:T155)</f>
        <v>0</v>
      </c>
      <c r="AR149" s="208" t="s">
        <v>84</v>
      </c>
      <c r="AT149" s="209" t="s">
        <v>75</v>
      </c>
      <c r="AU149" s="209" t="s">
        <v>84</v>
      </c>
      <c r="AY149" s="208" t="s">
        <v>211</v>
      </c>
      <c r="BK149" s="210">
        <f>SUM(BK150:BK155)</f>
        <v>0</v>
      </c>
    </row>
    <row r="150" spans="1:65" s="2" customFormat="1" ht="22.15" customHeight="1">
      <c r="A150" s="33"/>
      <c r="B150" s="34"/>
      <c r="C150" s="213" t="s">
        <v>252</v>
      </c>
      <c r="D150" s="213" t="s">
        <v>213</v>
      </c>
      <c r="E150" s="214" t="s">
        <v>372</v>
      </c>
      <c r="F150" s="215" t="s">
        <v>915</v>
      </c>
      <c r="G150" s="216" t="s">
        <v>216</v>
      </c>
      <c r="H150" s="217">
        <v>61.25</v>
      </c>
      <c r="I150" s="218"/>
      <c r="J150" s="217">
        <f>ROUND(I150*H150,2)</f>
        <v>0</v>
      </c>
      <c r="K150" s="219"/>
      <c r="L150" s="38"/>
      <c r="M150" s="220" t="s">
        <v>1</v>
      </c>
      <c r="N150" s="221" t="s">
        <v>42</v>
      </c>
      <c r="O150" s="74"/>
      <c r="P150" s="222">
        <f>O150*H150</f>
        <v>0</v>
      </c>
      <c r="Q150" s="222">
        <v>2.2499999999999998E-3</v>
      </c>
      <c r="R150" s="222">
        <f>Q150*H150</f>
        <v>0.13781249999999998</v>
      </c>
      <c r="S150" s="222">
        <v>0</v>
      </c>
      <c r="T150" s="223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24" t="s">
        <v>217</v>
      </c>
      <c r="AT150" s="224" t="s">
        <v>213</v>
      </c>
      <c r="AU150" s="224" t="s">
        <v>95</v>
      </c>
      <c r="AY150" s="16" t="s">
        <v>211</v>
      </c>
      <c r="BE150" s="225">
        <f>IF(N150="základná",J150,0)</f>
        <v>0</v>
      </c>
      <c r="BF150" s="225">
        <f>IF(N150="znížená",J150,0)</f>
        <v>0</v>
      </c>
      <c r="BG150" s="225">
        <f>IF(N150="zákl. prenesená",J150,0)</f>
        <v>0</v>
      </c>
      <c r="BH150" s="225">
        <f>IF(N150="zníž. prenesená",J150,0)</f>
        <v>0</v>
      </c>
      <c r="BI150" s="225">
        <f>IF(N150="nulová",J150,0)</f>
        <v>0</v>
      </c>
      <c r="BJ150" s="16" t="s">
        <v>95</v>
      </c>
      <c r="BK150" s="225">
        <f>ROUND(I150*H150,2)</f>
        <v>0</v>
      </c>
      <c r="BL150" s="16" t="s">
        <v>217</v>
      </c>
      <c r="BM150" s="224" t="s">
        <v>696</v>
      </c>
    </row>
    <row r="151" spans="1:65" s="13" customFormat="1">
      <c r="B151" s="226"/>
      <c r="C151" s="227"/>
      <c r="D151" s="228" t="s">
        <v>219</v>
      </c>
      <c r="E151" s="229" t="s">
        <v>1</v>
      </c>
      <c r="F151" s="230" t="s">
        <v>1175</v>
      </c>
      <c r="G151" s="227"/>
      <c r="H151" s="231">
        <v>47.49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219</v>
      </c>
      <c r="AU151" s="237" t="s">
        <v>95</v>
      </c>
      <c r="AV151" s="13" t="s">
        <v>95</v>
      </c>
      <c r="AW151" s="13" t="s">
        <v>32</v>
      </c>
      <c r="AX151" s="13" t="s">
        <v>76</v>
      </c>
      <c r="AY151" s="237" t="s">
        <v>211</v>
      </c>
    </row>
    <row r="152" spans="1:65" s="13" customFormat="1">
      <c r="B152" s="226"/>
      <c r="C152" s="227"/>
      <c r="D152" s="228" t="s">
        <v>219</v>
      </c>
      <c r="E152" s="229" t="s">
        <v>1</v>
      </c>
      <c r="F152" s="230" t="s">
        <v>1176</v>
      </c>
      <c r="G152" s="227"/>
      <c r="H152" s="231">
        <v>13.76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219</v>
      </c>
      <c r="AU152" s="237" t="s">
        <v>95</v>
      </c>
      <c r="AV152" s="13" t="s">
        <v>95</v>
      </c>
      <c r="AW152" s="13" t="s">
        <v>32</v>
      </c>
      <c r="AX152" s="13" t="s">
        <v>76</v>
      </c>
      <c r="AY152" s="237" t="s">
        <v>211</v>
      </c>
    </row>
    <row r="153" spans="1:65" s="14" customFormat="1">
      <c r="B153" s="238"/>
      <c r="C153" s="239"/>
      <c r="D153" s="228" t="s">
        <v>219</v>
      </c>
      <c r="E153" s="240" t="s">
        <v>1</v>
      </c>
      <c r="F153" s="241" t="s">
        <v>231</v>
      </c>
      <c r="G153" s="239"/>
      <c r="H153" s="242">
        <v>61.25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AT153" s="248" t="s">
        <v>219</v>
      </c>
      <c r="AU153" s="248" t="s">
        <v>95</v>
      </c>
      <c r="AV153" s="14" t="s">
        <v>217</v>
      </c>
      <c r="AW153" s="14" t="s">
        <v>32</v>
      </c>
      <c r="AX153" s="14" t="s">
        <v>84</v>
      </c>
      <c r="AY153" s="248" t="s">
        <v>211</v>
      </c>
    </row>
    <row r="154" spans="1:65" s="2" customFormat="1" ht="14.45" customHeight="1">
      <c r="A154" s="33"/>
      <c r="B154" s="34"/>
      <c r="C154" s="249" t="s">
        <v>256</v>
      </c>
      <c r="D154" s="249" t="s">
        <v>314</v>
      </c>
      <c r="E154" s="250" t="s">
        <v>377</v>
      </c>
      <c r="F154" s="251" t="s">
        <v>378</v>
      </c>
      <c r="G154" s="252" t="s">
        <v>216</v>
      </c>
      <c r="H154" s="253">
        <v>62.48</v>
      </c>
      <c r="I154" s="254"/>
      <c r="J154" s="253">
        <f>ROUND(I154*H154,2)</f>
        <v>0</v>
      </c>
      <c r="K154" s="255"/>
      <c r="L154" s="256"/>
      <c r="M154" s="257" t="s">
        <v>1</v>
      </c>
      <c r="N154" s="258" t="s">
        <v>42</v>
      </c>
      <c r="O154" s="74"/>
      <c r="P154" s="222">
        <f>O154*H154</f>
        <v>0</v>
      </c>
      <c r="Q154" s="222">
        <v>2.0000000000000001E-4</v>
      </c>
      <c r="R154" s="222">
        <f>Q154*H154</f>
        <v>1.2496E-2</v>
      </c>
      <c r="S154" s="222">
        <v>0</v>
      </c>
      <c r="T154" s="223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24" t="s">
        <v>252</v>
      </c>
      <c r="AT154" s="224" t="s">
        <v>314</v>
      </c>
      <c r="AU154" s="224" t="s">
        <v>95</v>
      </c>
      <c r="AY154" s="16" t="s">
        <v>211</v>
      </c>
      <c r="BE154" s="225">
        <f>IF(N154="základná",J154,0)</f>
        <v>0</v>
      </c>
      <c r="BF154" s="225">
        <f>IF(N154="znížená",J154,0)</f>
        <v>0</v>
      </c>
      <c r="BG154" s="225">
        <f>IF(N154="zákl. prenesená",J154,0)</f>
        <v>0</v>
      </c>
      <c r="BH154" s="225">
        <f>IF(N154="zníž. prenesená",J154,0)</f>
        <v>0</v>
      </c>
      <c r="BI154" s="225">
        <f>IF(N154="nulová",J154,0)</f>
        <v>0</v>
      </c>
      <c r="BJ154" s="16" t="s">
        <v>95</v>
      </c>
      <c r="BK154" s="225">
        <f>ROUND(I154*H154,2)</f>
        <v>0</v>
      </c>
      <c r="BL154" s="16" t="s">
        <v>217</v>
      </c>
      <c r="BM154" s="224" t="s">
        <v>700</v>
      </c>
    </row>
    <row r="155" spans="1:65" s="13" customFormat="1">
      <c r="B155" s="226"/>
      <c r="C155" s="227"/>
      <c r="D155" s="228" t="s">
        <v>219</v>
      </c>
      <c r="E155" s="227"/>
      <c r="F155" s="230" t="s">
        <v>1177</v>
      </c>
      <c r="G155" s="227"/>
      <c r="H155" s="231">
        <v>62.48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219</v>
      </c>
      <c r="AU155" s="237" t="s">
        <v>95</v>
      </c>
      <c r="AV155" s="13" t="s">
        <v>95</v>
      </c>
      <c r="AW155" s="13" t="s">
        <v>4</v>
      </c>
      <c r="AX155" s="13" t="s">
        <v>84</v>
      </c>
      <c r="AY155" s="237" t="s">
        <v>211</v>
      </c>
    </row>
    <row r="156" spans="1:65" s="12" customFormat="1" ht="22.9" customHeight="1">
      <c r="B156" s="197"/>
      <c r="C156" s="198"/>
      <c r="D156" s="199" t="s">
        <v>75</v>
      </c>
      <c r="E156" s="211" t="s">
        <v>236</v>
      </c>
      <c r="F156" s="211" t="s">
        <v>390</v>
      </c>
      <c r="G156" s="198"/>
      <c r="H156" s="198"/>
      <c r="I156" s="201"/>
      <c r="J156" s="212">
        <f>BK156</f>
        <v>0</v>
      </c>
      <c r="K156" s="198"/>
      <c r="L156" s="203"/>
      <c r="M156" s="204"/>
      <c r="N156" s="205"/>
      <c r="O156" s="205"/>
      <c r="P156" s="206">
        <f>SUM(P157:P170)</f>
        <v>0</v>
      </c>
      <c r="Q156" s="205"/>
      <c r="R156" s="206">
        <f>SUM(R157:R170)</f>
        <v>53.423829999999995</v>
      </c>
      <c r="S156" s="205"/>
      <c r="T156" s="207">
        <f>SUM(T157:T170)</f>
        <v>0</v>
      </c>
      <c r="AR156" s="208" t="s">
        <v>84</v>
      </c>
      <c r="AT156" s="209" t="s">
        <v>75</v>
      </c>
      <c r="AU156" s="209" t="s">
        <v>84</v>
      </c>
      <c r="AY156" s="208" t="s">
        <v>211</v>
      </c>
      <c r="BK156" s="210">
        <f>SUM(BK157:BK170)</f>
        <v>0</v>
      </c>
    </row>
    <row r="157" spans="1:65" s="2" customFormat="1" ht="30" customHeight="1">
      <c r="A157" s="33"/>
      <c r="B157" s="34"/>
      <c r="C157" s="213" t="s">
        <v>261</v>
      </c>
      <c r="D157" s="213" t="s">
        <v>213</v>
      </c>
      <c r="E157" s="214" t="s">
        <v>392</v>
      </c>
      <c r="F157" s="215" t="s">
        <v>796</v>
      </c>
      <c r="G157" s="216" t="s">
        <v>216</v>
      </c>
      <c r="H157" s="217">
        <v>61.25</v>
      </c>
      <c r="I157" s="218"/>
      <c r="J157" s="217">
        <f>ROUND(I157*H157,2)</f>
        <v>0</v>
      </c>
      <c r="K157" s="219"/>
      <c r="L157" s="38"/>
      <c r="M157" s="220" t="s">
        <v>1</v>
      </c>
      <c r="N157" s="221" t="s">
        <v>42</v>
      </c>
      <c r="O157" s="74"/>
      <c r="P157" s="222">
        <f>O157*H157</f>
        <v>0</v>
      </c>
      <c r="Q157" s="222">
        <v>0.27994000000000002</v>
      </c>
      <c r="R157" s="222">
        <f>Q157*H157</f>
        <v>17.146325000000001</v>
      </c>
      <c r="S157" s="222">
        <v>0</v>
      </c>
      <c r="T157" s="223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24" t="s">
        <v>217</v>
      </c>
      <c r="AT157" s="224" t="s">
        <v>213</v>
      </c>
      <c r="AU157" s="224" t="s">
        <v>95</v>
      </c>
      <c r="AY157" s="16" t="s">
        <v>211</v>
      </c>
      <c r="BE157" s="225">
        <f>IF(N157="základná",J157,0)</f>
        <v>0</v>
      </c>
      <c r="BF157" s="225">
        <f>IF(N157="znížená",J157,0)</f>
        <v>0</v>
      </c>
      <c r="BG157" s="225">
        <f>IF(N157="zákl. prenesená",J157,0)</f>
        <v>0</v>
      </c>
      <c r="BH157" s="225">
        <f>IF(N157="zníž. prenesená",J157,0)</f>
        <v>0</v>
      </c>
      <c r="BI157" s="225">
        <f>IF(N157="nulová",J157,0)</f>
        <v>0</v>
      </c>
      <c r="BJ157" s="16" t="s">
        <v>95</v>
      </c>
      <c r="BK157" s="225">
        <f>ROUND(I157*H157,2)</f>
        <v>0</v>
      </c>
      <c r="BL157" s="16" t="s">
        <v>217</v>
      </c>
      <c r="BM157" s="224" t="s">
        <v>703</v>
      </c>
    </row>
    <row r="158" spans="1:65" s="13" customFormat="1">
      <c r="B158" s="226"/>
      <c r="C158" s="227"/>
      <c r="D158" s="228" t="s">
        <v>219</v>
      </c>
      <c r="E158" s="229" t="s">
        <v>1</v>
      </c>
      <c r="F158" s="230" t="s">
        <v>1175</v>
      </c>
      <c r="G158" s="227"/>
      <c r="H158" s="231">
        <v>47.49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219</v>
      </c>
      <c r="AU158" s="237" t="s">
        <v>95</v>
      </c>
      <c r="AV158" s="13" t="s">
        <v>95</v>
      </c>
      <c r="AW158" s="13" t="s">
        <v>32</v>
      </c>
      <c r="AX158" s="13" t="s">
        <v>76</v>
      </c>
      <c r="AY158" s="237" t="s">
        <v>211</v>
      </c>
    </row>
    <row r="159" spans="1:65" s="13" customFormat="1">
      <c r="B159" s="226"/>
      <c r="C159" s="227"/>
      <c r="D159" s="228" t="s">
        <v>219</v>
      </c>
      <c r="E159" s="229" t="s">
        <v>1</v>
      </c>
      <c r="F159" s="230" t="s">
        <v>1176</v>
      </c>
      <c r="G159" s="227"/>
      <c r="H159" s="231">
        <v>13.76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219</v>
      </c>
      <c r="AU159" s="237" t="s">
        <v>95</v>
      </c>
      <c r="AV159" s="13" t="s">
        <v>95</v>
      </c>
      <c r="AW159" s="13" t="s">
        <v>32</v>
      </c>
      <c r="AX159" s="13" t="s">
        <v>76</v>
      </c>
      <c r="AY159" s="237" t="s">
        <v>211</v>
      </c>
    </row>
    <row r="160" spans="1:65" s="14" customFormat="1">
      <c r="B160" s="238"/>
      <c r="C160" s="239"/>
      <c r="D160" s="228" t="s">
        <v>219</v>
      </c>
      <c r="E160" s="240" t="s">
        <v>1</v>
      </c>
      <c r="F160" s="241" t="s">
        <v>231</v>
      </c>
      <c r="G160" s="239"/>
      <c r="H160" s="242">
        <v>61.25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219</v>
      </c>
      <c r="AU160" s="248" t="s">
        <v>95</v>
      </c>
      <c r="AV160" s="14" t="s">
        <v>217</v>
      </c>
      <c r="AW160" s="14" t="s">
        <v>32</v>
      </c>
      <c r="AX160" s="14" t="s">
        <v>84</v>
      </c>
      <c r="AY160" s="248" t="s">
        <v>211</v>
      </c>
    </row>
    <row r="161" spans="1:65" s="2" customFormat="1" ht="34.9" customHeight="1">
      <c r="A161" s="33"/>
      <c r="B161" s="34"/>
      <c r="C161" s="213" t="s">
        <v>265</v>
      </c>
      <c r="D161" s="213" t="s">
        <v>213</v>
      </c>
      <c r="E161" s="214" t="s">
        <v>707</v>
      </c>
      <c r="F161" s="215" t="s">
        <v>708</v>
      </c>
      <c r="G161" s="216" t="s">
        <v>216</v>
      </c>
      <c r="H161" s="217">
        <v>61.25</v>
      </c>
      <c r="I161" s="218"/>
      <c r="J161" s="217">
        <f>ROUND(I161*H161,2)</f>
        <v>0</v>
      </c>
      <c r="K161" s="219"/>
      <c r="L161" s="38"/>
      <c r="M161" s="220" t="s">
        <v>1</v>
      </c>
      <c r="N161" s="221" t="s">
        <v>42</v>
      </c>
      <c r="O161" s="74"/>
      <c r="P161" s="222">
        <f>O161*H161</f>
        <v>0</v>
      </c>
      <c r="Q161" s="222">
        <v>0.30834</v>
      </c>
      <c r="R161" s="222">
        <f>Q161*H161</f>
        <v>18.885825000000001</v>
      </c>
      <c r="S161" s="222">
        <v>0</v>
      </c>
      <c r="T161" s="223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24" t="s">
        <v>217</v>
      </c>
      <c r="AT161" s="224" t="s">
        <v>213</v>
      </c>
      <c r="AU161" s="224" t="s">
        <v>95</v>
      </c>
      <c r="AY161" s="16" t="s">
        <v>211</v>
      </c>
      <c r="BE161" s="225">
        <f>IF(N161="základná",J161,0)</f>
        <v>0</v>
      </c>
      <c r="BF161" s="225">
        <f>IF(N161="znížená",J161,0)</f>
        <v>0</v>
      </c>
      <c r="BG161" s="225">
        <f>IF(N161="zákl. prenesená",J161,0)</f>
        <v>0</v>
      </c>
      <c r="BH161" s="225">
        <f>IF(N161="zníž. prenesená",J161,0)</f>
        <v>0</v>
      </c>
      <c r="BI161" s="225">
        <f>IF(N161="nulová",J161,0)</f>
        <v>0</v>
      </c>
      <c r="BJ161" s="16" t="s">
        <v>95</v>
      </c>
      <c r="BK161" s="225">
        <f>ROUND(I161*H161,2)</f>
        <v>0</v>
      </c>
      <c r="BL161" s="16" t="s">
        <v>217</v>
      </c>
      <c r="BM161" s="224" t="s">
        <v>709</v>
      </c>
    </row>
    <row r="162" spans="1:65" s="13" customFormat="1">
      <c r="B162" s="226"/>
      <c r="C162" s="227"/>
      <c r="D162" s="228" t="s">
        <v>219</v>
      </c>
      <c r="E162" s="229" t="s">
        <v>1</v>
      </c>
      <c r="F162" s="230" t="s">
        <v>1178</v>
      </c>
      <c r="G162" s="227"/>
      <c r="H162" s="231">
        <v>47.49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219</v>
      </c>
      <c r="AU162" s="237" t="s">
        <v>95</v>
      </c>
      <c r="AV162" s="13" t="s">
        <v>95</v>
      </c>
      <c r="AW162" s="13" t="s">
        <v>32</v>
      </c>
      <c r="AX162" s="13" t="s">
        <v>76</v>
      </c>
      <c r="AY162" s="237" t="s">
        <v>211</v>
      </c>
    </row>
    <row r="163" spans="1:65" s="13" customFormat="1">
      <c r="B163" s="226"/>
      <c r="C163" s="227"/>
      <c r="D163" s="228" t="s">
        <v>219</v>
      </c>
      <c r="E163" s="229" t="s">
        <v>1</v>
      </c>
      <c r="F163" s="230" t="s">
        <v>1176</v>
      </c>
      <c r="G163" s="227"/>
      <c r="H163" s="231">
        <v>13.76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219</v>
      </c>
      <c r="AU163" s="237" t="s">
        <v>95</v>
      </c>
      <c r="AV163" s="13" t="s">
        <v>95</v>
      </c>
      <c r="AW163" s="13" t="s">
        <v>32</v>
      </c>
      <c r="AX163" s="13" t="s">
        <v>76</v>
      </c>
      <c r="AY163" s="237" t="s">
        <v>211</v>
      </c>
    </row>
    <row r="164" spans="1:65" s="14" customFormat="1">
      <c r="B164" s="238"/>
      <c r="C164" s="239"/>
      <c r="D164" s="228" t="s">
        <v>219</v>
      </c>
      <c r="E164" s="240" t="s">
        <v>1</v>
      </c>
      <c r="F164" s="241" t="s">
        <v>231</v>
      </c>
      <c r="G164" s="239"/>
      <c r="H164" s="242">
        <v>61.25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219</v>
      </c>
      <c r="AU164" s="248" t="s">
        <v>95</v>
      </c>
      <c r="AV164" s="14" t="s">
        <v>217</v>
      </c>
      <c r="AW164" s="14" t="s">
        <v>32</v>
      </c>
      <c r="AX164" s="14" t="s">
        <v>84</v>
      </c>
      <c r="AY164" s="248" t="s">
        <v>211</v>
      </c>
    </row>
    <row r="165" spans="1:65" s="2" customFormat="1" ht="30" customHeight="1">
      <c r="A165" s="33"/>
      <c r="B165" s="34"/>
      <c r="C165" s="213" t="s">
        <v>269</v>
      </c>
      <c r="D165" s="213" t="s">
        <v>213</v>
      </c>
      <c r="E165" s="214" t="s">
        <v>715</v>
      </c>
      <c r="F165" s="215" t="s">
        <v>1087</v>
      </c>
      <c r="G165" s="216" t="s">
        <v>216</v>
      </c>
      <c r="H165" s="217">
        <v>47.49</v>
      </c>
      <c r="I165" s="218"/>
      <c r="J165" s="217">
        <f>ROUND(I165*H165,2)</f>
        <v>0</v>
      </c>
      <c r="K165" s="219"/>
      <c r="L165" s="38"/>
      <c r="M165" s="220" t="s">
        <v>1</v>
      </c>
      <c r="N165" s="221" t="s">
        <v>42</v>
      </c>
      <c r="O165" s="74"/>
      <c r="P165" s="222">
        <f>O165*H165</f>
        <v>0</v>
      </c>
      <c r="Q165" s="222">
        <v>0.112</v>
      </c>
      <c r="R165" s="222">
        <f>Q165*H165</f>
        <v>5.3188800000000001</v>
      </c>
      <c r="S165" s="222">
        <v>0</v>
      </c>
      <c r="T165" s="223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24" t="s">
        <v>217</v>
      </c>
      <c r="AT165" s="224" t="s">
        <v>213</v>
      </c>
      <c r="AU165" s="224" t="s">
        <v>95</v>
      </c>
      <c r="AY165" s="16" t="s">
        <v>211</v>
      </c>
      <c r="BE165" s="225">
        <f>IF(N165="základná",J165,0)</f>
        <v>0</v>
      </c>
      <c r="BF165" s="225">
        <f>IF(N165="znížená",J165,0)</f>
        <v>0</v>
      </c>
      <c r="BG165" s="225">
        <f>IF(N165="zákl. prenesená",J165,0)</f>
        <v>0</v>
      </c>
      <c r="BH165" s="225">
        <f>IF(N165="zníž. prenesená",J165,0)</f>
        <v>0</v>
      </c>
      <c r="BI165" s="225">
        <f>IF(N165="nulová",J165,0)</f>
        <v>0</v>
      </c>
      <c r="BJ165" s="16" t="s">
        <v>95</v>
      </c>
      <c r="BK165" s="225">
        <f>ROUND(I165*H165,2)</f>
        <v>0</v>
      </c>
      <c r="BL165" s="16" t="s">
        <v>217</v>
      </c>
      <c r="BM165" s="224" t="s">
        <v>717</v>
      </c>
    </row>
    <row r="166" spans="1:65" s="13" customFormat="1">
      <c r="B166" s="226"/>
      <c r="C166" s="227"/>
      <c r="D166" s="228" t="s">
        <v>219</v>
      </c>
      <c r="E166" s="229" t="s">
        <v>1</v>
      </c>
      <c r="F166" s="230" t="s">
        <v>1178</v>
      </c>
      <c r="G166" s="227"/>
      <c r="H166" s="231">
        <v>47.49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219</v>
      </c>
      <c r="AU166" s="237" t="s">
        <v>95</v>
      </c>
      <c r="AV166" s="13" t="s">
        <v>95</v>
      </c>
      <c r="AW166" s="13" t="s">
        <v>32</v>
      </c>
      <c r="AX166" s="13" t="s">
        <v>84</v>
      </c>
      <c r="AY166" s="237" t="s">
        <v>211</v>
      </c>
    </row>
    <row r="167" spans="1:65" s="2" customFormat="1" ht="22.15" customHeight="1">
      <c r="A167" s="33"/>
      <c r="B167" s="34"/>
      <c r="C167" s="249" t="s">
        <v>276</v>
      </c>
      <c r="D167" s="249" t="s">
        <v>314</v>
      </c>
      <c r="E167" s="250" t="s">
        <v>719</v>
      </c>
      <c r="F167" s="251" t="s">
        <v>720</v>
      </c>
      <c r="G167" s="252" t="s">
        <v>216</v>
      </c>
      <c r="H167" s="253">
        <v>47.96</v>
      </c>
      <c r="I167" s="254"/>
      <c r="J167" s="253">
        <f>ROUND(I167*H167,2)</f>
        <v>0</v>
      </c>
      <c r="K167" s="255"/>
      <c r="L167" s="256"/>
      <c r="M167" s="257" t="s">
        <v>1</v>
      </c>
      <c r="N167" s="258" t="s">
        <v>42</v>
      </c>
      <c r="O167" s="74"/>
      <c r="P167" s="222">
        <f>O167*H167</f>
        <v>0</v>
      </c>
      <c r="Q167" s="222">
        <v>0.18</v>
      </c>
      <c r="R167" s="222">
        <f>Q167*H167</f>
        <v>8.6327999999999996</v>
      </c>
      <c r="S167" s="222">
        <v>0</v>
      </c>
      <c r="T167" s="223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4" t="s">
        <v>252</v>
      </c>
      <c r="AT167" s="224" t="s">
        <v>314</v>
      </c>
      <c r="AU167" s="224" t="s">
        <v>95</v>
      </c>
      <c r="AY167" s="16" t="s">
        <v>211</v>
      </c>
      <c r="BE167" s="225">
        <f>IF(N167="základná",J167,0)</f>
        <v>0</v>
      </c>
      <c r="BF167" s="225">
        <f>IF(N167="znížená",J167,0)</f>
        <v>0</v>
      </c>
      <c r="BG167" s="225">
        <f>IF(N167="zákl. prenesená",J167,0)</f>
        <v>0</v>
      </c>
      <c r="BH167" s="225">
        <f>IF(N167="zníž. prenesená",J167,0)</f>
        <v>0</v>
      </c>
      <c r="BI167" s="225">
        <f>IF(N167="nulová",J167,0)</f>
        <v>0</v>
      </c>
      <c r="BJ167" s="16" t="s">
        <v>95</v>
      </c>
      <c r="BK167" s="225">
        <f>ROUND(I167*H167,2)</f>
        <v>0</v>
      </c>
      <c r="BL167" s="16" t="s">
        <v>217</v>
      </c>
      <c r="BM167" s="224" t="s">
        <v>721</v>
      </c>
    </row>
    <row r="168" spans="1:65" s="13" customFormat="1">
      <c r="B168" s="226"/>
      <c r="C168" s="227"/>
      <c r="D168" s="228" t="s">
        <v>219</v>
      </c>
      <c r="E168" s="227"/>
      <c r="F168" s="230" t="s">
        <v>1179</v>
      </c>
      <c r="G168" s="227"/>
      <c r="H168" s="231">
        <v>47.96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AT168" s="237" t="s">
        <v>219</v>
      </c>
      <c r="AU168" s="237" t="s">
        <v>95</v>
      </c>
      <c r="AV168" s="13" t="s">
        <v>95</v>
      </c>
      <c r="AW168" s="13" t="s">
        <v>4</v>
      </c>
      <c r="AX168" s="13" t="s">
        <v>84</v>
      </c>
      <c r="AY168" s="237" t="s">
        <v>211</v>
      </c>
    </row>
    <row r="169" spans="1:65" s="2" customFormat="1" ht="22.15" customHeight="1">
      <c r="A169" s="33"/>
      <c r="B169" s="34"/>
      <c r="C169" s="213" t="s">
        <v>282</v>
      </c>
      <c r="D169" s="213" t="s">
        <v>213</v>
      </c>
      <c r="E169" s="214" t="s">
        <v>726</v>
      </c>
      <c r="F169" s="215" t="s">
        <v>727</v>
      </c>
      <c r="G169" s="216" t="s">
        <v>216</v>
      </c>
      <c r="H169" s="217">
        <v>13.76</v>
      </c>
      <c r="I169" s="218"/>
      <c r="J169" s="217">
        <f>ROUND(I169*H169,2)</f>
        <v>0</v>
      </c>
      <c r="K169" s="219"/>
      <c r="L169" s="38"/>
      <c r="M169" s="220" t="s">
        <v>1</v>
      </c>
      <c r="N169" s="221" t="s">
        <v>42</v>
      </c>
      <c r="O169" s="74"/>
      <c r="P169" s="222">
        <f>O169*H169</f>
        <v>0</v>
      </c>
      <c r="Q169" s="222">
        <v>0.112</v>
      </c>
      <c r="R169" s="222">
        <f>Q169*H169</f>
        <v>1.54112</v>
      </c>
      <c r="S169" s="222">
        <v>0</v>
      </c>
      <c r="T169" s="223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24" t="s">
        <v>217</v>
      </c>
      <c r="AT169" s="224" t="s">
        <v>213</v>
      </c>
      <c r="AU169" s="224" t="s">
        <v>95</v>
      </c>
      <c r="AY169" s="16" t="s">
        <v>211</v>
      </c>
      <c r="BE169" s="225">
        <f>IF(N169="základná",J169,0)</f>
        <v>0</v>
      </c>
      <c r="BF169" s="225">
        <f>IF(N169="znížená",J169,0)</f>
        <v>0</v>
      </c>
      <c r="BG169" s="225">
        <f>IF(N169="zákl. prenesená",J169,0)</f>
        <v>0</v>
      </c>
      <c r="BH169" s="225">
        <f>IF(N169="zníž. prenesená",J169,0)</f>
        <v>0</v>
      </c>
      <c r="BI169" s="225">
        <f>IF(N169="nulová",J169,0)</f>
        <v>0</v>
      </c>
      <c r="BJ169" s="16" t="s">
        <v>95</v>
      </c>
      <c r="BK169" s="225">
        <f>ROUND(I169*H169,2)</f>
        <v>0</v>
      </c>
      <c r="BL169" s="16" t="s">
        <v>217</v>
      </c>
      <c r="BM169" s="224" t="s">
        <v>728</v>
      </c>
    </row>
    <row r="170" spans="1:65" s="2" customFormat="1" ht="14.45" customHeight="1">
      <c r="A170" s="33"/>
      <c r="B170" s="34"/>
      <c r="C170" s="249" t="s">
        <v>288</v>
      </c>
      <c r="D170" s="249" t="s">
        <v>314</v>
      </c>
      <c r="E170" s="250" t="s">
        <v>729</v>
      </c>
      <c r="F170" s="251" t="s">
        <v>730</v>
      </c>
      <c r="G170" s="252" t="s">
        <v>216</v>
      </c>
      <c r="H170" s="253">
        <v>13.76</v>
      </c>
      <c r="I170" s="254"/>
      <c r="J170" s="253">
        <f>ROUND(I170*H170,2)</f>
        <v>0</v>
      </c>
      <c r="K170" s="255"/>
      <c r="L170" s="256"/>
      <c r="M170" s="257" t="s">
        <v>1</v>
      </c>
      <c r="N170" s="258" t="s">
        <v>42</v>
      </c>
      <c r="O170" s="74"/>
      <c r="P170" s="222">
        <f>O170*H170</f>
        <v>0</v>
      </c>
      <c r="Q170" s="222">
        <v>0.13800000000000001</v>
      </c>
      <c r="R170" s="222">
        <f>Q170*H170</f>
        <v>1.8988800000000001</v>
      </c>
      <c r="S170" s="222">
        <v>0</v>
      </c>
      <c r="T170" s="223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24" t="s">
        <v>252</v>
      </c>
      <c r="AT170" s="224" t="s">
        <v>314</v>
      </c>
      <c r="AU170" s="224" t="s">
        <v>95</v>
      </c>
      <c r="AY170" s="16" t="s">
        <v>211</v>
      </c>
      <c r="BE170" s="225">
        <f>IF(N170="základná",J170,0)</f>
        <v>0</v>
      </c>
      <c r="BF170" s="225">
        <f>IF(N170="znížená",J170,0)</f>
        <v>0</v>
      </c>
      <c r="BG170" s="225">
        <f>IF(N170="zákl. prenesená",J170,0)</f>
        <v>0</v>
      </c>
      <c r="BH170" s="225">
        <f>IF(N170="zníž. prenesená",J170,0)</f>
        <v>0</v>
      </c>
      <c r="BI170" s="225">
        <f>IF(N170="nulová",J170,0)</f>
        <v>0</v>
      </c>
      <c r="BJ170" s="16" t="s">
        <v>95</v>
      </c>
      <c r="BK170" s="225">
        <f>ROUND(I170*H170,2)</f>
        <v>0</v>
      </c>
      <c r="BL170" s="16" t="s">
        <v>217</v>
      </c>
      <c r="BM170" s="224" t="s">
        <v>731</v>
      </c>
    </row>
    <row r="171" spans="1:65" s="12" customFormat="1" ht="22.9" customHeight="1">
      <c r="B171" s="197"/>
      <c r="C171" s="198"/>
      <c r="D171" s="199" t="s">
        <v>75</v>
      </c>
      <c r="E171" s="211" t="s">
        <v>252</v>
      </c>
      <c r="F171" s="211" t="s">
        <v>421</v>
      </c>
      <c r="G171" s="198"/>
      <c r="H171" s="198"/>
      <c r="I171" s="201"/>
      <c r="J171" s="212">
        <f>BK171</f>
        <v>0</v>
      </c>
      <c r="K171" s="198"/>
      <c r="L171" s="203"/>
      <c r="M171" s="204"/>
      <c r="N171" s="205"/>
      <c r="O171" s="205"/>
      <c r="P171" s="206">
        <f>P172</f>
        <v>0</v>
      </c>
      <c r="Q171" s="205"/>
      <c r="R171" s="206">
        <f>R172</f>
        <v>0</v>
      </c>
      <c r="S171" s="205"/>
      <c r="T171" s="207">
        <f>T172</f>
        <v>0</v>
      </c>
      <c r="AR171" s="208" t="s">
        <v>84</v>
      </c>
      <c r="AT171" s="209" t="s">
        <v>75</v>
      </c>
      <c r="AU171" s="209" t="s">
        <v>84</v>
      </c>
      <c r="AY171" s="208" t="s">
        <v>211</v>
      </c>
      <c r="BK171" s="210">
        <f>BK172</f>
        <v>0</v>
      </c>
    </row>
    <row r="172" spans="1:65" s="2" customFormat="1" ht="14.45" customHeight="1">
      <c r="A172" s="33"/>
      <c r="B172" s="34"/>
      <c r="C172" s="213" t="s">
        <v>293</v>
      </c>
      <c r="D172" s="213" t="s">
        <v>213</v>
      </c>
      <c r="E172" s="214" t="s">
        <v>450</v>
      </c>
      <c r="F172" s="215" t="s">
        <v>451</v>
      </c>
      <c r="G172" s="216" t="s">
        <v>234</v>
      </c>
      <c r="H172" s="217">
        <v>3</v>
      </c>
      <c r="I172" s="218"/>
      <c r="J172" s="217">
        <f>ROUND(I172*H172,2)</f>
        <v>0</v>
      </c>
      <c r="K172" s="219"/>
      <c r="L172" s="38"/>
      <c r="M172" s="220" t="s">
        <v>1</v>
      </c>
      <c r="N172" s="221" t="s">
        <v>42</v>
      </c>
      <c r="O172" s="74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24" t="s">
        <v>217</v>
      </c>
      <c r="AT172" s="224" t="s">
        <v>213</v>
      </c>
      <c r="AU172" s="224" t="s">
        <v>95</v>
      </c>
      <c r="AY172" s="16" t="s">
        <v>211</v>
      </c>
      <c r="BE172" s="225">
        <f>IF(N172="základná",J172,0)</f>
        <v>0</v>
      </c>
      <c r="BF172" s="225">
        <f>IF(N172="znížená",J172,0)</f>
        <v>0</v>
      </c>
      <c r="BG172" s="225">
        <f>IF(N172="zákl. prenesená",J172,0)</f>
        <v>0</v>
      </c>
      <c r="BH172" s="225">
        <f>IF(N172="zníž. prenesená",J172,0)</f>
        <v>0</v>
      </c>
      <c r="BI172" s="225">
        <f>IF(N172="nulová",J172,0)</f>
        <v>0</v>
      </c>
      <c r="BJ172" s="16" t="s">
        <v>95</v>
      </c>
      <c r="BK172" s="225">
        <f>ROUND(I172*H172,2)</f>
        <v>0</v>
      </c>
      <c r="BL172" s="16" t="s">
        <v>217</v>
      </c>
      <c r="BM172" s="224" t="s">
        <v>1180</v>
      </c>
    </row>
    <row r="173" spans="1:65" s="12" customFormat="1" ht="22.9" customHeight="1">
      <c r="B173" s="197"/>
      <c r="C173" s="198"/>
      <c r="D173" s="199" t="s">
        <v>75</v>
      </c>
      <c r="E173" s="211" t="s">
        <v>256</v>
      </c>
      <c r="F173" s="211" t="s">
        <v>457</v>
      </c>
      <c r="G173" s="198"/>
      <c r="H173" s="198"/>
      <c r="I173" s="201"/>
      <c r="J173" s="212">
        <f>BK173</f>
        <v>0</v>
      </c>
      <c r="K173" s="198"/>
      <c r="L173" s="203"/>
      <c r="M173" s="204"/>
      <c r="N173" s="205"/>
      <c r="O173" s="205"/>
      <c r="P173" s="206">
        <f>SUM(P174:P183)</f>
        <v>0</v>
      </c>
      <c r="Q173" s="205"/>
      <c r="R173" s="206">
        <f>SUM(R174:R183)</f>
        <v>9.6954200000000004</v>
      </c>
      <c r="S173" s="205"/>
      <c r="T173" s="207">
        <f>SUM(T174:T183)</f>
        <v>0</v>
      </c>
      <c r="AR173" s="208" t="s">
        <v>84</v>
      </c>
      <c r="AT173" s="209" t="s">
        <v>75</v>
      </c>
      <c r="AU173" s="209" t="s">
        <v>84</v>
      </c>
      <c r="AY173" s="208" t="s">
        <v>211</v>
      </c>
      <c r="BK173" s="210">
        <f>SUM(BK174:BK183)</f>
        <v>0</v>
      </c>
    </row>
    <row r="174" spans="1:65" s="2" customFormat="1" ht="22.15" customHeight="1">
      <c r="A174" s="33"/>
      <c r="B174" s="34"/>
      <c r="C174" s="213" t="s">
        <v>298</v>
      </c>
      <c r="D174" s="213" t="s">
        <v>213</v>
      </c>
      <c r="E174" s="214" t="s">
        <v>523</v>
      </c>
      <c r="F174" s="215" t="s">
        <v>524</v>
      </c>
      <c r="G174" s="216" t="s">
        <v>234</v>
      </c>
      <c r="H174" s="217">
        <v>33.82</v>
      </c>
      <c r="I174" s="218"/>
      <c r="J174" s="217">
        <f t="shared" ref="J174:J183" si="15">ROUND(I174*H174,2)</f>
        <v>0</v>
      </c>
      <c r="K174" s="219"/>
      <c r="L174" s="38"/>
      <c r="M174" s="220" t="s">
        <v>1</v>
      </c>
      <c r="N174" s="221" t="s">
        <v>42</v>
      </c>
      <c r="O174" s="74"/>
      <c r="P174" s="222">
        <f t="shared" ref="P174:P183" si="16">O174*H174</f>
        <v>0</v>
      </c>
      <c r="Q174" s="222">
        <v>0</v>
      </c>
      <c r="R174" s="222">
        <f t="shared" ref="R174:R183" si="17">Q174*H174</f>
        <v>0</v>
      </c>
      <c r="S174" s="222">
        <v>0</v>
      </c>
      <c r="T174" s="223">
        <f t="shared" ref="T174:T183" si="18"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24" t="s">
        <v>217</v>
      </c>
      <c r="AT174" s="224" t="s">
        <v>213</v>
      </c>
      <c r="AU174" s="224" t="s">
        <v>95</v>
      </c>
      <c r="AY174" s="16" t="s">
        <v>211</v>
      </c>
      <c r="BE174" s="225">
        <f t="shared" ref="BE174:BE183" si="19">IF(N174="základná",J174,0)</f>
        <v>0</v>
      </c>
      <c r="BF174" s="225">
        <f t="shared" ref="BF174:BF183" si="20">IF(N174="znížená",J174,0)</f>
        <v>0</v>
      </c>
      <c r="BG174" s="225">
        <f t="shared" ref="BG174:BG183" si="21">IF(N174="zákl. prenesená",J174,0)</f>
        <v>0</v>
      </c>
      <c r="BH174" s="225">
        <f t="shared" ref="BH174:BH183" si="22">IF(N174="zníž. prenesená",J174,0)</f>
        <v>0</v>
      </c>
      <c r="BI174" s="225">
        <f t="shared" ref="BI174:BI183" si="23">IF(N174="nulová",J174,0)</f>
        <v>0</v>
      </c>
      <c r="BJ174" s="16" t="s">
        <v>95</v>
      </c>
      <c r="BK174" s="225">
        <f t="shared" ref="BK174:BK183" si="24">ROUND(I174*H174,2)</f>
        <v>0</v>
      </c>
      <c r="BL174" s="16" t="s">
        <v>217</v>
      </c>
      <c r="BM174" s="224" t="s">
        <v>1181</v>
      </c>
    </row>
    <row r="175" spans="1:65" s="2" customFormat="1" ht="40.15" customHeight="1">
      <c r="A175" s="33"/>
      <c r="B175" s="34"/>
      <c r="C175" s="213" t="s">
        <v>303</v>
      </c>
      <c r="D175" s="213" t="s">
        <v>213</v>
      </c>
      <c r="E175" s="214" t="s">
        <v>1182</v>
      </c>
      <c r="F175" s="215" t="s">
        <v>1183</v>
      </c>
      <c r="G175" s="216" t="s">
        <v>234</v>
      </c>
      <c r="H175" s="217">
        <v>27</v>
      </c>
      <c r="I175" s="218"/>
      <c r="J175" s="217">
        <f t="shared" si="15"/>
        <v>0</v>
      </c>
      <c r="K175" s="219"/>
      <c r="L175" s="38"/>
      <c r="M175" s="220" t="s">
        <v>1</v>
      </c>
      <c r="N175" s="221" t="s">
        <v>42</v>
      </c>
      <c r="O175" s="74"/>
      <c r="P175" s="222">
        <f t="shared" si="16"/>
        <v>0</v>
      </c>
      <c r="Q175" s="222">
        <v>0.28666000000000003</v>
      </c>
      <c r="R175" s="222">
        <f t="shared" si="17"/>
        <v>7.7398200000000008</v>
      </c>
      <c r="S175" s="222">
        <v>0</v>
      </c>
      <c r="T175" s="223">
        <f t="shared" si="18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24" t="s">
        <v>217</v>
      </c>
      <c r="AT175" s="224" t="s">
        <v>213</v>
      </c>
      <c r="AU175" s="224" t="s">
        <v>95</v>
      </c>
      <c r="AY175" s="16" t="s">
        <v>211</v>
      </c>
      <c r="BE175" s="225">
        <f t="shared" si="19"/>
        <v>0</v>
      </c>
      <c r="BF175" s="225">
        <f t="shared" si="20"/>
        <v>0</v>
      </c>
      <c r="BG175" s="225">
        <f t="shared" si="21"/>
        <v>0</v>
      </c>
      <c r="BH175" s="225">
        <f t="shared" si="22"/>
        <v>0</v>
      </c>
      <c r="BI175" s="225">
        <f t="shared" si="23"/>
        <v>0</v>
      </c>
      <c r="BJ175" s="16" t="s">
        <v>95</v>
      </c>
      <c r="BK175" s="225">
        <f t="shared" si="24"/>
        <v>0</v>
      </c>
      <c r="BL175" s="16" t="s">
        <v>217</v>
      </c>
      <c r="BM175" s="224" t="s">
        <v>1184</v>
      </c>
    </row>
    <row r="176" spans="1:65" s="2" customFormat="1" ht="14.45" customHeight="1">
      <c r="A176" s="33"/>
      <c r="B176" s="34"/>
      <c r="C176" s="249" t="s">
        <v>309</v>
      </c>
      <c r="D176" s="249" t="s">
        <v>314</v>
      </c>
      <c r="E176" s="250" t="s">
        <v>1185</v>
      </c>
      <c r="F176" s="251" t="s">
        <v>1186</v>
      </c>
      <c r="G176" s="252" t="s">
        <v>384</v>
      </c>
      <c r="H176" s="253">
        <v>2</v>
      </c>
      <c r="I176" s="254"/>
      <c r="J176" s="253">
        <f t="shared" si="15"/>
        <v>0</v>
      </c>
      <c r="K176" s="255"/>
      <c r="L176" s="256"/>
      <c r="M176" s="257" t="s">
        <v>1</v>
      </c>
      <c r="N176" s="258" t="s">
        <v>42</v>
      </c>
      <c r="O176" s="74"/>
      <c r="P176" s="222">
        <f t="shared" si="16"/>
        <v>0</v>
      </c>
      <c r="Q176" s="222">
        <v>4.0000000000000002E-4</v>
      </c>
      <c r="R176" s="222">
        <f t="shared" si="17"/>
        <v>8.0000000000000004E-4</v>
      </c>
      <c r="S176" s="222">
        <v>0</v>
      </c>
      <c r="T176" s="223">
        <f t="shared" si="18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24" t="s">
        <v>252</v>
      </c>
      <c r="AT176" s="224" t="s">
        <v>314</v>
      </c>
      <c r="AU176" s="224" t="s">
        <v>95</v>
      </c>
      <c r="AY176" s="16" t="s">
        <v>211</v>
      </c>
      <c r="BE176" s="225">
        <f t="shared" si="19"/>
        <v>0</v>
      </c>
      <c r="BF176" s="225">
        <f t="shared" si="20"/>
        <v>0</v>
      </c>
      <c r="BG176" s="225">
        <f t="shared" si="21"/>
        <v>0</v>
      </c>
      <c r="BH176" s="225">
        <f t="shared" si="22"/>
        <v>0</v>
      </c>
      <c r="BI176" s="225">
        <f t="shared" si="23"/>
        <v>0</v>
      </c>
      <c r="BJ176" s="16" t="s">
        <v>95</v>
      </c>
      <c r="BK176" s="225">
        <f t="shared" si="24"/>
        <v>0</v>
      </c>
      <c r="BL176" s="16" t="s">
        <v>217</v>
      </c>
      <c r="BM176" s="224" t="s">
        <v>1187</v>
      </c>
    </row>
    <row r="177" spans="1:65" s="2" customFormat="1" ht="22.15" customHeight="1">
      <c r="A177" s="33"/>
      <c r="B177" s="34"/>
      <c r="C177" s="249" t="s">
        <v>7</v>
      </c>
      <c r="D177" s="249" t="s">
        <v>314</v>
      </c>
      <c r="E177" s="250" t="s">
        <v>1188</v>
      </c>
      <c r="F177" s="251" t="s">
        <v>1189</v>
      </c>
      <c r="G177" s="252" t="s">
        <v>384</v>
      </c>
      <c r="H177" s="253">
        <v>54</v>
      </c>
      <c r="I177" s="254"/>
      <c r="J177" s="253">
        <f t="shared" si="15"/>
        <v>0</v>
      </c>
      <c r="K177" s="255"/>
      <c r="L177" s="256"/>
      <c r="M177" s="257" t="s">
        <v>1</v>
      </c>
      <c r="N177" s="258" t="s">
        <v>42</v>
      </c>
      <c r="O177" s="74"/>
      <c r="P177" s="222">
        <f t="shared" si="16"/>
        <v>0</v>
      </c>
      <c r="Q177" s="222">
        <v>4.7000000000000002E-3</v>
      </c>
      <c r="R177" s="222">
        <f t="shared" si="17"/>
        <v>0.25380000000000003</v>
      </c>
      <c r="S177" s="222">
        <v>0</v>
      </c>
      <c r="T177" s="223">
        <f t="shared" si="18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24" t="s">
        <v>252</v>
      </c>
      <c r="AT177" s="224" t="s">
        <v>314</v>
      </c>
      <c r="AU177" s="224" t="s">
        <v>95</v>
      </c>
      <c r="AY177" s="16" t="s">
        <v>211</v>
      </c>
      <c r="BE177" s="225">
        <f t="shared" si="19"/>
        <v>0</v>
      </c>
      <c r="BF177" s="225">
        <f t="shared" si="20"/>
        <v>0</v>
      </c>
      <c r="BG177" s="225">
        <f t="shared" si="21"/>
        <v>0</v>
      </c>
      <c r="BH177" s="225">
        <f t="shared" si="22"/>
        <v>0</v>
      </c>
      <c r="BI177" s="225">
        <f t="shared" si="23"/>
        <v>0</v>
      </c>
      <c r="BJ177" s="16" t="s">
        <v>95</v>
      </c>
      <c r="BK177" s="225">
        <f t="shared" si="24"/>
        <v>0</v>
      </c>
      <c r="BL177" s="16" t="s">
        <v>217</v>
      </c>
      <c r="BM177" s="224" t="s">
        <v>1190</v>
      </c>
    </row>
    <row r="178" spans="1:65" s="2" customFormat="1" ht="30" customHeight="1">
      <c r="A178" s="33"/>
      <c r="B178" s="34"/>
      <c r="C178" s="249" t="s">
        <v>318</v>
      </c>
      <c r="D178" s="249" t="s">
        <v>314</v>
      </c>
      <c r="E178" s="250" t="s">
        <v>1191</v>
      </c>
      <c r="F178" s="251" t="s">
        <v>1192</v>
      </c>
      <c r="G178" s="252" t="s">
        <v>384</v>
      </c>
      <c r="H178" s="253">
        <v>27</v>
      </c>
      <c r="I178" s="254"/>
      <c r="J178" s="253">
        <f t="shared" si="15"/>
        <v>0</v>
      </c>
      <c r="K178" s="255"/>
      <c r="L178" s="256"/>
      <c r="M178" s="257" t="s">
        <v>1</v>
      </c>
      <c r="N178" s="258" t="s">
        <v>42</v>
      </c>
      <c r="O178" s="74"/>
      <c r="P178" s="222">
        <f t="shared" si="16"/>
        <v>0</v>
      </c>
      <c r="Q178" s="222">
        <v>6.3E-2</v>
      </c>
      <c r="R178" s="222">
        <f t="shared" si="17"/>
        <v>1.7010000000000001</v>
      </c>
      <c r="S178" s="222">
        <v>0</v>
      </c>
      <c r="T178" s="223">
        <f t="shared" si="18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24" t="s">
        <v>252</v>
      </c>
      <c r="AT178" s="224" t="s">
        <v>314</v>
      </c>
      <c r="AU178" s="224" t="s">
        <v>95</v>
      </c>
      <c r="AY178" s="16" t="s">
        <v>211</v>
      </c>
      <c r="BE178" s="225">
        <f t="shared" si="19"/>
        <v>0</v>
      </c>
      <c r="BF178" s="225">
        <f t="shared" si="20"/>
        <v>0</v>
      </c>
      <c r="BG178" s="225">
        <f t="shared" si="21"/>
        <v>0</v>
      </c>
      <c r="BH178" s="225">
        <f t="shared" si="22"/>
        <v>0</v>
      </c>
      <c r="BI178" s="225">
        <f t="shared" si="23"/>
        <v>0</v>
      </c>
      <c r="BJ178" s="16" t="s">
        <v>95</v>
      </c>
      <c r="BK178" s="225">
        <f t="shared" si="24"/>
        <v>0</v>
      </c>
      <c r="BL178" s="16" t="s">
        <v>217</v>
      </c>
      <c r="BM178" s="224" t="s">
        <v>1193</v>
      </c>
    </row>
    <row r="179" spans="1:65" s="2" customFormat="1" ht="30" customHeight="1">
      <c r="A179" s="33"/>
      <c r="B179" s="34"/>
      <c r="C179" s="213" t="s">
        <v>323</v>
      </c>
      <c r="D179" s="213" t="s">
        <v>213</v>
      </c>
      <c r="E179" s="214" t="s">
        <v>543</v>
      </c>
      <c r="F179" s="215" t="s">
        <v>544</v>
      </c>
      <c r="G179" s="216" t="s">
        <v>306</v>
      </c>
      <c r="H179" s="217">
        <v>25.3</v>
      </c>
      <c r="I179" s="218"/>
      <c r="J179" s="217">
        <f t="shared" si="15"/>
        <v>0</v>
      </c>
      <c r="K179" s="219"/>
      <c r="L179" s="38"/>
      <c r="M179" s="220" t="s">
        <v>1</v>
      </c>
      <c r="N179" s="221" t="s">
        <v>42</v>
      </c>
      <c r="O179" s="74"/>
      <c r="P179" s="222">
        <f t="shared" si="16"/>
        <v>0</v>
      </c>
      <c r="Q179" s="222">
        <v>0</v>
      </c>
      <c r="R179" s="222">
        <f t="shared" si="17"/>
        <v>0</v>
      </c>
      <c r="S179" s="222">
        <v>0</v>
      </c>
      <c r="T179" s="223">
        <f t="shared" si="18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24" t="s">
        <v>217</v>
      </c>
      <c r="AT179" s="224" t="s">
        <v>213</v>
      </c>
      <c r="AU179" s="224" t="s">
        <v>95</v>
      </c>
      <c r="AY179" s="16" t="s">
        <v>211</v>
      </c>
      <c r="BE179" s="225">
        <f t="shared" si="19"/>
        <v>0</v>
      </c>
      <c r="BF179" s="225">
        <f t="shared" si="20"/>
        <v>0</v>
      </c>
      <c r="BG179" s="225">
        <f t="shared" si="21"/>
        <v>0</v>
      </c>
      <c r="BH179" s="225">
        <f t="shared" si="22"/>
        <v>0</v>
      </c>
      <c r="BI179" s="225">
        <f t="shared" si="23"/>
        <v>0</v>
      </c>
      <c r="BJ179" s="16" t="s">
        <v>95</v>
      </c>
      <c r="BK179" s="225">
        <f t="shared" si="24"/>
        <v>0</v>
      </c>
      <c r="BL179" s="16" t="s">
        <v>217</v>
      </c>
      <c r="BM179" s="224" t="s">
        <v>1023</v>
      </c>
    </row>
    <row r="180" spans="1:65" s="2" customFormat="1" ht="22.15" customHeight="1">
      <c r="A180" s="33"/>
      <c r="B180" s="34"/>
      <c r="C180" s="213" t="s">
        <v>327</v>
      </c>
      <c r="D180" s="213" t="s">
        <v>213</v>
      </c>
      <c r="E180" s="214" t="s">
        <v>547</v>
      </c>
      <c r="F180" s="215" t="s">
        <v>548</v>
      </c>
      <c r="G180" s="216" t="s">
        <v>306</v>
      </c>
      <c r="H180" s="217">
        <v>25.3</v>
      </c>
      <c r="I180" s="218"/>
      <c r="J180" s="217">
        <f t="shared" si="15"/>
        <v>0</v>
      </c>
      <c r="K180" s="219"/>
      <c r="L180" s="38"/>
      <c r="M180" s="220" t="s">
        <v>1</v>
      </c>
      <c r="N180" s="221" t="s">
        <v>42</v>
      </c>
      <c r="O180" s="74"/>
      <c r="P180" s="222">
        <f t="shared" si="16"/>
        <v>0</v>
      </c>
      <c r="Q180" s="222">
        <v>0</v>
      </c>
      <c r="R180" s="222">
        <f t="shared" si="17"/>
        <v>0</v>
      </c>
      <c r="S180" s="222">
        <v>0</v>
      </c>
      <c r="T180" s="223">
        <f t="shared" si="18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24" t="s">
        <v>217</v>
      </c>
      <c r="AT180" s="224" t="s">
        <v>213</v>
      </c>
      <c r="AU180" s="224" t="s">
        <v>95</v>
      </c>
      <c r="AY180" s="16" t="s">
        <v>211</v>
      </c>
      <c r="BE180" s="225">
        <f t="shared" si="19"/>
        <v>0</v>
      </c>
      <c r="BF180" s="225">
        <f t="shared" si="20"/>
        <v>0</v>
      </c>
      <c r="BG180" s="225">
        <f t="shared" si="21"/>
        <v>0</v>
      </c>
      <c r="BH180" s="225">
        <f t="shared" si="22"/>
        <v>0</v>
      </c>
      <c r="BI180" s="225">
        <f t="shared" si="23"/>
        <v>0</v>
      </c>
      <c r="BJ180" s="16" t="s">
        <v>95</v>
      </c>
      <c r="BK180" s="225">
        <f t="shared" si="24"/>
        <v>0</v>
      </c>
      <c r="BL180" s="16" t="s">
        <v>217</v>
      </c>
      <c r="BM180" s="224" t="s">
        <v>1024</v>
      </c>
    </row>
    <row r="181" spans="1:65" s="2" customFormat="1" ht="22.15" customHeight="1">
      <c r="A181" s="33"/>
      <c r="B181" s="34"/>
      <c r="C181" s="213" t="s">
        <v>332</v>
      </c>
      <c r="D181" s="213" t="s">
        <v>213</v>
      </c>
      <c r="E181" s="214" t="s">
        <v>551</v>
      </c>
      <c r="F181" s="215" t="s">
        <v>552</v>
      </c>
      <c r="G181" s="216" t="s">
        <v>306</v>
      </c>
      <c r="H181" s="217">
        <v>25.3</v>
      </c>
      <c r="I181" s="218"/>
      <c r="J181" s="217">
        <f t="shared" si="15"/>
        <v>0</v>
      </c>
      <c r="K181" s="219"/>
      <c r="L181" s="38"/>
      <c r="M181" s="220" t="s">
        <v>1</v>
      </c>
      <c r="N181" s="221" t="s">
        <v>42</v>
      </c>
      <c r="O181" s="74"/>
      <c r="P181" s="222">
        <f t="shared" si="16"/>
        <v>0</v>
      </c>
      <c r="Q181" s="222">
        <v>0</v>
      </c>
      <c r="R181" s="222">
        <f t="shared" si="17"/>
        <v>0</v>
      </c>
      <c r="S181" s="222">
        <v>0</v>
      </c>
      <c r="T181" s="223">
        <f t="shared" si="18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24" t="s">
        <v>217</v>
      </c>
      <c r="AT181" s="224" t="s">
        <v>213</v>
      </c>
      <c r="AU181" s="224" t="s">
        <v>95</v>
      </c>
      <c r="AY181" s="16" t="s">
        <v>211</v>
      </c>
      <c r="BE181" s="225">
        <f t="shared" si="19"/>
        <v>0</v>
      </c>
      <c r="BF181" s="225">
        <f t="shared" si="20"/>
        <v>0</v>
      </c>
      <c r="BG181" s="225">
        <f t="shared" si="21"/>
        <v>0</v>
      </c>
      <c r="BH181" s="225">
        <f t="shared" si="22"/>
        <v>0</v>
      </c>
      <c r="BI181" s="225">
        <f t="shared" si="23"/>
        <v>0</v>
      </c>
      <c r="BJ181" s="16" t="s">
        <v>95</v>
      </c>
      <c r="BK181" s="225">
        <f t="shared" si="24"/>
        <v>0</v>
      </c>
      <c r="BL181" s="16" t="s">
        <v>217</v>
      </c>
      <c r="BM181" s="224" t="s">
        <v>1025</v>
      </c>
    </row>
    <row r="182" spans="1:65" s="2" customFormat="1" ht="22.15" customHeight="1">
      <c r="A182" s="33"/>
      <c r="B182" s="34"/>
      <c r="C182" s="213" t="s">
        <v>337</v>
      </c>
      <c r="D182" s="213" t="s">
        <v>213</v>
      </c>
      <c r="E182" s="214" t="s">
        <v>555</v>
      </c>
      <c r="F182" s="215" t="s">
        <v>556</v>
      </c>
      <c r="G182" s="216" t="s">
        <v>306</v>
      </c>
      <c r="H182" s="217">
        <v>23.16</v>
      </c>
      <c r="I182" s="218"/>
      <c r="J182" s="217">
        <f t="shared" si="15"/>
        <v>0</v>
      </c>
      <c r="K182" s="219"/>
      <c r="L182" s="38"/>
      <c r="M182" s="220" t="s">
        <v>1</v>
      </c>
      <c r="N182" s="221" t="s">
        <v>42</v>
      </c>
      <c r="O182" s="74"/>
      <c r="P182" s="222">
        <f t="shared" si="16"/>
        <v>0</v>
      </c>
      <c r="Q182" s="222">
        <v>0</v>
      </c>
      <c r="R182" s="222">
        <f t="shared" si="17"/>
        <v>0</v>
      </c>
      <c r="S182" s="222">
        <v>0</v>
      </c>
      <c r="T182" s="223">
        <f t="shared" si="18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24" t="s">
        <v>217</v>
      </c>
      <c r="AT182" s="224" t="s">
        <v>213</v>
      </c>
      <c r="AU182" s="224" t="s">
        <v>95</v>
      </c>
      <c r="AY182" s="16" t="s">
        <v>211</v>
      </c>
      <c r="BE182" s="225">
        <f t="shared" si="19"/>
        <v>0</v>
      </c>
      <c r="BF182" s="225">
        <f t="shared" si="20"/>
        <v>0</v>
      </c>
      <c r="BG182" s="225">
        <f t="shared" si="21"/>
        <v>0</v>
      </c>
      <c r="BH182" s="225">
        <f t="shared" si="22"/>
        <v>0</v>
      </c>
      <c r="BI182" s="225">
        <f t="shared" si="23"/>
        <v>0</v>
      </c>
      <c r="BJ182" s="16" t="s">
        <v>95</v>
      </c>
      <c r="BK182" s="225">
        <f t="shared" si="24"/>
        <v>0</v>
      </c>
      <c r="BL182" s="16" t="s">
        <v>217</v>
      </c>
      <c r="BM182" s="224" t="s">
        <v>775</v>
      </c>
    </row>
    <row r="183" spans="1:65" s="2" customFormat="1" ht="22.15" customHeight="1">
      <c r="A183" s="33"/>
      <c r="B183" s="34"/>
      <c r="C183" s="213" t="s">
        <v>342</v>
      </c>
      <c r="D183" s="213" t="s">
        <v>213</v>
      </c>
      <c r="E183" s="214" t="s">
        <v>559</v>
      </c>
      <c r="F183" s="215" t="s">
        <v>560</v>
      </c>
      <c r="G183" s="216" t="s">
        <v>306</v>
      </c>
      <c r="H183" s="217">
        <v>2.14</v>
      </c>
      <c r="I183" s="218"/>
      <c r="J183" s="217">
        <f t="shared" si="15"/>
        <v>0</v>
      </c>
      <c r="K183" s="219"/>
      <c r="L183" s="38"/>
      <c r="M183" s="220" t="s">
        <v>1</v>
      </c>
      <c r="N183" s="221" t="s">
        <v>42</v>
      </c>
      <c r="O183" s="74"/>
      <c r="P183" s="222">
        <f t="shared" si="16"/>
        <v>0</v>
      </c>
      <c r="Q183" s="222">
        <v>0</v>
      </c>
      <c r="R183" s="222">
        <f t="shared" si="17"/>
        <v>0</v>
      </c>
      <c r="S183" s="222">
        <v>0</v>
      </c>
      <c r="T183" s="223">
        <f t="shared" si="18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24" t="s">
        <v>217</v>
      </c>
      <c r="AT183" s="224" t="s">
        <v>213</v>
      </c>
      <c r="AU183" s="224" t="s">
        <v>95</v>
      </c>
      <c r="AY183" s="16" t="s">
        <v>211</v>
      </c>
      <c r="BE183" s="225">
        <f t="shared" si="19"/>
        <v>0</v>
      </c>
      <c r="BF183" s="225">
        <f t="shared" si="20"/>
        <v>0</v>
      </c>
      <c r="BG183" s="225">
        <f t="shared" si="21"/>
        <v>0</v>
      </c>
      <c r="BH183" s="225">
        <f t="shared" si="22"/>
        <v>0</v>
      </c>
      <c r="BI183" s="225">
        <f t="shared" si="23"/>
        <v>0</v>
      </c>
      <c r="BJ183" s="16" t="s">
        <v>95</v>
      </c>
      <c r="BK183" s="225">
        <f t="shared" si="24"/>
        <v>0</v>
      </c>
      <c r="BL183" s="16" t="s">
        <v>217</v>
      </c>
      <c r="BM183" s="224" t="s">
        <v>1194</v>
      </c>
    </row>
    <row r="184" spans="1:65" s="12" customFormat="1" ht="22.9" customHeight="1">
      <c r="B184" s="197"/>
      <c r="C184" s="198"/>
      <c r="D184" s="199" t="s">
        <v>75</v>
      </c>
      <c r="E184" s="211" t="s">
        <v>562</v>
      </c>
      <c r="F184" s="211" t="s">
        <v>563</v>
      </c>
      <c r="G184" s="198"/>
      <c r="H184" s="198"/>
      <c r="I184" s="201"/>
      <c r="J184" s="212">
        <f>BK184</f>
        <v>0</v>
      </c>
      <c r="K184" s="198"/>
      <c r="L184" s="203"/>
      <c r="M184" s="204"/>
      <c r="N184" s="205"/>
      <c r="O184" s="205"/>
      <c r="P184" s="206">
        <f>P185</f>
        <v>0</v>
      </c>
      <c r="Q184" s="205"/>
      <c r="R184" s="206">
        <f>R185</f>
        <v>0</v>
      </c>
      <c r="S184" s="205"/>
      <c r="T184" s="207">
        <f>T185</f>
        <v>0</v>
      </c>
      <c r="AR184" s="208" t="s">
        <v>84</v>
      </c>
      <c r="AT184" s="209" t="s">
        <v>75</v>
      </c>
      <c r="AU184" s="209" t="s">
        <v>84</v>
      </c>
      <c r="AY184" s="208" t="s">
        <v>211</v>
      </c>
      <c r="BK184" s="210">
        <f>BK185</f>
        <v>0</v>
      </c>
    </row>
    <row r="185" spans="1:65" s="2" customFormat="1" ht="30" customHeight="1">
      <c r="A185" s="33"/>
      <c r="B185" s="34"/>
      <c r="C185" s="213" t="s">
        <v>347</v>
      </c>
      <c r="D185" s="213" t="s">
        <v>213</v>
      </c>
      <c r="E185" s="214" t="s">
        <v>778</v>
      </c>
      <c r="F185" s="215" t="s">
        <v>779</v>
      </c>
      <c r="G185" s="216" t="s">
        <v>306</v>
      </c>
      <c r="H185" s="217">
        <v>65.459999999999994</v>
      </c>
      <c r="I185" s="218"/>
      <c r="J185" s="217">
        <f>ROUND(I185*H185,2)</f>
        <v>0</v>
      </c>
      <c r="K185" s="219"/>
      <c r="L185" s="38"/>
      <c r="M185" s="259" t="s">
        <v>1</v>
      </c>
      <c r="N185" s="260" t="s">
        <v>42</v>
      </c>
      <c r="O185" s="261"/>
      <c r="P185" s="262">
        <f>O185*H185</f>
        <v>0</v>
      </c>
      <c r="Q185" s="262">
        <v>0</v>
      </c>
      <c r="R185" s="262">
        <f>Q185*H185</f>
        <v>0</v>
      </c>
      <c r="S185" s="262">
        <v>0</v>
      </c>
      <c r="T185" s="263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24" t="s">
        <v>217</v>
      </c>
      <c r="AT185" s="224" t="s">
        <v>213</v>
      </c>
      <c r="AU185" s="224" t="s">
        <v>95</v>
      </c>
      <c r="AY185" s="16" t="s">
        <v>211</v>
      </c>
      <c r="BE185" s="225">
        <f>IF(N185="základná",J185,0)</f>
        <v>0</v>
      </c>
      <c r="BF185" s="225">
        <f>IF(N185="znížená",J185,0)</f>
        <v>0</v>
      </c>
      <c r="BG185" s="225">
        <f>IF(N185="zákl. prenesená",J185,0)</f>
        <v>0</v>
      </c>
      <c r="BH185" s="225">
        <f>IF(N185="zníž. prenesená",J185,0)</f>
        <v>0</v>
      </c>
      <c r="BI185" s="225">
        <f>IF(N185="nulová",J185,0)</f>
        <v>0</v>
      </c>
      <c r="BJ185" s="16" t="s">
        <v>95</v>
      </c>
      <c r="BK185" s="225">
        <f>ROUND(I185*H185,2)</f>
        <v>0</v>
      </c>
      <c r="BL185" s="16" t="s">
        <v>217</v>
      </c>
      <c r="BM185" s="224" t="s">
        <v>1027</v>
      </c>
    </row>
    <row r="186" spans="1:65" s="2" customFormat="1" ht="6.95" customHeight="1">
      <c r="A186" s="33"/>
      <c r="B186" s="57"/>
      <c r="C186" s="58"/>
      <c r="D186" s="58"/>
      <c r="E186" s="58"/>
      <c r="F186" s="58"/>
      <c r="G186" s="58"/>
      <c r="H186" s="58"/>
      <c r="I186" s="58"/>
      <c r="J186" s="58"/>
      <c r="K186" s="58"/>
      <c r="L186" s="38"/>
      <c r="M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</sheetData>
  <sheetProtection password="CC35" sheet="1" objects="1" scenarios="1" formatColumns="0" formatRows="0" autoFilter="0"/>
  <autoFilter ref="C136:K185" xr:uid="{00000000-0009-0000-0000-00001A000000}"/>
  <mergeCells count="17">
    <mergeCell ref="E20:H20"/>
    <mergeCell ref="E29:H29"/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BM140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156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1" customFormat="1" ht="12" customHeight="1">
      <c r="B8" s="19"/>
      <c r="D8" s="122" t="s">
        <v>170</v>
      </c>
      <c r="L8" s="19"/>
    </row>
    <row r="9" spans="1:46" s="2" customFormat="1" ht="14.45" customHeight="1">
      <c r="A9" s="33"/>
      <c r="B9" s="38"/>
      <c r="C9" s="33"/>
      <c r="D9" s="33"/>
      <c r="E9" s="403" t="s">
        <v>655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22" t="s">
        <v>633</v>
      </c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5.6" customHeight="1">
      <c r="A11" s="33"/>
      <c r="B11" s="38"/>
      <c r="C11" s="33"/>
      <c r="D11" s="33"/>
      <c r="E11" s="405" t="s">
        <v>1195</v>
      </c>
      <c r="F11" s="406"/>
      <c r="G11" s="406"/>
      <c r="H11" s="406"/>
      <c r="I11" s="33"/>
      <c r="J11" s="33"/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22" t="s">
        <v>16</v>
      </c>
      <c r="E13" s="33"/>
      <c r="F13" s="113" t="s">
        <v>1</v>
      </c>
      <c r="G13" s="33"/>
      <c r="H13" s="33"/>
      <c r="I13" s="122" t="s">
        <v>17</v>
      </c>
      <c r="J13" s="113" t="s">
        <v>1</v>
      </c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18</v>
      </c>
      <c r="E14" s="33"/>
      <c r="F14" s="113" t="s">
        <v>19</v>
      </c>
      <c r="G14" s="33"/>
      <c r="H14" s="33"/>
      <c r="I14" s="122" t="s">
        <v>20</v>
      </c>
      <c r="J14" s="123">
        <f>'Rekapitulácia stavby'!AN8</f>
        <v>44957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22" t="s">
        <v>21</v>
      </c>
      <c r="E16" s="33"/>
      <c r="F16" s="33"/>
      <c r="G16" s="33"/>
      <c r="H16" s="33"/>
      <c r="I16" s="122" t="s">
        <v>22</v>
      </c>
      <c r="J16" s="113" t="s">
        <v>23</v>
      </c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3" t="s">
        <v>24</v>
      </c>
      <c r="F17" s="33"/>
      <c r="G17" s="33"/>
      <c r="H17" s="33"/>
      <c r="I17" s="122" t="s">
        <v>25</v>
      </c>
      <c r="J17" s="113" t="s">
        <v>1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2" t="s">
        <v>26</v>
      </c>
      <c r="E19" s="33"/>
      <c r="F19" s="33"/>
      <c r="G19" s="33"/>
      <c r="H19" s="33"/>
      <c r="I19" s="122" t="s">
        <v>22</v>
      </c>
      <c r="J19" s="29" t="str">
        <f>'Rekapitulácia stavby'!AN13</f>
        <v>Vyplň údaj</v>
      </c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407" t="str">
        <f>'Rekapitulácia stavby'!E14</f>
        <v>Vyplň údaj</v>
      </c>
      <c r="F20" s="408"/>
      <c r="G20" s="408"/>
      <c r="H20" s="408"/>
      <c r="I20" s="122" t="s">
        <v>25</v>
      </c>
      <c r="J20" s="29" t="str">
        <f>'Rekapitulácia stavby'!AN14</f>
        <v>Vyplň údaj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2" t="s">
        <v>28</v>
      </c>
      <c r="E22" s="33"/>
      <c r="F22" s="33"/>
      <c r="G22" s="33"/>
      <c r="H22" s="33"/>
      <c r="I22" s="122" t="s">
        <v>22</v>
      </c>
      <c r="J22" s="113" t="s">
        <v>29</v>
      </c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3" t="s">
        <v>30</v>
      </c>
      <c r="F23" s="33"/>
      <c r="G23" s="33"/>
      <c r="H23" s="33"/>
      <c r="I23" s="122" t="s">
        <v>25</v>
      </c>
      <c r="J23" s="113" t="s">
        <v>31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2" t="s">
        <v>33</v>
      </c>
      <c r="E25" s="33"/>
      <c r="F25" s="33"/>
      <c r="G25" s="33"/>
      <c r="H25" s="33"/>
      <c r="I25" s="122" t="s">
        <v>22</v>
      </c>
      <c r="J25" s="113" t="str">
        <f>IF('Rekapitulácia stavby'!AN19="","",'Rekapitulácia stavby'!AN19)</f>
        <v/>
      </c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3" t="str">
        <f>IF('Rekapitulácia stavby'!E20="","",'Rekapitulácia stavby'!E20)</f>
        <v xml:space="preserve"> </v>
      </c>
      <c r="F26" s="33"/>
      <c r="G26" s="33"/>
      <c r="H26" s="33"/>
      <c r="I26" s="122" t="s">
        <v>25</v>
      </c>
      <c r="J26" s="113" t="str">
        <f>IF('Rekapitulácia stavby'!AN20="","",'Rekapitulácia stavby'!AN20)</f>
        <v/>
      </c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2" t="s">
        <v>35</v>
      </c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5" customHeight="1">
      <c r="A29" s="124"/>
      <c r="B29" s="125"/>
      <c r="C29" s="124"/>
      <c r="D29" s="124"/>
      <c r="E29" s="409" t="s">
        <v>1</v>
      </c>
      <c r="F29" s="409"/>
      <c r="G29" s="409"/>
      <c r="H29" s="409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7"/>
      <c r="E31" s="127"/>
      <c r="F31" s="127"/>
      <c r="G31" s="127"/>
      <c r="H31" s="127"/>
      <c r="I31" s="127"/>
      <c r="J31" s="127"/>
      <c r="K31" s="12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13" t="s">
        <v>172</v>
      </c>
      <c r="E32" s="33"/>
      <c r="F32" s="33"/>
      <c r="G32" s="33"/>
      <c r="H32" s="33"/>
      <c r="I32" s="33"/>
      <c r="J32" s="128">
        <f>J98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9" t="s">
        <v>173</v>
      </c>
      <c r="E33" s="33"/>
      <c r="F33" s="33"/>
      <c r="G33" s="33"/>
      <c r="H33" s="33"/>
      <c r="I33" s="33"/>
      <c r="J33" s="128">
        <f>J103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7"/>
      <c r="E35" s="127"/>
      <c r="F35" s="127"/>
      <c r="G35" s="127"/>
      <c r="H35" s="127"/>
      <c r="I35" s="127"/>
      <c r="J35" s="127"/>
      <c r="K35" s="127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40</v>
      </c>
      <c r="E37" s="134" t="s">
        <v>41</v>
      </c>
      <c r="F37" s="135">
        <f>ROUND((SUM(BE103:BE110) + SUM(BE132:BE139)),  2)</f>
        <v>0</v>
      </c>
      <c r="G37" s="136"/>
      <c r="H37" s="136"/>
      <c r="I37" s="137">
        <v>0.2</v>
      </c>
      <c r="J37" s="135">
        <f>ROUND(((SUM(BE103:BE110) + SUM(BE132:BE139))*I37),  2)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34" t="s">
        <v>42</v>
      </c>
      <c r="F38" s="135">
        <f>ROUND((SUM(BF103:BF110) + SUM(BF132:BF139)),  2)</f>
        <v>0</v>
      </c>
      <c r="G38" s="136"/>
      <c r="H38" s="136"/>
      <c r="I38" s="137">
        <v>0.2</v>
      </c>
      <c r="J38" s="135">
        <f>ROUND(((SUM(BF103:BF110) + SUM(BF132:BF139))*I38),  2)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22" t="s">
        <v>43</v>
      </c>
      <c r="F39" s="138">
        <f>ROUND((SUM(BG103:BG110) + SUM(BG132:BG139)),  2)</f>
        <v>0</v>
      </c>
      <c r="G39" s="33"/>
      <c r="H39" s="33"/>
      <c r="I39" s="139">
        <v>0.2</v>
      </c>
      <c r="J39" s="138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22" t="s">
        <v>44</v>
      </c>
      <c r="F40" s="138">
        <f>ROUND((SUM(BH103:BH110) + SUM(BH132:BH139)),  2)</f>
        <v>0</v>
      </c>
      <c r="G40" s="33"/>
      <c r="H40" s="33"/>
      <c r="I40" s="139">
        <v>0.2</v>
      </c>
      <c r="J40" s="138">
        <f>0</f>
        <v>0</v>
      </c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34" t="s">
        <v>45</v>
      </c>
      <c r="F41" s="135">
        <f>ROUND((SUM(BI103:BI110) + SUM(BI132:BI139)),  2)</f>
        <v>0</v>
      </c>
      <c r="G41" s="136"/>
      <c r="H41" s="136"/>
      <c r="I41" s="137">
        <v>0</v>
      </c>
      <c r="J41" s="135">
        <f>0</f>
        <v>0</v>
      </c>
      <c r="K41" s="33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40"/>
      <c r="D43" s="141" t="s">
        <v>46</v>
      </c>
      <c r="E43" s="142"/>
      <c r="F43" s="142"/>
      <c r="G43" s="143" t="s">
        <v>47</v>
      </c>
      <c r="H43" s="144" t="s">
        <v>48</v>
      </c>
      <c r="I43" s="142"/>
      <c r="J43" s="145">
        <f>SUM(J34:J41)</f>
        <v>0</v>
      </c>
      <c r="K43" s="146"/>
      <c r="L43" s="5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170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4.45" customHeight="1">
      <c r="A87" s="33"/>
      <c r="B87" s="34"/>
      <c r="C87" s="35"/>
      <c r="D87" s="35"/>
      <c r="E87" s="400" t="s">
        <v>655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633</v>
      </c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35"/>
      <c r="D89" s="35"/>
      <c r="E89" s="356" t="str">
        <f>E11</f>
        <v>999-9-9-54 - SO 14.10 Busová zastávka- angerera</v>
      </c>
      <c r="F89" s="402"/>
      <c r="G89" s="402"/>
      <c r="H89" s="402"/>
      <c r="I89" s="35"/>
      <c r="J89" s="35"/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Malacky</v>
      </c>
      <c r="G91" s="35"/>
      <c r="H91" s="35"/>
      <c r="I91" s="28" t="s">
        <v>20</v>
      </c>
      <c r="J91" s="69">
        <f>IF(J14="","",J14)</f>
        <v>44957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9" customHeight="1">
      <c r="A93" s="33"/>
      <c r="B93" s="34"/>
      <c r="C93" s="28" t="s">
        <v>21</v>
      </c>
      <c r="D93" s="35"/>
      <c r="E93" s="35"/>
      <c r="F93" s="26" t="str">
        <f>E17</f>
        <v>Mesto Malacky, Bernolákova 5188/1A, 901 01 Malacky</v>
      </c>
      <c r="G93" s="35"/>
      <c r="H93" s="35"/>
      <c r="I93" s="28" t="s">
        <v>28</v>
      </c>
      <c r="J93" s="31" t="str">
        <f>E23</f>
        <v>Cykloprojekt s.r.o., Laurinská 18, 81101 Bratislav</v>
      </c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6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 xml:space="preserve"> </v>
      </c>
      <c r="K94" s="35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8" t="s">
        <v>175</v>
      </c>
      <c r="D96" s="159"/>
      <c r="E96" s="159"/>
      <c r="F96" s="159"/>
      <c r="G96" s="159"/>
      <c r="H96" s="159"/>
      <c r="I96" s="159"/>
      <c r="J96" s="160" t="s">
        <v>176</v>
      </c>
      <c r="K96" s="159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4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22.9" customHeight="1">
      <c r="A98" s="33"/>
      <c r="B98" s="34"/>
      <c r="C98" s="161" t="s">
        <v>177</v>
      </c>
      <c r="D98" s="35"/>
      <c r="E98" s="35"/>
      <c r="F98" s="35"/>
      <c r="G98" s="35"/>
      <c r="H98" s="35"/>
      <c r="I98" s="35"/>
      <c r="J98" s="87">
        <f>J132</f>
        <v>0</v>
      </c>
      <c r="K98" s="35"/>
      <c r="L98" s="54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178</v>
      </c>
    </row>
    <row r="99" spans="1:65" s="9" customFormat="1" ht="24.95" customHeight="1">
      <c r="B99" s="162"/>
      <c r="C99" s="163"/>
      <c r="D99" s="164" t="s">
        <v>179</v>
      </c>
      <c r="E99" s="165"/>
      <c r="F99" s="165"/>
      <c r="G99" s="165"/>
      <c r="H99" s="165"/>
      <c r="I99" s="165"/>
      <c r="J99" s="166">
        <f>J133</f>
        <v>0</v>
      </c>
      <c r="K99" s="163"/>
      <c r="L99" s="167"/>
    </row>
    <row r="100" spans="1:65" s="10" customFormat="1" ht="19.899999999999999" customHeight="1">
      <c r="B100" s="168"/>
      <c r="C100" s="107"/>
      <c r="D100" s="169" t="s">
        <v>180</v>
      </c>
      <c r="E100" s="170"/>
      <c r="F100" s="170"/>
      <c r="G100" s="170"/>
      <c r="H100" s="170"/>
      <c r="I100" s="170"/>
      <c r="J100" s="171">
        <f>J134</f>
        <v>0</v>
      </c>
      <c r="K100" s="107"/>
      <c r="L100" s="172"/>
    </row>
    <row r="101" spans="1:65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4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65" s="2" customFormat="1" ht="6.9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4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65" s="2" customFormat="1" ht="29.25" customHeight="1">
      <c r="A103" s="33"/>
      <c r="B103" s="34"/>
      <c r="C103" s="161" t="s">
        <v>187</v>
      </c>
      <c r="D103" s="35"/>
      <c r="E103" s="35"/>
      <c r="F103" s="35"/>
      <c r="G103" s="35"/>
      <c r="H103" s="35"/>
      <c r="I103" s="35"/>
      <c r="J103" s="173">
        <f>ROUND(J104 + J105 + J106 + J107 + J108 + J109,2)</f>
        <v>0</v>
      </c>
      <c r="K103" s="35"/>
      <c r="L103" s="54"/>
      <c r="N103" s="174" t="s">
        <v>40</v>
      </c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65" s="2" customFormat="1" ht="18" customHeight="1">
      <c r="A104" s="33"/>
      <c r="B104" s="34"/>
      <c r="C104" s="35"/>
      <c r="D104" s="398" t="s">
        <v>188</v>
      </c>
      <c r="E104" s="399"/>
      <c r="F104" s="399"/>
      <c r="G104" s="35"/>
      <c r="H104" s="35"/>
      <c r="I104" s="35"/>
      <c r="J104" s="176">
        <v>0</v>
      </c>
      <c r="K104" s="35"/>
      <c r="L104" s="177"/>
      <c r="M104" s="178"/>
      <c r="N104" s="179" t="s">
        <v>42</v>
      </c>
      <c r="O104" s="178"/>
      <c r="P104" s="178"/>
      <c r="Q104" s="178"/>
      <c r="R104" s="178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81" t="s">
        <v>189</v>
      </c>
      <c r="AZ104" s="178"/>
      <c r="BA104" s="178"/>
      <c r="BB104" s="178"/>
      <c r="BC104" s="178"/>
      <c r="BD104" s="178"/>
      <c r="BE104" s="182">
        <f t="shared" ref="BE104:BE109" si="0">IF(N104="základná",J104,0)</f>
        <v>0</v>
      </c>
      <c r="BF104" s="182">
        <f t="shared" ref="BF104:BF109" si="1">IF(N104="znížená",J104,0)</f>
        <v>0</v>
      </c>
      <c r="BG104" s="182">
        <f t="shared" ref="BG104:BG109" si="2">IF(N104="zákl. prenesená",J104,0)</f>
        <v>0</v>
      </c>
      <c r="BH104" s="182">
        <f t="shared" ref="BH104:BH109" si="3">IF(N104="zníž. prenesená",J104,0)</f>
        <v>0</v>
      </c>
      <c r="BI104" s="182">
        <f t="shared" ref="BI104:BI109" si="4">IF(N104="nulová",J104,0)</f>
        <v>0</v>
      </c>
      <c r="BJ104" s="181" t="s">
        <v>95</v>
      </c>
      <c r="BK104" s="178"/>
      <c r="BL104" s="178"/>
      <c r="BM104" s="178"/>
    </row>
    <row r="105" spans="1:65" s="2" customFormat="1" ht="18" customHeight="1">
      <c r="A105" s="33"/>
      <c r="B105" s="34"/>
      <c r="C105" s="35"/>
      <c r="D105" s="398" t="s">
        <v>190</v>
      </c>
      <c r="E105" s="399"/>
      <c r="F105" s="399"/>
      <c r="G105" s="35"/>
      <c r="H105" s="35"/>
      <c r="I105" s="35"/>
      <c r="J105" s="176">
        <v>0</v>
      </c>
      <c r="K105" s="35"/>
      <c r="L105" s="177"/>
      <c r="M105" s="178"/>
      <c r="N105" s="179" t="s">
        <v>42</v>
      </c>
      <c r="O105" s="178"/>
      <c r="P105" s="178"/>
      <c r="Q105" s="178"/>
      <c r="R105" s="178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81" t="s">
        <v>189</v>
      </c>
      <c r="AZ105" s="178"/>
      <c r="BA105" s="178"/>
      <c r="BB105" s="178"/>
      <c r="BC105" s="178"/>
      <c r="BD105" s="178"/>
      <c r="BE105" s="182">
        <f t="shared" si="0"/>
        <v>0</v>
      </c>
      <c r="BF105" s="182">
        <f t="shared" si="1"/>
        <v>0</v>
      </c>
      <c r="BG105" s="182">
        <f t="shared" si="2"/>
        <v>0</v>
      </c>
      <c r="BH105" s="182">
        <f t="shared" si="3"/>
        <v>0</v>
      </c>
      <c r="BI105" s="182">
        <f t="shared" si="4"/>
        <v>0</v>
      </c>
      <c r="BJ105" s="181" t="s">
        <v>95</v>
      </c>
      <c r="BK105" s="178"/>
      <c r="BL105" s="178"/>
      <c r="BM105" s="178"/>
    </row>
    <row r="106" spans="1:65" s="2" customFormat="1" ht="18" customHeight="1">
      <c r="A106" s="33"/>
      <c r="B106" s="34"/>
      <c r="C106" s="35"/>
      <c r="D106" s="398" t="s">
        <v>191</v>
      </c>
      <c r="E106" s="399"/>
      <c r="F106" s="399"/>
      <c r="G106" s="35"/>
      <c r="H106" s="35"/>
      <c r="I106" s="35"/>
      <c r="J106" s="176">
        <v>0</v>
      </c>
      <c r="K106" s="35"/>
      <c r="L106" s="177"/>
      <c r="M106" s="178"/>
      <c r="N106" s="179" t="s">
        <v>42</v>
      </c>
      <c r="O106" s="178"/>
      <c r="P106" s="178"/>
      <c r="Q106" s="178"/>
      <c r="R106" s="178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81" t="s">
        <v>189</v>
      </c>
      <c r="AZ106" s="178"/>
      <c r="BA106" s="178"/>
      <c r="BB106" s="178"/>
      <c r="BC106" s="178"/>
      <c r="BD106" s="178"/>
      <c r="BE106" s="182">
        <f t="shared" si="0"/>
        <v>0</v>
      </c>
      <c r="BF106" s="182">
        <f t="shared" si="1"/>
        <v>0</v>
      </c>
      <c r="BG106" s="182">
        <f t="shared" si="2"/>
        <v>0</v>
      </c>
      <c r="BH106" s="182">
        <f t="shared" si="3"/>
        <v>0</v>
      </c>
      <c r="BI106" s="182">
        <f t="shared" si="4"/>
        <v>0</v>
      </c>
      <c r="BJ106" s="181" t="s">
        <v>95</v>
      </c>
      <c r="BK106" s="178"/>
      <c r="BL106" s="178"/>
      <c r="BM106" s="178"/>
    </row>
    <row r="107" spans="1:65" s="2" customFormat="1" ht="18" customHeight="1">
      <c r="A107" s="33"/>
      <c r="B107" s="34"/>
      <c r="C107" s="35"/>
      <c r="D107" s="398" t="s">
        <v>192</v>
      </c>
      <c r="E107" s="399"/>
      <c r="F107" s="399"/>
      <c r="G107" s="35"/>
      <c r="H107" s="35"/>
      <c r="I107" s="35"/>
      <c r="J107" s="176">
        <v>0</v>
      </c>
      <c r="K107" s="35"/>
      <c r="L107" s="177"/>
      <c r="M107" s="178"/>
      <c r="N107" s="179" t="s">
        <v>42</v>
      </c>
      <c r="O107" s="178"/>
      <c r="P107" s="178"/>
      <c r="Q107" s="178"/>
      <c r="R107" s="178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81" t="s">
        <v>189</v>
      </c>
      <c r="AZ107" s="178"/>
      <c r="BA107" s="178"/>
      <c r="BB107" s="178"/>
      <c r="BC107" s="178"/>
      <c r="BD107" s="178"/>
      <c r="BE107" s="182">
        <f t="shared" si="0"/>
        <v>0</v>
      </c>
      <c r="BF107" s="182">
        <f t="shared" si="1"/>
        <v>0</v>
      </c>
      <c r="BG107" s="182">
        <f t="shared" si="2"/>
        <v>0</v>
      </c>
      <c r="BH107" s="182">
        <f t="shared" si="3"/>
        <v>0</v>
      </c>
      <c r="BI107" s="182">
        <f t="shared" si="4"/>
        <v>0</v>
      </c>
      <c r="BJ107" s="181" t="s">
        <v>95</v>
      </c>
      <c r="BK107" s="178"/>
      <c r="BL107" s="178"/>
      <c r="BM107" s="178"/>
    </row>
    <row r="108" spans="1:65" s="2" customFormat="1" ht="18" customHeight="1">
      <c r="A108" s="33"/>
      <c r="B108" s="34"/>
      <c r="C108" s="35"/>
      <c r="D108" s="398" t="s">
        <v>193</v>
      </c>
      <c r="E108" s="399"/>
      <c r="F108" s="399"/>
      <c r="G108" s="35"/>
      <c r="H108" s="35"/>
      <c r="I108" s="35"/>
      <c r="J108" s="176">
        <v>0</v>
      </c>
      <c r="K108" s="35"/>
      <c r="L108" s="177"/>
      <c r="M108" s="178"/>
      <c r="N108" s="179" t="s">
        <v>42</v>
      </c>
      <c r="O108" s="178"/>
      <c r="P108" s="178"/>
      <c r="Q108" s="178"/>
      <c r="R108" s="178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81" t="s">
        <v>189</v>
      </c>
      <c r="AZ108" s="178"/>
      <c r="BA108" s="178"/>
      <c r="BB108" s="178"/>
      <c r="BC108" s="178"/>
      <c r="BD108" s="178"/>
      <c r="BE108" s="182">
        <f t="shared" si="0"/>
        <v>0</v>
      </c>
      <c r="BF108" s="182">
        <f t="shared" si="1"/>
        <v>0</v>
      </c>
      <c r="BG108" s="182">
        <f t="shared" si="2"/>
        <v>0</v>
      </c>
      <c r="BH108" s="182">
        <f t="shared" si="3"/>
        <v>0</v>
      </c>
      <c r="BI108" s="182">
        <f t="shared" si="4"/>
        <v>0</v>
      </c>
      <c r="BJ108" s="181" t="s">
        <v>95</v>
      </c>
      <c r="BK108" s="178"/>
      <c r="BL108" s="178"/>
      <c r="BM108" s="178"/>
    </row>
    <row r="109" spans="1:65" s="2" customFormat="1" ht="18" customHeight="1">
      <c r="A109" s="33"/>
      <c r="B109" s="34"/>
      <c r="C109" s="35"/>
      <c r="D109" s="175" t="s">
        <v>194</v>
      </c>
      <c r="E109" s="35"/>
      <c r="F109" s="35"/>
      <c r="G109" s="35"/>
      <c r="H109" s="35"/>
      <c r="I109" s="35"/>
      <c r="J109" s="176">
        <f>ROUND(J32*T109,2)</f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195</v>
      </c>
      <c r="AZ109" s="178"/>
      <c r="BA109" s="178"/>
      <c r="BB109" s="178"/>
      <c r="BC109" s="178"/>
      <c r="BD109" s="178"/>
      <c r="BE109" s="182">
        <f t="shared" si="0"/>
        <v>0</v>
      </c>
      <c r="BF109" s="182">
        <f t="shared" si="1"/>
        <v>0</v>
      </c>
      <c r="BG109" s="182">
        <f t="shared" si="2"/>
        <v>0</v>
      </c>
      <c r="BH109" s="182">
        <f t="shared" si="3"/>
        <v>0</v>
      </c>
      <c r="BI109" s="182">
        <f t="shared" si="4"/>
        <v>0</v>
      </c>
      <c r="BJ109" s="181" t="s">
        <v>95</v>
      </c>
      <c r="BK109" s="178"/>
      <c r="BL109" s="178"/>
      <c r="BM109" s="178"/>
    </row>
    <row r="110" spans="1:65" s="2" customForma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4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65" s="2" customFormat="1" ht="29.25" customHeight="1">
      <c r="A111" s="33"/>
      <c r="B111" s="34"/>
      <c r="C111" s="183" t="s">
        <v>196</v>
      </c>
      <c r="D111" s="159"/>
      <c r="E111" s="159"/>
      <c r="F111" s="159"/>
      <c r="G111" s="159"/>
      <c r="H111" s="159"/>
      <c r="I111" s="159"/>
      <c r="J111" s="184">
        <f>ROUND(J98+J103,2)</f>
        <v>0</v>
      </c>
      <c r="K111" s="159"/>
      <c r="L111" s="54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65" s="2" customFormat="1" ht="6.95" customHeight="1">
      <c r="A112" s="33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4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9"/>
      <c r="C116" s="60"/>
      <c r="D116" s="60"/>
      <c r="E116" s="60"/>
      <c r="F116" s="60"/>
      <c r="G116" s="60"/>
      <c r="H116" s="60"/>
      <c r="I116" s="60"/>
      <c r="J116" s="60"/>
      <c r="K116" s="60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197</v>
      </c>
      <c r="D117" s="35"/>
      <c r="E117" s="35"/>
      <c r="F117" s="35"/>
      <c r="G117" s="35"/>
      <c r="H117" s="35"/>
      <c r="I117" s="35"/>
      <c r="J117" s="35"/>
      <c r="K117" s="35"/>
      <c r="L117" s="54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4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14</v>
      </c>
      <c r="D119" s="35"/>
      <c r="E119" s="35"/>
      <c r="F119" s="35"/>
      <c r="G119" s="35"/>
      <c r="H119" s="35"/>
      <c r="I119" s="35"/>
      <c r="J119" s="35"/>
      <c r="K119" s="35"/>
      <c r="L119" s="54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7" customHeight="1">
      <c r="A120" s="33"/>
      <c r="B120" s="34"/>
      <c r="C120" s="35"/>
      <c r="D120" s="35"/>
      <c r="E120" s="400" t="str">
        <f>E7</f>
        <v>Cyklotrasa Partizánska - Cesta mládeže, Malacky - časť 2 - neoprávnené náklady</v>
      </c>
      <c r="F120" s="401"/>
      <c r="G120" s="401"/>
      <c r="H120" s="401"/>
      <c r="I120" s="35"/>
      <c r="J120" s="35"/>
      <c r="K120" s="35"/>
      <c r="L120" s="5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" customFormat="1" ht="12" customHeight="1">
      <c r="B121" s="20"/>
      <c r="C121" s="28" t="s">
        <v>170</v>
      </c>
      <c r="D121" s="21"/>
      <c r="E121" s="21"/>
      <c r="F121" s="21"/>
      <c r="G121" s="21"/>
      <c r="H121" s="21"/>
      <c r="I121" s="21"/>
      <c r="J121" s="21"/>
      <c r="K121" s="21"/>
      <c r="L121" s="19"/>
    </row>
    <row r="122" spans="1:31" s="2" customFormat="1" ht="14.45" customHeight="1">
      <c r="A122" s="33"/>
      <c r="B122" s="34"/>
      <c r="C122" s="35"/>
      <c r="D122" s="35"/>
      <c r="E122" s="400" t="s">
        <v>655</v>
      </c>
      <c r="F122" s="402"/>
      <c r="G122" s="402"/>
      <c r="H122" s="402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633</v>
      </c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6" customHeight="1">
      <c r="A124" s="33"/>
      <c r="B124" s="34"/>
      <c r="C124" s="35"/>
      <c r="D124" s="35"/>
      <c r="E124" s="356" t="str">
        <f>E11</f>
        <v>999-9-9-54 - SO 14.10 Busová zastávka- angerera</v>
      </c>
      <c r="F124" s="402"/>
      <c r="G124" s="402"/>
      <c r="H124" s="402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4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18</v>
      </c>
      <c r="D126" s="35"/>
      <c r="E126" s="35"/>
      <c r="F126" s="26" t="str">
        <f>F14</f>
        <v>Malacky</v>
      </c>
      <c r="G126" s="35"/>
      <c r="H126" s="35"/>
      <c r="I126" s="28" t="s">
        <v>20</v>
      </c>
      <c r="J126" s="69">
        <f>IF(J14="","",J14)</f>
        <v>44957</v>
      </c>
      <c r="K126" s="35"/>
      <c r="L126" s="5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40.9" customHeight="1">
      <c r="A128" s="33"/>
      <c r="B128" s="34"/>
      <c r="C128" s="28" t="s">
        <v>21</v>
      </c>
      <c r="D128" s="35"/>
      <c r="E128" s="35"/>
      <c r="F128" s="26" t="str">
        <f>E17</f>
        <v>Mesto Malacky, Bernolákova 5188/1A, 901 01 Malacky</v>
      </c>
      <c r="G128" s="35"/>
      <c r="H128" s="35"/>
      <c r="I128" s="28" t="s">
        <v>28</v>
      </c>
      <c r="J128" s="31" t="str">
        <f>E23</f>
        <v>Cykloprojekt s.r.o., Laurinská 18, 81101 Bratislav</v>
      </c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6" customHeight="1">
      <c r="A129" s="33"/>
      <c r="B129" s="34"/>
      <c r="C129" s="28" t="s">
        <v>26</v>
      </c>
      <c r="D129" s="35"/>
      <c r="E129" s="35"/>
      <c r="F129" s="26" t="str">
        <f>IF(E20="","",E20)</f>
        <v>Vyplň údaj</v>
      </c>
      <c r="G129" s="35"/>
      <c r="H129" s="35"/>
      <c r="I129" s="28" t="s">
        <v>33</v>
      </c>
      <c r="J129" s="31" t="str">
        <f>E26</f>
        <v xml:space="preserve"> </v>
      </c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85"/>
      <c r="B131" s="186"/>
      <c r="C131" s="187" t="s">
        <v>198</v>
      </c>
      <c r="D131" s="188" t="s">
        <v>61</v>
      </c>
      <c r="E131" s="188" t="s">
        <v>57</v>
      </c>
      <c r="F131" s="188" t="s">
        <v>58</v>
      </c>
      <c r="G131" s="188" t="s">
        <v>199</v>
      </c>
      <c r="H131" s="188" t="s">
        <v>200</v>
      </c>
      <c r="I131" s="188" t="s">
        <v>201</v>
      </c>
      <c r="J131" s="189" t="s">
        <v>176</v>
      </c>
      <c r="K131" s="190" t="s">
        <v>202</v>
      </c>
      <c r="L131" s="191"/>
      <c r="M131" s="78" t="s">
        <v>1</v>
      </c>
      <c r="N131" s="79" t="s">
        <v>40</v>
      </c>
      <c r="O131" s="79" t="s">
        <v>203</v>
      </c>
      <c r="P131" s="79" t="s">
        <v>204</v>
      </c>
      <c r="Q131" s="79" t="s">
        <v>205</v>
      </c>
      <c r="R131" s="79" t="s">
        <v>206</v>
      </c>
      <c r="S131" s="79" t="s">
        <v>207</v>
      </c>
      <c r="T131" s="80" t="s">
        <v>208</v>
      </c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</row>
    <row r="132" spans="1:65" s="2" customFormat="1" ht="22.9" customHeight="1">
      <c r="A132" s="33"/>
      <c r="B132" s="34"/>
      <c r="C132" s="85" t="s">
        <v>172</v>
      </c>
      <c r="D132" s="35"/>
      <c r="E132" s="35"/>
      <c r="F132" s="35"/>
      <c r="G132" s="35"/>
      <c r="H132" s="35"/>
      <c r="I132" s="35"/>
      <c r="J132" s="192">
        <f>BK132</f>
        <v>0</v>
      </c>
      <c r="K132" s="35"/>
      <c r="L132" s="38"/>
      <c r="M132" s="81"/>
      <c r="N132" s="193"/>
      <c r="O132" s="82"/>
      <c r="P132" s="194">
        <f>P133</f>
        <v>0</v>
      </c>
      <c r="Q132" s="82"/>
      <c r="R132" s="194">
        <f>R133</f>
        <v>0</v>
      </c>
      <c r="S132" s="82"/>
      <c r="T132" s="195">
        <f>T133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75</v>
      </c>
      <c r="AU132" s="16" t="s">
        <v>178</v>
      </c>
      <c r="BK132" s="196">
        <f>BK133</f>
        <v>0</v>
      </c>
    </row>
    <row r="133" spans="1:65" s="12" customFormat="1" ht="25.9" customHeight="1">
      <c r="B133" s="197"/>
      <c r="C133" s="198"/>
      <c r="D133" s="199" t="s">
        <v>75</v>
      </c>
      <c r="E133" s="200" t="s">
        <v>209</v>
      </c>
      <c r="F133" s="200" t="s">
        <v>210</v>
      </c>
      <c r="G133" s="198"/>
      <c r="H133" s="198"/>
      <c r="I133" s="201"/>
      <c r="J133" s="202">
        <f>BK133</f>
        <v>0</v>
      </c>
      <c r="K133" s="198"/>
      <c r="L133" s="203"/>
      <c r="M133" s="204"/>
      <c r="N133" s="205"/>
      <c r="O133" s="205"/>
      <c r="P133" s="206">
        <f>P134</f>
        <v>0</v>
      </c>
      <c r="Q133" s="205"/>
      <c r="R133" s="206">
        <f>R134</f>
        <v>0</v>
      </c>
      <c r="S133" s="205"/>
      <c r="T133" s="207">
        <f>T134</f>
        <v>0</v>
      </c>
      <c r="AR133" s="208" t="s">
        <v>84</v>
      </c>
      <c r="AT133" s="209" t="s">
        <v>75</v>
      </c>
      <c r="AU133" s="209" t="s">
        <v>76</v>
      </c>
      <c r="AY133" s="208" t="s">
        <v>211</v>
      </c>
      <c r="BK133" s="210">
        <f>BK134</f>
        <v>0</v>
      </c>
    </row>
    <row r="134" spans="1:65" s="12" customFormat="1" ht="22.9" customHeight="1">
      <c r="B134" s="197"/>
      <c r="C134" s="198"/>
      <c r="D134" s="199" t="s">
        <v>75</v>
      </c>
      <c r="E134" s="211" t="s">
        <v>84</v>
      </c>
      <c r="F134" s="211" t="s">
        <v>212</v>
      </c>
      <c r="G134" s="198"/>
      <c r="H134" s="198"/>
      <c r="I134" s="201"/>
      <c r="J134" s="212">
        <f>BK134</f>
        <v>0</v>
      </c>
      <c r="K134" s="198"/>
      <c r="L134" s="203"/>
      <c r="M134" s="204"/>
      <c r="N134" s="205"/>
      <c r="O134" s="205"/>
      <c r="P134" s="206">
        <f>SUM(P135:P139)</f>
        <v>0</v>
      </c>
      <c r="Q134" s="205"/>
      <c r="R134" s="206">
        <f>SUM(R135:R139)</f>
        <v>0</v>
      </c>
      <c r="S134" s="205"/>
      <c r="T134" s="207">
        <f>SUM(T135:T139)</f>
        <v>0</v>
      </c>
      <c r="AR134" s="208" t="s">
        <v>84</v>
      </c>
      <c r="AT134" s="209" t="s">
        <v>75</v>
      </c>
      <c r="AU134" s="209" t="s">
        <v>84</v>
      </c>
      <c r="AY134" s="208" t="s">
        <v>211</v>
      </c>
      <c r="BK134" s="210">
        <f>SUM(BK135:BK139)</f>
        <v>0</v>
      </c>
    </row>
    <row r="135" spans="1:65" s="2" customFormat="1" ht="34.9" customHeight="1">
      <c r="A135" s="33"/>
      <c r="B135" s="34"/>
      <c r="C135" s="213" t="s">
        <v>84</v>
      </c>
      <c r="D135" s="213" t="s">
        <v>213</v>
      </c>
      <c r="E135" s="214" t="s">
        <v>579</v>
      </c>
      <c r="F135" s="215" t="s">
        <v>1154</v>
      </c>
      <c r="G135" s="216" t="s">
        <v>239</v>
      </c>
      <c r="H135" s="217">
        <v>10.96</v>
      </c>
      <c r="I135" s="218"/>
      <c r="J135" s="217">
        <f>ROUND(I135*H135,2)</f>
        <v>0</v>
      </c>
      <c r="K135" s="219"/>
      <c r="L135" s="38"/>
      <c r="M135" s="220" t="s">
        <v>1</v>
      </c>
      <c r="N135" s="221" t="s">
        <v>42</v>
      </c>
      <c r="O135" s="74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24" t="s">
        <v>217</v>
      </c>
      <c r="AT135" s="224" t="s">
        <v>213</v>
      </c>
      <c r="AU135" s="224" t="s">
        <v>95</v>
      </c>
      <c r="AY135" s="16" t="s">
        <v>211</v>
      </c>
      <c r="BE135" s="225">
        <f>IF(N135="základná",J135,0)</f>
        <v>0</v>
      </c>
      <c r="BF135" s="225">
        <f>IF(N135="znížená",J135,0)</f>
        <v>0</v>
      </c>
      <c r="BG135" s="225">
        <f>IF(N135="zákl. prenesená",J135,0)</f>
        <v>0</v>
      </c>
      <c r="BH135" s="225">
        <f>IF(N135="zníž. prenesená",J135,0)</f>
        <v>0</v>
      </c>
      <c r="BI135" s="225">
        <f>IF(N135="nulová",J135,0)</f>
        <v>0</v>
      </c>
      <c r="BJ135" s="16" t="s">
        <v>95</v>
      </c>
      <c r="BK135" s="225">
        <f>ROUND(I135*H135,2)</f>
        <v>0</v>
      </c>
      <c r="BL135" s="16" t="s">
        <v>217</v>
      </c>
      <c r="BM135" s="224" t="s">
        <v>1155</v>
      </c>
    </row>
    <row r="136" spans="1:65" s="2" customFormat="1" ht="22.15" customHeight="1">
      <c r="A136" s="33"/>
      <c r="B136" s="34"/>
      <c r="C136" s="213" t="s">
        <v>95</v>
      </c>
      <c r="D136" s="213" t="s">
        <v>213</v>
      </c>
      <c r="E136" s="214" t="s">
        <v>1169</v>
      </c>
      <c r="F136" s="215" t="s">
        <v>1170</v>
      </c>
      <c r="G136" s="216" t="s">
        <v>239</v>
      </c>
      <c r="H136" s="217">
        <v>10.96</v>
      </c>
      <c r="I136" s="218"/>
      <c r="J136" s="217">
        <f>ROUND(I136*H136,2)</f>
        <v>0</v>
      </c>
      <c r="K136" s="219"/>
      <c r="L136" s="38"/>
      <c r="M136" s="220" t="s">
        <v>1</v>
      </c>
      <c r="N136" s="221" t="s">
        <v>42</v>
      </c>
      <c r="O136" s="74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24" t="s">
        <v>217</v>
      </c>
      <c r="AT136" s="224" t="s">
        <v>213</v>
      </c>
      <c r="AU136" s="224" t="s">
        <v>95</v>
      </c>
      <c r="AY136" s="16" t="s">
        <v>211</v>
      </c>
      <c r="BE136" s="225">
        <f>IF(N136="základná",J136,0)</f>
        <v>0</v>
      </c>
      <c r="BF136" s="225">
        <f>IF(N136="znížená",J136,0)</f>
        <v>0</v>
      </c>
      <c r="BG136" s="225">
        <f>IF(N136="zákl. prenesená",J136,0)</f>
        <v>0</v>
      </c>
      <c r="BH136" s="225">
        <f>IF(N136="zníž. prenesená",J136,0)</f>
        <v>0</v>
      </c>
      <c r="BI136" s="225">
        <f>IF(N136="nulová",J136,0)</f>
        <v>0</v>
      </c>
      <c r="BJ136" s="16" t="s">
        <v>95</v>
      </c>
      <c r="BK136" s="225">
        <f>ROUND(I136*H136,2)</f>
        <v>0</v>
      </c>
      <c r="BL136" s="16" t="s">
        <v>217</v>
      </c>
      <c r="BM136" s="224" t="s">
        <v>1196</v>
      </c>
    </row>
    <row r="137" spans="1:65" s="13" customFormat="1">
      <c r="B137" s="226"/>
      <c r="C137" s="227"/>
      <c r="D137" s="228" t="s">
        <v>219</v>
      </c>
      <c r="E137" s="229" t="s">
        <v>1</v>
      </c>
      <c r="F137" s="230" t="s">
        <v>1197</v>
      </c>
      <c r="G137" s="227"/>
      <c r="H137" s="231">
        <v>10.96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219</v>
      </c>
      <c r="AU137" s="237" t="s">
        <v>95</v>
      </c>
      <c r="AV137" s="13" t="s">
        <v>95</v>
      </c>
      <c r="AW137" s="13" t="s">
        <v>32</v>
      </c>
      <c r="AX137" s="13" t="s">
        <v>84</v>
      </c>
      <c r="AY137" s="237" t="s">
        <v>211</v>
      </c>
    </row>
    <row r="138" spans="1:65" s="2" customFormat="1" ht="22.15" customHeight="1">
      <c r="A138" s="33"/>
      <c r="B138" s="34"/>
      <c r="C138" s="213" t="s">
        <v>225</v>
      </c>
      <c r="D138" s="213" t="s">
        <v>213</v>
      </c>
      <c r="E138" s="214" t="s">
        <v>333</v>
      </c>
      <c r="F138" s="215" t="s">
        <v>334</v>
      </c>
      <c r="G138" s="216" t="s">
        <v>216</v>
      </c>
      <c r="H138" s="217">
        <v>36.53</v>
      </c>
      <c r="I138" s="218"/>
      <c r="J138" s="217">
        <f>ROUND(I138*H138,2)</f>
        <v>0</v>
      </c>
      <c r="K138" s="219"/>
      <c r="L138" s="38"/>
      <c r="M138" s="220" t="s">
        <v>1</v>
      </c>
      <c r="N138" s="221" t="s">
        <v>42</v>
      </c>
      <c r="O138" s="74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24" t="s">
        <v>217</v>
      </c>
      <c r="AT138" s="224" t="s">
        <v>213</v>
      </c>
      <c r="AU138" s="224" t="s">
        <v>95</v>
      </c>
      <c r="AY138" s="16" t="s">
        <v>211</v>
      </c>
      <c r="BE138" s="225">
        <f>IF(N138="základná",J138,0)</f>
        <v>0</v>
      </c>
      <c r="BF138" s="225">
        <f>IF(N138="znížená",J138,0)</f>
        <v>0</v>
      </c>
      <c r="BG138" s="225">
        <f>IF(N138="zákl. prenesená",J138,0)</f>
        <v>0</v>
      </c>
      <c r="BH138" s="225">
        <f>IF(N138="zníž. prenesená",J138,0)</f>
        <v>0</v>
      </c>
      <c r="BI138" s="225">
        <f>IF(N138="nulová",J138,0)</f>
        <v>0</v>
      </c>
      <c r="BJ138" s="16" t="s">
        <v>95</v>
      </c>
      <c r="BK138" s="225">
        <f>ROUND(I138*H138,2)</f>
        <v>0</v>
      </c>
      <c r="BL138" s="16" t="s">
        <v>217</v>
      </c>
      <c r="BM138" s="224" t="s">
        <v>1158</v>
      </c>
    </row>
    <row r="139" spans="1:65" s="13" customFormat="1">
      <c r="B139" s="226"/>
      <c r="C139" s="227"/>
      <c r="D139" s="228" t="s">
        <v>219</v>
      </c>
      <c r="E139" s="229" t="s">
        <v>1</v>
      </c>
      <c r="F139" s="230" t="s">
        <v>1198</v>
      </c>
      <c r="G139" s="227"/>
      <c r="H139" s="231">
        <v>36.53</v>
      </c>
      <c r="I139" s="232"/>
      <c r="J139" s="227"/>
      <c r="K139" s="227"/>
      <c r="L139" s="233"/>
      <c r="M139" s="264"/>
      <c r="N139" s="265"/>
      <c r="O139" s="265"/>
      <c r="P139" s="265"/>
      <c r="Q139" s="265"/>
      <c r="R139" s="265"/>
      <c r="S139" s="265"/>
      <c r="T139" s="266"/>
      <c r="AT139" s="237" t="s">
        <v>219</v>
      </c>
      <c r="AU139" s="237" t="s">
        <v>95</v>
      </c>
      <c r="AV139" s="13" t="s">
        <v>95</v>
      </c>
      <c r="AW139" s="13" t="s">
        <v>32</v>
      </c>
      <c r="AX139" s="13" t="s">
        <v>84</v>
      </c>
      <c r="AY139" s="237" t="s">
        <v>211</v>
      </c>
    </row>
    <row r="140" spans="1:65" s="2" customFormat="1" ht="6.95" customHeight="1">
      <c r="A140" s="33"/>
      <c r="B140" s="57"/>
      <c r="C140" s="58"/>
      <c r="D140" s="58"/>
      <c r="E140" s="58"/>
      <c r="F140" s="58"/>
      <c r="G140" s="58"/>
      <c r="H140" s="58"/>
      <c r="I140" s="58"/>
      <c r="J140" s="58"/>
      <c r="K140" s="58"/>
      <c r="L140" s="38"/>
      <c r="M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</sheetData>
  <sheetProtection password="CC35" sheet="1" objects="1" scenarios="1" formatColumns="0" formatRows="0" autoFilter="0"/>
  <autoFilter ref="C131:K139" xr:uid="{00000000-0009-0000-0000-00001B000000}"/>
  <mergeCells count="17">
    <mergeCell ref="E20:H20"/>
    <mergeCell ref="E29:H29"/>
    <mergeCell ref="E124:H124"/>
    <mergeCell ref="L2:V2"/>
    <mergeCell ref="D106:F106"/>
    <mergeCell ref="D107:F107"/>
    <mergeCell ref="D108:F108"/>
    <mergeCell ref="E120:H120"/>
    <mergeCell ref="E122:H122"/>
    <mergeCell ref="E85:H85"/>
    <mergeCell ref="E87:H87"/>
    <mergeCell ref="E89:H89"/>
    <mergeCell ref="D104:F104"/>
    <mergeCell ref="D105:F105"/>
    <mergeCell ref="E7:H7"/>
    <mergeCell ref="E9:H9"/>
    <mergeCell ref="E11:H11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2:BM141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159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1" customFormat="1" ht="12" customHeight="1">
      <c r="B8" s="19"/>
      <c r="D8" s="122" t="s">
        <v>170</v>
      </c>
      <c r="L8" s="19"/>
    </row>
    <row r="9" spans="1:46" s="2" customFormat="1" ht="14.45" customHeight="1">
      <c r="A9" s="33"/>
      <c r="B9" s="38"/>
      <c r="C9" s="33"/>
      <c r="D9" s="33"/>
      <c r="E9" s="403" t="s">
        <v>655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22" t="s">
        <v>633</v>
      </c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5.6" customHeight="1">
      <c r="A11" s="33"/>
      <c r="B11" s="38"/>
      <c r="C11" s="33"/>
      <c r="D11" s="33"/>
      <c r="E11" s="405" t="s">
        <v>1199</v>
      </c>
      <c r="F11" s="406"/>
      <c r="G11" s="406"/>
      <c r="H11" s="406"/>
      <c r="I11" s="33"/>
      <c r="J11" s="33"/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22" t="s">
        <v>16</v>
      </c>
      <c r="E13" s="33"/>
      <c r="F13" s="113" t="s">
        <v>1</v>
      </c>
      <c r="G13" s="33"/>
      <c r="H13" s="33"/>
      <c r="I13" s="122" t="s">
        <v>17</v>
      </c>
      <c r="J13" s="113" t="s">
        <v>1</v>
      </c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18</v>
      </c>
      <c r="E14" s="33"/>
      <c r="F14" s="113" t="s">
        <v>19</v>
      </c>
      <c r="G14" s="33"/>
      <c r="H14" s="33"/>
      <c r="I14" s="122" t="s">
        <v>20</v>
      </c>
      <c r="J14" s="123">
        <f>'Rekapitulácia stavby'!AN8</f>
        <v>44957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22" t="s">
        <v>21</v>
      </c>
      <c r="E16" s="33"/>
      <c r="F16" s="33"/>
      <c r="G16" s="33"/>
      <c r="H16" s="33"/>
      <c r="I16" s="122" t="s">
        <v>22</v>
      </c>
      <c r="J16" s="113" t="s">
        <v>23</v>
      </c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3" t="s">
        <v>24</v>
      </c>
      <c r="F17" s="33"/>
      <c r="G17" s="33"/>
      <c r="H17" s="33"/>
      <c r="I17" s="122" t="s">
        <v>25</v>
      </c>
      <c r="J17" s="113" t="s">
        <v>1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2" t="s">
        <v>26</v>
      </c>
      <c r="E19" s="33"/>
      <c r="F19" s="33"/>
      <c r="G19" s="33"/>
      <c r="H19" s="33"/>
      <c r="I19" s="122" t="s">
        <v>22</v>
      </c>
      <c r="J19" s="29" t="str">
        <f>'Rekapitulácia stavby'!AN13</f>
        <v>Vyplň údaj</v>
      </c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407" t="str">
        <f>'Rekapitulácia stavby'!E14</f>
        <v>Vyplň údaj</v>
      </c>
      <c r="F20" s="408"/>
      <c r="G20" s="408"/>
      <c r="H20" s="408"/>
      <c r="I20" s="122" t="s">
        <v>25</v>
      </c>
      <c r="J20" s="29" t="str">
        <f>'Rekapitulácia stavby'!AN14</f>
        <v>Vyplň údaj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2" t="s">
        <v>28</v>
      </c>
      <c r="E22" s="33"/>
      <c r="F22" s="33"/>
      <c r="G22" s="33"/>
      <c r="H22" s="33"/>
      <c r="I22" s="122" t="s">
        <v>22</v>
      </c>
      <c r="J22" s="113" t="s">
        <v>29</v>
      </c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3" t="s">
        <v>30</v>
      </c>
      <c r="F23" s="33"/>
      <c r="G23" s="33"/>
      <c r="H23" s="33"/>
      <c r="I23" s="122" t="s">
        <v>25</v>
      </c>
      <c r="J23" s="113" t="s">
        <v>31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2" t="s">
        <v>33</v>
      </c>
      <c r="E25" s="33"/>
      <c r="F25" s="33"/>
      <c r="G25" s="33"/>
      <c r="H25" s="33"/>
      <c r="I25" s="122" t="s">
        <v>22</v>
      </c>
      <c r="J25" s="113" t="str">
        <f>IF('Rekapitulácia stavby'!AN19="","",'Rekapitulácia stavby'!AN19)</f>
        <v/>
      </c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3" t="str">
        <f>IF('Rekapitulácia stavby'!E20="","",'Rekapitulácia stavby'!E20)</f>
        <v xml:space="preserve"> </v>
      </c>
      <c r="F26" s="33"/>
      <c r="G26" s="33"/>
      <c r="H26" s="33"/>
      <c r="I26" s="122" t="s">
        <v>25</v>
      </c>
      <c r="J26" s="113" t="str">
        <f>IF('Rekapitulácia stavby'!AN20="","",'Rekapitulácia stavby'!AN20)</f>
        <v/>
      </c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2" t="s">
        <v>35</v>
      </c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5" customHeight="1">
      <c r="A29" s="124"/>
      <c r="B29" s="125"/>
      <c r="C29" s="124"/>
      <c r="D29" s="124"/>
      <c r="E29" s="409" t="s">
        <v>1</v>
      </c>
      <c r="F29" s="409"/>
      <c r="G29" s="409"/>
      <c r="H29" s="409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7"/>
      <c r="E31" s="127"/>
      <c r="F31" s="127"/>
      <c r="G31" s="127"/>
      <c r="H31" s="127"/>
      <c r="I31" s="127"/>
      <c r="J31" s="127"/>
      <c r="K31" s="12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13" t="s">
        <v>172</v>
      </c>
      <c r="E32" s="33"/>
      <c r="F32" s="33"/>
      <c r="G32" s="33"/>
      <c r="H32" s="33"/>
      <c r="I32" s="33"/>
      <c r="J32" s="128">
        <f>J98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9" t="s">
        <v>173</v>
      </c>
      <c r="E33" s="33"/>
      <c r="F33" s="33"/>
      <c r="G33" s="33"/>
      <c r="H33" s="33"/>
      <c r="I33" s="33"/>
      <c r="J33" s="128">
        <f>J103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7"/>
      <c r="E35" s="127"/>
      <c r="F35" s="127"/>
      <c r="G35" s="127"/>
      <c r="H35" s="127"/>
      <c r="I35" s="127"/>
      <c r="J35" s="127"/>
      <c r="K35" s="127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40</v>
      </c>
      <c r="E37" s="134" t="s">
        <v>41</v>
      </c>
      <c r="F37" s="135">
        <f>ROUND((SUM(BE103:BE110) + SUM(BE132:BE140)),  2)</f>
        <v>0</v>
      </c>
      <c r="G37" s="136"/>
      <c r="H37" s="136"/>
      <c r="I37" s="137">
        <v>0.2</v>
      </c>
      <c r="J37" s="135">
        <f>ROUND(((SUM(BE103:BE110) + SUM(BE132:BE140))*I37),  2)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34" t="s">
        <v>42</v>
      </c>
      <c r="F38" s="135">
        <f>ROUND((SUM(BF103:BF110) + SUM(BF132:BF140)),  2)</f>
        <v>0</v>
      </c>
      <c r="G38" s="136"/>
      <c r="H38" s="136"/>
      <c r="I38" s="137">
        <v>0.2</v>
      </c>
      <c r="J38" s="135">
        <f>ROUND(((SUM(BF103:BF110) + SUM(BF132:BF140))*I38),  2)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22" t="s">
        <v>43</v>
      </c>
      <c r="F39" s="138">
        <f>ROUND((SUM(BG103:BG110) + SUM(BG132:BG140)),  2)</f>
        <v>0</v>
      </c>
      <c r="G39" s="33"/>
      <c r="H39" s="33"/>
      <c r="I39" s="139">
        <v>0.2</v>
      </c>
      <c r="J39" s="138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22" t="s">
        <v>44</v>
      </c>
      <c r="F40" s="138">
        <f>ROUND((SUM(BH103:BH110) + SUM(BH132:BH140)),  2)</f>
        <v>0</v>
      </c>
      <c r="G40" s="33"/>
      <c r="H40" s="33"/>
      <c r="I40" s="139">
        <v>0.2</v>
      </c>
      <c r="J40" s="138">
        <f>0</f>
        <v>0</v>
      </c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34" t="s">
        <v>45</v>
      </c>
      <c r="F41" s="135">
        <f>ROUND((SUM(BI103:BI110) + SUM(BI132:BI140)),  2)</f>
        <v>0</v>
      </c>
      <c r="G41" s="136"/>
      <c r="H41" s="136"/>
      <c r="I41" s="137">
        <v>0</v>
      </c>
      <c r="J41" s="135">
        <f>0</f>
        <v>0</v>
      </c>
      <c r="K41" s="33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40"/>
      <c r="D43" s="141" t="s">
        <v>46</v>
      </c>
      <c r="E43" s="142"/>
      <c r="F43" s="142"/>
      <c r="G43" s="143" t="s">
        <v>47</v>
      </c>
      <c r="H43" s="144" t="s">
        <v>48</v>
      </c>
      <c r="I43" s="142"/>
      <c r="J43" s="145">
        <f>SUM(J34:J41)</f>
        <v>0</v>
      </c>
      <c r="K43" s="146"/>
      <c r="L43" s="5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170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4.45" customHeight="1">
      <c r="A87" s="33"/>
      <c r="B87" s="34"/>
      <c r="C87" s="35"/>
      <c r="D87" s="35"/>
      <c r="E87" s="400" t="s">
        <v>655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633</v>
      </c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35"/>
      <c r="D89" s="35"/>
      <c r="E89" s="356" t="str">
        <f>E11</f>
        <v>999-9-9-55 - SO 14.10 Angerera - malačan</v>
      </c>
      <c r="F89" s="402"/>
      <c r="G89" s="402"/>
      <c r="H89" s="402"/>
      <c r="I89" s="35"/>
      <c r="J89" s="35"/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Malacky</v>
      </c>
      <c r="G91" s="35"/>
      <c r="H91" s="35"/>
      <c r="I91" s="28" t="s">
        <v>20</v>
      </c>
      <c r="J91" s="69">
        <f>IF(J14="","",J14)</f>
        <v>44957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9" customHeight="1">
      <c r="A93" s="33"/>
      <c r="B93" s="34"/>
      <c r="C93" s="28" t="s">
        <v>21</v>
      </c>
      <c r="D93" s="35"/>
      <c r="E93" s="35"/>
      <c r="F93" s="26" t="str">
        <f>E17</f>
        <v>Mesto Malacky, Bernolákova 5188/1A, 901 01 Malacky</v>
      </c>
      <c r="G93" s="35"/>
      <c r="H93" s="35"/>
      <c r="I93" s="28" t="s">
        <v>28</v>
      </c>
      <c r="J93" s="31" t="str">
        <f>E23</f>
        <v>Cykloprojekt s.r.o., Laurinská 18, 81101 Bratislav</v>
      </c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6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 xml:space="preserve"> </v>
      </c>
      <c r="K94" s="35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8" t="s">
        <v>175</v>
      </c>
      <c r="D96" s="159"/>
      <c r="E96" s="159"/>
      <c r="F96" s="159"/>
      <c r="G96" s="159"/>
      <c r="H96" s="159"/>
      <c r="I96" s="159"/>
      <c r="J96" s="160" t="s">
        <v>176</v>
      </c>
      <c r="K96" s="159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4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22.9" customHeight="1">
      <c r="A98" s="33"/>
      <c r="B98" s="34"/>
      <c r="C98" s="161" t="s">
        <v>177</v>
      </c>
      <c r="D98" s="35"/>
      <c r="E98" s="35"/>
      <c r="F98" s="35"/>
      <c r="G98" s="35"/>
      <c r="H98" s="35"/>
      <c r="I98" s="35"/>
      <c r="J98" s="87">
        <f>J132</f>
        <v>0</v>
      </c>
      <c r="K98" s="35"/>
      <c r="L98" s="54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178</v>
      </c>
    </row>
    <row r="99" spans="1:65" s="9" customFormat="1" ht="24.95" customHeight="1">
      <c r="B99" s="162"/>
      <c r="C99" s="163"/>
      <c r="D99" s="164" t="s">
        <v>179</v>
      </c>
      <c r="E99" s="165"/>
      <c r="F99" s="165"/>
      <c r="G99" s="165"/>
      <c r="H99" s="165"/>
      <c r="I99" s="165"/>
      <c r="J99" s="166">
        <f>J133</f>
        <v>0</v>
      </c>
      <c r="K99" s="163"/>
      <c r="L99" s="167"/>
    </row>
    <row r="100" spans="1:65" s="10" customFormat="1" ht="19.899999999999999" customHeight="1">
      <c r="B100" s="168"/>
      <c r="C100" s="107"/>
      <c r="D100" s="169" t="s">
        <v>180</v>
      </c>
      <c r="E100" s="170"/>
      <c r="F100" s="170"/>
      <c r="G100" s="170"/>
      <c r="H100" s="170"/>
      <c r="I100" s="170"/>
      <c r="J100" s="171">
        <f>J134</f>
        <v>0</v>
      </c>
      <c r="K100" s="107"/>
      <c r="L100" s="172"/>
    </row>
    <row r="101" spans="1:65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4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65" s="2" customFormat="1" ht="6.9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4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65" s="2" customFormat="1" ht="29.25" customHeight="1">
      <c r="A103" s="33"/>
      <c r="B103" s="34"/>
      <c r="C103" s="161" t="s">
        <v>187</v>
      </c>
      <c r="D103" s="35"/>
      <c r="E103" s="35"/>
      <c r="F103" s="35"/>
      <c r="G103" s="35"/>
      <c r="H103" s="35"/>
      <c r="I103" s="35"/>
      <c r="J103" s="173">
        <f>ROUND(J104 + J105 + J106 + J107 + J108 + J109,2)</f>
        <v>0</v>
      </c>
      <c r="K103" s="35"/>
      <c r="L103" s="54"/>
      <c r="N103" s="174" t="s">
        <v>40</v>
      </c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65" s="2" customFormat="1" ht="18" customHeight="1">
      <c r="A104" s="33"/>
      <c r="B104" s="34"/>
      <c r="C104" s="35"/>
      <c r="D104" s="398" t="s">
        <v>188</v>
      </c>
      <c r="E104" s="399"/>
      <c r="F104" s="399"/>
      <c r="G104" s="35"/>
      <c r="H104" s="35"/>
      <c r="I104" s="35"/>
      <c r="J104" s="176">
        <v>0</v>
      </c>
      <c r="K104" s="35"/>
      <c r="L104" s="177"/>
      <c r="M104" s="178"/>
      <c r="N104" s="179" t="s">
        <v>42</v>
      </c>
      <c r="O104" s="178"/>
      <c r="P104" s="178"/>
      <c r="Q104" s="178"/>
      <c r="R104" s="178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81" t="s">
        <v>189</v>
      </c>
      <c r="AZ104" s="178"/>
      <c r="BA104" s="178"/>
      <c r="BB104" s="178"/>
      <c r="BC104" s="178"/>
      <c r="BD104" s="178"/>
      <c r="BE104" s="182">
        <f t="shared" ref="BE104:BE109" si="0">IF(N104="základná",J104,0)</f>
        <v>0</v>
      </c>
      <c r="BF104" s="182">
        <f t="shared" ref="BF104:BF109" si="1">IF(N104="znížená",J104,0)</f>
        <v>0</v>
      </c>
      <c r="BG104" s="182">
        <f t="shared" ref="BG104:BG109" si="2">IF(N104="zákl. prenesená",J104,0)</f>
        <v>0</v>
      </c>
      <c r="BH104" s="182">
        <f t="shared" ref="BH104:BH109" si="3">IF(N104="zníž. prenesená",J104,0)</f>
        <v>0</v>
      </c>
      <c r="BI104" s="182">
        <f t="shared" ref="BI104:BI109" si="4">IF(N104="nulová",J104,0)</f>
        <v>0</v>
      </c>
      <c r="BJ104" s="181" t="s">
        <v>95</v>
      </c>
      <c r="BK104" s="178"/>
      <c r="BL104" s="178"/>
      <c r="BM104" s="178"/>
    </row>
    <row r="105" spans="1:65" s="2" customFormat="1" ht="18" customHeight="1">
      <c r="A105" s="33"/>
      <c r="B105" s="34"/>
      <c r="C105" s="35"/>
      <c r="D105" s="398" t="s">
        <v>190</v>
      </c>
      <c r="E105" s="399"/>
      <c r="F105" s="399"/>
      <c r="G105" s="35"/>
      <c r="H105" s="35"/>
      <c r="I105" s="35"/>
      <c r="J105" s="176">
        <v>0</v>
      </c>
      <c r="K105" s="35"/>
      <c r="L105" s="177"/>
      <c r="M105" s="178"/>
      <c r="N105" s="179" t="s">
        <v>42</v>
      </c>
      <c r="O105" s="178"/>
      <c r="P105" s="178"/>
      <c r="Q105" s="178"/>
      <c r="R105" s="178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81" t="s">
        <v>189</v>
      </c>
      <c r="AZ105" s="178"/>
      <c r="BA105" s="178"/>
      <c r="BB105" s="178"/>
      <c r="BC105" s="178"/>
      <c r="BD105" s="178"/>
      <c r="BE105" s="182">
        <f t="shared" si="0"/>
        <v>0</v>
      </c>
      <c r="BF105" s="182">
        <f t="shared" si="1"/>
        <v>0</v>
      </c>
      <c r="BG105" s="182">
        <f t="shared" si="2"/>
        <v>0</v>
      </c>
      <c r="BH105" s="182">
        <f t="shared" si="3"/>
        <v>0</v>
      </c>
      <c r="BI105" s="182">
        <f t="shared" si="4"/>
        <v>0</v>
      </c>
      <c r="BJ105" s="181" t="s">
        <v>95</v>
      </c>
      <c r="BK105" s="178"/>
      <c r="BL105" s="178"/>
      <c r="BM105" s="178"/>
    </row>
    <row r="106" spans="1:65" s="2" customFormat="1" ht="18" customHeight="1">
      <c r="A106" s="33"/>
      <c r="B106" s="34"/>
      <c r="C106" s="35"/>
      <c r="D106" s="398" t="s">
        <v>191</v>
      </c>
      <c r="E106" s="399"/>
      <c r="F106" s="399"/>
      <c r="G106" s="35"/>
      <c r="H106" s="35"/>
      <c r="I106" s="35"/>
      <c r="J106" s="176">
        <v>0</v>
      </c>
      <c r="K106" s="35"/>
      <c r="L106" s="177"/>
      <c r="M106" s="178"/>
      <c r="N106" s="179" t="s">
        <v>42</v>
      </c>
      <c r="O106" s="178"/>
      <c r="P106" s="178"/>
      <c r="Q106" s="178"/>
      <c r="R106" s="178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81" t="s">
        <v>189</v>
      </c>
      <c r="AZ106" s="178"/>
      <c r="BA106" s="178"/>
      <c r="BB106" s="178"/>
      <c r="BC106" s="178"/>
      <c r="BD106" s="178"/>
      <c r="BE106" s="182">
        <f t="shared" si="0"/>
        <v>0</v>
      </c>
      <c r="BF106" s="182">
        <f t="shared" si="1"/>
        <v>0</v>
      </c>
      <c r="BG106" s="182">
        <f t="shared" si="2"/>
        <v>0</v>
      </c>
      <c r="BH106" s="182">
        <f t="shared" si="3"/>
        <v>0</v>
      </c>
      <c r="BI106" s="182">
        <f t="shared" si="4"/>
        <v>0</v>
      </c>
      <c r="BJ106" s="181" t="s">
        <v>95</v>
      </c>
      <c r="BK106" s="178"/>
      <c r="BL106" s="178"/>
      <c r="BM106" s="178"/>
    </row>
    <row r="107" spans="1:65" s="2" customFormat="1" ht="18" customHeight="1">
      <c r="A107" s="33"/>
      <c r="B107" s="34"/>
      <c r="C107" s="35"/>
      <c r="D107" s="398" t="s">
        <v>192</v>
      </c>
      <c r="E107" s="399"/>
      <c r="F107" s="399"/>
      <c r="G107" s="35"/>
      <c r="H107" s="35"/>
      <c r="I107" s="35"/>
      <c r="J107" s="176">
        <v>0</v>
      </c>
      <c r="K107" s="35"/>
      <c r="L107" s="177"/>
      <c r="M107" s="178"/>
      <c r="N107" s="179" t="s">
        <v>42</v>
      </c>
      <c r="O107" s="178"/>
      <c r="P107" s="178"/>
      <c r="Q107" s="178"/>
      <c r="R107" s="178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81" t="s">
        <v>189</v>
      </c>
      <c r="AZ107" s="178"/>
      <c r="BA107" s="178"/>
      <c r="BB107" s="178"/>
      <c r="BC107" s="178"/>
      <c r="BD107" s="178"/>
      <c r="BE107" s="182">
        <f t="shared" si="0"/>
        <v>0</v>
      </c>
      <c r="BF107" s="182">
        <f t="shared" si="1"/>
        <v>0</v>
      </c>
      <c r="BG107" s="182">
        <f t="shared" si="2"/>
        <v>0</v>
      </c>
      <c r="BH107" s="182">
        <f t="shared" si="3"/>
        <v>0</v>
      </c>
      <c r="BI107" s="182">
        <f t="shared" si="4"/>
        <v>0</v>
      </c>
      <c r="BJ107" s="181" t="s">
        <v>95</v>
      </c>
      <c r="BK107" s="178"/>
      <c r="BL107" s="178"/>
      <c r="BM107" s="178"/>
    </row>
    <row r="108" spans="1:65" s="2" customFormat="1" ht="18" customHeight="1">
      <c r="A108" s="33"/>
      <c r="B108" s="34"/>
      <c r="C108" s="35"/>
      <c r="D108" s="398" t="s">
        <v>193</v>
      </c>
      <c r="E108" s="399"/>
      <c r="F108" s="399"/>
      <c r="G108" s="35"/>
      <c r="H108" s="35"/>
      <c r="I108" s="35"/>
      <c r="J108" s="176">
        <v>0</v>
      </c>
      <c r="K108" s="35"/>
      <c r="L108" s="177"/>
      <c r="M108" s="178"/>
      <c r="N108" s="179" t="s">
        <v>42</v>
      </c>
      <c r="O108" s="178"/>
      <c r="P108" s="178"/>
      <c r="Q108" s="178"/>
      <c r="R108" s="178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81" t="s">
        <v>189</v>
      </c>
      <c r="AZ108" s="178"/>
      <c r="BA108" s="178"/>
      <c r="BB108" s="178"/>
      <c r="BC108" s="178"/>
      <c r="BD108" s="178"/>
      <c r="BE108" s="182">
        <f t="shared" si="0"/>
        <v>0</v>
      </c>
      <c r="BF108" s="182">
        <f t="shared" si="1"/>
        <v>0</v>
      </c>
      <c r="BG108" s="182">
        <f t="shared" si="2"/>
        <v>0</v>
      </c>
      <c r="BH108" s="182">
        <f t="shared" si="3"/>
        <v>0</v>
      </c>
      <c r="BI108" s="182">
        <f t="shared" si="4"/>
        <v>0</v>
      </c>
      <c r="BJ108" s="181" t="s">
        <v>95</v>
      </c>
      <c r="BK108" s="178"/>
      <c r="BL108" s="178"/>
      <c r="BM108" s="178"/>
    </row>
    <row r="109" spans="1:65" s="2" customFormat="1" ht="18" customHeight="1">
      <c r="A109" s="33"/>
      <c r="B109" s="34"/>
      <c r="C109" s="35"/>
      <c r="D109" s="175" t="s">
        <v>194</v>
      </c>
      <c r="E109" s="35"/>
      <c r="F109" s="35"/>
      <c r="G109" s="35"/>
      <c r="H109" s="35"/>
      <c r="I109" s="35"/>
      <c r="J109" s="176">
        <f>ROUND(J32*T109,2)</f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195</v>
      </c>
      <c r="AZ109" s="178"/>
      <c r="BA109" s="178"/>
      <c r="BB109" s="178"/>
      <c r="BC109" s="178"/>
      <c r="BD109" s="178"/>
      <c r="BE109" s="182">
        <f t="shared" si="0"/>
        <v>0</v>
      </c>
      <c r="BF109" s="182">
        <f t="shared" si="1"/>
        <v>0</v>
      </c>
      <c r="BG109" s="182">
        <f t="shared" si="2"/>
        <v>0</v>
      </c>
      <c r="BH109" s="182">
        <f t="shared" si="3"/>
        <v>0</v>
      </c>
      <c r="BI109" s="182">
        <f t="shared" si="4"/>
        <v>0</v>
      </c>
      <c r="BJ109" s="181" t="s">
        <v>95</v>
      </c>
      <c r="BK109" s="178"/>
      <c r="BL109" s="178"/>
      <c r="BM109" s="178"/>
    </row>
    <row r="110" spans="1:65" s="2" customForma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4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65" s="2" customFormat="1" ht="29.25" customHeight="1">
      <c r="A111" s="33"/>
      <c r="B111" s="34"/>
      <c r="C111" s="183" t="s">
        <v>196</v>
      </c>
      <c r="D111" s="159"/>
      <c r="E111" s="159"/>
      <c r="F111" s="159"/>
      <c r="G111" s="159"/>
      <c r="H111" s="159"/>
      <c r="I111" s="159"/>
      <c r="J111" s="184">
        <f>ROUND(J98+J103,2)</f>
        <v>0</v>
      </c>
      <c r="K111" s="159"/>
      <c r="L111" s="54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65" s="2" customFormat="1" ht="6.95" customHeight="1">
      <c r="A112" s="33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4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9"/>
      <c r="C116" s="60"/>
      <c r="D116" s="60"/>
      <c r="E116" s="60"/>
      <c r="F116" s="60"/>
      <c r="G116" s="60"/>
      <c r="H116" s="60"/>
      <c r="I116" s="60"/>
      <c r="J116" s="60"/>
      <c r="K116" s="60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197</v>
      </c>
      <c r="D117" s="35"/>
      <c r="E117" s="35"/>
      <c r="F117" s="35"/>
      <c r="G117" s="35"/>
      <c r="H117" s="35"/>
      <c r="I117" s="35"/>
      <c r="J117" s="35"/>
      <c r="K117" s="35"/>
      <c r="L117" s="54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4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14</v>
      </c>
      <c r="D119" s="35"/>
      <c r="E119" s="35"/>
      <c r="F119" s="35"/>
      <c r="G119" s="35"/>
      <c r="H119" s="35"/>
      <c r="I119" s="35"/>
      <c r="J119" s="35"/>
      <c r="K119" s="35"/>
      <c r="L119" s="54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7" customHeight="1">
      <c r="A120" s="33"/>
      <c r="B120" s="34"/>
      <c r="C120" s="35"/>
      <c r="D120" s="35"/>
      <c r="E120" s="400" t="str">
        <f>E7</f>
        <v>Cyklotrasa Partizánska - Cesta mládeže, Malacky - časť 2 - neoprávnené náklady</v>
      </c>
      <c r="F120" s="401"/>
      <c r="G120" s="401"/>
      <c r="H120" s="401"/>
      <c r="I120" s="35"/>
      <c r="J120" s="35"/>
      <c r="K120" s="35"/>
      <c r="L120" s="5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" customFormat="1" ht="12" customHeight="1">
      <c r="B121" s="20"/>
      <c r="C121" s="28" t="s">
        <v>170</v>
      </c>
      <c r="D121" s="21"/>
      <c r="E121" s="21"/>
      <c r="F121" s="21"/>
      <c r="G121" s="21"/>
      <c r="H121" s="21"/>
      <c r="I121" s="21"/>
      <c r="J121" s="21"/>
      <c r="K121" s="21"/>
      <c r="L121" s="19"/>
    </row>
    <row r="122" spans="1:31" s="2" customFormat="1" ht="14.45" customHeight="1">
      <c r="A122" s="33"/>
      <c r="B122" s="34"/>
      <c r="C122" s="35"/>
      <c r="D122" s="35"/>
      <c r="E122" s="400" t="s">
        <v>655</v>
      </c>
      <c r="F122" s="402"/>
      <c r="G122" s="402"/>
      <c r="H122" s="402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633</v>
      </c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6" customHeight="1">
      <c r="A124" s="33"/>
      <c r="B124" s="34"/>
      <c r="C124" s="35"/>
      <c r="D124" s="35"/>
      <c r="E124" s="356" t="str">
        <f>E11</f>
        <v>999-9-9-55 - SO 14.10 Angerera - malačan</v>
      </c>
      <c r="F124" s="402"/>
      <c r="G124" s="402"/>
      <c r="H124" s="402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4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18</v>
      </c>
      <c r="D126" s="35"/>
      <c r="E126" s="35"/>
      <c r="F126" s="26" t="str">
        <f>F14</f>
        <v>Malacky</v>
      </c>
      <c r="G126" s="35"/>
      <c r="H126" s="35"/>
      <c r="I126" s="28" t="s">
        <v>20</v>
      </c>
      <c r="J126" s="69">
        <f>IF(J14="","",J14)</f>
        <v>44957</v>
      </c>
      <c r="K126" s="35"/>
      <c r="L126" s="5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40.9" customHeight="1">
      <c r="A128" s="33"/>
      <c r="B128" s="34"/>
      <c r="C128" s="28" t="s">
        <v>21</v>
      </c>
      <c r="D128" s="35"/>
      <c r="E128" s="35"/>
      <c r="F128" s="26" t="str">
        <f>E17</f>
        <v>Mesto Malacky, Bernolákova 5188/1A, 901 01 Malacky</v>
      </c>
      <c r="G128" s="35"/>
      <c r="H128" s="35"/>
      <c r="I128" s="28" t="s">
        <v>28</v>
      </c>
      <c r="J128" s="31" t="str">
        <f>E23</f>
        <v>Cykloprojekt s.r.o., Laurinská 18, 81101 Bratislav</v>
      </c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6" customHeight="1">
      <c r="A129" s="33"/>
      <c r="B129" s="34"/>
      <c r="C129" s="28" t="s">
        <v>26</v>
      </c>
      <c r="D129" s="35"/>
      <c r="E129" s="35"/>
      <c r="F129" s="26" t="str">
        <f>IF(E20="","",E20)</f>
        <v>Vyplň údaj</v>
      </c>
      <c r="G129" s="35"/>
      <c r="H129" s="35"/>
      <c r="I129" s="28" t="s">
        <v>33</v>
      </c>
      <c r="J129" s="31" t="str">
        <f>E26</f>
        <v xml:space="preserve"> </v>
      </c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85"/>
      <c r="B131" s="186"/>
      <c r="C131" s="187" t="s">
        <v>198</v>
      </c>
      <c r="D131" s="188" t="s">
        <v>61</v>
      </c>
      <c r="E131" s="188" t="s">
        <v>57</v>
      </c>
      <c r="F131" s="188" t="s">
        <v>58</v>
      </c>
      <c r="G131" s="188" t="s">
        <v>199</v>
      </c>
      <c r="H131" s="188" t="s">
        <v>200</v>
      </c>
      <c r="I131" s="188" t="s">
        <v>201</v>
      </c>
      <c r="J131" s="189" t="s">
        <v>176</v>
      </c>
      <c r="K131" s="190" t="s">
        <v>202</v>
      </c>
      <c r="L131" s="191"/>
      <c r="M131" s="78" t="s">
        <v>1</v>
      </c>
      <c r="N131" s="79" t="s">
        <v>40</v>
      </c>
      <c r="O131" s="79" t="s">
        <v>203</v>
      </c>
      <c r="P131" s="79" t="s">
        <v>204</v>
      </c>
      <c r="Q131" s="79" t="s">
        <v>205</v>
      </c>
      <c r="R131" s="79" t="s">
        <v>206</v>
      </c>
      <c r="S131" s="79" t="s">
        <v>207</v>
      </c>
      <c r="T131" s="80" t="s">
        <v>208</v>
      </c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</row>
    <row r="132" spans="1:65" s="2" customFormat="1" ht="22.9" customHeight="1">
      <c r="A132" s="33"/>
      <c r="B132" s="34"/>
      <c r="C132" s="85" t="s">
        <v>172</v>
      </c>
      <c r="D132" s="35"/>
      <c r="E132" s="35"/>
      <c r="F132" s="35"/>
      <c r="G132" s="35"/>
      <c r="H132" s="35"/>
      <c r="I132" s="35"/>
      <c r="J132" s="192">
        <f>BK132</f>
        <v>0</v>
      </c>
      <c r="K132" s="35"/>
      <c r="L132" s="38"/>
      <c r="M132" s="81"/>
      <c r="N132" s="193"/>
      <c r="O132" s="82"/>
      <c r="P132" s="194">
        <f>P133</f>
        <v>0</v>
      </c>
      <c r="Q132" s="82"/>
      <c r="R132" s="194">
        <f>R133</f>
        <v>0</v>
      </c>
      <c r="S132" s="82"/>
      <c r="T132" s="195">
        <f>T133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75</v>
      </c>
      <c r="AU132" s="16" t="s">
        <v>178</v>
      </c>
      <c r="BK132" s="196">
        <f>BK133</f>
        <v>0</v>
      </c>
    </row>
    <row r="133" spans="1:65" s="12" customFormat="1" ht="25.9" customHeight="1">
      <c r="B133" s="197"/>
      <c r="C133" s="198"/>
      <c r="D133" s="199" t="s">
        <v>75</v>
      </c>
      <c r="E133" s="200" t="s">
        <v>209</v>
      </c>
      <c r="F133" s="200" t="s">
        <v>210</v>
      </c>
      <c r="G133" s="198"/>
      <c r="H133" s="198"/>
      <c r="I133" s="201"/>
      <c r="J133" s="202">
        <f>BK133</f>
        <v>0</v>
      </c>
      <c r="K133" s="198"/>
      <c r="L133" s="203"/>
      <c r="M133" s="204"/>
      <c r="N133" s="205"/>
      <c r="O133" s="205"/>
      <c r="P133" s="206">
        <f>P134</f>
        <v>0</v>
      </c>
      <c r="Q133" s="205"/>
      <c r="R133" s="206">
        <f>R134</f>
        <v>0</v>
      </c>
      <c r="S133" s="205"/>
      <c r="T133" s="207">
        <f>T134</f>
        <v>0</v>
      </c>
      <c r="AR133" s="208" t="s">
        <v>84</v>
      </c>
      <c r="AT133" s="209" t="s">
        <v>75</v>
      </c>
      <c r="AU133" s="209" t="s">
        <v>76</v>
      </c>
      <c r="AY133" s="208" t="s">
        <v>211</v>
      </c>
      <c r="BK133" s="210">
        <f>BK134</f>
        <v>0</v>
      </c>
    </row>
    <row r="134" spans="1:65" s="12" customFormat="1" ht="22.9" customHeight="1">
      <c r="B134" s="197"/>
      <c r="C134" s="198"/>
      <c r="D134" s="199" t="s">
        <v>75</v>
      </c>
      <c r="E134" s="211" t="s">
        <v>84</v>
      </c>
      <c r="F134" s="211" t="s">
        <v>212</v>
      </c>
      <c r="G134" s="198"/>
      <c r="H134" s="198"/>
      <c r="I134" s="201"/>
      <c r="J134" s="212">
        <f>BK134</f>
        <v>0</v>
      </c>
      <c r="K134" s="198"/>
      <c r="L134" s="203"/>
      <c r="M134" s="204"/>
      <c r="N134" s="205"/>
      <c r="O134" s="205"/>
      <c r="P134" s="206">
        <f>SUM(P135:P140)</f>
        <v>0</v>
      </c>
      <c r="Q134" s="205"/>
      <c r="R134" s="206">
        <f>SUM(R135:R140)</f>
        <v>0</v>
      </c>
      <c r="S134" s="205"/>
      <c r="T134" s="207">
        <f>SUM(T135:T140)</f>
        <v>0</v>
      </c>
      <c r="AR134" s="208" t="s">
        <v>84</v>
      </c>
      <c r="AT134" s="209" t="s">
        <v>75</v>
      </c>
      <c r="AU134" s="209" t="s">
        <v>84</v>
      </c>
      <c r="AY134" s="208" t="s">
        <v>211</v>
      </c>
      <c r="BK134" s="210">
        <f>SUM(BK135:BK140)</f>
        <v>0</v>
      </c>
    </row>
    <row r="135" spans="1:65" s="2" customFormat="1" ht="34.9" customHeight="1">
      <c r="A135" s="33"/>
      <c r="B135" s="34"/>
      <c r="C135" s="213" t="s">
        <v>84</v>
      </c>
      <c r="D135" s="213" t="s">
        <v>213</v>
      </c>
      <c r="E135" s="214" t="s">
        <v>579</v>
      </c>
      <c r="F135" s="215" t="s">
        <v>1154</v>
      </c>
      <c r="G135" s="216" t="s">
        <v>239</v>
      </c>
      <c r="H135" s="217">
        <v>13.53</v>
      </c>
      <c r="I135" s="218"/>
      <c r="J135" s="217">
        <f>ROUND(I135*H135,2)</f>
        <v>0</v>
      </c>
      <c r="K135" s="219"/>
      <c r="L135" s="38"/>
      <c r="M135" s="220" t="s">
        <v>1</v>
      </c>
      <c r="N135" s="221" t="s">
        <v>42</v>
      </c>
      <c r="O135" s="74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24" t="s">
        <v>217</v>
      </c>
      <c r="AT135" s="224" t="s">
        <v>213</v>
      </c>
      <c r="AU135" s="224" t="s">
        <v>95</v>
      </c>
      <c r="AY135" s="16" t="s">
        <v>211</v>
      </c>
      <c r="BE135" s="225">
        <f>IF(N135="základná",J135,0)</f>
        <v>0</v>
      </c>
      <c r="BF135" s="225">
        <f>IF(N135="znížená",J135,0)</f>
        <v>0</v>
      </c>
      <c r="BG135" s="225">
        <f>IF(N135="zákl. prenesená",J135,0)</f>
        <v>0</v>
      </c>
      <c r="BH135" s="225">
        <f>IF(N135="zníž. prenesená",J135,0)</f>
        <v>0</v>
      </c>
      <c r="BI135" s="225">
        <f>IF(N135="nulová",J135,0)</f>
        <v>0</v>
      </c>
      <c r="BJ135" s="16" t="s">
        <v>95</v>
      </c>
      <c r="BK135" s="225">
        <f>ROUND(I135*H135,2)</f>
        <v>0</v>
      </c>
      <c r="BL135" s="16" t="s">
        <v>217</v>
      </c>
      <c r="BM135" s="224" t="s">
        <v>1155</v>
      </c>
    </row>
    <row r="136" spans="1:65" s="13" customFormat="1">
      <c r="B136" s="226"/>
      <c r="C136" s="227"/>
      <c r="D136" s="228" t="s">
        <v>219</v>
      </c>
      <c r="E136" s="229" t="s">
        <v>1</v>
      </c>
      <c r="F136" s="230" t="s">
        <v>1200</v>
      </c>
      <c r="G136" s="227"/>
      <c r="H136" s="231">
        <v>13.53</v>
      </c>
      <c r="I136" s="232"/>
      <c r="J136" s="227"/>
      <c r="K136" s="227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219</v>
      </c>
      <c r="AU136" s="237" t="s">
        <v>95</v>
      </c>
      <c r="AV136" s="13" t="s">
        <v>95</v>
      </c>
      <c r="AW136" s="13" t="s">
        <v>32</v>
      </c>
      <c r="AX136" s="13" t="s">
        <v>84</v>
      </c>
      <c r="AY136" s="237" t="s">
        <v>211</v>
      </c>
    </row>
    <row r="137" spans="1:65" s="2" customFormat="1" ht="22.15" customHeight="1">
      <c r="A137" s="33"/>
      <c r="B137" s="34"/>
      <c r="C137" s="213" t="s">
        <v>95</v>
      </c>
      <c r="D137" s="213" t="s">
        <v>213</v>
      </c>
      <c r="E137" s="214" t="s">
        <v>1169</v>
      </c>
      <c r="F137" s="215" t="s">
        <v>1170</v>
      </c>
      <c r="G137" s="216" t="s">
        <v>239</v>
      </c>
      <c r="H137" s="217">
        <v>13.53</v>
      </c>
      <c r="I137" s="218"/>
      <c r="J137" s="217">
        <f>ROUND(I137*H137,2)</f>
        <v>0</v>
      </c>
      <c r="K137" s="219"/>
      <c r="L137" s="38"/>
      <c r="M137" s="220" t="s">
        <v>1</v>
      </c>
      <c r="N137" s="221" t="s">
        <v>42</v>
      </c>
      <c r="O137" s="74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24" t="s">
        <v>217</v>
      </c>
      <c r="AT137" s="224" t="s">
        <v>213</v>
      </c>
      <c r="AU137" s="224" t="s">
        <v>95</v>
      </c>
      <c r="AY137" s="16" t="s">
        <v>211</v>
      </c>
      <c r="BE137" s="225">
        <f>IF(N137="základná",J137,0)</f>
        <v>0</v>
      </c>
      <c r="BF137" s="225">
        <f>IF(N137="znížená",J137,0)</f>
        <v>0</v>
      </c>
      <c r="BG137" s="225">
        <f>IF(N137="zákl. prenesená",J137,0)</f>
        <v>0</v>
      </c>
      <c r="BH137" s="225">
        <f>IF(N137="zníž. prenesená",J137,0)</f>
        <v>0</v>
      </c>
      <c r="BI137" s="225">
        <f>IF(N137="nulová",J137,0)</f>
        <v>0</v>
      </c>
      <c r="BJ137" s="16" t="s">
        <v>95</v>
      </c>
      <c r="BK137" s="225">
        <f>ROUND(I137*H137,2)</f>
        <v>0</v>
      </c>
      <c r="BL137" s="16" t="s">
        <v>217</v>
      </c>
      <c r="BM137" s="224" t="s">
        <v>1196</v>
      </c>
    </row>
    <row r="138" spans="1:65" s="13" customFormat="1">
      <c r="B138" s="226"/>
      <c r="C138" s="227"/>
      <c r="D138" s="228" t="s">
        <v>219</v>
      </c>
      <c r="E138" s="229" t="s">
        <v>1</v>
      </c>
      <c r="F138" s="230" t="s">
        <v>1200</v>
      </c>
      <c r="G138" s="227"/>
      <c r="H138" s="231">
        <v>13.53</v>
      </c>
      <c r="I138" s="232"/>
      <c r="J138" s="227"/>
      <c r="K138" s="227"/>
      <c r="L138" s="233"/>
      <c r="M138" s="234"/>
      <c r="N138" s="235"/>
      <c r="O138" s="235"/>
      <c r="P138" s="235"/>
      <c r="Q138" s="235"/>
      <c r="R138" s="235"/>
      <c r="S138" s="235"/>
      <c r="T138" s="236"/>
      <c r="AT138" s="237" t="s">
        <v>219</v>
      </c>
      <c r="AU138" s="237" t="s">
        <v>95</v>
      </c>
      <c r="AV138" s="13" t="s">
        <v>95</v>
      </c>
      <c r="AW138" s="13" t="s">
        <v>32</v>
      </c>
      <c r="AX138" s="13" t="s">
        <v>84</v>
      </c>
      <c r="AY138" s="237" t="s">
        <v>211</v>
      </c>
    </row>
    <row r="139" spans="1:65" s="2" customFormat="1" ht="22.15" customHeight="1">
      <c r="A139" s="33"/>
      <c r="B139" s="34"/>
      <c r="C139" s="213" t="s">
        <v>225</v>
      </c>
      <c r="D139" s="213" t="s">
        <v>213</v>
      </c>
      <c r="E139" s="214" t="s">
        <v>333</v>
      </c>
      <c r="F139" s="215" t="s">
        <v>334</v>
      </c>
      <c r="G139" s="216" t="s">
        <v>216</v>
      </c>
      <c r="H139" s="217">
        <v>45.11</v>
      </c>
      <c r="I139" s="218"/>
      <c r="J139" s="217">
        <f>ROUND(I139*H139,2)</f>
        <v>0</v>
      </c>
      <c r="K139" s="219"/>
      <c r="L139" s="38"/>
      <c r="M139" s="220" t="s">
        <v>1</v>
      </c>
      <c r="N139" s="221" t="s">
        <v>42</v>
      </c>
      <c r="O139" s="74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4" t="s">
        <v>217</v>
      </c>
      <c r="AT139" s="224" t="s">
        <v>213</v>
      </c>
      <c r="AU139" s="224" t="s">
        <v>95</v>
      </c>
      <c r="AY139" s="16" t="s">
        <v>211</v>
      </c>
      <c r="BE139" s="225">
        <f>IF(N139="základná",J139,0)</f>
        <v>0</v>
      </c>
      <c r="BF139" s="225">
        <f>IF(N139="znížená",J139,0)</f>
        <v>0</v>
      </c>
      <c r="BG139" s="225">
        <f>IF(N139="zákl. prenesená",J139,0)</f>
        <v>0</v>
      </c>
      <c r="BH139" s="225">
        <f>IF(N139="zníž. prenesená",J139,0)</f>
        <v>0</v>
      </c>
      <c r="BI139" s="225">
        <f>IF(N139="nulová",J139,0)</f>
        <v>0</v>
      </c>
      <c r="BJ139" s="16" t="s">
        <v>95</v>
      </c>
      <c r="BK139" s="225">
        <f>ROUND(I139*H139,2)</f>
        <v>0</v>
      </c>
      <c r="BL139" s="16" t="s">
        <v>217</v>
      </c>
      <c r="BM139" s="224" t="s">
        <v>1158</v>
      </c>
    </row>
    <row r="140" spans="1:65" s="13" customFormat="1">
      <c r="B140" s="226"/>
      <c r="C140" s="227"/>
      <c r="D140" s="228" t="s">
        <v>219</v>
      </c>
      <c r="E140" s="229" t="s">
        <v>1</v>
      </c>
      <c r="F140" s="230" t="s">
        <v>1201</v>
      </c>
      <c r="G140" s="227"/>
      <c r="H140" s="231">
        <v>45.11</v>
      </c>
      <c r="I140" s="232"/>
      <c r="J140" s="227"/>
      <c r="K140" s="227"/>
      <c r="L140" s="233"/>
      <c r="M140" s="264"/>
      <c r="N140" s="265"/>
      <c r="O140" s="265"/>
      <c r="P140" s="265"/>
      <c r="Q140" s="265"/>
      <c r="R140" s="265"/>
      <c r="S140" s="265"/>
      <c r="T140" s="266"/>
      <c r="AT140" s="237" t="s">
        <v>219</v>
      </c>
      <c r="AU140" s="237" t="s">
        <v>95</v>
      </c>
      <c r="AV140" s="13" t="s">
        <v>95</v>
      </c>
      <c r="AW140" s="13" t="s">
        <v>32</v>
      </c>
      <c r="AX140" s="13" t="s">
        <v>84</v>
      </c>
      <c r="AY140" s="237" t="s">
        <v>211</v>
      </c>
    </row>
    <row r="141" spans="1:65" s="2" customFormat="1" ht="6.95" customHeight="1">
      <c r="A141" s="33"/>
      <c r="B141" s="57"/>
      <c r="C141" s="58"/>
      <c r="D141" s="58"/>
      <c r="E141" s="58"/>
      <c r="F141" s="58"/>
      <c r="G141" s="58"/>
      <c r="H141" s="58"/>
      <c r="I141" s="58"/>
      <c r="J141" s="58"/>
      <c r="K141" s="58"/>
      <c r="L141" s="38"/>
      <c r="M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</sheetData>
  <sheetProtection password="CC35" sheet="1" objects="1" scenarios="1" formatColumns="0" formatRows="0" autoFilter="0"/>
  <autoFilter ref="C131:K140" xr:uid="{00000000-0009-0000-0000-00001C000000}"/>
  <mergeCells count="17">
    <mergeCell ref="E20:H20"/>
    <mergeCell ref="E29:H29"/>
    <mergeCell ref="E124:H124"/>
    <mergeCell ref="L2:V2"/>
    <mergeCell ref="D106:F106"/>
    <mergeCell ref="D107:F107"/>
    <mergeCell ref="D108:F108"/>
    <mergeCell ref="E120:H120"/>
    <mergeCell ref="E122:H122"/>
    <mergeCell ref="E85:H85"/>
    <mergeCell ref="E87:H87"/>
    <mergeCell ref="E89:H89"/>
    <mergeCell ref="D104:F104"/>
    <mergeCell ref="D105:F105"/>
    <mergeCell ref="E7:H7"/>
    <mergeCell ref="E9:H9"/>
    <mergeCell ref="E11:H11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31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88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2" customFormat="1" ht="12" customHeight="1">
      <c r="A8" s="33"/>
      <c r="B8" s="38"/>
      <c r="C8" s="33"/>
      <c r="D8" s="122" t="s">
        <v>170</v>
      </c>
      <c r="E8" s="33"/>
      <c r="F8" s="33"/>
      <c r="G8" s="33"/>
      <c r="H8" s="33"/>
      <c r="I8" s="33"/>
      <c r="J8" s="33"/>
      <c r="K8" s="33"/>
      <c r="L8" s="54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5.6" customHeight="1">
      <c r="A9" s="33"/>
      <c r="B9" s="38"/>
      <c r="C9" s="33"/>
      <c r="D9" s="33"/>
      <c r="E9" s="405" t="s">
        <v>568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8"/>
      <c r="C11" s="33"/>
      <c r="D11" s="122" t="s">
        <v>16</v>
      </c>
      <c r="E11" s="33"/>
      <c r="F11" s="113" t="s">
        <v>1</v>
      </c>
      <c r="G11" s="33"/>
      <c r="H11" s="33"/>
      <c r="I11" s="122" t="s">
        <v>17</v>
      </c>
      <c r="J11" s="113" t="s">
        <v>1</v>
      </c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22" t="s">
        <v>18</v>
      </c>
      <c r="E12" s="33"/>
      <c r="F12" s="113" t="s">
        <v>19</v>
      </c>
      <c r="G12" s="33"/>
      <c r="H12" s="33"/>
      <c r="I12" s="122" t="s">
        <v>20</v>
      </c>
      <c r="J12" s="123">
        <f>'Rekapitulácia stavby'!AN8</f>
        <v>44957</v>
      </c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21</v>
      </c>
      <c r="E14" s="33"/>
      <c r="F14" s="33"/>
      <c r="G14" s="33"/>
      <c r="H14" s="33"/>
      <c r="I14" s="122" t="s">
        <v>22</v>
      </c>
      <c r="J14" s="113" t="s">
        <v>23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8"/>
      <c r="C15" s="33"/>
      <c r="D15" s="33"/>
      <c r="E15" s="113" t="s">
        <v>24</v>
      </c>
      <c r="F15" s="33"/>
      <c r="G15" s="33"/>
      <c r="H15" s="33"/>
      <c r="I15" s="122" t="s">
        <v>25</v>
      </c>
      <c r="J15" s="113" t="s">
        <v>1</v>
      </c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22" t="s">
        <v>26</v>
      </c>
      <c r="E17" s="33"/>
      <c r="F17" s="33"/>
      <c r="G17" s="33"/>
      <c r="H17" s="33"/>
      <c r="I17" s="122" t="s">
        <v>22</v>
      </c>
      <c r="J17" s="29" t="str">
        <f>'Rekapitulácia stavby'!AN13</f>
        <v>Vyplň údaj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407" t="str">
        <f>'Rekapitulácia stavby'!E14</f>
        <v>Vyplň údaj</v>
      </c>
      <c r="F18" s="408"/>
      <c r="G18" s="408"/>
      <c r="H18" s="408"/>
      <c r="I18" s="122" t="s">
        <v>25</v>
      </c>
      <c r="J18" s="29" t="str">
        <f>'Rekapitulácia stavby'!AN14</f>
        <v>Vyplň údaj</v>
      </c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22" t="s">
        <v>28</v>
      </c>
      <c r="E20" s="33"/>
      <c r="F20" s="33"/>
      <c r="G20" s="33"/>
      <c r="H20" s="33"/>
      <c r="I20" s="122" t="s">
        <v>22</v>
      </c>
      <c r="J20" s="113" t="s">
        <v>29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3" t="s">
        <v>30</v>
      </c>
      <c r="F21" s="33"/>
      <c r="G21" s="33"/>
      <c r="H21" s="33"/>
      <c r="I21" s="122" t="s">
        <v>25</v>
      </c>
      <c r="J21" s="113" t="s">
        <v>31</v>
      </c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22" t="s">
        <v>33</v>
      </c>
      <c r="E23" s="33"/>
      <c r="F23" s="33"/>
      <c r="G23" s="33"/>
      <c r="H23" s="33"/>
      <c r="I23" s="122" t="s">
        <v>22</v>
      </c>
      <c r="J23" s="113" t="str">
        <f>IF('Rekapitulácia stavby'!AN19="","",'Rekapitulácia stavby'!AN19)</f>
        <v/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3" t="str">
        <f>IF('Rekapitulácia stavby'!E20="","",'Rekapitulácia stavby'!E20)</f>
        <v xml:space="preserve"> </v>
      </c>
      <c r="F24" s="33"/>
      <c r="G24" s="33"/>
      <c r="H24" s="33"/>
      <c r="I24" s="122" t="s">
        <v>25</v>
      </c>
      <c r="J24" s="113" t="str">
        <f>IF('Rekapitulácia stavby'!AN20="","",'Rekapitulácia stavby'!AN20)</f>
        <v/>
      </c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22" t="s">
        <v>35</v>
      </c>
      <c r="E26" s="33"/>
      <c r="F26" s="33"/>
      <c r="G26" s="33"/>
      <c r="H26" s="33"/>
      <c r="I26" s="33"/>
      <c r="J26" s="33"/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24"/>
      <c r="B27" s="125"/>
      <c r="C27" s="124"/>
      <c r="D27" s="124"/>
      <c r="E27" s="409" t="s">
        <v>1</v>
      </c>
      <c r="F27" s="409"/>
      <c r="G27" s="409"/>
      <c r="H27" s="409"/>
      <c r="I27" s="124"/>
      <c r="J27" s="124"/>
      <c r="K27" s="124"/>
      <c r="L27" s="126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27"/>
      <c r="E29" s="127"/>
      <c r="F29" s="127"/>
      <c r="G29" s="127"/>
      <c r="H29" s="127"/>
      <c r="I29" s="127"/>
      <c r="J29" s="127"/>
      <c r="K29" s="127"/>
      <c r="L29" s="54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113" t="s">
        <v>172</v>
      </c>
      <c r="E30" s="33"/>
      <c r="F30" s="33"/>
      <c r="G30" s="33"/>
      <c r="H30" s="33"/>
      <c r="I30" s="33"/>
      <c r="J30" s="128">
        <f>J96</f>
        <v>0</v>
      </c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29" t="s">
        <v>173</v>
      </c>
      <c r="E31" s="33"/>
      <c r="F31" s="33"/>
      <c r="G31" s="33"/>
      <c r="H31" s="33"/>
      <c r="I31" s="33"/>
      <c r="J31" s="128">
        <f>J105</f>
        <v>0</v>
      </c>
      <c r="K31" s="33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30" t="s">
        <v>36</v>
      </c>
      <c r="E32" s="33"/>
      <c r="F32" s="33"/>
      <c r="G32" s="33"/>
      <c r="H32" s="33"/>
      <c r="I32" s="33"/>
      <c r="J32" s="131">
        <f>ROUND(J30 + J31, 2)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8"/>
      <c r="C33" s="33"/>
      <c r="D33" s="127"/>
      <c r="E33" s="127"/>
      <c r="F33" s="127"/>
      <c r="G33" s="127"/>
      <c r="H33" s="127"/>
      <c r="I33" s="127"/>
      <c r="J33" s="127"/>
      <c r="K33" s="127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33"/>
      <c r="F34" s="132" t="s">
        <v>38</v>
      </c>
      <c r="G34" s="33"/>
      <c r="H34" s="33"/>
      <c r="I34" s="132" t="s">
        <v>37</v>
      </c>
      <c r="J34" s="132" t="s">
        <v>39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8"/>
      <c r="C35" s="33"/>
      <c r="D35" s="133" t="s">
        <v>40</v>
      </c>
      <c r="E35" s="134" t="s">
        <v>41</v>
      </c>
      <c r="F35" s="135">
        <f>ROUND((SUM(BE105:BE112) + SUM(BE132:BE230)),  2)</f>
        <v>0</v>
      </c>
      <c r="G35" s="136"/>
      <c r="H35" s="136"/>
      <c r="I35" s="137">
        <v>0.2</v>
      </c>
      <c r="J35" s="135">
        <f>ROUND(((SUM(BE105:BE112) + SUM(BE132:BE230))*I35),  2)</f>
        <v>0</v>
      </c>
      <c r="K35" s="33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134" t="s">
        <v>42</v>
      </c>
      <c r="F36" s="135">
        <f>ROUND((SUM(BF105:BF112) + SUM(BF132:BF230)),  2)</f>
        <v>0</v>
      </c>
      <c r="G36" s="136"/>
      <c r="H36" s="136"/>
      <c r="I36" s="137">
        <v>0.2</v>
      </c>
      <c r="J36" s="135">
        <f>ROUND(((SUM(BF105:BF112) + SUM(BF132:BF230))*I36),  2)</f>
        <v>0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8"/>
      <c r="C37" s="33"/>
      <c r="D37" s="33"/>
      <c r="E37" s="122" t="s">
        <v>43</v>
      </c>
      <c r="F37" s="138">
        <f>ROUND((SUM(BG105:BG112) + SUM(BG132:BG230)),  2)</f>
        <v>0</v>
      </c>
      <c r="G37" s="33"/>
      <c r="H37" s="33"/>
      <c r="I37" s="139">
        <v>0.2</v>
      </c>
      <c r="J37" s="138">
        <f>0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8"/>
      <c r="C38" s="33"/>
      <c r="D38" s="33"/>
      <c r="E38" s="122" t="s">
        <v>44</v>
      </c>
      <c r="F38" s="138">
        <f>ROUND((SUM(BH105:BH112) + SUM(BH132:BH230)),  2)</f>
        <v>0</v>
      </c>
      <c r="G38" s="33"/>
      <c r="H38" s="33"/>
      <c r="I38" s="139">
        <v>0.2</v>
      </c>
      <c r="J38" s="138">
        <f>0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34" t="s">
        <v>45</v>
      </c>
      <c r="F39" s="135">
        <f>ROUND((SUM(BI105:BI112) + SUM(BI132:BI230)),  2)</f>
        <v>0</v>
      </c>
      <c r="G39" s="136"/>
      <c r="H39" s="136"/>
      <c r="I39" s="137">
        <v>0</v>
      </c>
      <c r="J39" s="135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40"/>
      <c r="D41" s="141" t="s">
        <v>46</v>
      </c>
      <c r="E41" s="142"/>
      <c r="F41" s="142"/>
      <c r="G41" s="143" t="s">
        <v>47</v>
      </c>
      <c r="H41" s="144" t="s">
        <v>48</v>
      </c>
      <c r="I41" s="142"/>
      <c r="J41" s="145">
        <f>SUM(J32:J39)</f>
        <v>0</v>
      </c>
      <c r="K41" s="146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170</v>
      </c>
      <c r="D86" s="35"/>
      <c r="E86" s="35"/>
      <c r="F86" s="35"/>
      <c r="G86" s="35"/>
      <c r="H86" s="35"/>
      <c r="I86" s="35"/>
      <c r="J86" s="35"/>
      <c r="K86" s="35"/>
      <c r="L86" s="54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5.6" customHeight="1">
      <c r="A87" s="33"/>
      <c r="B87" s="34"/>
      <c r="C87" s="35"/>
      <c r="D87" s="35"/>
      <c r="E87" s="356" t="str">
        <f>E9</f>
        <v>999-9-9-2 - SO 03 Cyklotrasa ulica M.R.Štefánika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5"/>
      <c r="E89" s="35"/>
      <c r="F89" s="26" t="str">
        <f>F12</f>
        <v>Malacky</v>
      </c>
      <c r="G89" s="35"/>
      <c r="H89" s="35"/>
      <c r="I89" s="28" t="s">
        <v>20</v>
      </c>
      <c r="J89" s="69">
        <f>IF(J12="","",J12)</f>
        <v>44957</v>
      </c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40.9" customHeight="1">
      <c r="A91" s="33"/>
      <c r="B91" s="34"/>
      <c r="C91" s="28" t="s">
        <v>21</v>
      </c>
      <c r="D91" s="35"/>
      <c r="E91" s="35"/>
      <c r="F91" s="26" t="str">
        <f>E15</f>
        <v>Mesto Malacky, Bernolákova 5188/1A, 901 01 Malacky</v>
      </c>
      <c r="G91" s="35"/>
      <c r="H91" s="35"/>
      <c r="I91" s="28" t="s">
        <v>28</v>
      </c>
      <c r="J91" s="31" t="str">
        <f>E21</f>
        <v>Cykloprojekt s.r.o., Laurinská 18, 81101 Bratislav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6" customHeight="1">
      <c r="A92" s="33"/>
      <c r="B92" s="34"/>
      <c r="C92" s="28" t="s">
        <v>26</v>
      </c>
      <c r="D92" s="35"/>
      <c r="E92" s="35"/>
      <c r="F92" s="26" t="str">
        <f>IF(E18="","",E18)</f>
        <v>Vyplň údaj</v>
      </c>
      <c r="G92" s="35"/>
      <c r="H92" s="35"/>
      <c r="I92" s="28" t="s">
        <v>33</v>
      </c>
      <c r="J92" s="31" t="str">
        <f>E24</f>
        <v xml:space="preserve"> </v>
      </c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58" t="s">
        <v>175</v>
      </c>
      <c r="D94" s="159"/>
      <c r="E94" s="159"/>
      <c r="F94" s="159"/>
      <c r="G94" s="159"/>
      <c r="H94" s="159"/>
      <c r="I94" s="159"/>
      <c r="J94" s="160" t="s">
        <v>176</v>
      </c>
      <c r="K94" s="159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61" t="s">
        <v>177</v>
      </c>
      <c r="D96" s="35"/>
      <c r="E96" s="35"/>
      <c r="F96" s="35"/>
      <c r="G96" s="35"/>
      <c r="H96" s="35"/>
      <c r="I96" s="35"/>
      <c r="J96" s="87">
        <f>J132</f>
        <v>0</v>
      </c>
      <c r="K96" s="35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178</v>
      </c>
    </row>
    <row r="97" spans="1:65" s="9" customFormat="1" ht="24.95" customHeight="1">
      <c r="B97" s="162"/>
      <c r="C97" s="163"/>
      <c r="D97" s="164" t="s">
        <v>179</v>
      </c>
      <c r="E97" s="165"/>
      <c r="F97" s="165"/>
      <c r="G97" s="165"/>
      <c r="H97" s="165"/>
      <c r="I97" s="165"/>
      <c r="J97" s="166">
        <f>J133</f>
        <v>0</v>
      </c>
      <c r="K97" s="163"/>
      <c r="L97" s="167"/>
    </row>
    <row r="98" spans="1:65" s="10" customFormat="1" ht="19.899999999999999" customHeight="1">
      <c r="B98" s="168"/>
      <c r="C98" s="107"/>
      <c r="D98" s="169" t="s">
        <v>180</v>
      </c>
      <c r="E98" s="170"/>
      <c r="F98" s="170"/>
      <c r="G98" s="170"/>
      <c r="H98" s="170"/>
      <c r="I98" s="170"/>
      <c r="J98" s="171">
        <f>J134</f>
        <v>0</v>
      </c>
      <c r="K98" s="107"/>
      <c r="L98" s="172"/>
    </row>
    <row r="99" spans="1:65" s="10" customFormat="1" ht="19.899999999999999" customHeight="1">
      <c r="B99" s="168"/>
      <c r="C99" s="107"/>
      <c r="D99" s="169" t="s">
        <v>182</v>
      </c>
      <c r="E99" s="170"/>
      <c r="F99" s="170"/>
      <c r="G99" s="170"/>
      <c r="H99" s="170"/>
      <c r="I99" s="170"/>
      <c r="J99" s="171">
        <f>J169</f>
        <v>0</v>
      </c>
      <c r="K99" s="107"/>
      <c r="L99" s="172"/>
    </row>
    <row r="100" spans="1:65" s="10" customFormat="1" ht="19.899999999999999" customHeight="1">
      <c r="B100" s="168"/>
      <c r="C100" s="107"/>
      <c r="D100" s="169" t="s">
        <v>183</v>
      </c>
      <c r="E100" s="170"/>
      <c r="F100" s="170"/>
      <c r="G100" s="170"/>
      <c r="H100" s="170"/>
      <c r="I100" s="170"/>
      <c r="J100" s="171">
        <f>J174</f>
        <v>0</v>
      </c>
      <c r="K100" s="107"/>
      <c r="L100" s="172"/>
    </row>
    <row r="101" spans="1:65" s="10" customFormat="1" ht="19.899999999999999" customHeight="1">
      <c r="B101" s="168"/>
      <c r="C101" s="107"/>
      <c r="D101" s="169" t="s">
        <v>185</v>
      </c>
      <c r="E101" s="170"/>
      <c r="F101" s="170"/>
      <c r="G101" s="170"/>
      <c r="H101" s="170"/>
      <c r="I101" s="170"/>
      <c r="J101" s="171">
        <f>J186</f>
        <v>0</v>
      </c>
      <c r="K101" s="107"/>
      <c r="L101" s="172"/>
    </row>
    <row r="102" spans="1:65" s="10" customFormat="1" ht="19.899999999999999" customHeight="1">
      <c r="B102" s="168"/>
      <c r="C102" s="107"/>
      <c r="D102" s="169" t="s">
        <v>186</v>
      </c>
      <c r="E102" s="170"/>
      <c r="F102" s="170"/>
      <c r="G102" s="170"/>
      <c r="H102" s="170"/>
      <c r="I102" s="170"/>
      <c r="J102" s="171">
        <f>J229</f>
        <v>0</v>
      </c>
      <c r="K102" s="107"/>
      <c r="L102" s="172"/>
    </row>
    <row r="103" spans="1:65" s="2" customFormat="1" ht="21.75" customHeight="1">
      <c r="A103" s="33"/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54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65" s="2" customFormat="1" ht="6.95" customHeight="1">
      <c r="A104" s="33"/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54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65" s="2" customFormat="1" ht="29.25" customHeight="1">
      <c r="A105" s="33"/>
      <c r="B105" s="34"/>
      <c r="C105" s="161" t="s">
        <v>187</v>
      </c>
      <c r="D105" s="35"/>
      <c r="E105" s="35"/>
      <c r="F105" s="35"/>
      <c r="G105" s="35"/>
      <c r="H105" s="35"/>
      <c r="I105" s="35"/>
      <c r="J105" s="173">
        <f>ROUND(J106 + J107 + J108 + J109 + J110 + J111,2)</f>
        <v>0</v>
      </c>
      <c r="K105" s="35"/>
      <c r="L105" s="54"/>
      <c r="N105" s="174" t="s">
        <v>40</v>
      </c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65" s="2" customFormat="1" ht="18" customHeight="1">
      <c r="A106" s="33"/>
      <c r="B106" s="34"/>
      <c r="C106" s="35"/>
      <c r="D106" s="398" t="s">
        <v>188</v>
      </c>
      <c r="E106" s="399"/>
      <c r="F106" s="399"/>
      <c r="G106" s="35"/>
      <c r="H106" s="35"/>
      <c r="I106" s="35"/>
      <c r="J106" s="176">
        <v>0</v>
      </c>
      <c r="K106" s="35"/>
      <c r="L106" s="177"/>
      <c r="M106" s="178"/>
      <c r="N106" s="179" t="s">
        <v>42</v>
      </c>
      <c r="O106" s="178"/>
      <c r="P106" s="178"/>
      <c r="Q106" s="178"/>
      <c r="R106" s="178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81" t="s">
        <v>189</v>
      </c>
      <c r="AZ106" s="178"/>
      <c r="BA106" s="178"/>
      <c r="BB106" s="178"/>
      <c r="BC106" s="178"/>
      <c r="BD106" s="178"/>
      <c r="BE106" s="182">
        <f t="shared" ref="BE106:BE111" si="0">IF(N106="základná",J106,0)</f>
        <v>0</v>
      </c>
      <c r="BF106" s="182">
        <f t="shared" ref="BF106:BF111" si="1">IF(N106="znížená",J106,0)</f>
        <v>0</v>
      </c>
      <c r="BG106" s="182">
        <f t="shared" ref="BG106:BG111" si="2">IF(N106="zákl. prenesená",J106,0)</f>
        <v>0</v>
      </c>
      <c r="BH106" s="182">
        <f t="shared" ref="BH106:BH111" si="3">IF(N106="zníž. prenesená",J106,0)</f>
        <v>0</v>
      </c>
      <c r="BI106" s="182">
        <f t="shared" ref="BI106:BI111" si="4">IF(N106="nulová",J106,0)</f>
        <v>0</v>
      </c>
      <c r="BJ106" s="181" t="s">
        <v>95</v>
      </c>
      <c r="BK106" s="178"/>
      <c r="BL106" s="178"/>
      <c r="BM106" s="178"/>
    </row>
    <row r="107" spans="1:65" s="2" customFormat="1" ht="18" customHeight="1">
      <c r="A107" s="33"/>
      <c r="B107" s="34"/>
      <c r="C107" s="35"/>
      <c r="D107" s="398" t="s">
        <v>190</v>
      </c>
      <c r="E107" s="399"/>
      <c r="F107" s="399"/>
      <c r="G107" s="35"/>
      <c r="H107" s="35"/>
      <c r="I107" s="35"/>
      <c r="J107" s="176">
        <v>0</v>
      </c>
      <c r="K107" s="35"/>
      <c r="L107" s="177"/>
      <c r="M107" s="178"/>
      <c r="N107" s="179" t="s">
        <v>42</v>
      </c>
      <c r="O107" s="178"/>
      <c r="P107" s="178"/>
      <c r="Q107" s="178"/>
      <c r="R107" s="178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81" t="s">
        <v>189</v>
      </c>
      <c r="AZ107" s="178"/>
      <c r="BA107" s="178"/>
      <c r="BB107" s="178"/>
      <c r="BC107" s="178"/>
      <c r="BD107" s="178"/>
      <c r="BE107" s="182">
        <f t="shared" si="0"/>
        <v>0</v>
      </c>
      <c r="BF107" s="182">
        <f t="shared" si="1"/>
        <v>0</v>
      </c>
      <c r="BG107" s="182">
        <f t="shared" si="2"/>
        <v>0</v>
      </c>
      <c r="BH107" s="182">
        <f t="shared" si="3"/>
        <v>0</v>
      </c>
      <c r="BI107" s="182">
        <f t="shared" si="4"/>
        <v>0</v>
      </c>
      <c r="BJ107" s="181" t="s">
        <v>95</v>
      </c>
      <c r="BK107" s="178"/>
      <c r="BL107" s="178"/>
      <c r="BM107" s="178"/>
    </row>
    <row r="108" spans="1:65" s="2" customFormat="1" ht="18" customHeight="1">
      <c r="A108" s="33"/>
      <c r="B108" s="34"/>
      <c r="C108" s="35"/>
      <c r="D108" s="398" t="s">
        <v>191</v>
      </c>
      <c r="E108" s="399"/>
      <c r="F108" s="399"/>
      <c r="G108" s="35"/>
      <c r="H108" s="35"/>
      <c r="I108" s="35"/>
      <c r="J108" s="176">
        <v>0</v>
      </c>
      <c r="K108" s="35"/>
      <c r="L108" s="177"/>
      <c r="M108" s="178"/>
      <c r="N108" s="179" t="s">
        <v>42</v>
      </c>
      <c r="O108" s="178"/>
      <c r="P108" s="178"/>
      <c r="Q108" s="178"/>
      <c r="R108" s="178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81" t="s">
        <v>189</v>
      </c>
      <c r="AZ108" s="178"/>
      <c r="BA108" s="178"/>
      <c r="BB108" s="178"/>
      <c r="BC108" s="178"/>
      <c r="BD108" s="178"/>
      <c r="BE108" s="182">
        <f t="shared" si="0"/>
        <v>0</v>
      </c>
      <c r="BF108" s="182">
        <f t="shared" si="1"/>
        <v>0</v>
      </c>
      <c r="BG108" s="182">
        <f t="shared" si="2"/>
        <v>0</v>
      </c>
      <c r="BH108" s="182">
        <f t="shared" si="3"/>
        <v>0</v>
      </c>
      <c r="BI108" s="182">
        <f t="shared" si="4"/>
        <v>0</v>
      </c>
      <c r="BJ108" s="181" t="s">
        <v>95</v>
      </c>
      <c r="BK108" s="178"/>
      <c r="BL108" s="178"/>
      <c r="BM108" s="178"/>
    </row>
    <row r="109" spans="1:65" s="2" customFormat="1" ht="18" customHeight="1">
      <c r="A109" s="33"/>
      <c r="B109" s="34"/>
      <c r="C109" s="35"/>
      <c r="D109" s="398" t="s">
        <v>192</v>
      </c>
      <c r="E109" s="399"/>
      <c r="F109" s="399"/>
      <c r="G109" s="35"/>
      <c r="H109" s="35"/>
      <c r="I109" s="35"/>
      <c r="J109" s="176"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189</v>
      </c>
      <c r="AZ109" s="178"/>
      <c r="BA109" s="178"/>
      <c r="BB109" s="178"/>
      <c r="BC109" s="178"/>
      <c r="BD109" s="178"/>
      <c r="BE109" s="182">
        <f t="shared" si="0"/>
        <v>0</v>
      </c>
      <c r="BF109" s="182">
        <f t="shared" si="1"/>
        <v>0</v>
      </c>
      <c r="BG109" s="182">
        <f t="shared" si="2"/>
        <v>0</v>
      </c>
      <c r="BH109" s="182">
        <f t="shared" si="3"/>
        <v>0</v>
      </c>
      <c r="BI109" s="182">
        <f t="shared" si="4"/>
        <v>0</v>
      </c>
      <c r="BJ109" s="181" t="s">
        <v>95</v>
      </c>
      <c r="BK109" s="178"/>
      <c r="BL109" s="178"/>
      <c r="BM109" s="178"/>
    </row>
    <row r="110" spans="1:65" s="2" customFormat="1" ht="18" customHeight="1">
      <c r="A110" s="33"/>
      <c r="B110" s="34"/>
      <c r="C110" s="35"/>
      <c r="D110" s="398" t="s">
        <v>193</v>
      </c>
      <c r="E110" s="399"/>
      <c r="F110" s="399"/>
      <c r="G110" s="35"/>
      <c r="H110" s="35"/>
      <c r="I110" s="35"/>
      <c r="J110" s="176">
        <v>0</v>
      </c>
      <c r="K110" s="35"/>
      <c r="L110" s="177"/>
      <c r="M110" s="178"/>
      <c r="N110" s="179" t="s">
        <v>42</v>
      </c>
      <c r="O110" s="178"/>
      <c r="P110" s="178"/>
      <c r="Q110" s="178"/>
      <c r="R110" s="178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81" t="s">
        <v>189</v>
      </c>
      <c r="AZ110" s="178"/>
      <c r="BA110" s="178"/>
      <c r="BB110" s="178"/>
      <c r="BC110" s="178"/>
      <c r="BD110" s="178"/>
      <c r="BE110" s="182">
        <f t="shared" si="0"/>
        <v>0</v>
      </c>
      <c r="BF110" s="182">
        <f t="shared" si="1"/>
        <v>0</v>
      </c>
      <c r="BG110" s="182">
        <f t="shared" si="2"/>
        <v>0</v>
      </c>
      <c r="BH110" s="182">
        <f t="shared" si="3"/>
        <v>0</v>
      </c>
      <c r="BI110" s="182">
        <f t="shared" si="4"/>
        <v>0</v>
      </c>
      <c r="BJ110" s="181" t="s">
        <v>95</v>
      </c>
      <c r="BK110" s="178"/>
      <c r="BL110" s="178"/>
      <c r="BM110" s="178"/>
    </row>
    <row r="111" spans="1:65" s="2" customFormat="1" ht="18" customHeight="1">
      <c r="A111" s="33"/>
      <c r="B111" s="34"/>
      <c r="C111" s="35"/>
      <c r="D111" s="175" t="s">
        <v>194</v>
      </c>
      <c r="E111" s="35"/>
      <c r="F111" s="35"/>
      <c r="G111" s="35"/>
      <c r="H111" s="35"/>
      <c r="I111" s="35"/>
      <c r="J111" s="176">
        <f>ROUND(J30*T111,2)</f>
        <v>0</v>
      </c>
      <c r="K111" s="35"/>
      <c r="L111" s="177"/>
      <c r="M111" s="178"/>
      <c r="N111" s="179" t="s">
        <v>42</v>
      </c>
      <c r="O111" s="178"/>
      <c r="P111" s="178"/>
      <c r="Q111" s="178"/>
      <c r="R111" s="178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81" t="s">
        <v>195</v>
      </c>
      <c r="AZ111" s="178"/>
      <c r="BA111" s="178"/>
      <c r="BB111" s="178"/>
      <c r="BC111" s="178"/>
      <c r="BD111" s="178"/>
      <c r="BE111" s="182">
        <f t="shared" si="0"/>
        <v>0</v>
      </c>
      <c r="BF111" s="182">
        <f t="shared" si="1"/>
        <v>0</v>
      </c>
      <c r="BG111" s="182">
        <f t="shared" si="2"/>
        <v>0</v>
      </c>
      <c r="BH111" s="182">
        <f t="shared" si="3"/>
        <v>0</v>
      </c>
      <c r="BI111" s="182">
        <f t="shared" si="4"/>
        <v>0</v>
      </c>
      <c r="BJ111" s="181" t="s">
        <v>95</v>
      </c>
      <c r="BK111" s="178"/>
      <c r="BL111" s="178"/>
      <c r="BM111" s="178"/>
    </row>
    <row r="112" spans="1:65" s="2" customForma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4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9.25" customHeight="1">
      <c r="A113" s="33"/>
      <c r="B113" s="34"/>
      <c r="C113" s="183" t="s">
        <v>196</v>
      </c>
      <c r="D113" s="159"/>
      <c r="E113" s="159"/>
      <c r="F113" s="159"/>
      <c r="G113" s="159"/>
      <c r="H113" s="159"/>
      <c r="I113" s="159"/>
      <c r="J113" s="184">
        <f>ROUND(J96+J105,2)</f>
        <v>0</v>
      </c>
      <c r="K113" s="159"/>
      <c r="L113" s="54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4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6.95" customHeight="1">
      <c r="A118" s="33"/>
      <c r="B118" s="59"/>
      <c r="C118" s="60"/>
      <c r="D118" s="60"/>
      <c r="E118" s="60"/>
      <c r="F118" s="60"/>
      <c r="G118" s="60"/>
      <c r="H118" s="60"/>
      <c r="I118" s="60"/>
      <c r="J118" s="60"/>
      <c r="K118" s="60"/>
      <c r="L118" s="54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4.95" customHeight="1">
      <c r="A119" s="33"/>
      <c r="B119" s="34"/>
      <c r="C119" s="22" t="s">
        <v>197</v>
      </c>
      <c r="D119" s="35"/>
      <c r="E119" s="35"/>
      <c r="F119" s="35"/>
      <c r="G119" s="35"/>
      <c r="H119" s="35"/>
      <c r="I119" s="35"/>
      <c r="J119" s="35"/>
      <c r="K119" s="35"/>
      <c r="L119" s="54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14</v>
      </c>
      <c r="D121" s="35"/>
      <c r="E121" s="35"/>
      <c r="F121" s="35"/>
      <c r="G121" s="35"/>
      <c r="H121" s="35"/>
      <c r="I121" s="35"/>
      <c r="J121" s="35"/>
      <c r="K121" s="35"/>
      <c r="L121" s="54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7" customHeight="1">
      <c r="A122" s="33"/>
      <c r="B122" s="34"/>
      <c r="C122" s="35"/>
      <c r="D122" s="35"/>
      <c r="E122" s="400" t="str">
        <f>E7</f>
        <v>Cyklotrasa Partizánska - Cesta mládeže, Malacky - časť 2 - neoprávnené náklady</v>
      </c>
      <c r="F122" s="401"/>
      <c r="G122" s="401"/>
      <c r="H122" s="401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170</v>
      </c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6" customHeight="1">
      <c r="A124" s="33"/>
      <c r="B124" s="34"/>
      <c r="C124" s="35"/>
      <c r="D124" s="35"/>
      <c r="E124" s="356" t="str">
        <f>E9</f>
        <v>999-9-9-2 - SO 03 Cyklotrasa ulica M.R.Štefánika</v>
      </c>
      <c r="F124" s="402"/>
      <c r="G124" s="402"/>
      <c r="H124" s="402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4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18</v>
      </c>
      <c r="D126" s="35"/>
      <c r="E126" s="35"/>
      <c r="F126" s="26" t="str">
        <f>F12</f>
        <v>Malacky</v>
      </c>
      <c r="G126" s="35"/>
      <c r="H126" s="35"/>
      <c r="I126" s="28" t="s">
        <v>20</v>
      </c>
      <c r="J126" s="69">
        <f>IF(J12="","",J12)</f>
        <v>44957</v>
      </c>
      <c r="K126" s="35"/>
      <c r="L126" s="5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40.9" customHeight="1">
      <c r="A128" s="33"/>
      <c r="B128" s="34"/>
      <c r="C128" s="28" t="s">
        <v>21</v>
      </c>
      <c r="D128" s="35"/>
      <c r="E128" s="35"/>
      <c r="F128" s="26" t="str">
        <f>E15</f>
        <v>Mesto Malacky, Bernolákova 5188/1A, 901 01 Malacky</v>
      </c>
      <c r="G128" s="35"/>
      <c r="H128" s="35"/>
      <c r="I128" s="28" t="s">
        <v>28</v>
      </c>
      <c r="J128" s="31" t="str">
        <f>E21</f>
        <v>Cykloprojekt s.r.o., Laurinská 18, 81101 Bratislav</v>
      </c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6" customHeight="1">
      <c r="A129" s="33"/>
      <c r="B129" s="34"/>
      <c r="C129" s="28" t="s">
        <v>26</v>
      </c>
      <c r="D129" s="35"/>
      <c r="E129" s="35"/>
      <c r="F129" s="26" t="str">
        <f>IF(E18="","",E18)</f>
        <v>Vyplň údaj</v>
      </c>
      <c r="G129" s="35"/>
      <c r="H129" s="35"/>
      <c r="I129" s="28" t="s">
        <v>33</v>
      </c>
      <c r="J129" s="31" t="str">
        <f>E24</f>
        <v xml:space="preserve"> </v>
      </c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85"/>
      <c r="B131" s="186"/>
      <c r="C131" s="187" t="s">
        <v>198</v>
      </c>
      <c r="D131" s="188" t="s">
        <v>61</v>
      </c>
      <c r="E131" s="188" t="s">
        <v>57</v>
      </c>
      <c r="F131" s="188" t="s">
        <v>58</v>
      </c>
      <c r="G131" s="188" t="s">
        <v>199</v>
      </c>
      <c r="H131" s="188" t="s">
        <v>200</v>
      </c>
      <c r="I131" s="188" t="s">
        <v>201</v>
      </c>
      <c r="J131" s="189" t="s">
        <v>176</v>
      </c>
      <c r="K131" s="190" t="s">
        <v>202</v>
      </c>
      <c r="L131" s="191"/>
      <c r="M131" s="78" t="s">
        <v>1</v>
      </c>
      <c r="N131" s="79" t="s">
        <v>40</v>
      </c>
      <c r="O131" s="79" t="s">
        <v>203</v>
      </c>
      <c r="P131" s="79" t="s">
        <v>204</v>
      </c>
      <c r="Q131" s="79" t="s">
        <v>205</v>
      </c>
      <c r="R131" s="79" t="s">
        <v>206</v>
      </c>
      <c r="S131" s="79" t="s">
        <v>207</v>
      </c>
      <c r="T131" s="80" t="s">
        <v>208</v>
      </c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</row>
    <row r="132" spans="1:65" s="2" customFormat="1" ht="22.9" customHeight="1">
      <c r="A132" s="33"/>
      <c r="B132" s="34"/>
      <c r="C132" s="85" t="s">
        <v>172</v>
      </c>
      <c r="D132" s="35"/>
      <c r="E132" s="35"/>
      <c r="F132" s="35"/>
      <c r="G132" s="35"/>
      <c r="H132" s="35"/>
      <c r="I132" s="35"/>
      <c r="J132" s="192">
        <f>BK132</f>
        <v>0</v>
      </c>
      <c r="K132" s="35"/>
      <c r="L132" s="38"/>
      <c r="M132" s="81"/>
      <c r="N132" s="193"/>
      <c r="O132" s="82"/>
      <c r="P132" s="194">
        <f>P133</f>
        <v>0</v>
      </c>
      <c r="Q132" s="82"/>
      <c r="R132" s="194">
        <f>R133</f>
        <v>142.88178550000001</v>
      </c>
      <c r="S132" s="82"/>
      <c r="T132" s="195">
        <f>T133</f>
        <v>46.115930000000006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75</v>
      </c>
      <c r="AU132" s="16" t="s">
        <v>178</v>
      </c>
      <c r="BK132" s="196">
        <f>BK133</f>
        <v>0</v>
      </c>
    </row>
    <row r="133" spans="1:65" s="12" customFormat="1" ht="25.9" customHeight="1">
      <c r="B133" s="197"/>
      <c r="C133" s="198"/>
      <c r="D133" s="199" t="s">
        <v>75</v>
      </c>
      <c r="E133" s="200" t="s">
        <v>209</v>
      </c>
      <c r="F133" s="200" t="s">
        <v>210</v>
      </c>
      <c r="G133" s="198"/>
      <c r="H133" s="198"/>
      <c r="I133" s="201"/>
      <c r="J133" s="202">
        <f>BK133</f>
        <v>0</v>
      </c>
      <c r="K133" s="198"/>
      <c r="L133" s="203"/>
      <c r="M133" s="204"/>
      <c r="N133" s="205"/>
      <c r="O133" s="205"/>
      <c r="P133" s="206">
        <f>P134+P169+P174+P186+P229</f>
        <v>0</v>
      </c>
      <c r="Q133" s="205"/>
      <c r="R133" s="206">
        <f>R134+R169+R174+R186+R229</f>
        <v>142.88178550000001</v>
      </c>
      <c r="S133" s="205"/>
      <c r="T133" s="207">
        <f>T134+T169+T174+T186+T229</f>
        <v>46.115930000000006</v>
      </c>
      <c r="AR133" s="208" t="s">
        <v>84</v>
      </c>
      <c r="AT133" s="209" t="s">
        <v>75</v>
      </c>
      <c r="AU133" s="209" t="s">
        <v>76</v>
      </c>
      <c r="AY133" s="208" t="s">
        <v>211</v>
      </c>
      <c r="BK133" s="210">
        <f>BK134+BK169+BK174+BK186+BK229</f>
        <v>0</v>
      </c>
    </row>
    <row r="134" spans="1:65" s="12" customFormat="1" ht="22.9" customHeight="1">
      <c r="B134" s="197"/>
      <c r="C134" s="198"/>
      <c r="D134" s="199" t="s">
        <v>75</v>
      </c>
      <c r="E134" s="211" t="s">
        <v>84</v>
      </c>
      <c r="F134" s="211" t="s">
        <v>212</v>
      </c>
      <c r="G134" s="198"/>
      <c r="H134" s="198"/>
      <c r="I134" s="201"/>
      <c r="J134" s="212">
        <f>BK134</f>
        <v>0</v>
      </c>
      <c r="K134" s="198"/>
      <c r="L134" s="203"/>
      <c r="M134" s="204"/>
      <c r="N134" s="205"/>
      <c r="O134" s="205"/>
      <c r="P134" s="206">
        <f>SUM(P135:P168)</f>
        <v>0</v>
      </c>
      <c r="Q134" s="205"/>
      <c r="R134" s="206">
        <f>SUM(R135:R168)</f>
        <v>3.7440000000000005E-4</v>
      </c>
      <c r="S134" s="205"/>
      <c r="T134" s="207">
        <f>SUM(T135:T168)</f>
        <v>45.939930000000004</v>
      </c>
      <c r="AR134" s="208" t="s">
        <v>84</v>
      </c>
      <c r="AT134" s="209" t="s">
        <v>75</v>
      </c>
      <c r="AU134" s="209" t="s">
        <v>84</v>
      </c>
      <c r="AY134" s="208" t="s">
        <v>211</v>
      </c>
      <c r="BK134" s="210">
        <f>SUM(BK135:BK168)</f>
        <v>0</v>
      </c>
    </row>
    <row r="135" spans="1:65" s="2" customFormat="1" ht="22.15" customHeight="1">
      <c r="A135" s="33"/>
      <c r="B135" s="34"/>
      <c r="C135" s="213" t="s">
        <v>84</v>
      </c>
      <c r="D135" s="213" t="s">
        <v>213</v>
      </c>
      <c r="E135" s="214" t="s">
        <v>569</v>
      </c>
      <c r="F135" s="215" t="s">
        <v>570</v>
      </c>
      <c r="G135" s="216" t="s">
        <v>216</v>
      </c>
      <c r="H135" s="217">
        <v>58.91</v>
      </c>
      <c r="I135" s="218"/>
      <c r="J135" s="217">
        <f>ROUND(I135*H135,2)</f>
        <v>0</v>
      </c>
      <c r="K135" s="219"/>
      <c r="L135" s="38"/>
      <c r="M135" s="220" t="s">
        <v>1</v>
      </c>
      <c r="N135" s="221" t="s">
        <v>42</v>
      </c>
      <c r="O135" s="74"/>
      <c r="P135" s="222">
        <f>O135*H135</f>
        <v>0</v>
      </c>
      <c r="Q135" s="222">
        <v>0</v>
      </c>
      <c r="R135" s="222">
        <f>Q135*H135</f>
        <v>0</v>
      </c>
      <c r="S135" s="222">
        <v>0.316</v>
      </c>
      <c r="T135" s="223">
        <f>S135*H135</f>
        <v>18.615559999999999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24" t="s">
        <v>217</v>
      </c>
      <c r="AT135" s="224" t="s">
        <v>213</v>
      </c>
      <c r="AU135" s="224" t="s">
        <v>95</v>
      </c>
      <c r="AY135" s="16" t="s">
        <v>211</v>
      </c>
      <c r="BE135" s="225">
        <f>IF(N135="základná",J135,0)</f>
        <v>0</v>
      </c>
      <c r="BF135" s="225">
        <f>IF(N135="znížená",J135,0)</f>
        <v>0</v>
      </c>
      <c r="BG135" s="225">
        <f>IF(N135="zákl. prenesená",J135,0)</f>
        <v>0</v>
      </c>
      <c r="BH135" s="225">
        <f>IF(N135="zníž. prenesená",J135,0)</f>
        <v>0</v>
      </c>
      <c r="BI135" s="225">
        <f>IF(N135="nulová",J135,0)</f>
        <v>0</v>
      </c>
      <c r="BJ135" s="16" t="s">
        <v>95</v>
      </c>
      <c r="BK135" s="225">
        <f>ROUND(I135*H135,2)</f>
        <v>0</v>
      </c>
      <c r="BL135" s="16" t="s">
        <v>217</v>
      </c>
      <c r="BM135" s="224" t="s">
        <v>571</v>
      </c>
    </row>
    <row r="136" spans="1:65" s="2" customFormat="1" ht="30" customHeight="1">
      <c r="A136" s="33"/>
      <c r="B136" s="34"/>
      <c r="C136" s="213" t="s">
        <v>95</v>
      </c>
      <c r="D136" s="213" t="s">
        <v>213</v>
      </c>
      <c r="E136" s="214" t="s">
        <v>226</v>
      </c>
      <c r="F136" s="215" t="s">
        <v>227</v>
      </c>
      <c r="G136" s="216" t="s">
        <v>216</v>
      </c>
      <c r="H136" s="217">
        <v>4.16</v>
      </c>
      <c r="I136" s="218"/>
      <c r="J136" s="217">
        <f>ROUND(I136*H136,2)</f>
        <v>0</v>
      </c>
      <c r="K136" s="219"/>
      <c r="L136" s="38"/>
      <c r="M136" s="220" t="s">
        <v>1</v>
      </c>
      <c r="N136" s="221" t="s">
        <v>42</v>
      </c>
      <c r="O136" s="74"/>
      <c r="P136" s="222">
        <f>O136*H136</f>
        <v>0</v>
      </c>
      <c r="Q136" s="222">
        <v>9.0000000000000006E-5</v>
      </c>
      <c r="R136" s="222">
        <f>Q136*H136</f>
        <v>3.7440000000000005E-4</v>
      </c>
      <c r="S136" s="222">
        <v>0.127</v>
      </c>
      <c r="T136" s="223">
        <f>S136*H136</f>
        <v>0.52832000000000001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24" t="s">
        <v>217</v>
      </c>
      <c r="AT136" s="224" t="s">
        <v>213</v>
      </c>
      <c r="AU136" s="224" t="s">
        <v>95</v>
      </c>
      <c r="AY136" s="16" t="s">
        <v>211</v>
      </c>
      <c r="BE136" s="225">
        <f>IF(N136="základná",J136,0)</f>
        <v>0</v>
      </c>
      <c r="BF136" s="225">
        <f>IF(N136="znížená",J136,0)</f>
        <v>0</v>
      </c>
      <c r="BG136" s="225">
        <f>IF(N136="zákl. prenesená",J136,0)</f>
        <v>0</v>
      </c>
      <c r="BH136" s="225">
        <f>IF(N136="zníž. prenesená",J136,0)</f>
        <v>0</v>
      </c>
      <c r="BI136" s="225">
        <f>IF(N136="nulová",J136,0)</f>
        <v>0</v>
      </c>
      <c r="BJ136" s="16" t="s">
        <v>95</v>
      </c>
      <c r="BK136" s="225">
        <f>ROUND(I136*H136,2)</f>
        <v>0</v>
      </c>
      <c r="BL136" s="16" t="s">
        <v>217</v>
      </c>
      <c r="BM136" s="224" t="s">
        <v>228</v>
      </c>
    </row>
    <row r="137" spans="1:65" s="13" customFormat="1">
      <c r="B137" s="226"/>
      <c r="C137" s="227"/>
      <c r="D137" s="228" t="s">
        <v>219</v>
      </c>
      <c r="E137" s="229" t="s">
        <v>1</v>
      </c>
      <c r="F137" s="230" t="s">
        <v>229</v>
      </c>
      <c r="G137" s="227"/>
      <c r="H137" s="231">
        <v>0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219</v>
      </c>
      <c r="AU137" s="237" t="s">
        <v>95</v>
      </c>
      <c r="AV137" s="13" t="s">
        <v>95</v>
      </c>
      <c r="AW137" s="13" t="s">
        <v>32</v>
      </c>
      <c r="AX137" s="13" t="s">
        <v>76</v>
      </c>
      <c r="AY137" s="237" t="s">
        <v>211</v>
      </c>
    </row>
    <row r="138" spans="1:65" s="13" customFormat="1">
      <c r="B138" s="226"/>
      <c r="C138" s="227"/>
      <c r="D138" s="228" t="s">
        <v>219</v>
      </c>
      <c r="E138" s="229" t="s">
        <v>1</v>
      </c>
      <c r="F138" s="230" t="s">
        <v>572</v>
      </c>
      <c r="G138" s="227"/>
      <c r="H138" s="231">
        <v>4.16</v>
      </c>
      <c r="I138" s="232"/>
      <c r="J138" s="227"/>
      <c r="K138" s="227"/>
      <c r="L138" s="233"/>
      <c r="M138" s="234"/>
      <c r="N138" s="235"/>
      <c r="O138" s="235"/>
      <c r="P138" s="235"/>
      <c r="Q138" s="235"/>
      <c r="R138" s="235"/>
      <c r="S138" s="235"/>
      <c r="T138" s="236"/>
      <c r="AT138" s="237" t="s">
        <v>219</v>
      </c>
      <c r="AU138" s="237" t="s">
        <v>95</v>
      </c>
      <c r="AV138" s="13" t="s">
        <v>95</v>
      </c>
      <c r="AW138" s="13" t="s">
        <v>32</v>
      </c>
      <c r="AX138" s="13" t="s">
        <v>76</v>
      </c>
      <c r="AY138" s="237" t="s">
        <v>211</v>
      </c>
    </row>
    <row r="139" spans="1:65" s="14" customFormat="1">
      <c r="B139" s="238"/>
      <c r="C139" s="239"/>
      <c r="D139" s="228" t="s">
        <v>219</v>
      </c>
      <c r="E139" s="240" t="s">
        <v>1</v>
      </c>
      <c r="F139" s="241" t="s">
        <v>231</v>
      </c>
      <c r="G139" s="239"/>
      <c r="H139" s="242">
        <v>4.16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AT139" s="248" t="s">
        <v>219</v>
      </c>
      <c r="AU139" s="248" t="s">
        <v>95</v>
      </c>
      <c r="AV139" s="14" t="s">
        <v>217</v>
      </c>
      <c r="AW139" s="14" t="s">
        <v>32</v>
      </c>
      <c r="AX139" s="14" t="s">
        <v>84</v>
      </c>
      <c r="AY139" s="248" t="s">
        <v>211</v>
      </c>
    </row>
    <row r="140" spans="1:65" s="2" customFormat="1" ht="22.15" customHeight="1">
      <c r="A140" s="33"/>
      <c r="B140" s="34"/>
      <c r="C140" s="213" t="s">
        <v>225</v>
      </c>
      <c r="D140" s="213" t="s">
        <v>213</v>
      </c>
      <c r="E140" s="214" t="s">
        <v>232</v>
      </c>
      <c r="F140" s="215" t="s">
        <v>233</v>
      </c>
      <c r="G140" s="216" t="s">
        <v>234</v>
      </c>
      <c r="H140" s="217">
        <v>22.29</v>
      </c>
      <c r="I140" s="218"/>
      <c r="J140" s="217">
        <f>ROUND(I140*H140,2)</f>
        <v>0</v>
      </c>
      <c r="K140" s="219"/>
      <c r="L140" s="38"/>
      <c r="M140" s="220" t="s">
        <v>1</v>
      </c>
      <c r="N140" s="221" t="s">
        <v>42</v>
      </c>
      <c r="O140" s="74"/>
      <c r="P140" s="222">
        <f>O140*H140</f>
        <v>0</v>
      </c>
      <c r="Q140" s="222">
        <v>0</v>
      </c>
      <c r="R140" s="222">
        <f>Q140*H140</f>
        <v>0</v>
      </c>
      <c r="S140" s="222">
        <v>0.14499999999999999</v>
      </c>
      <c r="T140" s="223">
        <f>S140*H140</f>
        <v>3.2320499999999996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4" t="s">
        <v>217</v>
      </c>
      <c r="AT140" s="224" t="s">
        <v>213</v>
      </c>
      <c r="AU140" s="224" t="s">
        <v>95</v>
      </c>
      <c r="AY140" s="16" t="s">
        <v>211</v>
      </c>
      <c r="BE140" s="225">
        <f>IF(N140="základná",J140,0)</f>
        <v>0</v>
      </c>
      <c r="BF140" s="225">
        <f>IF(N140="znížená",J140,0)</f>
        <v>0</v>
      </c>
      <c r="BG140" s="225">
        <f>IF(N140="zákl. prenesená",J140,0)</f>
        <v>0</v>
      </c>
      <c r="BH140" s="225">
        <f>IF(N140="zníž. prenesená",J140,0)</f>
        <v>0</v>
      </c>
      <c r="BI140" s="225">
        <f>IF(N140="nulová",J140,0)</f>
        <v>0</v>
      </c>
      <c r="BJ140" s="16" t="s">
        <v>95</v>
      </c>
      <c r="BK140" s="225">
        <f>ROUND(I140*H140,2)</f>
        <v>0</v>
      </c>
      <c r="BL140" s="16" t="s">
        <v>217</v>
      </c>
      <c r="BM140" s="224" t="s">
        <v>235</v>
      </c>
    </row>
    <row r="141" spans="1:65" s="2" customFormat="1" ht="30" customHeight="1">
      <c r="A141" s="33"/>
      <c r="B141" s="34"/>
      <c r="C141" s="213" t="s">
        <v>217</v>
      </c>
      <c r="D141" s="213" t="s">
        <v>213</v>
      </c>
      <c r="E141" s="214" t="s">
        <v>573</v>
      </c>
      <c r="F141" s="215" t="s">
        <v>574</v>
      </c>
      <c r="G141" s="216" t="s">
        <v>216</v>
      </c>
      <c r="H141" s="217">
        <v>58.91</v>
      </c>
      <c r="I141" s="218"/>
      <c r="J141" s="217">
        <f>ROUND(I141*H141,2)</f>
        <v>0</v>
      </c>
      <c r="K141" s="219"/>
      <c r="L141" s="38"/>
      <c r="M141" s="220" t="s">
        <v>1</v>
      </c>
      <c r="N141" s="221" t="s">
        <v>42</v>
      </c>
      <c r="O141" s="74"/>
      <c r="P141" s="222">
        <f>O141*H141</f>
        <v>0</v>
      </c>
      <c r="Q141" s="222">
        <v>0</v>
      </c>
      <c r="R141" s="222">
        <f>Q141*H141</f>
        <v>0</v>
      </c>
      <c r="S141" s="222">
        <v>0.4</v>
      </c>
      <c r="T141" s="223">
        <f>S141*H141</f>
        <v>23.564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4" t="s">
        <v>217</v>
      </c>
      <c r="AT141" s="224" t="s">
        <v>213</v>
      </c>
      <c r="AU141" s="224" t="s">
        <v>95</v>
      </c>
      <c r="AY141" s="16" t="s">
        <v>211</v>
      </c>
      <c r="BE141" s="225">
        <f>IF(N141="základná",J141,0)</f>
        <v>0</v>
      </c>
      <c r="BF141" s="225">
        <f>IF(N141="znížená",J141,0)</f>
        <v>0</v>
      </c>
      <c r="BG141" s="225">
        <f>IF(N141="zákl. prenesená",J141,0)</f>
        <v>0</v>
      </c>
      <c r="BH141" s="225">
        <f>IF(N141="zníž. prenesená",J141,0)</f>
        <v>0</v>
      </c>
      <c r="BI141" s="225">
        <f>IF(N141="nulová",J141,0)</f>
        <v>0</v>
      </c>
      <c r="BJ141" s="16" t="s">
        <v>95</v>
      </c>
      <c r="BK141" s="225">
        <f>ROUND(I141*H141,2)</f>
        <v>0</v>
      </c>
      <c r="BL141" s="16" t="s">
        <v>217</v>
      </c>
      <c r="BM141" s="224" t="s">
        <v>575</v>
      </c>
    </row>
    <row r="142" spans="1:65" s="2" customFormat="1" ht="30" customHeight="1">
      <c r="A142" s="33"/>
      <c r="B142" s="34"/>
      <c r="C142" s="213" t="s">
        <v>236</v>
      </c>
      <c r="D142" s="213" t="s">
        <v>213</v>
      </c>
      <c r="E142" s="214" t="s">
        <v>237</v>
      </c>
      <c r="F142" s="215" t="s">
        <v>238</v>
      </c>
      <c r="G142" s="216" t="s">
        <v>239</v>
      </c>
      <c r="H142" s="217">
        <v>11.76</v>
      </c>
      <c r="I142" s="218"/>
      <c r="J142" s="217">
        <f>ROUND(I142*H142,2)</f>
        <v>0</v>
      </c>
      <c r="K142" s="219"/>
      <c r="L142" s="38"/>
      <c r="M142" s="220" t="s">
        <v>1</v>
      </c>
      <c r="N142" s="221" t="s">
        <v>42</v>
      </c>
      <c r="O142" s="74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4" t="s">
        <v>217</v>
      </c>
      <c r="AT142" s="224" t="s">
        <v>213</v>
      </c>
      <c r="AU142" s="224" t="s">
        <v>95</v>
      </c>
      <c r="AY142" s="16" t="s">
        <v>211</v>
      </c>
      <c r="BE142" s="225">
        <f>IF(N142="základná",J142,0)</f>
        <v>0</v>
      </c>
      <c r="BF142" s="225">
        <f>IF(N142="znížená",J142,0)</f>
        <v>0</v>
      </c>
      <c r="BG142" s="225">
        <f>IF(N142="zákl. prenesená",J142,0)</f>
        <v>0</v>
      </c>
      <c r="BH142" s="225">
        <f>IF(N142="zníž. prenesená",J142,0)</f>
        <v>0</v>
      </c>
      <c r="BI142" s="225">
        <f>IF(N142="nulová",J142,0)</f>
        <v>0</v>
      </c>
      <c r="BJ142" s="16" t="s">
        <v>95</v>
      </c>
      <c r="BK142" s="225">
        <f>ROUND(I142*H142,2)</f>
        <v>0</v>
      </c>
      <c r="BL142" s="16" t="s">
        <v>217</v>
      </c>
      <c r="BM142" s="224" t="s">
        <v>576</v>
      </c>
    </row>
    <row r="143" spans="1:65" s="13" customFormat="1">
      <c r="B143" s="226"/>
      <c r="C143" s="227"/>
      <c r="D143" s="228" t="s">
        <v>219</v>
      </c>
      <c r="E143" s="229" t="s">
        <v>1</v>
      </c>
      <c r="F143" s="230" t="s">
        <v>577</v>
      </c>
      <c r="G143" s="227"/>
      <c r="H143" s="231">
        <v>11.76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219</v>
      </c>
      <c r="AU143" s="237" t="s">
        <v>95</v>
      </c>
      <c r="AV143" s="13" t="s">
        <v>95</v>
      </c>
      <c r="AW143" s="13" t="s">
        <v>32</v>
      </c>
      <c r="AX143" s="13" t="s">
        <v>84</v>
      </c>
      <c r="AY143" s="237" t="s">
        <v>211</v>
      </c>
    </row>
    <row r="144" spans="1:65" s="2" customFormat="1" ht="22.15" customHeight="1">
      <c r="A144" s="33"/>
      <c r="B144" s="34"/>
      <c r="C144" s="213" t="s">
        <v>242</v>
      </c>
      <c r="D144" s="213" t="s">
        <v>213</v>
      </c>
      <c r="E144" s="214" t="s">
        <v>243</v>
      </c>
      <c r="F144" s="215" t="s">
        <v>244</v>
      </c>
      <c r="G144" s="216" t="s">
        <v>239</v>
      </c>
      <c r="H144" s="217">
        <v>21.16</v>
      </c>
      <c r="I144" s="218"/>
      <c r="J144" s="217">
        <f>ROUND(I144*H144,2)</f>
        <v>0</v>
      </c>
      <c r="K144" s="219"/>
      <c r="L144" s="38"/>
      <c r="M144" s="220" t="s">
        <v>1</v>
      </c>
      <c r="N144" s="221" t="s">
        <v>42</v>
      </c>
      <c r="O144" s="74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24" t="s">
        <v>217</v>
      </c>
      <c r="AT144" s="224" t="s">
        <v>213</v>
      </c>
      <c r="AU144" s="224" t="s">
        <v>95</v>
      </c>
      <c r="AY144" s="16" t="s">
        <v>211</v>
      </c>
      <c r="BE144" s="225">
        <f>IF(N144="základná",J144,0)</f>
        <v>0</v>
      </c>
      <c r="BF144" s="225">
        <f>IF(N144="znížená",J144,0)</f>
        <v>0</v>
      </c>
      <c r="BG144" s="225">
        <f>IF(N144="zákl. prenesená",J144,0)</f>
        <v>0</v>
      </c>
      <c r="BH144" s="225">
        <f>IF(N144="zníž. prenesená",J144,0)</f>
        <v>0</v>
      </c>
      <c r="BI144" s="225">
        <f>IF(N144="nulová",J144,0)</f>
        <v>0</v>
      </c>
      <c r="BJ144" s="16" t="s">
        <v>95</v>
      </c>
      <c r="BK144" s="225">
        <f>ROUND(I144*H144,2)</f>
        <v>0</v>
      </c>
      <c r="BL144" s="16" t="s">
        <v>217</v>
      </c>
      <c r="BM144" s="224" t="s">
        <v>245</v>
      </c>
    </row>
    <row r="145" spans="1:65" s="13" customFormat="1">
      <c r="B145" s="226"/>
      <c r="C145" s="227"/>
      <c r="D145" s="228" t="s">
        <v>219</v>
      </c>
      <c r="E145" s="229" t="s">
        <v>1</v>
      </c>
      <c r="F145" s="230" t="s">
        <v>578</v>
      </c>
      <c r="G145" s="227"/>
      <c r="H145" s="231">
        <v>21.16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219</v>
      </c>
      <c r="AU145" s="237" t="s">
        <v>95</v>
      </c>
      <c r="AV145" s="13" t="s">
        <v>95</v>
      </c>
      <c r="AW145" s="13" t="s">
        <v>32</v>
      </c>
      <c r="AX145" s="13" t="s">
        <v>84</v>
      </c>
      <c r="AY145" s="237" t="s">
        <v>211</v>
      </c>
    </row>
    <row r="146" spans="1:65" s="2" customFormat="1" ht="40.15" customHeight="1">
      <c r="A146" s="33"/>
      <c r="B146" s="34"/>
      <c r="C146" s="213" t="s">
        <v>247</v>
      </c>
      <c r="D146" s="213" t="s">
        <v>213</v>
      </c>
      <c r="E146" s="214" t="s">
        <v>579</v>
      </c>
      <c r="F146" s="215" t="s">
        <v>580</v>
      </c>
      <c r="G146" s="216" t="s">
        <v>239</v>
      </c>
      <c r="H146" s="217">
        <v>18.079999999999998</v>
      </c>
      <c r="I146" s="218"/>
      <c r="J146" s="217">
        <f>ROUND(I146*H146,2)</f>
        <v>0</v>
      </c>
      <c r="K146" s="219"/>
      <c r="L146" s="38"/>
      <c r="M146" s="220" t="s">
        <v>1</v>
      </c>
      <c r="N146" s="221" t="s">
        <v>42</v>
      </c>
      <c r="O146" s="74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24" t="s">
        <v>217</v>
      </c>
      <c r="AT146" s="224" t="s">
        <v>213</v>
      </c>
      <c r="AU146" s="224" t="s">
        <v>95</v>
      </c>
      <c r="AY146" s="16" t="s">
        <v>211</v>
      </c>
      <c r="BE146" s="225">
        <f>IF(N146="základná",J146,0)</f>
        <v>0</v>
      </c>
      <c r="BF146" s="225">
        <f>IF(N146="znížená",J146,0)</f>
        <v>0</v>
      </c>
      <c r="BG146" s="225">
        <f>IF(N146="zákl. prenesená",J146,0)</f>
        <v>0</v>
      </c>
      <c r="BH146" s="225">
        <f>IF(N146="zníž. prenesená",J146,0)</f>
        <v>0</v>
      </c>
      <c r="BI146" s="225">
        <f>IF(N146="nulová",J146,0)</f>
        <v>0</v>
      </c>
      <c r="BJ146" s="16" t="s">
        <v>95</v>
      </c>
      <c r="BK146" s="225">
        <f>ROUND(I146*H146,2)</f>
        <v>0</v>
      </c>
      <c r="BL146" s="16" t="s">
        <v>217</v>
      </c>
      <c r="BM146" s="224" t="s">
        <v>581</v>
      </c>
    </row>
    <row r="147" spans="1:65" s="13" customFormat="1">
      <c r="B147" s="226"/>
      <c r="C147" s="227"/>
      <c r="D147" s="228" t="s">
        <v>219</v>
      </c>
      <c r="E147" s="229" t="s">
        <v>1</v>
      </c>
      <c r="F147" s="230" t="s">
        <v>582</v>
      </c>
      <c r="G147" s="227"/>
      <c r="H147" s="231">
        <v>11.76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219</v>
      </c>
      <c r="AU147" s="237" t="s">
        <v>95</v>
      </c>
      <c r="AV147" s="13" t="s">
        <v>95</v>
      </c>
      <c r="AW147" s="13" t="s">
        <v>32</v>
      </c>
      <c r="AX147" s="13" t="s">
        <v>76</v>
      </c>
      <c r="AY147" s="237" t="s">
        <v>211</v>
      </c>
    </row>
    <row r="148" spans="1:65" s="13" customFormat="1">
      <c r="B148" s="226"/>
      <c r="C148" s="227"/>
      <c r="D148" s="228" t="s">
        <v>219</v>
      </c>
      <c r="E148" s="229" t="s">
        <v>1</v>
      </c>
      <c r="F148" s="230" t="s">
        <v>583</v>
      </c>
      <c r="G148" s="227"/>
      <c r="H148" s="231">
        <v>2.74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219</v>
      </c>
      <c r="AU148" s="237" t="s">
        <v>95</v>
      </c>
      <c r="AV148" s="13" t="s">
        <v>95</v>
      </c>
      <c r="AW148" s="13" t="s">
        <v>32</v>
      </c>
      <c r="AX148" s="13" t="s">
        <v>76</v>
      </c>
      <c r="AY148" s="237" t="s">
        <v>211</v>
      </c>
    </row>
    <row r="149" spans="1:65" s="13" customFormat="1">
      <c r="B149" s="226"/>
      <c r="C149" s="227"/>
      <c r="D149" s="228" t="s">
        <v>219</v>
      </c>
      <c r="E149" s="229" t="s">
        <v>1</v>
      </c>
      <c r="F149" s="230" t="s">
        <v>584</v>
      </c>
      <c r="G149" s="227"/>
      <c r="H149" s="231">
        <v>3.58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219</v>
      </c>
      <c r="AU149" s="237" t="s">
        <v>95</v>
      </c>
      <c r="AV149" s="13" t="s">
        <v>95</v>
      </c>
      <c r="AW149" s="13" t="s">
        <v>32</v>
      </c>
      <c r="AX149" s="13" t="s">
        <v>76</v>
      </c>
      <c r="AY149" s="237" t="s">
        <v>211</v>
      </c>
    </row>
    <row r="150" spans="1:65" s="14" customFormat="1">
      <c r="B150" s="238"/>
      <c r="C150" s="239"/>
      <c r="D150" s="228" t="s">
        <v>219</v>
      </c>
      <c r="E150" s="240" t="s">
        <v>1</v>
      </c>
      <c r="F150" s="241" t="s">
        <v>231</v>
      </c>
      <c r="G150" s="239"/>
      <c r="H150" s="242">
        <v>18.079999999999998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219</v>
      </c>
      <c r="AU150" s="248" t="s">
        <v>95</v>
      </c>
      <c r="AV150" s="14" t="s">
        <v>217</v>
      </c>
      <c r="AW150" s="14" t="s">
        <v>32</v>
      </c>
      <c r="AX150" s="14" t="s">
        <v>84</v>
      </c>
      <c r="AY150" s="248" t="s">
        <v>211</v>
      </c>
    </row>
    <row r="151" spans="1:65" s="2" customFormat="1" ht="40.15" customHeight="1">
      <c r="A151" s="33"/>
      <c r="B151" s="34"/>
      <c r="C151" s="213" t="s">
        <v>252</v>
      </c>
      <c r="D151" s="213" t="s">
        <v>213</v>
      </c>
      <c r="E151" s="214" t="s">
        <v>270</v>
      </c>
      <c r="F151" s="215" t="s">
        <v>271</v>
      </c>
      <c r="G151" s="216" t="s">
        <v>239</v>
      </c>
      <c r="H151" s="217">
        <v>9.86</v>
      </c>
      <c r="I151" s="218"/>
      <c r="J151" s="217">
        <f>ROUND(I151*H151,2)</f>
        <v>0</v>
      </c>
      <c r="K151" s="219"/>
      <c r="L151" s="38"/>
      <c r="M151" s="220" t="s">
        <v>1</v>
      </c>
      <c r="N151" s="221" t="s">
        <v>42</v>
      </c>
      <c r="O151" s="74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24" t="s">
        <v>217</v>
      </c>
      <c r="AT151" s="224" t="s">
        <v>213</v>
      </c>
      <c r="AU151" s="224" t="s">
        <v>95</v>
      </c>
      <c r="AY151" s="16" t="s">
        <v>211</v>
      </c>
      <c r="BE151" s="225">
        <f>IF(N151="základná",J151,0)</f>
        <v>0</v>
      </c>
      <c r="BF151" s="225">
        <f>IF(N151="znížená",J151,0)</f>
        <v>0</v>
      </c>
      <c r="BG151" s="225">
        <f>IF(N151="zákl. prenesená",J151,0)</f>
        <v>0</v>
      </c>
      <c r="BH151" s="225">
        <f>IF(N151="zníž. prenesená",J151,0)</f>
        <v>0</v>
      </c>
      <c r="BI151" s="225">
        <f>IF(N151="nulová",J151,0)</f>
        <v>0</v>
      </c>
      <c r="BJ151" s="16" t="s">
        <v>95</v>
      </c>
      <c r="BK151" s="225">
        <f>ROUND(I151*H151,2)</f>
        <v>0</v>
      </c>
      <c r="BL151" s="16" t="s">
        <v>217</v>
      </c>
      <c r="BM151" s="224" t="s">
        <v>272</v>
      </c>
    </row>
    <row r="152" spans="1:65" s="13" customFormat="1">
      <c r="B152" s="226"/>
      <c r="C152" s="227"/>
      <c r="D152" s="228" t="s">
        <v>219</v>
      </c>
      <c r="E152" s="229" t="s">
        <v>1</v>
      </c>
      <c r="F152" s="230" t="s">
        <v>585</v>
      </c>
      <c r="G152" s="227"/>
      <c r="H152" s="231">
        <v>9.86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219</v>
      </c>
      <c r="AU152" s="237" t="s">
        <v>95</v>
      </c>
      <c r="AV152" s="13" t="s">
        <v>95</v>
      </c>
      <c r="AW152" s="13" t="s">
        <v>32</v>
      </c>
      <c r="AX152" s="13" t="s">
        <v>84</v>
      </c>
      <c r="AY152" s="237" t="s">
        <v>211</v>
      </c>
    </row>
    <row r="153" spans="1:65" s="2" customFormat="1" ht="34.9" customHeight="1">
      <c r="A153" s="33"/>
      <c r="B153" s="34"/>
      <c r="C153" s="213" t="s">
        <v>256</v>
      </c>
      <c r="D153" s="213" t="s">
        <v>213</v>
      </c>
      <c r="E153" s="214" t="s">
        <v>277</v>
      </c>
      <c r="F153" s="215" t="s">
        <v>278</v>
      </c>
      <c r="G153" s="216" t="s">
        <v>239</v>
      </c>
      <c r="H153" s="217">
        <v>16.23</v>
      </c>
      <c r="I153" s="218"/>
      <c r="J153" s="217">
        <f>ROUND(I153*H153,2)</f>
        <v>0</v>
      </c>
      <c r="K153" s="219"/>
      <c r="L153" s="38"/>
      <c r="M153" s="220" t="s">
        <v>1</v>
      </c>
      <c r="N153" s="221" t="s">
        <v>42</v>
      </c>
      <c r="O153" s="74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24" t="s">
        <v>217</v>
      </c>
      <c r="AT153" s="224" t="s">
        <v>213</v>
      </c>
      <c r="AU153" s="224" t="s">
        <v>95</v>
      </c>
      <c r="AY153" s="16" t="s">
        <v>211</v>
      </c>
      <c r="BE153" s="225">
        <f>IF(N153="základná",J153,0)</f>
        <v>0</v>
      </c>
      <c r="BF153" s="225">
        <f>IF(N153="znížená",J153,0)</f>
        <v>0</v>
      </c>
      <c r="BG153" s="225">
        <f>IF(N153="zákl. prenesená",J153,0)</f>
        <v>0</v>
      </c>
      <c r="BH153" s="225">
        <f>IF(N153="zníž. prenesená",J153,0)</f>
        <v>0</v>
      </c>
      <c r="BI153" s="225">
        <f>IF(N153="nulová",J153,0)</f>
        <v>0</v>
      </c>
      <c r="BJ153" s="16" t="s">
        <v>95</v>
      </c>
      <c r="BK153" s="225">
        <f>ROUND(I153*H153,2)</f>
        <v>0</v>
      </c>
      <c r="BL153" s="16" t="s">
        <v>217</v>
      </c>
      <c r="BM153" s="224" t="s">
        <v>279</v>
      </c>
    </row>
    <row r="154" spans="1:65" s="13" customFormat="1">
      <c r="B154" s="226"/>
      <c r="C154" s="227"/>
      <c r="D154" s="228" t="s">
        <v>219</v>
      </c>
      <c r="E154" s="229" t="s">
        <v>1</v>
      </c>
      <c r="F154" s="230" t="s">
        <v>586</v>
      </c>
      <c r="G154" s="227"/>
      <c r="H154" s="231">
        <v>16.23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219</v>
      </c>
      <c r="AU154" s="237" t="s">
        <v>95</v>
      </c>
      <c r="AV154" s="13" t="s">
        <v>95</v>
      </c>
      <c r="AW154" s="13" t="s">
        <v>32</v>
      </c>
      <c r="AX154" s="13" t="s">
        <v>84</v>
      </c>
      <c r="AY154" s="237" t="s">
        <v>211</v>
      </c>
    </row>
    <row r="155" spans="1:65" s="2" customFormat="1" ht="40.15" customHeight="1">
      <c r="A155" s="33"/>
      <c r="B155" s="34"/>
      <c r="C155" s="213" t="s">
        <v>261</v>
      </c>
      <c r="D155" s="213" t="s">
        <v>213</v>
      </c>
      <c r="E155" s="214" t="s">
        <v>283</v>
      </c>
      <c r="F155" s="215" t="s">
        <v>284</v>
      </c>
      <c r="G155" s="216" t="s">
        <v>239</v>
      </c>
      <c r="H155" s="217">
        <v>243.45</v>
      </c>
      <c r="I155" s="218"/>
      <c r="J155" s="217">
        <f>ROUND(I155*H155,2)</f>
        <v>0</v>
      </c>
      <c r="K155" s="219"/>
      <c r="L155" s="38"/>
      <c r="M155" s="220" t="s">
        <v>1</v>
      </c>
      <c r="N155" s="221" t="s">
        <v>42</v>
      </c>
      <c r="O155" s="74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24" t="s">
        <v>217</v>
      </c>
      <c r="AT155" s="224" t="s">
        <v>213</v>
      </c>
      <c r="AU155" s="224" t="s">
        <v>95</v>
      </c>
      <c r="AY155" s="16" t="s">
        <v>211</v>
      </c>
      <c r="BE155" s="225">
        <f>IF(N155="základná",J155,0)</f>
        <v>0</v>
      </c>
      <c r="BF155" s="225">
        <f>IF(N155="znížená",J155,0)</f>
        <v>0</v>
      </c>
      <c r="BG155" s="225">
        <f>IF(N155="zákl. prenesená",J155,0)</f>
        <v>0</v>
      </c>
      <c r="BH155" s="225">
        <f>IF(N155="zníž. prenesená",J155,0)</f>
        <v>0</v>
      </c>
      <c r="BI155" s="225">
        <f>IF(N155="nulová",J155,0)</f>
        <v>0</v>
      </c>
      <c r="BJ155" s="16" t="s">
        <v>95</v>
      </c>
      <c r="BK155" s="225">
        <f>ROUND(I155*H155,2)</f>
        <v>0</v>
      </c>
      <c r="BL155" s="16" t="s">
        <v>217</v>
      </c>
      <c r="BM155" s="224" t="s">
        <v>285</v>
      </c>
    </row>
    <row r="156" spans="1:65" s="13" customFormat="1">
      <c r="B156" s="226"/>
      <c r="C156" s="227"/>
      <c r="D156" s="228" t="s">
        <v>219</v>
      </c>
      <c r="E156" s="229" t="s">
        <v>1</v>
      </c>
      <c r="F156" s="230" t="s">
        <v>587</v>
      </c>
      <c r="G156" s="227"/>
      <c r="H156" s="231">
        <v>16.23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219</v>
      </c>
      <c r="AU156" s="237" t="s">
        <v>95</v>
      </c>
      <c r="AV156" s="13" t="s">
        <v>95</v>
      </c>
      <c r="AW156" s="13" t="s">
        <v>32</v>
      </c>
      <c r="AX156" s="13" t="s">
        <v>84</v>
      </c>
      <c r="AY156" s="237" t="s">
        <v>211</v>
      </c>
    </row>
    <row r="157" spans="1:65" s="13" customFormat="1">
      <c r="B157" s="226"/>
      <c r="C157" s="227"/>
      <c r="D157" s="228" t="s">
        <v>219</v>
      </c>
      <c r="E157" s="227"/>
      <c r="F157" s="230" t="s">
        <v>588</v>
      </c>
      <c r="G157" s="227"/>
      <c r="H157" s="231">
        <v>243.45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219</v>
      </c>
      <c r="AU157" s="237" t="s">
        <v>95</v>
      </c>
      <c r="AV157" s="13" t="s">
        <v>95</v>
      </c>
      <c r="AW157" s="13" t="s">
        <v>4</v>
      </c>
      <c r="AX157" s="13" t="s">
        <v>84</v>
      </c>
      <c r="AY157" s="237" t="s">
        <v>211</v>
      </c>
    </row>
    <row r="158" spans="1:65" s="2" customFormat="1" ht="22.15" customHeight="1">
      <c r="A158" s="33"/>
      <c r="B158" s="34"/>
      <c r="C158" s="213" t="s">
        <v>265</v>
      </c>
      <c r="D158" s="213" t="s">
        <v>213</v>
      </c>
      <c r="E158" s="214" t="s">
        <v>289</v>
      </c>
      <c r="F158" s="215" t="s">
        <v>290</v>
      </c>
      <c r="G158" s="216" t="s">
        <v>239</v>
      </c>
      <c r="H158" s="217">
        <v>44.16</v>
      </c>
      <c r="I158" s="218"/>
      <c r="J158" s="217">
        <f>ROUND(I158*H158,2)</f>
        <v>0</v>
      </c>
      <c r="K158" s="219"/>
      <c r="L158" s="38"/>
      <c r="M158" s="220" t="s">
        <v>1</v>
      </c>
      <c r="N158" s="221" t="s">
        <v>42</v>
      </c>
      <c r="O158" s="74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24" t="s">
        <v>217</v>
      </c>
      <c r="AT158" s="224" t="s">
        <v>213</v>
      </c>
      <c r="AU158" s="224" t="s">
        <v>95</v>
      </c>
      <c r="AY158" s="16" t="s">
        <v>211</v>
      </c>
      <c r="BE158" s="225">
        <f>IF(N158="základná",J158,0)</f>
        <v>0</v>
      </c>
      <c r="BF158" s="225">
        <f>IF(N158="znížená",J158,0)</f>
        <v>0</v>
      </c>
      <c r="BG158" s="225">
        <f>IF(N158="zákl. prenesená",J158,0)</f>
        <v>0</v>
      </c>
      <c r="BH158" s="225">
        <f>IF(N158="zníž. prenesená",J158,0)</f>
        <v>0</v>
      </c>
      <c r="BI158" s="225">
        <f>IF(N158="nulová",J158,0)</f>
        <v>0</v>
      </c>
      <c r="BJ158" s="16" t="s">
        <v>95</v>
      </c>
      <c r="BK158" s="225">
        <f>ROUND(I158*H158,2)</f>
        <v>0</v>
      </c>
      <c r="BL158" s="16" t="s">
        <v>217</v>
      </c>
      <c r="BM158" s="224" t="s">
        <v>291</v>
      </c>
    </row>
    <row r="159" spans="1:65" s="13" customFormat="1">
      <c r="B159" s="226"/>
      <c r="C159" s="227"/>
      <c r="D159" s="228" t="s">
        <v>219</v>
      </c>
      <c r="E159" s="229" t="s">
        <v>1</v>
      </c>
      <c r="F159" s="230" t="s">
        <v>589</v>
      </c>
      <c r="G159" s="227"/>
      <c r="H159" s="231">
        <v>44.16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219</v>
      </c>
      <c r="AU159" s="237" t="s">
        <v>95</v>
      </c>
      <c r="AV159" s="13" t="s">
        <v>95</v>
      </c>
      <c r="AW159" s="13" t="s">
        <v>32</v>
      </c>
      <c r="AX159" s="13" t="s">
        <v>76</v>
      </c>
      <c r="AY159" s="237" t="s">
        <v>211</v>
      </c>
    </row>
    <row r="160" spans="1:65" s="14" customFormat="1">
      <c r="B160" s="238"/>
      <c r="C160" s="239"/>
      <c r="D160" s="228" t="s">
        <v>219</v>
      </c>
      <c r="E160" s="240" t="s">
        <v>1</v>
      </c>
      <c r="F160" s="241" t="s">
        <v>231</v>
      </c>
      <c r="G160" s="239"/>
      <c r="H160" s="242">
        <v>44.16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219</v>
      </c>
      <c r="AU160" s="248" t="s">
        <v>95</v>
      </c>
      <c r="AV160" s="14" t="s">
        <v>217</v>
      </c>
      <c r="AW160" s="14" t="s">
        <v>32</v>
      </c>
      <c r="AX160" s="14" t="s">
        <v>84</v>
      </c>
      <c r="AY160" s="248" t="s">
        <v>211</v>
      </c>
    </row>
    <row r="161" spans="1:65" s="2" customFormat="1" ht="22.15" customHeight="1">
      <c r="A161" s="33"/>
      <c r="B161" s="34"/>
      <c r="C161" s="213" t="s">
        <v>269</v>
      </c>
      <c r="D161" s="213" t="s">
        <v>213</v>
      </c>
      <c r="E161" s="214" t="s">
        <v>294</v>
      </c>
      <c r="F161" s="215" t="s">
        <v>295</v>
      </c>
      <c r="G161" s="216" t="s">
        <v>239</v>
      </c>
      <c r="H161" s="217">
        <v>4.93</v>
      </c>
      <c r="I161" s="218"/>
      <c r="J161" s="217">
        <f>ROUND(I161*H161,2)</f>
        <v>0</v>
      </c>
      <c r="K161" s="219"/>
      <c r="L161" s="38"/>
      <c r="M161" s="220" t="s">
        <v>1</v>
      </c>
      <c r="N161" s="221" t="s">
        <v>42</v>
      </c>
      <c r="O161" s="74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24" t="s">
        <v>217</v>
      </c>
      <c r="AT161" s="224" t="s">
        <v>213</v>
      </c>
      <c r="AU161" s="224" t="s">
        <v>95</v>
      </c>
      <c r="AY161" s="16" t="s">
        <v>211</v>
      </c>
      <c r="BE161" s="225">
        <f>IF(N161="základná",J161,0)</f>
        <v>0</v>
      </c>
      <c r="BF161" s="225">
        <f>IF(N161="znížená",J161,0)</f>
        <v>0</v>
      </c>
      <c r="BG161" s="225">
        <f>IF(N161="zákl. prenesená",J161,0)</f>
        <v>0</v>
      </c>
      <c r="BH161" s="225">
        <f>IF(N161="zníž. prenesená",J161,0)</f>
        <v>0</v>
      </c>
      <c r="BI161" s="225">
        <f>IF(N161="nulová",J161,0)</f>
        <v>0</v>
      </c>
      <c r="BJ161" s="16" t="s">
        <v>95</v>
      </c>
      <c r="BK161" s="225">
        <f>ROUND(I161*H161,2)</f>
        <v>0</v>
      </c>
      <c r="BL161" s="16" t="s">
        <v>217</v>
      </c>
      <c r="BM161" s="224" t="s">
        <v>296</v>
      </c>
    </row>
    <row r="162" spans="1:65" s="13" customFormat="1">
      <c r="B162" s="226"/>
      <c r="C162" s="227"/>
      <c r="D162" s="228" t="s">
        <v>219</v>
      </c>
      <c r="E162" s="229" t="s">
        <v>1</v>
      </c>
      <c r="F162" s="230" t="s">
        <v>590</v>
      </c>
      <c r="G162" s="227"/>
      <c r="H162" s="231">
        <v>4.93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219</v>
      </c>
      <c r="AU162" s="237" t="s">
        <v>95</v>
      </c>
      <c r="AV162" s="13" t="s">
        <v>95</v>
      </c>
      <c r="AW162" s="13" t="s">
        <v>32</v>
      </c>
      <c r="AX162" s="13" t="s">
        <v>84</v>
      </c>
      <c r="AY162" s="237" t="s">
        <v>211</v>
      </c>
    </row>
    <row r="163" spans="1:65" s="2" customFormat="1" ht="22.15" customHeight="1">
      <c r="A163" s="33"/>
      <c r="B163" s="34"/>
      <c r="C163" s="213" t="s">
        <v>276</v>
      </c>
      <c r="D163" s="213" t="s">
        <v>213</v>
      </c>
      <c r="E163" s="214" t="s">
        <v>591</v>
      </c>
      <c r="F163" s="215" t="s">
        <v>305</v>
      </c>
      <c r="G163" s="216" t="s">
        <v>306</v>
      </c>
      <c r="H163" s="217">
        <v>24.35</v>
      </c>
      <c r="I163" s="218"/>
      <c r="J163" s="217">
        <f>ROUND(I163*H163,2)</f>
        <v>0</v>
      </c>
      <c r="K163" s="219"/>
      <c r="L163" s="38"/>
      <c r="M163" s="220" t="s">
        <v>1</v>
      </c>
      <c r="N163" s="221" t="s">
        <v>42</v>
      </c>
      <c r="O163" s="74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24" t="s">
        <v>217</v>
      </c>
      <c r="AT163" s="224" t="s">
        <v>213</v>
      </c>
      <c r="AU163" s="224" t="s">
        <v>95</v>
      </c>
      <c r="AY163" s="16" t="s">
        <v>211</v>
      </c>
      <c r="BE163" s="225">
        <f>IF(N163="základná",J163,0)</f>
        <v>0</v>
      </c>
      <c r="BF163" s="225">
        <f>IF(N163="znížená",J163,0)</f>
        <v>0</v>
      </c>
      <c r="BG163" s="225">
        <f>IF(N163="zákl. prenesená",J163,0)</f>
        <v>0</v>
      </c>
      <c r="BH163" s="225">
        <f>IF(N163="zníž. prenesená",J163,0)</f>
        <v>0</v>
      </c>
      <c r="BI163" s="225">
        <f>IF(N163="nulová",J163,0)</f>
        <v>0</v>
      </c>
      <c r="BJ163" s="16" t="s">
        <v>95</v>
      </c>
      <c r="BK163" s="225">
        <f>ROUND(I163*H163,2)</f>
        <v>0</v>
      </c>
      <c r="BL163" s="16" t="s">
        <v>217</v>
      </c>
      <c r="BM163" s="224" t="s">
        <v>592</v>
      </c>
    </row>
    <row r="164" spans="1:65" s="13" customFormat="1">
      <c r="B164" s="226"/>
      <c r="C164" s="227"/>
      <c r="D164" s="228" t="s">
        <v>219</v>
      </c>
      <c r="E164" s="229" t="s">
        <v>1</v>
      </c>
      <c r="F164" s="230" t="s">
        <v>593</v>
      </c>
      <c r="G164" s="227"/>
      <c r="H164" s="231">
        <v>24.35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219</v>
      </c>
      <c r="AU164" s="237" t="s">
        <v>95</v>
      </c>
      <c r="AV164" s="13" t="s">
        <v>95</v>
      </c>
      <c r="AW164" s="13" t="s">
        <v>32</v>
      </c>
      <c r="AX164" s="13" t="s">
        <v>84</v>
      </c>
      <c r="AY164" s="237" t="s">
        <v>211</v>
      </c>
    </row>
    <row r="165" spans="1:65" s="2" customFormat="1" ht="22.15" customHeight="1">
      <c r="A165" s="33"/>
      <c r="B165" s="34"/>
      <c r="C165" s="213" t="s">
        <v>282</v>
      </c>
      <c r="D165" s="213" t="s">
        <v>213</v>
      </c>
      <c r="E165" s="214" t="s">
        <v>333</v>
      </c>
      <c r="F165" s="215" t="s">
        <v>334</v>
      </c>
      <c r="G165" s="216" t="s">
        <v>216</v>
      </c>
      <c r="H165" s="217">
        <v>26.62</v>
      </c>
      <c r="I165" s="218"/>
      <c r="J165" s="217">
        <f>ROUND(I165*H165,2)</f>
        <v>0</v>
      </c>
      <c r="K165" s="219"/>
      <c r="L165" s="38"/>
      <c r="M165" s="220" t="s">
        <v>1</v>
      </c>
      <c r="N165" s="221" t="s">
        <v>42</v>
      </c>
      <c r="O165" s="74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24" t="s">
        <v>217</v>
      </c>
      <c r="AT165" s="224" t="s">
        <v>213</v>
      </c>
      <c r="AU165" s="224" t="s">
        <v>95</v>
      </c>
      <c r="AY165" s="16" t="s">
        <v>211</v>
      </c>
      <c r="BE165" s="225">
        <f>IF(N165="základná",J165,0)</f>
        <v>0</v>
      </c>
      <c r="BF165" s="225">
        <f>IF(N165="znížená",J165,0)</f>
        <v>0</v>
      </c>
      <c r="BG165" s="225">
        <f>IF(N165="zákl. prenesená",J165,0)</f>
        <v>0</v>
      </c>
      <c r="BH165" s="225">
        <f>IF(N165="zníž. prenesená",J165,0)</f>
        <v>0</v>
      </c>
      <c r="BI165" s="225">
        <f>IF(N165="nulová",J165,0)</f>
        <v>0</v>
      </c>
      <c r="BJ165" s="16" t="s">
        <v>95</v>
      </c>
      <c r="BK165" s="225">
        <f>ROUND(I165*H165,2)</f>
        <v>0</v>
      </c>
      <c r="BL165" s="16" t="s">
        <v>217</v>
      </c>
      <c r="BM165" s="224" t="s">
        <v>594</v>
      </c>
    </row>
    <row r="166" spans="1:65" s="13" customFormat="1">
      <c r="B166" s="226"/>
      <c r="C166" s="227"/>
      <c r="D166" s="228" t="s">
        <v>219</v>
      </c>
      <c r="E166" s="229" t="s">
        <v>1</v>
      </c>
      <c r="F166" s="230" t="s">
        <v>595</v>
      </c>
      <c r="G166" s="227"/>
      <c r="H166" s="231">
        <v>23.88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219</v>
      </c>
      <c r="AU166" s="237" t="s">
        <v>95</v>
      </c>
      <c r="AV166" s="13" t="s">
        <v>95</v>
      </c>
      <c r="AW166" s="13" t="s">
        <v>32</v>
      </c>
      <c r="AX166" s="13" t="s">
        <v>76</v>
      </c>
      <c r="AY166" s="237" t="s">
        <v>211</v>
      </c>
    </row>
    <row r="167" spans="1:65" s="13" customFormat="1">
      <c r="B167" s="226"/>
      <c r="C167" s="227"/>
      <c r="D167" s="228" t="s">
        <v>219</v>
      </c>
      <c r="E167" s="229" t="s">
        <v>1</v>
      </c>
      <c r="F167" s="230" t="s">
        <v>596</v>
      </c>
      <c r="G167" s="227"/>
      <c r="H167" s="231">
        <v>2.74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219</v>
      </c>
      <c r="AU167" s="237" t="s">
        <v>95</v>
      </c>
      <c r="AV167" s="13" t="s">
        <v>95</v>
      </c>
      <c r="AW167" s="13" t="s">
        <v>32</v>
      </c>
      <c r="AX167" s="13" t="s">
        <v>76</v>
      </c>
      <c r="AY167" s="237" t="s">
        <v>211</v>
      </c>
    </row>
    <row r="168" spans="1:65" s="14" customFormat="1">
      <c r="B168" s="238"/>
      <c r="C168" s="239"/>
      <c r="D168" s="228" t="s">
        <v>219</v>
      </c>
      <c r="E168" s="240" t="s">
        <v>1</v>
      </c>
      <c r="F168" s="241" t="s">
        <v>231</v>
      </c>
      <c r="G168" s="239"/>
      <c r="H168" s="242">
        <v>26.62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AT168" s="248" t="s">
        <v>219</v>
      </c>
      <c r="AU168" s="248" t="s">
        <v>95</v>
      </c>
      <c r="AV168" s="14" t="s">
        <v>217</v>
      </c>
      <c r="AW168" s="14" t="s">
        <v>32</v>
      </c>
      <c r="AX168" s="14" t="s">
        <v>84</v>
      </c>
      <c r="AY168" s="248" t="s">
        <v>211</v>
      </c>
    </row>
    <row r="169" spans="1:65" s="12" customFormat="1" ht="22.9" customHeight="1">
      <c r="B169" s="197"/>
      <c r="C169" s="198"/>
      <c r="D169" s="199" t="s">
        <v>75</v>
      </c>
      <c r="E169" s="211" t="s">
        <v>217</v>
      </c>
      <c r="F169" s="211" t="s">
        <v>366</v>
      </c>
      <c r="G169" s="198"/>
      <c r="H169" s="198"/>
      <c r="I169" s="201"/>
      <c r="J169" s="212">
        <f>BK169</f>
        <v>0</v>
      </c>
      <c r="K169" s="198"/>
      <c r="L169" s="203"/>
      <c r="M169" s="204"/>
      <c r="N169" s="205"/>
      <c r="O169" s="205"/>
      <c r="P169" s="206">
        <f>SUM(P170:P173)</f>
        <v>0</v>
      </c>
      <c r="Q169" s="205"/>
      <c r="R169" s="206">
        <f>SUM(R170:R173)</f>
        <v>0.29428399999999999</v>
      </c>
      <c r="S169" s="205"/>
      <c r="T169" s="207">
        <f>SUM(T170:T173)</f>
        <v>0</v>
      </c>
      <c r="AR169" s="208" t="s">
        <v>84</v>
      </c>
      <c r="AT169" s="209" t="s">
        <v>75</v>
      </c>
      <c r="AU169" s="209" t="s">
        <v>84</v>
      </c>
      <c r="AY169" s="208" t="s">
        <v>211</v>
      </c>
      <c r="BK169" s="210">
        <f>SUM(BK170:BK173)</f>
        <v>0</v>
      </c>
    </row>
    <row r="170" spans="1:65" s="2" customFormat="1" ht="22.15" customHeight="1">
      <c r="A170" s="33"/>
      <c r="B170" s="34"/>
      <c r="C170" s="213" t="s">
        <v>288</v>
      </c>
      <c r="D170" s="213" t="s">
        <v>213</v>
      </c>
      <c r="E170" s="214" t="s">
        <v>372</v>
      </c>
      <c r="F170" s="215" t="s">
        <v>373</v>
      </c>
      <c r="G170" s="216" t="s">
        <v>216</v>
      </c>
      <c r="H170" s="217">
        <v>119.92</v>
      </c>
      <c r="I170" s="218"/>
      <c r="J170" s="217">
        <f>ROUND(I170*H170,2)</f>
        <v>0</v>
      </c>
      <c r="K170" s="219"/>
      <c r="L170" s="38"/>
      <c r="M170" s="220" t="s">
        <v>1</v>
      </c>
      <c r="N170" s="221" t="s">
        <v>42</v>
      </c>
      <c r="O170" s="74"/>
      <c r="P170" s="222">
        <f>O170*H170</f>
        <v>0</v>
      </c>
      <c r="Q170" s="222">
        <v>2.2499999999999998E-3</v>
      </c>
      <c r="R170" s="222">
        <f>Q170*H170</f>
        <v>0.26982</v>
      </c>
      <c r="S170" s="222">
        <v>0</v>
      </c>
      <c r="T170" s="223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24" t="s">
        <v>217</v>
      </c>
      <c r="AT170" s="224" t="s">
        <v>213</v>
      </c>
      <c r="AU170" s="224" t="s">
        <v>95</v>
      </c>
      <c r="AY170" s="16" t="s">
        <v>211</v>
      </c>
      <c r="BE170" s="225">
        <f>IF(N170="základná",J170,0)</f>
        <v>0</v>
      </c>
      <c r="BF170" s="225">
        <f>IF(N170="znížená",J170,0)</f>
        <v>0</v>
      </c>
      <c r="BG170" s="225">
        <f>IF(N170="zákl. prenesená",J170,0)</f>
        <v>0</v>
      </c>
      <c r="BH170" s="225">
        <f>IF(N170="zníž. prenesená",J170,0)</f>
        <v>0</v>
      </c>
      <c r="BI170" s="225">
        <f>IF(N170="nulová",J170,0)</f>
        <v>0</v>
      </c>
      <c r="BJ170" s="16" t="s">
        <v>95</v>
      </c>
      <c r="BK170" s="225">
        <f>ROUND(I170*H170,2)</f>
        <v>0</v>
      </c>
      <c r="BL170" s="16" t="s">
        <v>217</v>
      </c>
      <c r="BM170" s="224" t="s">
        <v>374</v>
      </c>
    </row>
    <row r="171" spans="1:65" s="13" customFormat="1">
      <c r="B171" s="226"/>
      <c r="C171" s="227"/>
      <c r="D171" s="228" t="s">
        <v>219</v>
      </c>
      <c r="E171" s="229" t="s">
        <v>1</v>
      </c>
      <c r="F171" s="230" t="s">
        <v>597</v>
      </c>
      <c r="G171" s="227"/>
      <c r="H171" s="231">
        <v>119.92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219</v>
      </c>
      <c r="AU171" s="237" t="s">
        <v>95</v>
      </c>
      <c r="AV171" s="13" t="s">
        <v>95</v>
      </c>
      <c r="AW171" s="13" t="s">
        <v>32</v>
      </c>
      <c r="AX171" s="13" t="s">
        <v>84</v>
      </c>
      <c r="AY171" s="237" t="s">
        <v>211</v>
      </c>
    </row>
    <row r="172" spans="1:65" s="2" customFormat="1" ht="14.45" customHeight="1">
      <c r="A172" s="33"/>
      <c r="B172" s="34"/>
      <c r="C172" s="249" t="s">
        <v>293</v>
      </c>
      <c r="D172" s="249" t="s">
        <v>314</v>
      </c>
      <c r="E172" s="250" t="s">
        <v>377</v>
      </c>
      <c r="F172" s="251" t="s">
        <v>378</v>
      </c>
      <c r="G172" s="252" t="s">
        <v>216</v>
      </c>
      <c r="H172" s="253">
        <v>122.32</v>
      </c>
      <c r="I172" s="254"/>
      <c r="J172" s="253">
        <f>ROUND(I172*H172,2)</f>
        <v>0</v>
      </c>
      <c r="K172" s="255"/>
      <c r="L172" s="256"/>
      <c r="M172" s="257" t="s">
        <v>1</v>
      </c>
      <c r="N172" s="258" t="s">
        <v>42</v>
      </c>
      <c r="O172" s="74"/>
      <c r="P172" s="222">
        <f>O172*H172</f>
        <v>0</v>
      </c>
      <c r="Q172" s="222">
        <v>2.0000000000000001E-4</v>
      </c>
      <c r="R172" s="222">
        <f>Q172*H172</f>
        <v>2.4464E-2</v>
      </c>
      <c r="S172" s="222">
        <v>0</v>
      </c>
      <c r="T172" s="223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24" t="s">
        <v>252</v>
      </c>
      <c r="AT172" s="224" t="s">
        <v>314</v>
      </c>
      <c r="AU172" s="224" t="s">
        <v>95</v>
      </c>
      <c r="AY172" s="16" t="s">
        <v>211</v>
      </c>
      <c r="BE172" s="225">
        <f>IF(N172="základná",J172,0)</f>
        <v>0</v>
      </c>
      <c r="BF172" s="225">
        <f>IF(N172="znížená",J172,0)</f>
        <v>0</v>
      </c>
      <c r="BG172" s="225">
        <f>IF(N172="zákl. prenesená",J172,0)</f>
        <v>0</v>
      </c>
      <c r="BH172" s="225">
        <f>IF(N172="zníž. prenesená",J172,0)</f>
        <v>0</v>
      </c>
      <c r="BI172" s="225">
        <f>IF(N172="nulová",J172,0)</f>
        <v>0</v>
      </c>
      <c r="BJ172" s="16" t="s">
        <v>95</v>
      </c>
      <c r="BK172" s="225">
        <f>ROUND(I172*H172,2)</f>
        <v>0</v>
      </c>
      <c r="BL172" s="16" t="s">
        <v>217</v>
      </c>
      <c r="BM172" s="224" t="s">
        <v>379</v>
      </c>
    </row>
    <row r="173" spans="1:65" s="13" customFormat="1">
      <c r="B173" s="226"/>
      <c r="C173" s="227"/>
      <c r="D173" s="228" t="s">
        <v>219</v>
      </c>
      <c r="E173" s="227"/>
      <c r="F173" s="230" t="s">
        <v>598</v>
      </c>
      <c r="G173" s="227"/>
      <c r="H173" s="231">
        <v>122.32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219</v>
      </c>
      <c r="AU173" s="237" t="s">
        <v>95</v>
      </c>
      <c r="AV173" s="13" t="s">
        <v>95</v>
      </c>
      <c r="AW173" s="13" t="s">
        <v>4</v>
      </c>
      <c r="AX173" s="13" t="s">
        <v>84</v>
      </c>
      <c r="AY173" s="237" t="s">
        <v>211</v>
      </c>
    </row>
    <row r="174" spans="1:65" s="12" customFormat="1" ht="22.9" customHeight="1">
      <c r="B174" s="197"/>
      <c r="C174" s="198"/>
      <c r="D174" s="199" t="s">
        <v>75</v>
      </c>
      <c r="E174" s="211" t="s">
        <v>236</v>
      </c>
      <c r="F174" s="211" t="s">
        <v>390</v>
      </c>
      <c r="G174" s="198"/>
      <c r="H174" s="198"/>
      <c r="I174" s="201"/>
      <c r="J174" s="212">
        <f>BK174</f>
        <v>0</v>
      </c>
      <c r="K174" s="198"/>
      <c r="L174" s="203"/>
      <c r="M174" s="204"/>
      <c r="N174" s="205"/>
      <c r="O174" s="205"/>
      <c r="P174" s="206">
        <f>SUM(P175:P185)</f>
        <v>0</v>
      </c>
      <c r="Q174" s="205"/>
      <c r="R174" s="206">
        <f>SUM(R175:R185)</f>
        <v>113.9770656</v>
      </c>
      <c r="S174" s="205"/>
      <c r="T174" s="207">
        <f>SUM(T175:T185)</f>
        <v>0</v>
      </c>
      <c r="AR174" s="208" t="s">
        <v>84</v>
      </c>
      <c r="AT174" s="209" t="s">
        <v>75</v>
      </c>
      <c r="AU174" s="209" t="s">
        <v>84</v>
      </c>
      <c r="AY174" s="208" t="s">
        <v>211</v>
      </c>
      <c r="BK174" s="210">
        <f>SUM(BK175:BK185)</f>
        <v>0</v>
      </c>
    </row>
    <row r="175" spans="1:65" s="2" customFormat="1" ht="22.15" customHeight="1">
      <c r="A175" s="33"/>
      <c r="B175" s="34"/>
      <c r="C175" s="213" t="s">
        <v>298</v>
      </c>
      <c r="D175" s="213" t="s">
        <v>213</v>
      </c>
      <c r="E175" s="214" t="s">
        <v>392</v>
      </c>
      <c r="F175" s="215" t="s">
        <v>393</v>
      </c>
      <c r="G175" s="216" t="s">
        <v>216</v>
      </c>
      <c r="H175" s="217">
        <v>119.92</v>
      </c>
      <c r="I175" s="218"/>
      <c r="J175" s="217">
        <f>ROUND(I175*H175,2)</f>
        <v>0</v>
      </c>
      <c r="K175" s="219"/>
      <c r="L175" s="38"/>
      <c r="M175" s="220" t="s">
        <v>1</v>
      </c>
      <c r="N175" s="221" t="s">
        <v>42</v>
      </c>
      <c r="O175" s="74"/>
      <c r="P175" s="222">
        <f>O175*H175</f>
        <v>0</v>
      </c>
      <c r="Q175" s="222">
        <v>0.27994000000000002</v>
      </c>
      <c r="R175" s="222">
        <f>Q175*H175</f>
        <v>33.570404800000006</v>
      </c>
      <c r="S175" s="222">
        <v>0</v>
      </c>
      <c r="T175" s="223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24" t="s">
        <v>217</v>
      </c>
      <c r="AT175" s="224" t="s">
        <v>213</v>
      </c>
      <c r="AU175" s="224" t="s">
        <v>95</v>
      </c>
      <c r="AY175" s="16" t="s">
        <v>211</v>
      </c>
      <c r="BE175" s="225">
        <f>IF(N175="základná",J175,0)</f>
        <v>0</v>
      </c>
      <c r="BF175" s="225">
        <f>IF(N175="znížená",J175,0)</f>
        <v>0</v>
      </c>
      <c r="BG175" s="225">
        <f>IF(N175="zákl. prenesená",J175,0)</f>
        <v>0</v>
      </c>
      <c r="BH175" s="225">
        <f>IF(N175="zníž. prenesená",J175,0)</f>
        <v>0</v>
      </c>
      <c r="BI175" s="225">
        <f>IF(N175="nulová",J175,0)</f>
        <v>0</v>
      </c>
      <c r="BJ175" s="16" t="s">
        <v>95</v>
      </c>
      <c r="BK175" s="225">
        <f>ROUND(I175*H175,2)</f>
        <v>0</v>
      </c>
      <c r="BL175" s="16" t="s">
        <v>217</v>
      </c>
      <c r="BM175" s="224" t="s">
        <v>394</v>
      </c>
    </row>
    <row r="176" spans="1:65" s="13" customFormat="1">
      <c r="B176" s="226"/>
      <c r="C176" s="227"/>
      <c r="D176" s="228" t="s">
        <v>219</v>
      </c>
      <c r="E176" s="229" t="s">
        <v>1</v>
      </c>
      <c r="F176" s="230" t="s">
        <v>597</v>
      </c>
      <c r="G176" s="227"/>
      <c r="H176" s="231">
        <v>119.92</v>
      </c>
      <c r="I176" s="232"/>
      <c r="J176" s="227"/>
      <c r="K176" s="227"/>
      <c r="L176" s="233"/>
      <c r="M176" s="234"/>
      <c r="N176" s="235"/>
      <c r="O176" s="235"/>
      <c r="P176" s="235"/>
      <c r="Q176" s="235"/>
      <c r="R176" s="235"/>
      <c r="S176" s="235"/>
      <c r="T176" s="236"/>
      <c r="AT176" s="237" t="s">
        <v>219</v>
      </c>
      <c r="AU176" s="237" t="s">
        <v>95</v>
      </c>
      <c r="AV176" s="13" t="s">
        <v>95</v>
      </c>
      <c r="AW176" s="13" t="s">
        <v>32</v>
      </c>
      <c r="AX176" s="13" t="s">
        <v>84</v>
      </c>
      <c r="AY176" s="237" t="s">
        <v>211</v>
      </c>
    </row>
    <row r="177" spans="1:65" s="2" customFormat="1" ht="30" customHeight="1">
      <c r="A177" s="33"/>
      <c r="B177" s="34"/>
      <c r="C177" s="213" t="s">
        <v>303</v>
      </c>
      <c r="D177" s="213" t="s">
        <v>213</v>
      </c>
      <c r="E177" s="214" t="s">
        <v>396</v>
      </c>
      <c r="F177" s="215" t="s">
        <v>397</v>
      </c>
      <c r="G177" s="216" t="s">
        <v>216</v>
      </c>
      <c r="H177" s="217">
        <v>119.92</v>
      </c>
      <c r="I177" s="218"/>
      <c r="J177" s="217">
        <f>ROUND(I177*H177,2)</f>
        <v>0</v>
      </c>
      <c r="K177" s="219"/>
      <c r="L177" s="38"/>
      <c r="M177" s="220" t="s">
        <v>1</v>
      </c>
      <c r="N177" s="221" t="s">
        <v>42</v>
      </c>
      <c r="O177" s="74"/>
      <c r="P177" s="222">
        <f>O177*H177</f>
        <v>0</v>
      </c>
      <c r="Q177" s="222">
        <v>0.37441000000000002</v>
      </c>
      <c r="R177" s="222">
        <f>Q177*H177</f>
        <v>44.899247200000005</v>
      </c>
      <c r="S177" s="222">
        <v>0</v>
      </c>
      <c r="T177" s="223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24" t="s">
        <v>217</v>
      </c>
      <c r="AT177" s="224" t="s">
        <v>213</v>
      </c>
      <c r="AU177" s="224" t="s">
        <v>95</v>
      </c>
      <c r="AY177" s="16" t="s">
        <v>211</v>
      </c>
      <c r="BE177" s="225">
        <f>IF(N177="základná",J177,0)</f>
        <v>0</v>
      </c>
      <c r="BF177" s="225">
        <f>IF(N177="znížená",J177,0)</f>
        <v>0</v>
      </c>
      <c r="BG177" s="225">
        <f>IF(N177="zákl. prenesená",J177,0)</f>
        <v>0</v>
      </c>
      <c r="BH177" s="225">
        <f>IF(N177="zníž. prenesená",J177,0)</f>
        <v>0</v>
      </c>
      <c r="BI177" s="225">
        <f>IF(N177="nulová",J177,0)</f>
        <v>0</v>
      </c>
      <c r="BJ177" s="16" t="s">
        <v>95</v>
      </c>
      <c r="BK177" s="225">
        <f>ROUND(I177*H177,2)</f>
        <v>0</v>
      </c>
      <c r="BL177" s="16" t="s">
        <v>217</v>
      </c>
      <c r="BM177" s="224" t="s">
        <v>398</v>
      </c>
    </row>
    <row r="178" spans="1:65" s="2" customFormat="1" ht="22.15" customHeight="1">
      <c r="A178" s="33"/>
      <c r="B178" s="34"/>
      <c r="C178" s="213" t="s">
        <v>309</v>
      </c>
      <c r="D178" s="213" t="s">
        <v>213</v>
      </c>
      <c r="E178" s="214" t="s">
        <v>400</v>
      </c>
      <c r="F178" s="215" t="s">
        <v>401</v>
      </c>
      <c r="G178" s="216" t="s">
        <v>216</v>
      </c>
      <c r="H178" s="217">
        <v>119.92</v>
      </c>
      <c r="I178" s="218"/>
      <c r="J178" s="217">
        <f>ROUND(I178*H178,2)</f>
        <v>0</v>
      </c>
      <c r="K178" s="219"/>
      <c r="L178" s="38"/>
      <c r="M178" s="220" t="s">
        <v>1</v>
      </c>
      <c r="N178" s="221" t="s">
        <v>42</v>
      </c>
      <c r="O178" s="74"/>
      <c r="P178" s="222">
        <f>O178*H178</f>
        <v>0</v>
      </c>
      <c r="Q178" s="222">
        <v>5.6100000000000004E-3</v>
      </c>
      <c r="R178" s="222">
        <f>Q178*H178</f>
        <v>0.6727512000000001</v>
      </c>
      <c r="S178" s="222">
        <v>0</v>
      </c>
      <c r="T178" s="223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24" t="s">
        <v>217</v>
      </c>
      <c r="AT178" s="224" t="s">
        <v>213</v>
      </c>
      <c r="AU178" s="224" t="s">
        <v>95</v>
      </c>
      <c r="AY178" s="16" t="s">
        <v>211</v>
      </c>
      <c r="BE178" s="225">
        <f>IF(N178="základná",J178,0)</f>
        <v>0</v>
      </c>
      <c r="BF178" s="225">
        <f>IF(N178="znížená",J178,0)</f>
        <v>0</v>
      </c>
      <c r="BG178" s="225">
        <f>IF(N178="zákl. prenesená",J178,0)</f>
        <v>0</v>
      </c>
      <c r="BH178" s="225">
        <f>IF(N178="zníž. prenesená",J178,0)</f>
        <v>0</v>
      </c>
      <c r="BI178" s="225">
        <f>IF(N178="nulová",J178,0)</f>
        <v>0</v>
      </c>
      <c r="BJ178" s="16" t="s">
        <v>95</v>
      </c>
      <c r="BK178" s="225">
        <f>ROUND(I178*H178,2)</f>
        <v>0</v>
      </c>
      <c r="BL178" s="16" t="s">
        <v>217</v>
      </c>
      <c r="BM178" s="224" t="s">
        <v>402</v>
      </c>
    </row>
    <row r="179" spans="1:65" s="2" customFormat="1" ht="34.9" customHeight="1">
      <c r="A179" s="33"/>
      <c r="B179" s="34"/>
      <c r="C179" s="213" t="s">
        <v>7</v>
      </c>
      <c r="D179" s="213" t="s">
        <v>213</v>
      </c>
      <c r="E179" s="214" t="s">
        <v>404</v>
      </c>
      <c r="F179" s="215" t="s">
        <v>405</v>
      </c>
      <c r="G179" s="216" t="s">
        <v>216</v>
      </c>
      <c r="H179" s="217">
        <v>124.08</v>
      </c>
      <c r="I179" s="218"/>
      <c r="J179" s="217">
        <f>ROUND(I179*H179,2)</f>
        <v>0</v>
      </c>
      <c r="K179" s="219"/>
      <c r="L179" s="38"/>
      <c r="M179" s="220" t="s">
        <v>1</v>
      </c>
      <c r="N179" s="221" t="s">
        <v>42</v>
      </c>
      <c r="O179" s="74"/>
      <c r="P179" s="222">
        <f>O179*H179</f>
        <v>0</v>
      </c>
      <c r="Q179" s="222">
        <v>7.1000000000000002E-4</v>
      </c>
      <c r="R179" s="222">
        <f>Q179*H179</f>
        <v>8.8096800000000003E-2</v>
      </c>
      <c r="S179" s="222">
        <v>0</v>
      </c>
      <c r="T179" s="223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24" t="s">
        <v>217</v>
      </c>
      <c r="AT179" s="224" t="s">
        <v>213</v>
      </c>
      <c r="AU179" s="224" t="s">
        <v>95</v>
      </c>
      <c r="AY179" s="16" t="s">
        <v>211</v>
      </c>
      <c r="BE179" s="225">
        <f>IF(N179="základná",J179,0)</f>
        <v>0</v>
      </c>
      <c r="BF179" s="225">
        <f>IF(N179="znížená",J179,0)</f>
        <v>0</v>
      </c>
      <c r="BG179" s="225">
        <f>IF(N179="zákl. prenesená",J179,0)</f>
        <v>0</v>
      </c>
      <c r="BH179" s="225">
        <f>IF(N179="zníž. prenesená",J179,0)</f>
        <v>0</v>
      </c>
      <c r="BI179" s="225">
        <f>IF(N179="nulová",J179,0)</f>
        <v>0</v>
      </c>
      <c r="BJ179" s="16" t="s">
        <v>95</v>
      </c>
      <c r="BK179" s="225">
        <f>ROUND(I179*H179,2)</f>
        <v>0</v>
      </c>
      <c r="BL179" s="16" t="s">
        <v>217</v>
      </c>
      <c r="BM179" s="224" t="s">
        <v>406</v>
      </c>
    </row>
    <row r="180" spans="1:65" s="13" customFormat="1">
      <c r="B180" s="226"/>
      <c r="C180" s="227"/>
      <c r="D180" s="228" t="s">
        <v>219</v>
      </c>
      <c r="E180" s="229" t="s">
        <v>1</v>
      </c>
      <c r="F180" s="230" t="s">
        <v>599</v>
      </c>
      <c r="G180" s="227"/>
      <c r="H180" s="231">
        <v>119.92</v>
      </c>
      <c r="I180" s="232"/>
      <c r="J180" s="227"/>
      <c r="K180" s="227"/>
      <c r="L180" s="233"/>
      <c r="M180" s="234"/>
      <c r="N180" s="235"/>
      <c r="O180" s="235"/>
      <c r="P180" s="235"/>
      <c r="Q180" s="235"/>
      <c r="R180" s="235"/>
      <c r="S180" s="235"/>
      <c r="T180" s="236"/>
      <c r="AT180" s="237" t="s">
        <v>219</v>
      </c>
      <c r="AU180" s="237" t="s">
        <v>95</v>
      </c>
      <c r="AV180" s="13" t="s">
        <v>95</v>
      </c>
      <c r="AW180" s="13" t="s">
        <v>32</v>
      </c>
      <c r="AX180" s="13" t="s">
        <v>76</v>
      </c>
      <c r="AY180" s="237" t="s">
        <v>211</v>
      </c>
    </row>
    <row r="181" spans="1:65" s="13" customFormat="1">
      <c r="B181" s="226"/>
      <c r="C181" s="227"/>
      <c r="D181" s="228" t="s">
        <v>219</v>
      </c>
      <c r="E181" s="229" t="s">
        <v>1</v>
      </c>
      <c r="F181" s="230" t="s">
        <v>600</v>
      </c>
      <c r="G181" s="227"/>
      <c r="H181" s="231">
        <v>4.16</v>
      </c>
      <c r="I181" s="232"/>
      <c r="J181" s="227"/>
      <c r="K181" s="227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219</v>
      </c>
      <c r="AU181" s="237" t="s">
        <v>95</v>
      </c>
      <c r="AV181" s="13" t="s">
        <v>95</v>
      </c>
      <c r="AW181" s="13" t="s">
        <v>32</v>
      </c>
      <c r="AX181" s="13" t="s">
        <v>76</v>
      </c>
      <c r="AY181" s="237" t="s">
        <v>211</v>
      </c>
    </row>
    <row r="182" spans="1:65" s="14" customFormat="1">
      <c r="B182" s="238"/>
      <c r="C182" s="239"/>
      <c r="D182" s="228" t="s">
        <v>219</v>
      </c>
      <c r="E182" s="240" t="s">
        <v>1</v>
      </c>
      <c r="F182" s="241" t="s">
        <v>231</v>
      </c>
      <c r="G182" s="239"/>
      <c r="H182" s="242">
        <v>124.08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AT182" s="248" t="s">
        <v>219</v>
      </c>
      <c r="AU182" s="248" t="s">
        <v>95</v>
      </c>
      <c r="AV182" s="14" t="s">
        <v>217</v>
      </c>
      <c r="AW182" s="14" t="s">
        <v>32</v>
      </c>
      <c r="AX182" s="14" t="s">
        <v>84</v>
      </c>
      <c r="AY182" s="248" t="s">
        <v>211</v>
      </c>
    </row>
    <row r="183" spans="1:65" s="2" customFormat="1" ht="34.9" customHeight="1">
      <c r="A183" s="33"/>
      <c r="B183" s="34"/>
      <c r="C183" s="213" t="s">
        <v>318</v>
      </c>
      <c r="D183" s="213" t="s">
        <v>213</v>
      </c>
      <c r="E183" s="214" t="s">
        <v>410</v>
      </c>
      <c r="F183" s="215" t="s">
        <v>411</v>
      </c>
      <c r="G183" s="216" t="s">
        <v>216</v>
      </c>
      <c r="H183" s="217">
        <v>119.92</v>
      </c>
      <c r="I183" s="218"/>
      <c r="J183" s="217">
        <f>ROUND(I183*H183,2)</f>
        <v>0</v>
      </c>
      <c r="K183" s="219"/>
      <c r="L183" s="38"/>
      <c r="M183" s="220" t="s">
        <v>1</v>
      </c>
      <c r="N183" s="221" t="s">
        <v>42</v>
      </c>
      <c r="O183" s="74"/>
      <c r="P183" s="222">
        <f>O183*H183</f>
        <v>0</v>
      </c>
      <c r="Q183" s="222">
        <v>0.10373</v>
      </c>
      <c r="R183" s="222">
        <f>Q183*H183</f>
        <v>12.4393016</v>
      </c>
      <c r="S183" s="222">
        <v>0</v>
      </c>
      <c r="T183" s="223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24" t="s">
        <v>217</v>
      </c>
      <c r="AT183" s="224" t="s">
        <v>213</v>
      </c>
      <c r="AU183" s="224" t="s">
        <v>95</v>
      </c>
      <c r="AY183" s="16" t="s">
        <v>211</v>
      </c>
      <c r="BE183" s="225">
        <f>IF(N183="základná",J183,0)</f>
        <v>0</v>
      </c>
      <c r="BF183" s="225">
        <f>IF(N183="znížená",J183,0)</f>
        <v>0</v>
      </c>
      <c r="BG183" s="225">
        <f>IF(N183="zákl. prenesená",J183,0)</f>
        <v>0</v>
      </c>
      <c r="BH183" s="225">
        <f>IF(N183="zníž. prenesená",J183,0)</f>
        <v>0</v>
      </c>
      <c r="BI183" s="225">
        <f>IF(N183="nulová",J183,0)</f>
        <v>0</v>
      </c>
      <c r="BJ183" s="16" t="s">
        <v>95</v>
      </c>
      <c r="BK183" s="225">
        <f>ROUND(I183*H183,2)</f>
        <v>0</v>
      </c>
      <c r="BL183" s="16" t="s">
        <v>217</v>
      </c>
      <c r="BM183" s="224" t="s">
        <v>412</v>
      </c>
    </row>
    <row r="184" spans="1:65" s="2" customFormat="1" ht="34.9" customHeight="1">
      <c r="A184" s="33"/>
      <c r="B184" s="34"/>
      <c r="C184" s="213" t="s">
        <v>323</v>
      </c>
      <c r="D184" s="213" t="s">
        <v>213</v>
      </c>
      <c r="E184" s="214" t="s">
        <v>414</v>
      </c>
      <c r="F184" s="215" t="s">
        <v>415</v>
      </c>
      <c r="G184" s="216" t="s">
        <v>216</v>
      </c>
      <c r="H184" s="217">
        <v>4.16</v>
      </c>
      <c r="I184" s="218"/>
      <c r="J184" s="217">
        <f>ROUND(I184*H184,2)</f>
        <v>0</v>
      </c>
      <c r="K184" s="219"/>
      <c r="L184" s="38"/>
      <c r="M184" s="220" t="s">
        <v>1</v>
      </c>
      <c r="N184" s="221" t="s">
        <v>42</v>
      </c>
      <c r="O184" s="74"/>
      <c r="P184" s="222">
        <f>O184*H184</f>
        <v>0</v>
      </c>
      <c r="Q184" s="222">
        <v>0.12966</v>
      </c>
      <c r="R184" s="222">
        <f>Q184*H184</f>
        <v>0.53938560000000002</v>
      </c>
      <c r="S184" s="222">
        <v>0</v>
      </c>
      <c r="T184" s="223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24" t="s">
        <v>217</v>
      </c>
      <c r="AT184" s="224" t="s">
        <v>213</v>
      </c>
      <c r="AU184" s="224" t="s">
        <v>95</v>
      </c>
      <c r="AY184" s="16" t="s">
        <v>211</v>
      </c>
      <c r="BE184" s="225">
        <f>IF(N184="základná",J184,0)</f>
        <v>0</v>
      </c>
      <c r="BF184" s="225">
        <f>IF(N184="znížená",J184,0)</f>
        <v>0</v>
      </c>
      <c r="BG184" s="225">
        <f>IF(N184="zákl. prenesená",J184,0)</f>
        <v>0</v>
      </c>
      <c r="BH184" s="225">
        <f>IF(N184="zníž. prenesená",J184,0)</f>
        <v>0</v>
      </c>
      <c r="BI184" s="225">
        <f>IF(N184="nulová",J184,0)</f>
        <v>0</v>
      </c>
      <c r="BJ184" s="16" t="s">
        <v>95</v>
      </c>
      <c r="BK184" s="225">
        <f>ROUND(I184*H184,2)</f>
        <v>0</v>
      </c>
      <c r="BL184" s="16" t="s">
        <v>217</v>
      </c>
      <c r="BM184" s="224" t="s">
        <v>416</v>
      </c>
    </row>
    <row r="185" spans="1:65" s="2" customFormat="1" ht="34.9" customHeight="1">
      <c r="A185" s="33"/>
      <c r="B185" s="34"/>
      <c r="C185" s="213" t="s">
        <v>327</v>
      </c>
      <c r="D185" s="213" t="s">
        <v>213</v>
      </c>
      <c r="E185" s="214" t="s">
        <v>418</v>
      </c>
      <c r="F185" s="215" t="s">
        <v>419</v>
      </c>
      <c r="G185" s="216" t="s">
        <v>216</v>
      </c>
      <c r="H185" s="217">
        <v>119.92</v>
      </c>
      <c r="I185" s="218"/>
      <c r="J185" s="217">
        <f>ROUND(I185*H185,2)</f>
        <v>0</v>
      </c>
      <c r="K185" s="219"/>
      <c r="L185" s="38"/>
      <c r="M185" s="220" t="s">
        <v>1</v>
      </c>
      <c r="N185" s="221" t="s">
        <v>42</v>
      </c>
      <c r="O185" s="74"/>
      <c r="P185" s="222">
        <f>O185*H185</f>
        <v>0</v>
      </c>
      <c r="Q185" s="222">
        <v>0.18151999999999999</v>
      </c>
      <c r="R185" s="222">
        <f>Q185*H185</f>
        <v>21.767878399999997</v>
      </c>
      <c r="S185" s="222">
        <v>0</v>
      </c>
      <c r="T185" s="223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24" t="s">
        <v>217</v>
      </c>
      <c r="AT185" s="224" t="s">
        <v>213</v>
      </c>
      <c r="AU185" s="224" t="s">
        <v>95</v>
      </c>
      <c r="AY185" s="16" t="s">
        <v>211</v>
      </c>
      <c r="BE185" s="225">
        <f>IF(N185="základná",J185,0)</f>
        <v>0</v>
      </c>
      <c r="BF185" s="225">
        <f>IF(N185="znížená",J185,0)</f>
        <v>0</v>
      </c>
      <c r="BG185" s="225">
        <f>IF(N185="zákl. prenesená",J185,0)</f>
        <v>0</v>
      </c>
      <c r="BH185" s="225">
        <f>IF(N185="zníž. prenesená",J185,0)</f>
        <v>0</v>
      </c>
      <c r="BI185" s="225">
        <f>IF(N185="nulová",J185,0)</f>
        <v>0</v>
      </c>
      <c r="BJ185" s="16" t="s">
        <v>95</v>
      </c>
      <c r="BK185" s="225">
        <f>ROUND(I185*H185,2)</f>
        <v>0</v>
      </c>
      <c r="BL185" s="16" t="s">
        <v>217</v>
      </c>
      <c r="BM185" s="224" t="s">
        <v>420</v>
      </c>
    </row>
    <row r="186" spans="1:65" s="12" customFormat="1" ht="22.9" customHeight="1">
      <c r="B186" s="197"/>
      <c r="C186" s="198"/>
      <c r="D186" s="199" t="s">
        <v>75</v>
      </c>
      <c r="E186" s="211" t="s">
        <v>256</v>
      </c>
      <c r="F186" s="211" t="s">
        <v>457</v>
      </c>
      <c r="G186" s="198"/>
      <c r="H186" s="198"/>
      <c r="I186" s="201"/>
      <c r="J186" s="212">
        <f>BK186</f>
        <v>0</v>
      </c>
      <c r="K186" s="198"/>
      <c r="L186" s="203"/>
      <c r="M186" s="204"/>
      <c r="N186" s="205"/>
      <c r="O186" s="205"/>
      <c r="P186" s="206">
        <f>SUM(P187:P228)</f>
        <v>0</v>
      </c>
      <c r="Q186" s="205"/>
      <c r="R186" s="206">
        <f>SUM(R187:R228)</f>
        <v>28.6100615</v>
      </c>
      <c r="S186" s="205"/>
      <c r="T186" s="207">
        <f>SUM(T187:T228)</f>
        <v>0.17600000000000002</v>
      </c>
      <c r="AR186" s="208" t="s">
        <v>84</v>
      </c>
      <c r="AT186" s="209" t="s">
        <v>75</v>
      </c>
      <c r="AU186" s="209" t="s">
        <v>84</v>
      </c>
      <c r="AY186" s="208" t="s">
        <v>211</v>
      </c>
      <c r="BK186" s="210">
        <f>SUM(BK187:BK228)</f>
        <v>0</v>
      </c>
    </row>
    <row r="187" spans="1:65" s="2" customFormat="1" ht="22.15" customHeight="1">
      <c r="A187" s="33"/>
      <c r="B187" s="34"/>
      <c r="C187" s="213" t="s">
        <v>332</v>
      </c>
      <c r="D187" s="213" t="s">
        <v>213</v>
      </c>
      <c r="E187" s="214" t="s">
        <v>463</v>
      </c>
      <c r="F187" s="215" t="s">
        <v>464</v>
      </c>
      <c r="G187" s="216" t="s">
        <v>384</v>
      </c>
      <c r="H187" s="217">
        <v>9</v>
      </c>
      <c r="I187" s="218"/>
      <c r="J187" s="217">
        <f>ROUND(I187*H187,2)</f>
        <v>0</v>
      </c>
      <c r="K187" s="219"/>
      <c r="L187" s="38"/>
      <c r="M187" s="220" t="s">
        <v>1</v>
      </c>
      <c r="N187" s="221" t="s">
        <v>42</v>
      </c>
      <c r="O187" s="74"/>
      <c r="P187" s="222">
        <f>O187*H187</f>
        <v>0</v>
      </c>
      <c r="Q187" s="222">
        <v>0.22133</v>
      </c>
      <c r="R187" s="222">
        <f>Q187*H187</f>
        <v>1.99197</v>
      </c>
      <c r="S187" s="222">
        <v>0</v>
      </c>
      <c r="T187" s="223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24" t="s">
        <v>217</v>
      </c>
      <c r="AT187" s="224" t="s">
        <v>213</v>
      </c>
      <c r="AU187" s="224" t="s">
        <v>95</v>
      </c>
      <c r="AY187" s="16" t="s">
        <v>211</v>
      </c>
      <c r="BE187" s="225">
        <f>IF(N187="základná",J187,0)</f>
        <v>0</v>
      </c>
      <c r="BF187" s="225">
        <f>IF(N187="znížená",J187,0)</f>
        <v>0</v>
      </c>
      <c r="BG187" s="225">
        <f>IF(N187="zákl. prenesená",J187,0)</f>
        <v>0</v>
      </c>
      <c r="BH187" s="225">
        <f>IF(N187="zníž. prenesená",J187,0)</f>
        <v>0</v>
      </c>
      <c r="BI187" s="225">
        <f>IF(N187="nulová",J187,0)</f>
        <v>0</v>
      </c>
      <c r="BJ187" s="16" t="s">
        <v>95</v>
      </c>
      <c r="BK187" s="225">
        <f>ROUND(I187*H187,2)</f>
        <v>0</v>
      </c>
      <c r="BL187" s="16" t="s">
        <v>217</v>
      </c>
      <c r="BM187" s="224" t="s">
        <v>465</v>
      </c>
    </row>
    <row r="188" spans="1:65" s="13" customFormat="1">
      <c r="B188" s="226"/>
      <c r="C188" s="227"/>
      <c r="D188" s="228" t="s">
        <v>219</v>
      </c>
      <c r="E188" s="229" t="s">
        <v>1</v>
      </c>
      <c r="F188" s="230" t="s">
        <v>601</v>
      </c>
      <c r="G188" s="227"/>
      <c r="H188" s="231">
        <v>3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219</v>
      </c>
      <c r="AU188" s="237" t="s">
        <v>95</v>
      </c>
      <c r="AV188" s="13" t="s">
        <v>95</v>
      </c>
      <c r="AW188" s="13" t="s">
        <v>32</v>
      </c>
      <c r="AX188" s="13" t="s">
        <v>76</v>
      </c>
      <c r="AY188" s="237" t="s">
        <v>211</v>
      </c>
    </row>
    <row r="189" spans="1:65" s="13" customFormat="1">
      <c r="B189" s="226"/>
      <c r="C189" s="227"/>
      <c r="D189" s="228" t="s">
        <v>219</v>
      </c>
      <c r="E189" s="229" t="s">
        <v>1</v>
      </c>
      <c r="F189" s="230" t="s">
        <v>602</v>
      </c>
      <c r="G189" s="227"/>
      <c r="H189" s="231">
        <v>6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219</v>
      </c>
      <c r="AU189" s="237" t="s">
        <v>95</v>
      </c>
      <c r="AV189" s="13" t="s">
        <v>95</v>
      </c>
      <c r="AW189" s="13" t="s">
        <v>32</v>
      </c>
      <c r="AX189" s="13" t="s">
        <v>76</v>
      </c>
      <c r="AY189" s="237" t="s">
        <v>211</v>
      </c>
    </row>
    <row r="190" spans="1:65" s="14" customFormat="1">
      <c r="B190" s="238"/>
      <c r="C190" s="239"/>
      <c r="D190" s="228" t="s">
        <v>219</v>
      </c>
      <c r="E190" s="240" t="s">
        <v>1</v>
      </c>
      <c r="F190" s="241" t="s">
        <v>231</v>
      </c>
      <c r="G190" s="239"/>
      <c r="H190" s="242">
        <v>9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219</v>
      </c>
      <c r="AU190" s="248" t="s">
        <v>95</v>
      </c>
      <c r="AV190" s="14" t="s">
        <v>217</v>
      </c>
      <c r="AW190" s="14" t="s">
        <v>32</v>
      </c>
      <c r="AX190" s="14" t="s">
        <v>84</v>
      </c>
      <c r="AY190" s="248" t="s">
        <v>211</v>
      </c>
    </row>
    <row r="191" spans="1:65" s="2" customFormat="1" ht="14.45" customHeight="1">
      <c r="A191" s="33"/>
      <c r="B191" s="34"/>
      <c r="C191" s="249" t="s">
        <v>337</v>
      </c>
      <c r="D191" s="249" t="s">
        <v>314</v>
      </c>
      <c r="E191" s="250" t="s">
        <v>469</v>
      </c>
      <c r="F191" s="251" t="s">
        <v>470</v>
      </c>
      <c r="G191" s="252" t="s">
        <v>384</v>
      </c>
      <c r="H191" s="253">
        <v>6</v>
      </c>
      <c r="I191" s="254"/>
      <c r="J191" s="253">
        <f t="shared" ref="J191:J197" si="5">ROUND(I191*H191,2)</f>
        <v>0</v>
      </c>
      <c r="K191" s="255"/>
      <c r="L191" s="256"/>
      <c r="M191" s="257" t="s">
        <v>1</v>
      </c>
      <c r="N191" s="258" t="s">
        <v>42</v>
      </c>
      <c r="O191" s="74"/>
      <c r="P191" s="222">
        <f t="shared" ref="P191:P197" si="6">O191*H191</f>
        <v>0</v>
      </c>
      <c r="Q191" s="222">
        <v>2E-3</v>
      </c>
      <c r="R191" s="222">
        <f t="shared" ref="R191:R197" si="7">Q191*H191</f>
        <v>1.2E-2</v>
      </c>
      <c r="S191" s="222">
        <v>0</v>
      </c>
      <c r="T191" s="223">
        <f t="shared" ref="T191:T197" si="8"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24" t="s">
        <v>252</v>
      </c>
      <c r="AT191" s="224" t="s">
        <v>314</v>
      </c>
      <c r="AU191" s="224" t="s">
        <v>95</v>
      </c>
      <c r="AY191" s="16" t="s">
        <v>211</v>
      </c>
      <c r="BE191" s="225">
        <f t="shared" ref="BE191:BE197" si="9">IF(N191="základná",J191,0)</f>
        <v>0</v>
      </c>
      <c r="BF191" s="225">
        <f t="shared" ref="BF191:BF197" si="10">IF(N191="znížená",J191,0)</f>
        <v>0</v>
      </c>
      <c r="BG191" s="225">
        <f t="shared" ref="BG191:BG197" si="11">IF(N191="zákl. prenesená",J191,0)</f>
        <v>0</v>
      </c>
      <c r="BH191" s="225">
        <f t="shared" ref="BH191:BH197" si="12">IF(N191="zníž. prenesená",J191,0)</f>
        <v>0</v>
      </c>
      <c r="BI191" s="225">
        <f t="shared" ref="BI191:BI197" si="13">IF(N191="nulová",J191,0)</f>
        <v>0</v>
      </c>
      <c r="BJ191" s="16" t="s">
        <v>95</v>
      </c>
      <c r="BK191" s="225">
        <f t="shared" ref="BK191:BK197" si="14">ROUND(I191*H191,2)</f>
        <v>0</v>
      </c>
      <c r="BL191" s="16" t="s">
        <v>217</v>
      </c>
      <c r="BM191" s="224" t="s">
        <v>471</v>
      </c>
    </row>
    <row r="192" spans="1:65" s="2" customFormat="1" ht="22.15" customHeight="1">
      <c r="A192" s="33"/>
      <c r="B192" s="34"/>
      <c r="C192" s="213" t="s">
        <v>342</v>
      </c>
      <c r="D192" s="213" t="s">
        <v>213</v>
      </c>
      <c r="E192" s="214" t="s">
        <v>473</v>
      </c>
      <c r="F192" s="215" t="s">
        <v>474</v>
      </c>
      <c r="G192" s="216" t="s">
        <v>384</v>
      </c>
      <c r="H192" s="217">
        <v>4</v>
      </c>
      <c r="I192" s="218"/>
      <c r="J192" s="217">
        <f t="shared" si="5"/>
        <v>0</v>
      </c>
      <c r="K192" s="219"/>
      <c r="L192" s="38"/>
      <c r="M192" s="220" t="s">
        <v>1</v>
      </c>
      <c r="N192" s="221" t="s">
        <v>42</v>
      </c>
      <c r="O192" s="74"/>
      <c r="P192" s="222">
        <f t="shared" si="6"/>
        <v>0</v>
      </c>
      <c r="Q192" s="222">
        <v>0.11958000000000001</v>
      </c>
      <c r="R192" s="222">
        <f t="shared" si="7"/>
        <v>0.47832000000000002</v>
      </c>
      <c r="S192" s="222">
        <v>0</v>
      </c>
      <c r="T192" s="223">
        <f t="shared" si="8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24" t="s">
        <v>217</v>
      </c>
      <c r="AT192" s="224" t="s">
        <v>213</v>
      </c>
      <c r="AU192" s="224" t="s">
        <v>95</v>
      </c>
      <c r="AY192" s="16" t="s">
        <v>211</v>
      </c>
      <c r="BE192" s="225">
        <f t="shared" si="9"/>
        <v>0</v>
      </c>
      <c r="BF192" s="225">
        <f t="shared" si="10"/>
        <v>0</v>
      </c>
      <c r="BG192" s="225">
        <f t="shared" si="11"/>
        <v>0</v>
      </c>
      <c r="BH192" s="225">
        <f t="shared" si="12"/>
        <v>0</v>
      </c>
      <c r="BI192" s="225">
        <f t="shared" si="13"/>
        <v>0</v>
      </c>
      <c r="BJ192" s="16" t="s">
        <v>95</v>
      </c>
      <c r="BK192" s="225">
        <f t="shared" si="14"/>
        <v>0</v>
      </c>
      <c r="BL192" s="16" t="s">
        <v>217</v>
      </c>
      <c r="BM192" s="224" t="s">
        <v>475</v>
      </c>
    </row>
    <row r="193" spans="1:65" s="2" customFormat="1" ht="14.45" customHeight="1">
      <c r="A193" s="33"/>
      <c r="B193" s="34"/>
      <c r="C193" s="249" t="s">
        <v>347</v>
      </c>
      <c r="D193" s="249" t="s">
        <v>314</v>
      </c>
      <c r="E193" s="250" t="s">
        <v>477</v>
      </c>
      <c r="F193" s="251" t="s">
        <v>478</v>
      </c>
      <c r="G193" s="252" t="s">
        <v>384</v>
      </c>
      <c r="H193" s="253">
        <v>4</v>
      </c>
      <c r="I193" s="254"/>
      <c r="J193" s="253">
        <f t="shared" si="5"/>
        <v>0</v>
      </c>
      <c r="K193" s="255"/>
      <c r="L193" s="256"/>
      <c r="M193" s="257" t="s">
        <v>1</v>
      </c>
      <c r="N193" s="258" t="s">
        <v>42</v>
      </c>
      <c r="O193" s="74"/>
      <c r="P193" s="222">
        <f t="shared" si="6"/>
        <v>0</v>
      </c>
      <c r="Q193" s="222">
        <v>1.4E-3</v>
      </c>
      <c r="R193" s="222">
        <f t="shared" si="7"/>
        <v>5.5999999999999999E-3</v>
      </c>
      <c r="S193" s="222">
        <v>0</v>
      </c>
      <c r="T193" s="223">
        <f t="shared" si="8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24" t="s">
        <v>252</v>
      </c>
      <c r="AT193" s="224" t="s">
        <v>314</v>
      </c>
      <c r="AU193" s="224" t="s">
        <v>95</v>
      </c>
      <c r="AY193" s="16" t="s">
        <v>211</v>
      </c>
      <c r="BE193" s="225">
        <f t="shared" si="9"/>
        <v>0</v>
      </c>
      <c r="BF193" s="225">
        <f t="shared" si="10"/>
        <v>0</v>
      </c>
      <c r="BG193" s="225">
        <f t="shared" si="11"/>
        <v>0</v>
      </c>
      <c r="BH193" s="225">
        <f t="shared" si="12"/>
        <v>0</v>
      </c>
      <c r="BI193" s="225">
        <f t="shared" si="13"/>
        <v>0</v>
      </c>
      <c r="BJ193" s="16" t="s">
        <v>95</v>
      </c>
      <c r="BK193" s="225">
        <f t="shared" si="14"/>
        <v>0</v>
      </c>
      <c r="BL193" s="16" t="s">
        <v>217</v>
      </c>
      <c r="BM193" s="224" t="s">
        <v>479</v>
      </c>
    </row>
    <row r="194" spans="1:65" s="2" customFormat="1" ht="14.45" customHeight="1">
      <c r="A194" s="33"/>
      <c r="B194" s="34"/>
      <c r="C194" s="249" t="s">
        <v>352</v>
      </c>
      <c r="D194" s="249" t="s">
        <v>314</v>
      </c>
      <c r="E194" s="250" t="s">
        <v>481</v>
      </c>
      <c r="F194" s="251" t="s">
        <v>482</v>
      </c>
      <c r="G194" s="252" t="s">
        <v>384</v>
      </c>
      <c r="H194" s="253">
        <v>9</v>
      </c>
      <c r="I194" s="254"/>
      <c r="J194" s="253">
        <f t="shared" si="5"/>
        <v>0</v>
      </c>
      <c r="K194" s="255"/>
      <c r="L194" s="256"/>
      <c r="M194" s="257" t="s">
        <v>1</v>
      </c>
      <c r="N194" s="258" t="s">
        <v>42</v>
      </c>
      <c r="O194" s="74"/>
      <c r="P194" s="222">
        <f t="shared" si="6"/>
        <v>0</v>
      </c>
      <c r="Q194" s="222">
        <v>1.5E-5</v>
      </c>
      <c r="R194" s="222">
        <f t="shared" si="7"/>
        <v>1.35E-4</v>
      </c>
      <c r="S194" s="222">
        <v>0</v>
      </c>
      <c r="T194" s="223">
        <f t="shared" si="8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24" t="s">
        <v>252</v>
      </c>
      <c r="AT194" s="224" t="s">
        <v>314</v>
      </c>
      <c r="AU194" s="224" t="s">
        <v>95</v>
      </c>
      <c r="AY194" s="16" t="s">
        <v>211</v>
      </c>
      <c r="BE194" s="225">
        <f t="shared" si="9"/>
        <v>0</v>
      </c>
      <c r="BF194" s="225">
        <f t="shared" si="10"/>
        <v>0</v>
      </c>
      <c r="BG194" s="225">
        <f t="shared" si="11"/>
        <v>0</v>
      </c>
      <c r="BH194" s="225">
        <f t="shared" si="12"/>
        <v>0</v>
      </c>
      <c r="BI194" s="225">
        <f t="shared" si="13"/>
        <v>0</v>
      </c>
      <c r="BJ194" s="16" t="s">
        <v>95</v>
      </c>
      <c r="BK194" s="225">
        <f t="shared" si="14"/>
        <v>0</v>
      </c>
      <c r="BL194" s="16" t="s">
        <v>217</v>
      </c>
      <c r="BM194" s="224" t="s">
        <v>483</v>
      </c>
    </row>
    <row r="195" spans="1:65" s="2" customFormat="1" ht="30" customHeight="1">
      <c r="A195" s="33"/>
      <c r="B195" s="34"/>
      <c r="C195" s="213" t="s">
        <v>357</v>
      </c>
      <c r="D195" s="213" t="s">
        <v>213</v>
      </c>
      <c r="E195" s="214" t="s">
        <v>485</v>
      </c>
      <c r="F195" s="215" t="s">
        <v>486</v>
      </c>
      <c r="G195" s="216" t="s">
        <v>234</v>
      </c>
      <c r="H195" s="217">
        <v>40.06</v>
      </c>
      <c r="I195" s="218"/>
      <c r="J195" s="217">
        <f t="shared" si="5"/>
        <v>0</v>
      </c>
      <c r="K195" s="219"/>
      <c r="L195" s="38"/>
      <c r="M195" s="220" t="s">
        <v>1</v>
      </c>
      <c r="N195" s="221" t="s">
        <v>42</v>
      </c>
      <c r="O195" s="74"/>
      <c r="P195" s="222">
        <f t="shared" si="6"/>
        <v>0</v>
      </c>
      <c r="Q195" s="222">
        <v>6.9999999999999994E-5</v>
      </c>
      <c r="R195" s="222">
        <f t="shared" si="7"/>
        <v>2.8041999999999997E-3</v>
      </c>
      <c r="S195" s="222">
        <v>0</v>
      </c>
      <c r="T195" s="223">
        <f t="shared" si="8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24" t="s">
        <v>217</v>
      </c>
      <c r="AT195" s="224" t="s">
        <v>213</v>
      </c>
      <c r="AU195" s="224" t="s">
        <v>95</v>
      </c>
      <c r="AY195" s="16" t="s">
        <v>211</v>
      </c>
      <c r="BE195" s="225">
        <f t="shared" si="9"/>
        <v>0</v>
      </c>
      <c r="BF195" s="225">
        <f t="shared" si="10"/>
        <v>0</v>
      </c>
      <c r="BG195" s="225">
        <f t="shared" si="11"/>
        <v>0</v>
      </c>
      <c r="BH195" s="225">
        <f t="shared" si="12"/>
        <v>0</v>
      </c>
      <c r="BI195" s="225">
        <f t="shared" si="13"/>
        <v>0</v>
      </c>
      <c r="BJ195" s="16" t="s">
        <v>95</v>
      </c>
      <c r="BK195" s="225">
        <f t="shared" si="14"/>
        <v>0</v>
      </c>
      <c r="BL195" s="16" t="s">
        <v>217</v>
      </c>
      <c r="BM195" s="224" t="s">
        <v>487</v>
      </c>
    </row>
    <row r="196" spans="1:65" s="2" customFormat="1" ht="22.15" customHeight="1">
      <c r="A196" s="33"/>
      <c r="B196" s="34"/>
      <c r="C196" s="213" t="s">
        <v>362</v>
      </c>
      <c r="D196" s="213" t="s">
        <v>213</v>
      </c>
      <c r="E196" s="214" t="s">
        <v>603</v>
      </c>
      <c r="F196" s="215" t="s">
        <v>604</v>
      </c>
      <c r="G196" s="216" t="s">
        <v>234</v>
      </c>
      <c r="H196" s="217">
        <v>8.4600000000000009</v>
      </c>
      <c r="I196" s="218"/>
      <c r="J196" s="217">
        <f t="shared" si="5"/>
        <v>0</v>
      </c>
      <c r="K196" s="219"/>
      <c r="L196" s="38"/>
      <c r="M196" s="220" t="s">
        <v>1</v>
      </c>
      <c r="N196" s="221" t="s">
        <v>42</v>
      </c>
      <c r="O196" s="74"/>
      <c r="P196" s="222">
        <f t="shared" si="6"/>
        <v>0</v>
      </c>
      <c r="Q196" s="222">
        <v>2.5500000000000002E-3</v>
      </c>
      <c r="R196" s="222">
        <f t="shared" si="7"/>
        <v>2.1573000000000005E-2</v>
      </c>
      <c r="S196" s="222">
        <v>0</v>
      </c>
      <c r="T196" s="223">
        <f t="shared" si="8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24" t="s">
        <v>217</v>
      </c>
      <c r="AT196" s="224" t="s">
        <v>213</v>
      </c>
      <c r="AU196" s="224" t="s">
        <v>95</v>
      </c>
      <c r="AY196" s="16" t="s">
        <v>211</v>
      </c>
      <c r="BE196" s="225">
        <f t="shared" si="9"/>
        <v>0</v>
      </c>
      <c r="BF196" s="225">
        <f t="shared" si="10"/>
        <v>0</v>
      </c>
      <c r="BG196" s="225">
        <f t="shared" si="11"/>
        <v>0</v>
      </c>
      <c r="BH196" s="225">
        <f t="shared" si="12"/>
        <v>0</v>
      </c>
      <c r="BI196" s="225">
        <f t="shared" si="13"/>
        <v>0</v>
      </c>
      <c r="BJ196" s="16" t="s">
        <v>95</v>
      </c>
      <c r="BK196" s="225">
        <f t="shared" si="14"/>
        <v>0</v>
      </c>
      <c r="BL196" s="16" t="s">
        <v>217</v>
      </c>
      <c r="BM196" s="224" t="s">
        <v>605</v>
      </c>
    </row>
    <row r="197" spans="1:65" s="2" customFormat="1" ht="22.15" customHeight="1">
      <c r="A197" s="33"/>
      <c r="B197" s="34"/>
      <c r="C197" s="213" t="s">
        <v>367</v>
      </c>
      <c r="D197" s="213" t="s">
        <v>213</v>
      </c>
      <c r="E197" s="214" t="s">
        <v>606</v>
      </c>
      <c r="F197" s="215" t="s">
        <v>607</v>
      </c>
      <c r="G197" s="216" t="s">
        <v>216</v>
      </c>
      <c r="H197" s="217">
        <v>15</v>
      </c>
      <c r="I197" s="218"/>
      <c r="J197" s="217">
        <f t="shared" si="5"/>
        <v>0</v>
      </c>
      <c r="K197" s="219"/>
      <c r="L197" s="38"/>
      <c r="M197" s="220" t="s">
        <v>1</v>
      </c>
      <c r="N197" s="221" t="s">
        <v>42</v>
      </c>
      <c r="O197" s="74"/>
      <c r="P197" s="222">
        <f t="shared" si="6"/>
        <v>0</v>
      </c>
      <c r="Q197" s="222">
        <v>5.9999999999999995E-4</v>
      </c>
      <c r="R197" s="222">
        <f t="shared" si="7"/>
        <v>8.9999999999999993E-3</v>
      </c>
      <c r="S197" s="222">
        <v>0</v>
      </c>
      <c r="T197" s="223">
        <f t="shared" si="8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24" t="s">
        <v>217</v>
      </c>
      <c r="AT197" s="224" t="s">
        <v>213</v>
      </c>
      <c r="AU197" s="224" t="s">
        <v>95</v>
      </c>
      <c r="AY197" s="16" t="s">
        <v>211</v>
      </c>
      <c r="BE197" s="225">
        <f t="shared" si="9"/>
        <v>0</v>
      </c>
      <c r="BF197" s="225">
        <f t="shared" si="10"/>
        <v>0</v>
      </c>
      <c r="BG197" s="225">
        <f t="shared" si="11"/>
        <v>0</v>
      </c>
      <c r="BH197" s="225">
        <f t="shared" si="12"/>
        <v>0</v>
      </c>
      <c r="BI197" s="225">
        <f t="shared" si="13"/>
        <v>0</v>
      </c>
      <c r="BJ197" s="16" t="s">
        <v>95</v>
      </c>
      <c r="BK197" s="225">
        <f t="shared" si="14"/>
        <v>0</v>
      </c>
      <c r="BL197" s="16" t="s">
        <v>217</v>
      </c>
      <c r="BM197" s="224" t="s">
        <v>608</v>
      </c>
    </row>
    <row r="198" spans="1:65" s="13" customFormat="1">
      <c r="B198" s="226"/>
      <c r="C198" s="227"/>
      <c r="D198" s="228" t="s">
        <v>219</v>
      </c>
      <c r="E198" s="229" t="s">
        <v>1</v>
      </c>
      <c r="F198" s="230" t="s">
        <v>609</v>
      </c>
      <c r="G198" s="227"/>
      <c r="H198" s="231">
        <v>12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AT198" s="237" t="s">
        <v>219</v>
      </c>
      <c r="AU198" s="237" t="s">
        <v>95</v>
      </c>
      <c r="AV198" s="13" t="s">
        <v>95</v>
      </c>
      <c r="AW198" s="13" t="s">
        <v>32</v>
      </c>
      <c r="AX198" s="13" t="s">
        <v>76</v>
      </c>
      <c r="AY198" s="237" t="s">
        <v>211</v>
      </c>
    </row>
    <row r="199" spans="1:65" s="13" customFormat="1">
      <c r="B199" s="226"/>
      <c r="C199" s="227"/>
      <c r="D199" s="228" t="s">
        <v>219</v>
      </c>
      <c r="E199" s="229" t="s">
        <v>1</v>
      </c>
      <c r="F199" s="230" t="s">
        <v>610</v>
      </c>
      <c r="G199" s="227"/>
      <c r="H199" s="231">
        <v>3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AT199" s="237" t="s">
        <v>219</v>
      </c>
      <c r="AU199" s="237" t="s">
        <v>95</v>
      </c>
      <c r="AV199" s="13" t="s">
        <v>95</v>
      </c>
      <c r="AW199" s="13" t="s">
        <v>32</v>
      </c>
      <c r="AX199" s="13" t="s">
        <v>76</v>
      </c>
      <c r="AY199" s="237" t="s">
        <v>211</v>
      </c>
    </row>
    <row r="200" spans="1:65" s="14" customFormat="1">
      <c r="B200" s="238"/>
      <c r="C200" s="239"/>
      <c r="D200" s="228" t="s">
        <v>219</v>
      </c>
      <c r="E200" s="240" t="s">
        <v>1</v>
      </c>
      <c r="F200" s="241" t="s">
        <v>231</v>
      </c>
      <c r="G200" s="239"/>
      <c r="H200" s="242">
        <v>15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AT200" s="248" t="s">
        <v>219</v>
      </c>
      <c r="AU200" s="248" t="s">
        <v>95</v>
      </c>
      <c r="AV200" s="14" t="s">
        <v>217</v>
      </c>
      <c r="AW200" s="14" t="s">
        <v>32</v>
      </c>
      <c r="AX200" s="14" t="s">
        <v>84</v>
      </c>
      <c r="AY200" s="248" t="s">
        <v>211</v>
      </c>
    </row>
    <row r="201" spans="1:65" s="2" customFormat="1" ht="22.15" customHeight="1">
      <c r="A201" s="33"/>
      <c r="B201" s="34"/>
      <c r="C201" s="213" t="s">
        <v>371</v>
      </c>
      <c r="D201" s="213" t="s">
        <v>213</v>
      </c>
      <c r="E201" s="214" t="s">
        <v>611</v>
      </c>
      <c r="F201" s="215" t="s">
        <v>612</v>
      </c>
      <c r="G201" s="216" t="s">
        <v>216</v>
      </c>
      <c r="H201" s="217">
        <v>115.93</v>
      </c>
      <c r="I201" s="218"/>
      <c r="J201" s="217">
        <f>ROUND(I201*H201,2)</f>
        <v>0</v>
      </c>
      <c r="K201" s="219"/>
      <c r="L201" s="38"/>
      <c r="M201" s="220" t="s">
        <v>1</v>
      </c>
      <c r="N201" s="221" t="s">
        <v>42</v>
      </c>
      <c r="O201" s="74"/>
      <c r="P201" s="222">
        <f>O201*H201</f>
        <v>0</v>
      </c>
      <c r="Q201" s="222">
        <v>3.3999999999999998E-3</v>
      </c>
      <c r="R201" s="222">
        <f>Q201*H201</f>
        <v>0.39416200000000001</v>
      </c>
      <c r="S201" s="222">
        <v>0</v>
      </c>
      <c r="T201" s="223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224" t="s">
        <v>217</v>
      </c>
      <c r="AT201" s="224" t="s">
        <v>213</v>
      </c>
      <c r="AU201" s="224" t="s">
        <v>95</v>
      </c>
      <c r="AY201" s="16" t="s">
        <v>211</v>
      </c>
      <c r="BE201" s="225">
        <f>IF(N201="základná",J201,0)</f>
        <v>0</v>
      </c>
      <c r="BF201" s="225">
        <f>IF(N201="znížená",J201,0)</f>
        <v>0</v>
      </c>
      <c r="BG201" s="225">
        <f>IF(N201="zákl. prenesená",J201,0)</f>
        <v>0</v>
      </c>
      <c r="BH201" s="225">
        <f>IF(N201="zníž. prenesená",J201,0)</f>
        <v>0</v>
      </c>
      <c r="BI201" s="225">
        <f>IF(N201="nulová",J201,0)</f>
        <v>0</v>
      </c>
      <c r="BJ201" s="16" t="s">
        <v>95</v>
      </c>
      <c r="BK201" s="225">
        <f>ROUND(I201*H201,2)</f>
        <v>0</v>
      </c>
      <c r="BL201" s="16" t="s">
        <v>217</v>
      </c>
      <c r="BM201" s="224" t="s">
        <v>613</v>
      </c>
    </row>
    <row r="202" spans="1:65" s="2" customFormat="1" ht="22.15" customHeight="1">
      <c r="A202" s="33"/>
      <c r="B202" s="34"/>
      <c r="C202" s="213" t="s">
        <v>376</v>
      </c>
      <c r="D202" s="213" t="s">
        <v>213</v>
      </c>
      <c r="E202" s="214" t="s">
        <v>614</v>
      </c>
      <c r="F202" s="215" t="s">
        <v>615</v>
      </c>
      <c r="G202" s="216" t="s">
        <v>216</v>
      </c>
      <c r="H202" s="217">
        <v>29.46</v>
      </c>
      <c r="I202" s="218"/>
      <c r="J202" s="217">
        <f>ROUND(I202*H202,2)</f>
        <v>0</v>
      </c>
      <c r="K202" s="219"/>
      <c r="L202" s="38"/>
      <c r="M202" s="220" t="s">
        <v>1</v>
      </c>
      <c r="N202" s="221" t="s">
        <v>42</v>
      </c>
      <c r="O202" s="74"/>
      <c r="P202" s="222">
        <f>O202*H202</f>
        <v>0</v>
      </c>
      <c r="Q202" s="222">
        <v>3.3999999999999998E-3</v>
      </c>
      <c r="R202" s="222">
        <f>Q202*H202</f>
        <v>0.100164</v>
      </c>
      <c r="S202" s="222">
        <v>0</v>
      </c>
      <c r="T202" s="223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224" t="s">
        <v>217</v>
      </c>
      <c r="AT202" s="224" t="s">
        <v>213</v>
      </c>
      <c r="AU202" s="224" t="s">
        <v>95</v>
      </c>
      <c r="AY202" s="16" t="s">
        <v>211</v>
      </c>
      <c r="BE202" s="225">
        <f>IF(N202="základná",J202,0)</f>
        <v>0</v>
      </c>
      <c r="BF202" s="225">
        <f>IF(N202="znížená",J202,0)</f>
        <v>0</v>
      </c>
      <c r="BG202" s="225">
        <f>IF(N202="zákl. prenesená",J202,0)</f>
        <v>0</v>
      </c>
      <c r="BH202" s="225">
        <f>IF(N202="zníž. prenesená",J202,0)</f>
        <v>0</v>
      </c>
      <c r="BI202" s="225">
        <f>IF(N202="nulová",J202,0)</f>
        <v>0</v>
      </c>
      <c r="BJ202" s="16" t="s">
        <v>95</v>
      </c>
      <c r="BK202" s="225">
        <f>ROUND(I202*H202,2)</f>
        <v>0</v>
      </c>
      <c r="BL202" s="16" t="s">
        <v>217</v>
      </c>
      <c r="BM202" s="224" t="s">
        <v>616</v>
      </c>
    </row>
    <row r="203" spans="1:65" s="2" customFormat="1" ht="22.15" customHeight="1">
      <c r="A203" s="33"/>
      <c r="B203" s="34"/>
      <c r="C203" s="213" t="s">
        <v>381</v>
      </c>
      <c r="D203" s="213" t="s">
        <v>213</v>
      </c>
      <c r="E203" s="214" t="s">
        <v>489</v>
      </c>
      <c r="F203" s="215" t="s">
        <v>490</v>
      </c>
      <c r="G203" s="216" t="s">
        <v>384</v>
      </c>
      <c r="H203" s="217">
        <v>10</v>
      </c>
      <c r="I203" s="218"/>
      <c r="J203" s="217">
        <f>ROUND(I203*H203,2)</f>
        <v>0</v>
      </c>
      <c r="K203" s="219"/>
      <c r="L203" s="38"/>
      <c r="M203" s="220" t="s">
        <v>1</v>
      </c>
      <c r="N203" s="221" t="s">
        <v>42</v>
      </c>
      <c r="O203" s="74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224" t="s">
        <v>217</v>
      </c>
      <c r="AT203" s="224" t="s">
        <v>213</v>
      </c>
      <c r="AU203" s="224" t="s">
        <v>95</v>
      </c>
      <c r="AY203" s="16" t="s">
        <v>211</v>
      </c>
      <c r="BE203" s="225">
        <f>IF(N203="základná",J203,0)</f>
        <v>0</v>
      </c>
      <c r="BF203" s="225">
        <f>IF(N203="znížená",J203,0)</f>
        <v>0</v>
      </c>
      <c r="BG203" s="225">
        <f>IF(N203="zákl. prenesená",J203,0)</f>
        <v>0</v>
      </c>
      <c r="BH203" s="225">
        <f>IF(N203="zníž. prenesená",J203,0)</f>
        <v>0</v>
      </c>
      <c r="BI203" s="225">
        <f>IF(N203="nulová",J203,0)</f>
        <v>0</v>
      </c>
      <c r="BJ203" s="16" t="s">
        <v>95</v>
      </c>
      <c r="BK203" s="225">
        <f>ROUND(I203*H203,2)</f>
        <v>0</v>
      </c>
      <c r="BL203" s="16" t="s">
        <v>217</v>
      </c>
      <c r="BM203" s="224" t="s">
        <v>491</v>
      </c>
    </row>
    <row r="204" spans="1:65" s="13" customFormat="1">
      <c r="B204" s="226"/>
      <c r="C204" s="227"/>
      <c r="D204" s="228" t="s">
        <v>219</v>
      </c>
      <c r="E204" s="229" t="s">
        <v>1</v>
      </c>
      <c r="F204" s="230" t="s">
        <v>617</v>
      </c>
      <c r="G204" s="227"/>
      <c r="H204" s="231">
        <v>10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AT204" s="237" t="s">
        <v>219</v>
      </c>
      <c r="AU204" s="237" t="s">
        <v>95</v>
      </c>
      <c r="AV204" s="13" t="s">
        <v>95</v>
      </c>
      <c r="AW204" s="13" t="s">
        <v>32</v>
      </c>
      <c r="AX204" s="13" t="s">
        <v>84</v>
      </c>
      <c r="AY204" s="237" t="s">
        <v>211</v>
      </c>
    </row>
    <row r="205" spans="1:65" s="2" customFormat="1" ht="22.15" customHeight="1">
      <c r="A205" s="33"/>
      <c r="B205" s="34"/>
      <c r="C205" s="213" t="s">
        <v>386</v>
      </c>
      <c r="D205" s="213" t="s">
        <v>213</v>
      </c>
      <c r="E205" s="214" t="s">
        <v>494</v>
      </c>
      <c r="F205" s="215" t="s">
        <v>495</v>
      </c>
      <c r="G205" s="216" t="s">
        <v>234</v>
      </c>
      <c r="H205" s="217">
        <v>48.52</v>
      </c>
      <c r="I205" s="218"/>
      <c r="J205" s="217">
        <f>ROUND(I205*H205,2)</f>
        <v>0</v>
      </c>
      <c r="K205" s="219"/>
      <c r="L205" s="38"/>
      <c r="M205" s="220" t="s">
        <v>1</v>
      </c>
      <c r="N205" s="221" t="s">
        <v>42</v>
      </c>
      <c r="O205" s="74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224" t="s">
        <v>217</v>
      </c>
      <c r="AT205" s="224" t="s">
        <v>213</v>
      </c>
      <c r="AU205" s="224" t="s">
        <v>95</v>
      </c>
      <c r="AY205" s="16" t="s">
        <v>211</v>
      </c>
      <c r="BE205" s="225">
        <f>IF(N205="základná",J205,0)</f>
        <v>0</v>
      </c>
      <c r="BF205" s="225">
        <f>IF(N205="znížená",J205,0)</f>
        <v>0</v>
      </c>
      <c r="BG205" s="225">
        <f>IF(N205="zákl. prenesená",J205,0)</f>
        <v>0</v>
      </c>
      <c r="BH205" s="225">
        <f>IF(N205="zníž. prenesená",J205,0)</f>
        <v>0</v>
      </c>
      <c r="BI205" s="225">
        <f>IF(N205="nulová",J205,0)</f>
        <v>0</v>
      </c>
      <c r="BJ205" s="16" t="s">
        <v>95</v>
      </c>
      <c r="BK205" s="225">
        <f>ROUND(I205*H205,2)</f>
        <v>0</v>
      </c>
      <c r="BL205" s="16" t="s">
        <v>217</v>
      </c>
      <c r="BM205" s="224" t="s">
        <v>496</v>
      </c>
    </row>
    <row r="206" spans="1:65" s="13" customFormat="1">
      <c r="B206" s="226"/>
      <c r="C206" s="227"/>
      <c r="D206" s="228" t="s">
        <v>219</v>
      </c>
      <c r="E206" s="229" t="s">
        <v>1</v>
      </c>
      <c r="F206" s="230" t="s">
        <v>618</v>
      </c>
      <c r="G206" s="227"/>
      <c r="H206" s="231">
        <v>48.52</v>
      </c>
      <c r="I206" s="232"/>
      <c r="J206" s="227"/>
      <c r="K206" s="227"/>
      <c r="L206" s="233"/>
      <c r="M206" s="234"/>
      <c r="N206" s="235"/>
      <c r="O206" s="235"/>
      <c r="P206" s="235"/>
      <c r="Q206" s="235"/>
      <c r="R206" s="235"/>
      <c r="S206" s="235"/>
      <c r="T206" s="236"/>
      <c r="AT206" s="237" t="s">
        <v>219</v>
      </c>
      <c r="AU206" s="237" t="s">
        <v>95</v>
      </c>
      <c r="AV206" s="13" t="s">
        <v>95</v>
      </c>
      <c r="AW206" s="13" t="s">
        <v>32</v>
      </c>
      <c r="AX206" s="13" t="s">
        <v>84</v>
      </c>
      <c r="AY206" s="237" t="s">
        <v>211</v>
      </c>
    </row>
    <row r="207" spans="1:65" s="2" customFormat="1" ht="22.15" customHeight="1">
      <c r="A207" s="33"/>
      <c r="B207" s="34"/>
      <c r="C207" s="213" t="s">
        <v>391</v>
      </c>
      <c r="D207" s="213" t="s">
        <v>213</v>
      </c>
      <c r="E207" s="214" t="s">
        <v>619</v>
      </c>
      <c r="F207" s="215" t="s">
        <v>620</v>
      </c>
      <c r="G207" s="216" t="s">
        <v>216</v>
      </c>
      <c r="H207" s="217">
        <v>15</v>
      </c>
      <c r="I207" s="218"/>
      <c r="J207" s="217">
        <f>ROUND(I207*H207,2)</f>
        <v>0</v>
      </c>
      <c r="K207" s="219"/>
      <c r="L207" s="38"/>
      <c r="M207" s="220" t="s">
        <v>1</v>
      </c>
      <c r="N207" s="221" t="s">
        <v>42</v>
      </c>
      <c r="O207" s="74"/>
      <c r="P207" s="222">
        <f>O207*H207</f>
        <v>0</v>
      </c>
      <c r="Q207" s="222">
        <v>1.0000000000000001E-5</v>
      </c>
      <c r="R207" s="222">
        <f>Q207*H207</f>
        <v>1.5000000000000001E-4</v>
      </c>
      <c r="S207" s="222">
        <v>0</v>
      </c>
      <c r="T207" s="223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24" t="s">
        <v>217</v>
      </c>
      <c r="AT207" s="224" t="s">
        <v>213</v>
      </c>
      <c r="AU207" s="224" t="s">
        <v>95</v>
      </c>
      <c r="AY207" s="16" t="s">
        <v>211</v>
      </c>
      <c r="BE207" s="225">
        <f>IF(N207="základná",J207,0)</f>
        <v>0</v>
      </c>
      <c r="BF207" s="225">
        <f>IF(N207="znížená",J207,0)</f>
        <v>0</v>
      </c>
      <c r="BG207" s="225">
        <f>IF(N207="zákl. prenesená",J207,0)</f>
        <v>0</v>
      </c>
      <c r="BH207" s="225">
        <f>IF(N207="zníž. prenesená",J207,0)</f>
        <v>0</v>
      </c>
      <c r="BI207" s="225">
        <f>IF(N207="nulová",J207,0)</f>
        <v>0</v>
      </c>
      <c r="BJ207" s="16" t="s">
        <v>95</v>
      </c>
      <c r="BK207" s="225">
        <f>ROUND(I207*H207,2)</f>
        <v>0</v>
      </c>
      <c r="BL207" s="16" t="s">
        <v>217</v>
      </c>
      <c r="BM207" s="224" t="s">
        <v>621</v>
      </c>
    </row>
    <row r="208" spans="1:65" s="13" customFormat="1">
      <c r="B208" s="226"/>
      <c r="C208" s="227"/>
      <c r="D208" s="228" t="s">
        <v>219</v>
      </c>
      <c r="E208" s="229" t="s">
        <v>1</v>
      </c>
      <c r="F208" s="230" t="s">
        <v>622</v>
      </c>
      <c r="G208" s="227"/>
      <c r="H208" s="231">
        <v>15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AT208" s="237" t="s">
        <v>219</v>
      </c>
      <c r="AU208" s="237" t="s">
        <v>95</v>
      </c>
      <c r="AV208" s="13" t="s">
        <v>95</v>
      </c>
      <c r="AW208" s="13" t="s">
        <v>32</v>
      </c>
      <c r="AX208" s="13" t="s">
        <v>84</v>
      </c>
      <c r="AY208" s="237" t="s">
        <v>211</v>
      </c>
    </row>
    <row r="209" spans="1:65" s="2" customFormat="1" ht="30" customHeight="1">
      <c r="A209" s="33"/>
      <c r="B209" s="34"/>
      <c r="C209" s="213" t="s">
        <v>395</v>
      </c>
      <c r="D209" s="213" t="s">
        <v>213</v>
      </c>
      <c r="E209" s="214" t="s">
        <v>498</v>
      </c>
      <c r="F209" s="215" t="s">
        <v>499</v>
      </c>
      <c r="G209" s="216" t="s">
        <v>234</v>
      </c>
      <c r="H209" s="217">
        <v>20.59</v>
      </c>
      <c r="I209" s="218"/>
      <c r="J209" s="217">
        <f>ROUND(I209*H209,2)</f>
        <v>0</v>
      </c>
      <c r="K209" s="219"/>
      <c r="L209" s="38"/>
      <c r="M209" s="220" t="s">
        <v>1</v>
      </c>
      <c r="N209" s="221" t="s">
        <v>42</v>
      </c>
      <c r="O209" s="74"/>
      <c r="P209" s="222">
        <f>O209*H209</f>
        <v>0</v>
      </c>
      <c r="Q209" s="222">
        <v>0.15112999999999999</v>
      </c>
      <c r="R209" s="222">
        <f>Q209*H209</f>
        <v>3.1117666999999996</v>
      </c>
      <c r="S209" s="222">
        <v>0</v>
      </c>
      <c r="T209" s="223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224" t="s">
        <v>217</v>
      </c>
      <c r="AT209" s="224" t="s">
        <v>213</v>
      </c>
      <c r="AU209" s="224" t="s">
        <v>95</v>
      </c>
      <c r="AY209" s="16" t="s">
        <v>211</v>
      </c>
      <c r="BE209" s="225">
        <f>IF(N209="základná",J209,0)</f>
        <v>0</v>
      </c>
      <c r="BF209" s="225">
        <f>IF(N209="znížená",J209,0)</f>
        <v>0</v>
      </c>
      <c r="BG209" s="225">
        <f>IF(N209="zákl. prenesená",J209,0)</f>
        <v>0</v>
      </c>
      <c r="BH209" s="225">
        <f>IF(N209="zníž. prenesená",J209,0)</f>
        <v>0</v>
      </c>
      <c r="BI209" s="225">
        <f>IF(N209="nulová",J209,0)</f>
        <v>0</v>
      </c>
      <c r="BJ209" s="16" t="s">
        <v>95</v>
      </c>
      <c r="BK209" s="225">
        <f>ROUND(I209*H209,2)</f>
        <v>0</v>
      </c>
      <c r="BL209" s="16" t="s">
        <v>217</v>
      </c>
      <c r="BM209" s="224" t="s">
        <v>500</v>
      </c>
    </row>
    <row r="210" spans="1:65" s="13" customFormat="1">
      <c r="B210" s="226"/>
      <c r="C210" s="227"/>
      <c r="D210" s="228" t="s">
        <v>219</v>
      </c>
      <c r="E210" s="229" t="s">
        <v>1</v>
      </c>
      <c r="F210" s="230" t="s">
        <v>623</v>
      </c>
      <c r="G210" s="227"/>
      <c r="H210" s="231">
        <v>20.59</v>
      </c>
      <c r="I210" s="232"/>
      <c r="J210" s="227"/>
      <c r="K210" s="227"/>
      <c r="L210" s="233"/>
      <c r="M210" s="234"/>
      <c r="N210" s="235"/>
      <c r="O210" s="235"/>
      <c r="P210" s="235"/>
      <c r="Q210" s="235"/>
      <c r="R210" s="235"/>
      <c r="S210" s="235"/>
      <c r="T210" s="236"/>
      <c r="AT210" s="237" t="s">
        <v>219</v>
      </c>
      <c r="AU210" s="237" t="s">
        <v>95</v>
      </c>
      <c r="AV210" s="13" t="s">
        <v>95</v>
      </c>
      <c r="AW210" s="13" t="s">
        <v>32</v>
      </c>
      <c r="AX210" s="13" t="s">
        <v>84</v>
      </c>
      <c r="AY210" s="237" t="s">
        <v>211</v>
      </c>
    </row>
    <row r="211" spans="1:65" s="2" customFormat="1" ht="22.15" customHeight="1">
      <c r="A211" s="33"/>
      <c r="B211" s="34"/>
      <c r="C211" s="249" t="s">
        <v>399</v>
      </c>
      <c r="D211" s="249" t="s">
        <v>314</v>
      </c>
      <c r="E211" s="250" t="s">
        <v>503</v>
      </c>
      <c r="F211" s="251" t="s">
        <v>504</v>
      </c>
      <c r="G211" s="252" t="s">
        <v>384</v>
      </c>
      <c r="H211" s="253">
        <v>20.8</v>
      </c>
      <c r="I211" s="254"/>
      <c r="J211" s="253">
        <f>ROUND(I211*H211,2)</f>
        <v>0</v>
      </c>
      <c r="K211" s="255"/>
      <c r="L211" s="256"/>
      <c r="M211" s="257" t="s">
        <v>1</v>
      </c>
      <c r="N211" s="258" t="s">
        <v>42</v>
      </c>
      <c r="O211" s="74"/>
      <c r="P211" s="222">
        <f>O211*H211</f>
        <v>0</v>
      </c>
      <c r="Q211" s="222">
        <v>0.09</v>
      </c>
      <c r="R211" s="222">
        <f>Q211*H211</f>
        <v>1.8719999999999999</v>
      </c>
      <c r="S211" s="222">
        <v>0</v>
      </c>
      <c r="T211" s="223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224" t="s">
        <v>252</v>
      </c>
      <c r="AT211" s="224" t="s">
        <v>314</v>
      </c>
      <c r="AU211" s="224" t="s">
        <v>95</v>
      </c>
      <c r="AY211" s="16" t="s">
        <v>211</v>
      </c>
      <c r="BE211" s="225">
        <f>IF(N211="základná",J211,0)</f>
        <v>0</v>
      </c>
      <c r="BF211" s="225">
        <f>IF(N211="znížená",J211,0)</f>
        <v>0</v>
      </c>
      <c r="BG211" s="225">
        <f>IF(N211="zákl. prenesená",J211,0)</f>
        <v>0</v>
      </c>
      <c r="BH211" s="225">
        <f>IF(N211="zníž. prenesená",J211,0)</f>
        <v>0</v>
      </c>
      <c r="BI211" s="225">
        <f>IF(N211="nulová",J211,0)</f>
        <v>0</v>
      </c>
      <c r="BJ211" s="16" t="s">
        <v>95</v>
      </c>
      <c r="BK211" s="225">
        <f>ROUND(I211*H211,2)</f>
        <v>0</v>
      </c>
      <c r="BL211" s="16" t="s">
        <v>217</v>
      </c>
      <c r="BM211" s="224" t="s">
        <v>505</v>
      </c>
    </row>
    <row r="212" spans="1:65" s="13" customFormat="1">
      <c r="B212" s="226"/>
      <c r="C212" s="227"/>
      <c r="D212" s="228" t="s">
        <v>219</v>
      </c>
      <c r="E212" s="227"/>
      <c r="F212" s="230" t="s">
        <v>624</v>
      </c>
      <c r="G212" s="227"/>
      <c r="H212" s="231">
        <v>20.8</v>
      </c>
      <c r="I212" s="232"/>
      <c r="J212" s="227"/>
      <c r="K212" s="227"/>
      <c r="L212" s="233"/>
      <c r="M212" s="234"/>
      <c r="N212" s="235"/>
      <c r="O212" s="235"/>
      <c r="P212" s="235"/>
      <c r="Q212" s="235"/>
      <c r="R212" s="235"/>
      <c r="S212" s="235"/>
      <c r="T212" s="236"/>
      <c r="AT212" s="237" t="s">
        <v>219</v>
      </c>
      <c r="AU212" s="237" t="s">
        <v>95</v>
      </c>
      <c r="AV212" s="13" t="s">
        <v>95</v>
      </c>
      <c r="AW212" s="13" t="s">
        <v>4</v>
      </c>
      <c r="AX212" s="13" t="s">
        <v>84</v>
      </c>
      <c r="AY212" s="237" t="s">
        <v>211</v>
      </c>
    </row>
    <row r="213" spans="1:65" s="2" customFormat="1" ht="30" customHeight="1">
      <c r="A213" s="33"/>
      <c r="B213" s="34"/>
      <c r="C213" s="213" t="s">
        <v>403</v>
      </c>
      <c r="D213" s="213" t="s">
        <v>213</v>
      </c>
      <c r="E213" s="214" t="s">
        <v>508</v>
      </c>
      <c r="F213" s="215" t="s">
        <v>509</v>
      </c>
      <c r="G213" s="216" t="s">
        <v>234</v>
      </c>
      <c r="H213" s="217">
        <v>86.72</v>
      </c>
      <c r="I213" s="218"/>
      <c r="J213" s="217">
        <f>ROUND(I213*H213,2)</f>
        <v>0</v>
      </c>
      <c r="K213" s="219"/>
      <c r="L213" s="38"/>
      <c r="M213" s="220" t="s">
        <v>1</v>
      </c>
      <c r="N213" s="221" t="s">
        <v>42</v>
      </c>
      <c r="O213" s="74"/>
      <c r="P213" s="222">
        <f>O213*H213</f>
        <v>0</v>
      </c>
      <c r="Q213" s="222">
        <v>9.8530000000000006E-2</v>
      </c>
      <c r="R213" s="222">
        <f>Q213*H213</f>
        <v>8.5445216000000013</v>
      </c>
      <c r="S213" s="222">
        <v>0</v>
      </c>
      <c r="T213" s="223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24" t="s">
        <v>217</v>
      </c>
      <c r="AT213" s="224" t="s">
        <v>213</v>
      </c>
      <c r="AU213" s="224" t="s">
        <v>95</v>
      </c>
      <c r="AY213" s="16" t="s">
        <v>211</v>
      </c>
      <c r="BE213" s="225">
        <f>IF(N213="základná",J213,0)</f>
        <v>0</v>
      </c>
      <c r="BF213" s="225">
        <f>IF(N213="znížená",J213,0)</f>
        <v>0</v>
      </c>
      <c r="BG213" s="225">
        <f>IF(N213="zákl. prenesená",J213,0)</f>
        <v>0</v>
      </c>
      <c r="BH213" s="225">
        <f>IF(N213="zníž. prenesená",J213,0)</f>
        <v>0</v>
      </c>
      <c r="BI213" s="225">
        <f>IF(N213="nulová",J213,0)</f>
        <v>0</v>
      </c>
      <c r="BJ213" s="16" t="s">
        <v>95</v>
      </c>
      <c r="BK213" s="225">
        <f>ROUND(I213*H213,2)</f>
        <v>0</v>
      </c>
      <c r="BL213" s="16" t="s">
        <v>217</v>
      </c>
      <c r="BM213" s="224" t="s">
        <v>510</v>
      </c>
    </row>
    <row r="214" spans="1:65" s="13" customFormat="1">
      <c r="B214" s="226"/>
      <c r="C214" s="227"/>
      <c r="D214" s="228" t="s">
        <v>219</v>
      </c>
      <c r="E214" s="229" t="s">
        <v>1</v>
      </c>
      <c r="F214" s="230" t="s">
        <v>625</v>
      </c>
      <c r="G214" s="227"/>
      <c r="H214" s="231">
        <v>86.72</v>
      </c>
      <c r="I214" s="232"/>
      <c r="J214" s="227"/>
      <c r="K214" s="227"/>
      <c r="L214" s="233"/>
      <c r="M214" s="234"/>
      <c r="N214" s="235"/>
      <c r="O214" s="235"/>
      <c r="P214" s="235"/>
      <c r="Q214" s="235"/>
      <c r="R214" s="235"/>
      <c r="S214" s="235"/>
      <c r="T214" s="236"/>
      <c r="AT214" s="237" t="s">
        <v>219</v>
      </c>
      <c r="AU214" s="237" t="s">
        <v>95</v>
      </c>
      <c r="AV214" s="13" t="s">
        <v>95</v>
      </c>
      <c r="AW214" s="13" t="s">
        <v>32</v>
      </c>
      <c r="AX214" s="13" t="s">
        <v>84</v>
      </c>
      <c r="AY214" s="237" t="s">
        <v>211</v>
      </c>
    </row>
    <row r="215" spans="1:65" s="2" customFormat="1" ht="14.45" customHeight="1">
      <c r="A215" s="33"/>
      <c r="B215" s="34"/>
      <c r="C215" s="249" t="s">
        <v>409</v>
      </c>
      <c r="D215" s="249" t="s">
        <v>314</v>
      </c>
      <c r="E215" s="250" t="s">
        <v>513</v>
      </c>
      <c r="F215" s="251" t="s">
        <v>514</v>
      </c>
      <c r="G215" s="252" t="s">
        <v>384</v>
      </c>
      <c r="H215" s="253">
        <v>87.59</v>
      </c>
      <c r="I215" s="254"/>
      <c r="J215" s="253">
        <f>ROUND(I215*H215,2)</f>
        <v>0</v>
      </c>
      <c r="K215" s="255"/>
      <c r="L215" s="256"/>
      <c r="M215" s="257" t="s">
        <v>1</v>
      </c>
      <c r="N215" s="258" t="s">
        <v>42</v>
      </c>
      <c r="O215" s="74"/>
      <c r="P215" s="222">
        <f>O215*H215</f>
        <v>0</v>
      </c>
      <c r="Q215" s="222">
        <v>2.3E-2</v>
      </c>
      <c r="R215" s="222">
        <f>Q215*H215</f>
        <v>2.01457</v>
      </c>
      <c r="S215" s="222">
        <v>0</v>
      </c>
      <c r="T215" s="223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224" t="s">
        <v>252</v>
      </c>
      <c r="AT215" s="224" t="s">
        <v>314</v>
      </c>
      <c r="AU215" s="224" t="s">
        <v>95</v>
      </c>
      <c r="AY215" s="16" t="s">
        <v>211</v>
      </c>
      <c r="BE215" s="225">
        <f>IF(N215="základná",J215,0)</f>
        <v>0</v>
      </c>
      <c r="BF215" s="225">
        <f>IF(N215="znížená",J215,0)</f>
        <v>0</v>
      </c>
      <c r="BG215" s="225">
        <f>IF(N215="zákl. prenesená",J215,0)</f>
        <v>0</v>
      </c>
      <c r="BH215" s="225">
        <f>IF(N215="zníž. prenesená",J215,0)</f>
        <v>0</v>
      </c>
      <c r="BI215" s="225">
        <f>IF(N215="nulová",J215,0)</f>
        <v>0</v>
      </c>
      <c r="BJ215" s="16" t="s">
        <v>95</v>
      </c>
      <c r="BK215" s="225">
        <f>ROUND(I215*H215,2)</f>
        <v>0</v>
      </c>
      <c r="BL215" s="16" t="s">
        <v>217</v>
      </c>
      <c r="BM215" s="224" t="s">
        <v>515</v>
      </c>
    </row>
    <row r="216" spans="1:65" s="13" customFormat="1">
      <c r="B216" s="226"/>
      <c r="C216" s="227"/>
      <c r="D216" s="228" t="s">
        <v>219</v>
      </c>
      <c r="E216" s="227"/>
      <c r="F216" s="230" t="s">
        <v>626</v>
      </c>
      <c r="G216" s="227"/>
      <c r="H216" s="231">
        <v>87.59</v>
      </c>
      <c r="I216" s="232"/>
      <c r="J216" s="227"/>
      <c r="K216" s="227"/>
      <c r="L216" s="233"/>
      <c r="M216" s="234"/>
      <c r="N216" s="235"/>
      <c r="O216" s="235"/>
      <c r="P216" s="235"/>
      <c r="Q216" s="235"/>
      <c r="R216" s="235"/>
      <c r="S216" s="235"/>
      <c r="T216" s="236"/>
      <c r="AT216" s="237" t="s">
        <v>219</v>
      </c>
      <c r="AU216" s="237" t="s">
        <v>95</v>
      </c>
      <c r="AV216" s="13" t="s">
        <v>95</v>
      </c>
      <c r="AW216" s="13" t="s">
        <v>4</v>
      </c>
      <c r="AX216" s="13" t="s">
        <v>84</v>
      </c>
      <c r="AY216" s="237" t="s">
        <v>211</v>
      </c>
    </row>
    <row r="217" spans="1:65" s="2" customFormat="1" ht="22.15" customHeight="1">
      <c r="A217" s="33"/>
      <c r="B217" s="34"/>
      <c r="C217" s="213" t="s">
        <v>413</v>
      </c>
      <c r="D217" s="213" t="s">
        <v>213</v>
      </c>
      <c r="E217" s="214" t="s">
        <v>518</v>
      </c>
      <c r="F217" s="215" t="s">
        <v>519</v>
      </c>
      <c r="G217" s="216" t="s">
        <v>239</v>
      </c>
      <c r="H217" s="217">
        <v>4.5</v>
      </c>
      <c r="I217" s="218"/>
      <c r="J217" s="217">
        <f>ROUND(I217*H217,2)</f>
        <v>0</v>
      </c>
      <c r="K217" s="219"/>
      <c r="L217" s="38"/>
      <c r="M217" s="220" t="s">
        <v>1</v>
      </c>
      <c r="N217" s="221" t="s">
        <v>42</v>
      </c>
      <c r="O217" s="74"/>
      <c r="P217" s="222">
        <f>O217*H217</f>
        <v>0</v>
      </c>
      <c r="Q217" s="222">
        <v>2.2151299999999998</v>
      </c>
      <c r="R217" s="222">
        <f>Q217*H217</f>
        <v>9.9680849999999985</v>
      </c>
      <c r="S217" s="222">
        <v>0</v>
      </c>
      <c r="T217" s="223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224" t="s">
        <v>217</v>
      </c>
      <c r="AT217" s="224" t="s">
        <v>213</v>
      </c>
      <c r="AU217" s="224" t="s">
        <v>95</v>
      </c>
      <c r="AY217" s="16" t="s">
        <v>211</v>
      </c>
      <c r="BE217" s="225">
        <f>IF(N217="základná",J217,0)</f>
        <v>0</v>
      </c>
      <c r="BF217" s="225">
        <f>IF(N217="znížená",J217,0)</f>
        <v>0</v>
      </c>
      <c r="BG217" s="225">
        <f>IF(N217="zákl. prenesená",J217,0)</f>
        <v>0</v>
      </c>
      <c r="BH217" s="225">
        <f>IF(N217="zníž. prenesená",J217,0)</f>
        <v>0</v>
      </c>
      <c r="BI217" s="225">
        <f>IF(N217="nulová",J217,0)</f>
        <v>0</v>
      </c>
      <c r="BJ217" s="16" t="s">
        <v>95</v>
      </c>
      <c r="BK217" s="225">
        <f>ROUND(I217*H217,2)</f>
        <v>0</v>
      </c>
      <c r="BL217" s="16" t="s">
        <v>217</v>
      </c>
      <c r="BM217" s="224" t="s">
        <v>520</v>
      </c>
    </row>
    <row r="218" spans="1:65" s="13" customFormat="1">
      <c r="B218" s="226"/>
      <c r="C218" s="227"/>
      <c r="D218" s="228" t="s">
        <v>219</v>
      </c>
      <c r="E218" s="229" t="s">
        <v>1</v>
      </c>
      <c r="F218" s="230" t="s">
        <v>627</v>
      </c>
      <c r="G218" s="227"/>
      <c r="H218" s="231">
        <v>4.5</v>
      </c>
      <c r="I218" s="232"/>
      <c r="J218" s="227"/>
      <c r="K218" s="227"/>
      <c r="L218" s="233"/>
      <c r="M218" s="234"/>
      <c r="N218" s="235"/>
      <c r="O218" s="235"/>
      <c r="P218" s="235"/>
      <c r="Q218" s="235"/>
      <c r="R218" s="235"/>
      <c r="S218" s="235"/>
      <c r="T218" s="236"/>
      <c r="AT218" s="237" t="s">
        <v>219</v>
      </c>
      <c r="AU218" s="237" t="s">
        <v>95</v>
      </c>
      <c r="AV218" s="13" t="s">
        <v>95</v>
      </c>
      <c r="AW218" s="13" t="s">
        <v>32</v>
      </c>
      <c r="AX218" s="13" t="s">
        <v>84</v>
      </c>
      <c r="AY218" s="237" t="s">
        <v>211</v>
      </c>
    </row>
    <row r="219" spans="1:65" s="2" customFormat="1" ht="22.15" customHeight="1">
      <c r="A219" s="33"/>
      <c r="B219" s="34"/>
      <c r="C219" s="213" t="s">
        <v>417</v>
      </c>
      <c r="D219" s="213" t="s">
        <v>213</v>
      </c>
      <c r="E219" s="214" t="s">
        <v>523</v>
      </c>
      <c r="F219" s="215" t="s">
        <v>524</v>
      </c>
      <c r="G219" s="216" t="s">
        <v>234</v>
      </c>
      <c r="H219" s="217">
        <v>8.33</v>
      </c>
      <c r="I219" s="218"/>
      <c r="J219" s="217">
        <f t="shared" ref="J219:J228" si="15">ROUND(I219*H219,2)</f>
        <v>0</v>
      </c>
      <c r="K219" s="219"/>
      <c r="L219" s="38"/>
      <c r="M219" s="220" t="s">
        <v>1</v>
      </c>
      <c r="N219" s="221" t="s">
        <v>42</v>
      </c>
      <c r="O219" s="74"/>
      <c r="P219" s="222">
        <f t="shared" ref="P219:P228" si="16">O219*H219</f>
        <v>0</v>
      </c>
      <c r="Q219" s="222">
        <v>0</v>
      </c>
      <c r="R219" s="222">
        <f t="shared" ref="R219:R228" si="17">Q219*H219</f>
        <v>0</v>
      </c>
      <c r="S219" s="222">
        <v>0</v>
      </c>
      <c r="T219" s="223">
        <f t="shared" ref="T219:T228" si="18"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224" t="s">
        <v>217</v>
      </c>
      <c r="AT219" s="224" t="s">
        <v>213</v>
      </c>
      <c r="AU219" s="224" t="s">
        <v>95</v>
      </c>
      <c r="AY219" s="16" t="s">
        <v>211</v>
      </c>
      <c r="BE219" s="225">
        <f t="shared" ref="BE219:BE228" si="19">IF(N219="základná",J219,0)</f>
        <v>0</v>
      </c>
      <c r="BF219" s="225">
        <f t="shared" ref="BF219:BF228" si="20">IF(N219="znížená",J219,0)</f>
        <v>0</v>
      </c>
      <c r="BG219" s="225">
        <f t="shared" ref="BG219:BG228" si="21">IF(N219="zákl. prenesená",J219,0)</f>
        <v>0</v>
      </c>
      <c r="BH219" s="225">
        <f t="shared" ref="BH219:BH228" si="22">IF(N219="zníž. prenesená",J219,0)</f>
        <v>0</v>
      </c>
      <c r="BI219" s="225">
        <f t="shared" ref="BI219:BI228" si="23">IF(N219="nulová",J219,0)</f>
        <v>0</v>
      </c>
      <c r="BJ219" s="16" t="s">
        <v>95</v>
      </c>
      <c r="BK219" s="225">
        <f t="shared" ref="BK219:BK228" si="24">ROUND(I219*H219,2)</f>
        <v>0</v>
      </c>
      <c r="BL219" s="16" t="s">
        <v>217</v>
      </c>
      <c r="BM219" s="224" t="s">
        <v>525</v>
      </c>
    </row>
    <row r="220" spans="1:65" s="2" customFormat="1" ht="34.9" customHeight="1">
      <c r="A220" s="33"/>
      <c r="B220" s="34"/>
      <c r="C220" s="213" t="s">
        <v>422</v>
      </c>
      <c r="D220" s="213" t="s">
        <v>213</v>
      </c>
      <c r="E220" s="214" t="s">
        <v>527</v>
      </c>
      <c r="F220" s="215" t="s">
        <v>528</v>
      </c>
      <c r="G220" s="216" t="s">
        <v>216</v>
      </c>
      <c r="H220" s="217">
        <v>4.16</v>
      </c>
      <c r="I220" s="218"/>
      <c r="J220" s="217">
        <f t="shared" si="15"/>
        <v>0</v>
      </c>
      <c r="K220" s="219"/>
      <c r="L220" s="38"/>
      <c r="M220" s="220" t="s">
        <v>1</v>
      </c>
      <c r="N220" s="221" t="s">
        <v>42</v>
      </c>
      <c r="O220" s="74"/>
      <c r="P220" s="222">
        <f t="shared" si="16"/>
        <v>0</v>
      </c>
      <c r="Q220" s="222">
        <v>0</v>
      </c>
      <c r="R220" s="222">
        <f t="shared" si="17"/>
        <v>0</v>
      </c>
      <c r="S220" s="222">
        <v>0</v>
      </c>
      <c r="T220" s="223">
        <f t="shared" si="18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224" t="s">
        <v>217</v>
      </c>
      <c r="AT220" s="224" t="s">
        <v>213</v>
      </c>
      <c r="AU220" s="224" t="s">
        <v>95</v>
      </c>
      <c r="AY220" s="16" t="s">
        <v>211</v>
      </c>
      <c r="BE220" s="225">
        <f t="shared" si="19"/>
        <v>0</v>
      </c>
      <c r="BF220" s="225">
        <f t="shared" si="20"/>
        <v>0</v>
      </c>
      <c r="BG220" s="225">
        <f t="shared" si="21"/>
        <v>0</v>
      </c>
      <c r="BH220" s="225">
        <f t="shared" si="22"/>
        <v>0</v>
      </c>
      <c r="BI220" s="225">
        <f t="shared" si="23"/>
        <v>0</v>
      </c>
      <c r="BJ220" s="16" t="s">
        <v>95</v>
      </c>
      <c r="BK220" s="225">
        <f t="shared" si="24"/>
        <v>0</v>
      </c>
      <c r="BL220" s="16" t="s">
        <v>217</v>
      </c>
      <c r="BM220" s="224" t="s">
        <v>529</v>
      </c>
    </row>
    <row r="221" spans="1:65" s="2" customFormat="1" ht="19.899999999999999" customHeight="1">
      <c r="A221" s="33"/>
      <c r="B221" s="34"/>
      <c r="C221" s="213" t="s">
        <v>426</v>
      </c>
      <c r="D221" s="213" t="s">
        <v>213</v>
      </c>
      <c r="E221" s="214" t="s">
        <v>531</v>
      </c>
      <c r="F221" s="215" t="s">
        <v>532</v>
      </c>
      <c r="G221" s="216" t="s">
        <v>384</v>
      </c>
      <c r="H221" s="217">
        <v>2</v>
      </c>
      <c r="I221" s="218"/>
      <c r="J221" s="217">
        <f t="shared" si="15"/>
        <v>0</v>
      </c>
      <c r="K221" s="219"/>
      <c r="L221" s="38"/>
      <c r="M221" s="220" t="s">
        <v>1</v>
      </c>
      <c r="N221" s="221" t="s">
        <v>42</v>
      </c>
      <c r="O221" s="74"/>
      <c r="P221" s="222">
        <f t="shared" si="16"/>
        <v>0</v>
      </c>
      <c r="Q221" s="222">
        <v>4.1619999999999997E-2</v>
      </c>
      <c r="R221" s="222">
        <f t="shared" si="17"/>
        <v>8.3239999999999995E-2</v>
      </c>
      <c r="S221" s="222">
        <v>0</v>
      </c>
      <c r="T221" s="223">
        <f t="shared" si="18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224" t="s">
        <v>217</v>
      </c>
      <c r="AT221" s="224" t="s">
        <v>213</v>
      </c>
      <c r="AU221" s="224" t="s">
        <v>95</v>
      </c>
      <c r="AY221" s="16" t="s">
        <v>211</v>
      </c>
      <c r="BE221" s="225">
        <f t="shared" si="19"/>
        <v>0</v>
      </c>
      <c r="BF221" s="225">
        <f t="shared" si="20"/>
        <v>0</v>
      </c>
      <c r="BG221" s="225">
        <f t="shared" si="21"/>
        <v>0</v>
      </c>
      <c r="BH221" s="225">
        <f t="shared" si="22"/>
        <v>0</v>
      </c>
      <c r="BI221" s="225">
        <f t="shared" si="23"/>
        <v>0</v>
      </c>
      <c r="BJ221" s="16" t="s">
        <v>95</v>
      </c>
      <c r="BK221" s="225">
        <f t="shared" si="24"/>
        <v>0</v>
      </c>
      <c r="BL221" s="16" t="s">
        <v>217</v>
      </c>
      <c r="BM221" s="224" t="s">
        <v>533</v>
      </c>
    </row>
    <row r="222" spans="1:65" s="2" customFormat="1" ht="22.15" customHeight="1">
      <c r="A222" s="33"/>
      <c r="B222" s="34"/>
      <c r="C222" s="213" t="s">
        <v>431</v>
      </c>
      <c r="D222" s="213" t="s">
        <v>213</v>
      </c>
      <c r="E222" s="214" t="s">
        <v>535</v>
      </c>
      <c r="F222" s="215" t="s">
        <v>536</v>
      </c>
      <c r="G222" s="216" t="s">
        <v>384</v>
      </c>
      <c r="H222" s="217">
        <v>2</v>
      </c>
      <c r="I222" s="218"/>
      <c r="J222" s="217">
        <f t="shared" si="15"/>
        <v>0</v>
      </c>
      <c r="K222" s="219"/>
      <c r="L222" s="38"/>
      <c r="M222" s="220" t="s">
        <v>1</v>
      </c>
      <c r="N222" s="221" t="s">
        <v>42</v>
      </c>
      <c r="O222" s="74"/>
      <c r="P222" s="222">
        <f t="shared" si="16"/>
        <v>0</v>
      </c>
      <c r="Q222" s="222">
        <v>0</v>
      </c>
      <c r="R222" s="222">
        <f t="shared" si="17"/>
        <v>0</v>
      </c>
      <c r="S222" s="222">
        <v>8.2000000000000003E-2</v>
      </c>
      <c r="T222" s="223">
        <f t="shared" si="18"/>
        <v>0.16400000000000001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224" t="s">
        <v>217</v>
      </c>
      <c r="AT222" s="224" t="s">
        <v>213</v>
      </c>
      <c r="AU222" s="224" t="s">
        <v>95</v>
      </c>
      <c r="AY222" s="16" t="s">
        <v>211</v>
      </c>
      <c r="BE222" s="225">
        <f t="shared" si="19"/>
        <v>0</v>
      </c>
      <c r="BF222" s="225">
        <f t="shared" si="20"/>
        <v>0</v>
      </c>
      <c r="BG222" s="225">
        <f t="shared" si="21"/>
        <v>0</v>
      </c>
      <c r="BH222" s="225">
        <f t="shared" si="22"/>
        <v>0</v>
      </c>
      <c r="BI222" s="225">
        <f t="shared" si="23"/>
        <v>0</v>
      </c>
      <c r="BJ222" s="16" t="s">
        <v>95</v>
      </c>
      <c r="BK222" s="225">
        <f t="shared" si="24"/>
        <v>0</v>
      </c>
      <c r="BL222" s="16" t="s">
        <v>217</v>
      </c>
      <c r="BM222" s="224" t="s">
        <v>537</v>
      </c>
    </row>
    <row r="223" spans="1:65" s="2" customFormat="1" ht="22.15" customHeight="1">
      <c r="A223" s="33"/>
      <c r="B223" s="34"/>
      <c r="C223" s="213" t="s">
        <v>436</v>
      </c>
      <c r="D223" s="213" t="s">
        <v>213</v>
      </c>
      <c r="E223" s="214" t="s">
        <v>539</v>
      </c>
      <c r="F223" s="215" t="s">
        <v>540</v>
      </c>
      <c r="G223" s="216" t="s">
        <v>384</v>
      </c>
      <c r="H223" s="217">
        <v>3</v>
      </c>
      <c r="I223" s="218"/>
      <c r="J223" s="217">
        <f t="shared" si="15"/>
        <v>0</v>
      </c>
      <c r="K223" s="219"/>
      <c r="L223" s="38"/>
      <c r="M223" s="220" t="s">
        <v>1</v>
      </c>
      <c r="N223" s="221" t="s">
        <v>42</v>
      </c>
      <c r="O223" s="74"/>
      <c r="P223" s="222">
        <f t="shared" si="16"/>
        <v>0</v>
      </c>
      <c r="Q223" s="222">
        <v>0</v>
      </c>
      <c r="R223" s="222">
        <f t="shared" si="17"/>
        <v>0</v>
      </c>
      <c r="S223" s="222">
        <v>4.0000000000000001E-3</v>
      </c>
      <c r="T223" s="223">
        <f t="shared" si="18"/>
        <v>1.2E-2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224" t="s">
        <v>217</v>
      </c>
      <c r="AT223" s="224" t="s">
        <v>213</v>
      </c>
      <c r="AU223" s="224" t="s">
        <v>95</v>
      </c>
      <c r="AY223" s="16" t="s">
        <v>211</v>
      </c>
      <c r="BE223" s="225">
        <f t="shared" si="19"/>
        <v>0</v>
      </c>
      <c r="BF223" s="225">
        <f t="shared" si="20"/>
        <v>0</v>
      </c>
      <c r="BG223" s="225">
        <f t="shared" si="21"/>
        <v>0</v>
      </c>
      <c r="BH223" s="225">
        <f t="shared" si="22"/>
        <v>0</v>
      </c>
      <c r="BI223" s="225">
        <f t="shared" si="23"/>
        <v>0</v>
      </c>
      <c r="BJ223" s="16" t="s">
        <v>95</v>
      </c>
      <c r="BK223" s="225">
        <f t="shared" si="24"/>
        <v>0</v>
      </c>
      <c r="BL223" s="16" t="s">
        <v>217</v>
      </c>
      <c r="BM223" s="224" t="s">
        <v>541</v>
      </c>
    </row>
    <row r="224" spans="1:65" s="2" customFormat="1" ht="30" customHeight="1">
      <c r="A224" s="33"/>
      <c r="B224" s="34"/>
      <c r="C224" s="213" t="s">
        <v>440</v>
      </c>
      <c r="D224" s="213" t="s">
        <v>213</v>
      </c>
      <c r="E224" s="214" t="s">
        <v>543</v>
      </c>
      <c r="F224" s="215" t="s">
        <v>544</v>
      </c>
      <c r="G224" s="216" t="s">
        <v>306</v>
      </c>
      <c r="H224" s="217">
        <v>46.12</v>
      </c>
      <c r="I224" s="218"/>
      <c r="J224" s="217">
        <f t="shared" si="15"/>
        <v>0</v>
      </c>
      <c r="K224" s="219"/>
      <c r="L224" s="38"/>
      <c r="M224" s="220" t="s">
        <v>1</v>
      </c>
      <c r="N224" s="221" t="s">
        <v>42</v>
      </c>
      <c r="O224" s="74"/>
      <c r="P224" s="222">
        <f t="shared" si="16"/>
        <v>0</v>
      </c>
      <c r="Q224" s="222">
        <v>0</v>
      </c>
      <c r="R224" s="222">
        <f t="shared" si="17"/>
        <v>0</v>
      </c>
      <c r="S224" s="222">
        <v>0</v>
      </c>
      <c r="T224" s="223">
        <f t="shared" si="18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224" t="s">
        <v>217</v>
      </c>
      <c r="AT224" s="224" t="s">
        <v>213</v>
      </c>
      <c r="AU224" s="224" t="s">
        <v>95</v>
      </c>
      <c r="AY224" s="16" t="s">
        <v>211</v>
      </c>
      <c r="BE224" s="225">
        <f t="shared" si="19"/>
        <v>0</v>
      </c>
      <c r="BF224" s="225">
        <f t="shared" si="20"/>
        <v>0</v>
      </c>
      <c r="BG224" s="225">
        <f t="shared" si="21"/>
        <v>0</v>
      </c>
      <c r="BH224" s="225">
        <f t="shared" si="22"/>
        <v>0</v>
      </c>
      <c r="BI224" s="225">
        <f t="shared" si="23"/>
        <v>0</v>
      </c>
      <c r="BJ224" s="16" t="s">
        <v>95</v>
      </c>
      <c r="BK224" s="225">
        <f t="shared" si="24"/>
        <v>0</v>
      </c>
      <c r="BL224" s="16" t="s">
        <v>217</v>
      </c>
      <c r="BM224" s="224" t="s">
        <v>628</v>
      </c>
    </row>
    <row r="225" spans="1:65" s="2" customFormat="1" ht="22.15" customHeight="1">
      <c r="A225" s="33"/>
      <c r="B225" s="34"/>
      <c r="C225" s="213" t="s">
        <v>444</v>
      </c>
      <c r="D225" s="213" t="s">
        <v>213</v>
      </c>
      <c r="E225" s="214" t="s">
        <v>547</v>
      </c>
      <c r="F225" s="215" t="s">
        <v>548</v>
      </c>
      <c r="G225" s="216" t="s">
        <v>306</v>
      </c>
      <c r="H225" s="217">
        <v>46.12</v>
      </c>
      <c r="I225" s="218"/>
      <c r="J225" s="217">
        <f t="shared" si="15"/>
        <v>0</v>
      </c>
      <c r="K225" s="219"/>
      <c r="L225" s="38"/>
      <c r="M225" s="220" t="s">
        <v>1</v>
      </c>
      <c r="N225" s="221" t="s">
        <v>42</v>
      </c>
      <c r="O225" s="74"/>
      <c r="P225" s="222">
        <f t="shared" si="16"/>
        <v>0</v>
      </c>
      <c r="Q225" s="222">
        <v>0</v>
      </c>
      <c r="R225" s="222">
        <f t="shared" si="17"/>
        <v>0</v>
      </c>
      <c r="S225" s="222">
        <v>0</v>
      </c>
      <c r="T225" s="223">
        <f t="shared" si="18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224" t="s">
        <v>217</v>
      </c>
      <c r="AT225" s="224" t="s">
        <v>213</v>
      </c>
      <c r="AU225" s="224" t="s">
        <v>95</v>
      </c>
      <c r="AY225" s="16" t="s">
        <v>211</v>
      </c>
      <c r="BE225" s="225">
        <f t="shared" si="19"/>
        <v>0</v>
      </c>
      <c r="BF225" s="225">
        <f t="shared" si="20"/>
        <v>0</v>
      </c>
      <c r="BG225" s="225">
        <f t="shared" si="21"/>
        <v>0</v>
      </c>
      <c r="BH225" s="225">
        <f t="shared" si="22"/>
        <v>0</v>
      </c>
      <c r="BI225" s="225">
        <f t="shared" si="23"/>
        <v>0</v>
      </c>
      <c r="BJ225" s="16" t="s">
        <v>95</v>
      </c>
      <c r="BK225" s="225">
        <f t="shared" si="24"/>
        <v>0</v>
      </c>
      <c r="BL225" s="16" t="s">
        <v>217</v>
      </c>
      <c r="BM225" s="224" t="s">
        <v>629</v>
      </c>
    </row>
    <row r="226" spans="1:65" s="2" customFormat="1" ht="22.15" customHeight="1">
      <c r="A226" s="33"/>
      <c r="B226" s="34"/>
      <c r="C226" s="213" t="s">
        <v>449</v>
      </c>
      <c r="D226" s="213" t="s">
        <v>213</v>
      </c>
      <c r="E226" s="214" t="s">
        <v>551</v>
      </c>
      <c r="F226" s="215" t="s">
        <v>552</v>
      </c>
      <c r="G226" s="216" t="s">
        <v>306</v>
      </c>
      <c r="H226" s="217">
        <v>46.12</v>
      </c>
      <c r="I226" s="218"/>
      <c r="J226" s="217">
        <f t="shared" si="15"/>
        <v>0</v>
      </c>
      <c r="K226" s="219"/>
      <c r="L226" s="38"/>
      <c r="M226" s="220" t="s">
        <v>1</v>
      </c>
      <c r="N226" s="221" t="s">
        <v>42</v>
      </c>
      <c r="O226" s="74"/>
      <c r="P226" s="222">
        <f t="shared" si="16"/>
        <v>0</v>
      </c>
      <c r="Q226" s="222">
        <v>0</v>
      </c>
      <c r="R226" s="222">
        <f t="shared" si="17"/>
        <v>0</v>
      </c>
      <c r="S226" s="222">
        <v>0</v>
      </c>
      <c r="T226" s="223">
        <f t="shared" si="18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224" t="s">
        <v>217</v>
      </c>
      <c r="AT226" s="224" t="s">
        <v>213</v>
      </c>
      <c r="AU226" s="224" t="s">
        <v>95</v>
      </c>
      <c r="AY226" s="16" t="s">
        <v>211</v>
      </c>
      <c r="BE226" s="225">
        <f t="shared" si="19"/>
        <v>0</v>
      </c>
      <c r="BF226" s="225">
        <f t="shared" si="20"/>
        <v>0</v>
      </c>
      <c r="BG226" s="225">
        <f t="shared" si="21"/>
        <v>0</v>
      </c>
      <c r="BH226" s="225">
        <f t="shared" si="22"/>
        <v>0</v>
      </c>
      <c r="BI226" s="225">
        <f t="shared" si="23"/>
        <v>0</v>
      </c>
      <c r="BJ226" s="16" t="s">
        <v>95</v>
      </c>
      <c r="BK226" s="225">
        <f t="shared" si="24"/>
        <v>0</v>
      </c>
      <c r="BL226" s="16" t="s">
        <v>217</v>
      </c>
      <c r="BM226" s="224" t="s">
        <v>630</v>
      </c>
    </row>
    <row r="227" spans="1:65" s="2" customFormat="1" ht="22.15" customHeight="1">
      <c r="A227" s="33"/>
      <c r="B227" s="34"/>
      <c r="C227" s="213" t="s">
        <v>453</v>
      </c>
      <c r="D227" s="213" t="s">
        <v>213</v>
      </c>
      <c r="E227" s="214" t="s">
        <v>555</v>
      </c>
      <c r="F227" s="215" t="s">
        <v>556</v>
      </c>
      <c r="G227" s="216" t="s">
        <v>306</v>
      </c>
      <c r="H227" s="217">
        <v>26.97</v>
      </c>
      <c r="I227" s="218"/>
      <c r="J227" s="217">
        <f t="shared" si="15"/>
        <v>0</v>
      </c>
      <c r="K227" s="219"/>
      <c r="L227" s="38"/>
      <c r="M227" s="220" t="s">
        <v>1</v>
      </c>
      <c r="N227" s="221" t="s">
        <v>42</v>
      </c>
      <c r="O227" s="74"/>
      <c r="P227" s="222">
        <f t="shared" si="16"/>
        <v>0</v>
      </c>
      <c r="Q227" s="222">
        <v>0</v>
      </c>
      <c r="R227" s="222">
        <f t="shared" si="17"/>
        <v>0</v>
      </c>
      <c r="S227" s="222">
        <v>0</v>
      </c>
      <c r="T227" s="223">
        <f t="shared" si="18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224" t="s">
        <v>217</v>
      </c>
      <c r="AT227" s="224" t="s">
        <v>213</v>
      </c>
      <c r="AU227" s="224" t="s">
        <v>95</v>
      </c>
      <c r="AY227" s="16" t="s">
        <v>211</v>
      </c>
      <c r="BE227" s="225">
        <f t="shared" si="19"/>
        <v>0</v>
      </c>
      <c r="BF227" s="225">
        <f t="shared" si="20"/>
        <v>0</v>
      </c>
      <c r="BG227" s="225">
        <f t="shared" si="21"/>
        <v>0</v>
      </c>
      <c r="BH227" s="225">
        <f t="shared" si="22"/>
        <v>0</v>
      </c>
      <c r="BI227" s="225">
        <f t="shared" si="23"/>
        <v>0</v>
      </c>
      <c r="BJ227" s="16" t="s">
        <v>95</v>
      </c>
      <c r="BK227" s="225">
        <f t="shared" si="24"/>
        <v>0</v>
      </c>
      <c r="BL227" s="16" t="s">
        <v>217</v>
      </c>
      <c r="BM227" s="224" t="s">
        <v>557</v>
      </c>
    </row>
    <row r="228" spans="1:65" s="2" customFormat="1" ht="22.15" customHeight="1">
      <c r="A228" s="33"/>
      <c r="B228" s="34"/>
      <c r="C228" s="213" t="s">
        <v>458</v>
      </c>
      <c r="D228" s="213" t="s">
        <v>213</v>
      </c>
      <c r="E228" s="214" t="s">
        <v>559</v>
      </c>
      <c r="F228" s="215" t="s">
        <v>560</v>
      </c>
      <c r="G228" s="216" t="s">
        <v>306</v>
      </c>
      <c r="H228" s="217">
        <v>16.149999999999999</v>
      </c>
      <c r="I228" s="218"/>
      <c r="J228" s="217">
        <f t="shared" si="15"/>
        <v>0</v>
      </c>
      <c r="K228" s="219"/>
      <c r="L228" s="38"/>
      <c r="M228" s="220" t="s">
        <v>1</v>
      </c>
      <c r="N228" s="221" t="s">
        <v>42</v>
      </c>
      <c r="O228" s="74"/>
      <c r="P228" s="222">
        <f t="shared" si="16"/>
        <v>0</v>
      </c>
      <c r="Q228" s="222">
        <v>0</v>
      </c>
      <c r="R228" s="222">
        <f t="shared" si="17"/>
        <v>0</v>
      </c>
      <c r="S228" s="222">
        <v>0</v>
      </c>
      <c r="T228" s="223">
        <f t="shared" si="18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224" t="s">
        <v>217</v>
      </c>
      <c r="AT228" s="224" t="s">
        <v>213</v>
      </c>
      <c r="AU228" s="224" t="s">
        <v>95</v>
      </c>
      <c r="AY228" s="16" t="s">
        <v>211</v>
      </c>
      <c r="BE228" s="225">
        <f t="shared" si="19"/>
        <v>0</v>
      </c>
      <c r="BF228" s="225">
        <f t="shared" si="20"/>
        <v>0</v>
      </c>
      <c r="BG228" s="225">
        <f t="shared" si="21"/>
        <v>0</v>
      </c>
      <c r="BH228" s="225">
        <f t="shared" si="22"/>
        <v>0</v>
      </c>
      <c r="BI228" s="225">
        <f t="shared" si="23"/>
        <v>0</v>
      </c>
      <c r="BJ228" s="16" t="s">
        <v>95</v>
      </c>
      <c r="BK228" s="225">
        <f t="shared" si="24"/>
        <v>0</v>
      </c>
      <c r="BL228" s="16" t="s">
        <v>217</v>
      </c>
      <c r="BM228" s="224" t="s">
        <v>561</v>
      </c>
    </row>
    <row r="229" spans="1:65" s="12" customFormat="1" ht="22.9" customHeight="1">
      <c r="B229" s="197"/>
      <c r="C229" s="198"/>
      <c r="D229" s="199" t="s">
        <v>75</v>
      </c>
      <c r="E229" s="211" t="s">
        <v>562</v>
      </c>
      <c r="F229" s="211" t="s">
        <v>563</v>
      </c>
      <c r="G229" s="198"/>
      <c r="H229" s="198"/>
      <c r="I229" s="201"/>
      <c r="J229" s="212">
        <f>BK229</f>
        <v>0</v>
      </c>
      <c r="K229" s="198"/>
      <c r="L229" s="203"/>
      <c r="M229" s="204"/>
      <c r="N229" s="205"/>
      <c r="O229" s="205"/>
      <c r="P229" s="206">
        <f>P230</f>
        <v>0</v>
      </c>
      <c r="Q229" s="205"/>
      <c r="R229" s="206">
        <f>R230</f>
        <v>0</v>
      </c>
      <c r="S229" s="205"/>
      <c r="T229" s="207">
        <f>T230</f>
        <v>0</v>
      </c>
      <c r="AR229" s="208" t="s">
        <v>84</v>
      </c>
      <c r="AT229" s="209" t="s">
        <v>75</v>
      </c>
      <c r="AU229" s="209" t="s">
        <v>84</v>
      </c>
      <c r="AY229" s="208" t="s">
        <v>211</v>
      </c>
      <c r="BK229" s="210">
        <f>BK230</f>
        <v>0</v>
      </c>
    </row>
    <row r="230" spans="1:65" s="2" customFormat="1" ht="22.15" customHeight="1">
      <c r="A230" s="33"/>
      <c r="B230" s="34"/>
      <c r="C230" s="213" t="s">
        <v>462</v>
      </c>
      <c r="D230" s="213" t="s">
        <v>213</v>
      </c>
      <c r="E230" s="214" t="s">
        <v>565</v>
      </c>
      <c r="F230" s="215" t="s">
        <v>566</v>
      </c>
      <c r="G230" s="216" t="s">
        <v>306</v>
      </c>
      <c r="H230" s="217">
        <v>142.88</v>
      </c>
      <c r="I230" s="218"/>
      <c r="J230" s="217">
        <f>ROUND(I230*H230,2)</f>
        <v>0</v>
      </c>
      <c r="K230" s="219"/>
      <c r="L230" s="38"/>
      <c r="M230" s="259" t="s">
        <v>1</v>
      </c>
      <c r="N230" s="260" t="s">
        <v>42</v>
      </c>
      <c r="O230" s="261"/>
      <c r="P230" s="262">
        <f>O230*H230</f>
        <v>0</v>
      </c>
      <c r="Q230" s="262">
        <v>0</v>
      </c>
      <c r="R230" s="262">
        <f>Q230*H230</f>
        <v>0</v>
      </c>
      <c r="S230" s="262">
        <v>0</v>
      </c>
      <c r="T230" s="263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224" t="s">
        <v>217</v>
      </c>
      <c r="AT230" s="224" t="s">
        <v>213</v>
      </c>
      <c r="AU230" s="224" t="s">
        <v>95</v>
      </c>
      <c r="AY230" s="16" t="s">
        <v>211</v>
      </c>
      <c r="BE230" s="225">
        <f>IF(N230="základná",J230,0)</f>
        <v>0</v>
      </c>
      <c r="BF230" s="225">
        <f>IF(N230="znížená",J230,0)</f>
        <v>0</v>
      </c>
      <c r="BG230" s="225">
        <f>IF(N230="zákl. prenesená",J230,0)</f>
        <v>0</v>
      </c>
      <c r="BH230" s="225">
        <f>IF(N230="zníž. prenesená",J230,0)</f>
        <v>0</v>
      </c>
      <c r="BI230" s="225">
        <f>IF(N230="nulová",J230,0)</f>
        <v>0</v>
      </c>
      <c r="BJ230" s="16" t="s">
        <v>95</v>
      </c>
      <c r="BK230" s="225">
        <f>ROUND(I230*H230,2)</f>
        <v>0</v>
      </c>
      <c r="BL230" s="16" t="s">
        <v>217</v>
      </c>
      <c r="BM230" s="224" t="s">
        <v>631</v>
      </c>
    </row>
    <row r="231" spans="1:65" s="2" customFormat="1" ht="6.95" customHeight="1">
      <c r="A231" s="33"/>
      <c r="B231" s="57"/>
      <c r="C231" s="58"/>
      <c r="D231" s="58"/>
      <c r="E231" s="58"/>
      <c r="F231" s="58"/>
      <c r="G231" s="58"/>
      <c r="H231" s="58"/>
      <c r="I231" s="58"/>
      <c r="J231" s="58"/>
      <c r="K231" s="58"/>
      <c r="L231" s="38"/>
      <c r="M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</row>
  </sheetData>
  <sheetProtection password="CC35" sheet="1" objects="1" scenarios="1" formatColumns="0" formatRows="0" autoFilter="0"/>
  <autoFilter ref="C131:K230" xr:uid="{00000000-0009-0000-0000-000002000000}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2:BM140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162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1" customFormat="1" ht="12" customHeight="1">
      <c r="B8" s="19"/>
      <c r="D8" s="122" t="s">
        <v>170</v>
      </c>
      <c r="L8" s="19"/>
    </row>
    <row r="9" spans="1:46" s="2" customFormat="1" ht="14.45" customHeight="1">
      <c r="A9" s="33"/>
      <c r="B9" s="38"/>
      <c r="C9" s="33"/>
      <c r="D9" s="33"/>
      <c r="E9" s="403" t="s">
        <v>655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22" t="s">
        <v>633</v>
      </c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5.6" customHeight="1">
      <c r="A11" s="33"/>
      <c r="B11" s="38"/>
      <c r="C11" s="33"/>
      <c r="D11" s="33"/>
      <c r="E11" s="405" t="s">
        <v>1202</v>
      </c>
      <c r="F11" s="406"/>
      <c r="G11" s="406"/>
      <c r="H11" s="406"/>
      <c r="I11" s="33"/>
      <c r="J11" s="33"/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22" t="s">
        <v>16</v>
      </c>
      <c r="E13" s="33"/>
      <c r="F13" s="113" t="s">
        <v>1</v>
      </c>
      <c r="G13" s="33"/>
      <c r="H13" s="33"/>
      <c r="I13" s="122" t="s">
        <v>17</v>
      </c>
      <c r="J13" s="113" t="s">
        <v>1</v>
      </c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18</v>
      </c>
      <c r="E14" s="33"/>
      <c r="F14" s="113" t="s">
        <v>19</v>
      </c>
      <c r="G14" s="33"/>
      <c r="H14" s="33"/>
      <c r="I14" s="122" t="s">
        <v>20</v>
      </c>
      <c r="J14" s="123">
        <f>'Rekapitulácia stavby'!AN8</f>
        <v>44957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22" t="s">
        <v>21</v>
      </c>
      <c r="E16" s="33"/>
      <c r="F16" s="33"/>
      <c r="G16" s="33"/>
      <c r="H16" s="33"/>
      <c r="I16" s="122" t="s">
        <v>22</v>
      </c>
      <c r="J16" s="113" t="s">
        <v>23</v>
      </c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3" t="s">
        <v>24</v>
      </c>
      <c r="F17" s="33"/>
      <c r="G17" s="33"/>
      <c r="H17" s="33"/>
      <c r="I17" s="122" t="s">
        <v>25</v>
      </c>
      <c r="J17" s="113" t="s">
        <v>1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2" t="s">
        <v>26</v>
      </c>
      <c r="E19" s="33"/>
      <c r="F19" s="33"/>
      <c r="G19" s="33"/>
      <c r="H19" s="33"/>
      <c r="I19" s="122" t="s">
        <v>22</v>
      </c>
      <c r="J19" s="29" t="str">
        <f>'Rekapitulácia stavby'!AN13</f>
        <v>Vyplň údaj</v>
      </c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407" t="str">
        <f>'Rekapitulácia stavby'!E14</f>
        <v>Vyplň údaj</v>
      </c>
      <c r="F20" s="408"/>
      <c r="G20" s="408"/>
      <c r="H20" s="408"/>
      <c r="I20" s="122" t="s">
        <v>25</v>
      </c>
      <c r="J20" s="29" t="str">
        <f>'Rekapitulácia stavby'!AN14</f>
        <v>Vyplň údaj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2" t="s">
        <v>28</v>
      </c>
      <c r="E22" s="33"/>
      <c r="F22" s="33"/>
      <c r="G22" s="33"/>
      <c r="H22" s="33"/>
      <c r="I22" s="122" t="s">
        <v>22</v>
      </c>
      <c r="J22" s="113" t="s">
        <v>29</v>
      </c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3" t="s">
        <v>30</v>
      </c>
      <c r="F23" s="33"/>
      <c r="G23" s="33"/>
      <c r="H23" s="33"/>
      <c r="I23" s="122" t="s">
        <v>25</v>
      </c>
      <c r="J23" s="113" t="s">
        <v>31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2" t="s">
        <v>33</v>
      </c>
      <c r="E25" s="33"/>
      <c r="F25" s="33"/>
      <c r="G25" s="33"/>
      <c r="H25" s="33"/>
      <c r="I25" s="122" t="s">
        <v>22</v>
      </c>
      <c r="J25" s="113" t="str">
        <f>IF('Rekapitulácia stavby'!AN19="","",'Rekapitulácia stavby'!AN19)</f>
        <v/>
      </c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3" t="str">
        <f>IF('Rekapitulácia stavby'!E20="","",'Rekapitulácia stavby'!E20)</f>
        <v xml:space="preserve"> </v>
      </c>
      <c r="F26" s="33"/>
      <c r="G26" s="33"/>
      <c r="H26" s="33"/>
      <c r="I26" s="122" t="s">
        <v>25</v>
      </c>
      <c r="J26" s="113" t="str">
        <f>IF('Rekapitulácia stavby'!AN20="","",'Rekapitulácia stavby'!AN20)</f>
        <v/>
      </c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2" t="s">
        <v>35</v>
      </c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5" customHeight="1">
      <c r="A29" s="124"/>
      <c r="B29" s="125"/>
      <c r="C29" s="124"/>
      <c r="D29" s="124"/>
      <c r="E29" s="409" t="s">
        <v>1</v>
      </c>
      <c r="F29" s="409"/>
      <c r="G29" s="409"/>
      <c r="H29" s="409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7"/>
      <c r="E31" s="127"/>
      <c r="F31" s="127"/>
      <c r="G31" s="127"/>
      <c r="H31" s="127"/>
      <c r="I31" s="127"/>
      <c r="J31" s="127"/>
      <c r="K31" s="12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13" t="s">
        <v>172</v>
      </c>
      <c r="E32" s="33"/>
      <c r="F32" s="33"/>
      <c r="G32" s="33"/>
      <c r="H32" s="33"/>
      <c r="I32" s="33"/>
      <c r="J32" s="128">
        <f>J98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9" t="s">
        <v>173</v>
      </c>
      <c r="E33" s="33"/>
      <c r="F33" s="33"/>
      <c r="G33" s="33"/>
      <c r="H33" s="33"/>
      <c r="I33" s="33"/>
      <c r="J33" s="128">
        <f>J103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7"/>
      <c r="E35" s="127"/>
      <c r="F35" s="127"/>
      <c r="G35" s="127"/>
      <c r="H35" s="127"/>
      <c r="I35" s="127"/>
      <c r="J35" s="127"/>
      <c r="K35" s="127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40</v>
      </c>
      <c r="E37" s="134" t="s">
        <v>41</v>
      </c>
      <c r="F37" s="135">
        <f>ROUND((SUM(BE103:BE110) + SUM(BE132:BE139)),  2)</f>
        <v>0</v>
      </c>
      <c r="G37" s="136"/>
      <c r="H37" s="136"/>
      <c r="I37" s="137">
        <v>0.2</v>
      </c>
      <c r="J37" s="135">
        <f>ROUND(((SUM(BE103:BE110) + SUM(BE132:BE139))*I37),  2)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34" t="s">
        <v>42</v>
      </c>
      <c r="F38" s="135">
        <f>ROUND((SUM(BF103:BF110) + SUM(BF132:BF139)),  2)</f>
        <v>0</v>
      </c>
      <c r="G38" s="136"/>
      <c r="H38" s="136"/>
      <c r="I38" s="137">
        <v>0.2</v>
      </c>
      <c r="J38" s="135">
        <f>ROUND(((SUM(BF103:BF110) + SUM(BF132:BF139))*I38),  2)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22" t="s">
        <v>43</v>
      </c>
      <c r="F39" s="138">
        <f>ROUND((SUM(BG103:BG110) + SUM(BG132:BG139)),  2)</f>
        <v>0</v>
      </c>
      <c r="G39" s="33"/>
      <c r="H39" s="33"/>
      <c r="I39" s="139">
        <v>0.2</v>
      </c>
      <c r="J39" s="138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22" t="s">
        <v>44</v>
      </c>
      <c r="F40" s="138">
        <f>ROUND((SUM(BH103:BH110) + SUM(BH132:BH139)),  2)</f>
        <v>0</v>
      </c>
      <c r="G40" s="33"/>
      <c r="H40" s="33"/>
      <c r="I40" s="139">
        <v>0.2</v>
      </c>
      <c r="J40" s="138">
        <f>0</f>
        <v>0</v>
      </c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34" t="s">
        <v>45</v>
      </c>
      <c r="F41" s="135">
        <f>ROUND((SUM(BI103:BI110) + SUM(BI132:BI139)),  2)</f>
        <v>0</v>
      </c>
      <c r="G41" s="136"/>
      <c r="H41" s="136"/>
      <c r="I41" s="137">
        <v>0</v>
      </c>
      <c r="J41" s="135">
        <f>0</f>
        <v>0</v>
      </c>
      <c r="K41" s="33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40"/>
      <c r="D43" s="141" t="s">
        <v>46</v>
      </c>
      <c r="E43" s="142"/>
      <c r="F43" s="142"/>
      <c r="G43" s="143" t="s">
        <v>47</v>
      </c>
      <c r="H43" s="144" t="s">
        <v>48</v>
      </c>
      <c r="I43" s="142"/>
      <c r="J43" s="145">
        <f>SUM(J34:J41)</f>
        <v>0</v>
      </c>
      <c r="K43" s="146"/>
      <c r="L43" s="5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170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4.45" customHeight="1">
      <c r="A87" s="33"/>
      <c r="B87" s="34"/>
      <c r="C87" s="35"/>
      <c r="D87" s="35"/>
      <c r="E87" s="400" t="s">
        <v>655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633</v>
      </c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35"/>
      <c r="D89" s="35"/>
      <c r="E89" s="356" t="str">
        <f>E11</f>
        <v>999-9-9-56 - SO 14.10 Malačan</v>
      </c>
      <c r="F89" s="402"/>
      <c r="G89" s="402"/>
      <c r="H89" s="402"/>
      <c r="I89" s="35"/>
      <c r="J89" s="35"/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Malacky</v>
      </c>
      <c r="G91" s="35"/>
      <c r="H91" s="35"/>
      <c r="I91" s="28" t="s">
        <v>20</v>
      </c>
      <c r="J91" s="69">
        <f>IF(J14="","",J14)</f>
        <v>44957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9" customHeight="1">
      <c r="A93" s="33"/>
      <c r="B93" s="34"/>
      <c r="C93" s="28" t="s">
        <v>21</v>
      </c>
      <c r="D93" s="35"/>
      <c r="E93" s="35"/>
      <c r="F93" s="26" t="str">
        <f>E17</f>
        <v>Mesto Malacky, Bernolákova 5188/1A, 901 01 Malacky</v>
      </c>
      <c r="G93" s="35"/>
      <c r="H93" s="35"/>
      <c r="I93" s="28" t="s">
        <v>28</v>
      </c>
      <c r="J93" s="31" t="str">
        <f>E23</f>
        <v>Cykloprojekt s.r.o., Laurinská 18, 81101 Bratislav</v>
      </c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6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 xml:space="preserve"> </v>
      </c>
      <c r="K94" s="35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8" t="s">
        <v>175</v>
      </c>
      <c r="D96" s="159"/>
      <c r="E96" s="159"/>
      <c r="F96" s="159"/>
      <c r="G96" s="159"/>
      <c r="H96" s="159"/>
      <c r="I96" s="159"/>
      <c r="J96" s="160" t="s">
        <v>176</v>
      </c>
      <c r="K96" s="159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4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22.9" customHeight="1">
      <c r="A98" s="33"/>
      <c r="B98" s="34"/>
      <c r="C98" s="161" t="s">
        <v>177</v>
      </c>
      <c r="D98" s="35"/>
      <c r="E98" s="35"/>
      <c r="F98" s="35"/>
      <c r="G98" s="35"/>
      <c r="H98" s="35"/>
      <c r="I98" s="35"/>
      <c r="J98" s="87">
        <f>J132</f>
        <v>0</v>
      </c>
      <c r="K98" s="35"/>
      <c r="L98" s="54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178</v>
      </c>
    </row>
    <row r="99" spans="1:65" s="9" customFormat="1" ht="24.95" customHeight="1">
      <c r="B99" s="162"/>
      <c r="C99" s="163"/>
      <c r="D99" s="164" t="s">
        <v>179</v>
      </c>
      <c r="E99" s="165"/>
      <c r="F99" s="165"/>
      <c r="G99" s="165"/>
      <c r="H99" s="165"/>
      <c r="I99" s="165"/>
      <c r="J99" s="166">
        <f>J133</f>
        <v>0</v>
      </c>
      <c r="K99" s="163"/>
      <c r="L99" s="167"/>
    </row>
    <row r="100" spans="1:65" s="10" customFormat="1" ht="19.899999999999999" customHeight="1">
      <c r="B100" s="168"/>
      <c r="C100" s="107"/>
      <c r="D100" s="169" t="s">
        <v>180</v>
      </c>
      <c r="E100" s="170"/>
      <c r="F100" s="170"/>
      <c r="G100" s="170"/>
      <c r="H100" s="170"/>
      <c r="I100" s="170"/>
      <c r="J100" s="171">
        <f>J134</f>
        <v>0</v>
      </c>
      <c r="K100" s="107"/>
      <c r="L100" s="172"/>
    </row>
    <row r="101" spans="1:65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4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65" s="2" customFormat="1" ht="6.9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4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65" s="2" customFormat="1" ht="29.25" customHeight="1">
      <c r="A103" s="33"/>
      <c r="B103" s="34"/>
      <c r="C103" s="161" t="s">
        <v>187</v>
      </c>
      <c r="D103" s="35"/>
      <c r="E103" s="35"/>
      <c r="F103" s="35"/>
      <c r="G103" s="35"/>
      <c r="H103" s="35"/>
      <c r="I103" s="35"/>
      <c r="J103" s="173">
        <f>ROUND(J104 + J105 + J106 + J107 + J108 + J109,2)</f>
        <v>0</v>
      </c>
      <c r="K103" s="35"/>
      <c r="L103" s="54"/>
      <c r="N103" s="174" t="s">
        <v>40</v>
      </c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65" s="2" customFormat="1" ht="18" customHeight="1">
      <c r="A104" s="33"/>
      <c r="B104" s="34"/>
      <c r="C104" s="35"/>
      <c r="D104" s="398" t="s">
        <v>188</v>
      </c>
      <c r="E104" s="399"/>
      <c r="F104" s="399"/>
      <c r="G104" s="35"/>
      <c r="H104" s="35"/>
      <c r="I104" s="35"/>
      <c r="J104" s="176">
        <v>0</v>
      </c>
      <c r="K104" s="35"/>
      <c r="L104" s="177"/>
      <c r="M104" s="178"/>
      <c r="N104" s="179" t="s">
        <v>42</v>
      </c>
      <c r="O104" s="178"/>
      <c r="P104" s="178"/>
      <c r="Q104" s="178"/>
      <c r="R104" s="178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81" t="s">
        <v>189</v>
      </c>
      <c r="AZ104" s="178"/>
      <c r="BA104" s="178"/>
      <c r="BB104" s="178"/>
      <c r="BC104" s="178"/>
      <c r="BD104" s="178"/>
      <c r="BE104" s="182">
        <f t="shared" ref="BE104:BE109" si="0">IF(N104="základná",J104,0)</f>
        <v>0</v>
      </c>
      <c r="BF104" s="182">
        <f t="shared" ref="BF104:BF109" si="1">IF(N104="znížená",J104,0)</f>
        <v>0</v>
      </c>
      <c r="BG104" s="182">
        <f t="shared" ref="BG104:BG109" si="2">IF(N104="zákl. prenesená",J104,0)</f>
        <v>0</v>
      </c>
      <c r="BH104" s="182">
        <f t="shared" ref="BH104:BH109" si="3">IF(N104="zníž. prenesená",J104,0)</f>
        <v>0</v>
      </c>
      <c r="BI104" s="182">
        <f t="shared" ref="BI104:BI109" si="4">IF(N104="nulová",J104,0)</f>
        <v>0</v>
      </c>
      <c r="BJ104" s="181" t="s">
        <v>95</v>
      </c>
      <c r="BK104" s="178"/>
      <c r="BL104" s="178"/>
      <c r="BM104" s="178"/>
    </row>
    <row r="105" spans="1:65" s="2" customFormat="1" ht="18" customHeight="1">
      <c r="A105" s="33"/>
      <c r="B105" s="34"/>
      <c r="C105" s="35"/>
      <c r="D105" s="398" t="s">
        <v>190</v>
      </c>
      <c r="E105" s="399"/>
      <c r="F105" s="399"/>
      <c r="G105" s="35"/>
      <c r="H105" s="35"/>
      <c r="I105" s="35"/>
      <c r="J105" s="176">
        <v>0</v>
      </c>
      <c r="K105" s="35"/>
      <c r="L105" s="177"/>
      <c r="M105" s="178"/>
      <c r="N105" s="179" t="s">
        <v>42</v>
      </c>
      <c r="O105" s="178"/>
      <c r="P105" s="178"/>
      <c r="Q105" s="178"/>
      <c r="R105" s="178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81" t="s">
        <v>189</v>
      </c>
      <c r="AZ105" s="178"/>
      <c r="BA105" s="178"/>
      <c r="BB105" s="178"/>
      <c r="BC105" s="178"/>
      <c r="BD105" s="178"/>
      <c r="BE105" s="182">
        <f t="shared" si="0"/>
        <v>0</v>
      </c>
      <c r="BF105" s="182">
        <f t="shared" si="1"/>
        <v>0</v>
      </c>
      <c r="BG105" s="182">
        <f t="shared" si="2"/>
        <v>0</v>
      </c>
      <c r="BH105" s="182">
        <f t="shared" si="3"/>
        <v>0</v>
      </c>
      <c r="BI105" s="182">
        <f t="shared" si="4"/>
        <v>0</v>
      </c>
      <c r="BJ105" s="181" t="s">
        <v>95</v>
      </c>
      <c r="BK105" s="178"/>
      <c r="BL105" s="178"/>
      <c r="BM105" s="178"/>
    </row>
    <row r="106" spans="1:65" s="2" customFormat="1" ht="18" customHeight="1">
      <c r="A106" s="33"/>
      <c r="B106" s="34"/>
      <c r="C106" s="35"/>
      <c r="D106" s="398" t="s">
        <v>191</v>
      </c>
      <c r="E106" s="399"/>
      <c r="F106" s="399"/>
      <c r="G106" s="35"/>
      <c r="H106" s="35"/>
      <c r="I106" s="35"/>
      <c r="J106" s="176">
        <v>0</v>
      </c>
      <c r="K106" s="35"/>
      <c r="L106" s="177"/>
      <c r="M106" s="178"/>
      <c r="N106" s="179" t="s">
        <v>42</v>
      </c>
      <c r="O106" s="178"/>
      <c r="P106" s="178"/>
      <c r="Q106" s="178"/>
      <c r="R106" s="178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81" t="s">
        <v>189</v>
      </c>
      <c r="AZ106" s="178"/>
      <c r="BA106" s="178"/>
      <c r="BB106" s="178"/>
      <c r="BC106" s="178"/>
      <c r="BD106" s="178"/>
      <c r="BE106" s="182">
        <f t="shared" si="0"/>
        <v>0</v>
      </c>
      <c r="BF106" s="182">
        <f t="shared" si="1"/>
        <v>0</v>
      </c>
      <c r="BG106" s="182">
        <f t="shared" si="2"/>
        <v>0</v>
      </c>
      <c r="BH106" s="182">
        <f t="shared" si="3"/>
        <v>0</v>
      </c>
      <c r="BI106" s="182">
        <f t="shared" si="4"/>
        <v>0</v>
      </c>
      <c r="BJ106" s="181" t="s">
        <v>95</v>
      </c>
      <c r="BK106" s="178"/>
      <c r="BL106" s="178"/>
      <c r="BM106" s="178"/>
    </row>
    <row r="107" spans="1:65" s="2" customFormat="1" ht="18" customHeight="1">
      <c r="A107" s="33"/>
      <c r="B107" s="34"/>
      <c r="C107" s="35"/>
      <c r="D107" s="398" t="s">
        <v>192</v>
      </c>
      <c r="E107" s="399"/>
      <c r="F107" s="399"/>
      <c r="G107" s="35"/>
      <c r="H107" s="35"/>
      <c r="I107" s="35"/>
      <c r="J107" s="176">
        <v>0</v>
      </c>
      <c r="K107" s="35"/>
      <c r="L107" s="177"/>
      <c r="M107" s="178"/>
      <c r="N107" s="179" t="s">
        <v>42</v>
      </c>
      <c r="O107" s="178"/>
      <c r="P107" s="178"/>
      <c r="Q107" s="178"/>
      <c r="R107" s="178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81" t="s">
        <v>189</v>
      </c>
      <c r="AZ107" s="178"/>
      <c r="BA107" s="178"/>
      <c r="BB107" s="178"/>
      <c r="BC107" s="178"/>
      <c r="BD107" s="178"/>
      <c r="BE107" s="182">
        <f t="shared" si="0"/>
        <v>0</v>
      </c>
      <c r="BF107" s="182">
        <f t="shared" si="1"/>
        <v>0</v>
      </c>
      <c r="BG107" s="182">
        <f t="shared" si="2"/>
        <v>0</v>
      </c>
      <c r="BH107" s="182">
        <f t="shared" si="3"/>
        <v>0</v>
      </c>
      <c r="BI107" s="182">
        <f t="shared" si="4"/>
        <v>0</v>
      </c>
      <c r="BJ107" s="181" t="s">
        <v>95</v>
      </c>
      <c r="BK107" s="178"/>
      <c r="BL107" s="178"/>
      <c r="BM107" s="178"/>
    </row>
    <row r="108" spans="1:65" s="2" customFormat="1" ht="18" customHeight="1">
      <c r="A108" s="33"/>
      <c r="B108" s="34"/>
      <c r="C108" s="35"/>
      <c r="D108" s="398" t="s">
        <v>193</v>
      </c>
      <c r="E108" s="399"/>
      <c r="F108" s="399"/>
      <c r="G108" s="35"/>
      <c r="H108" s="35"/>
      <c r="I108" s="35"/>
      <c r="J108" s="176">
        <v>0</v>
      </c>
      <c r="K108" s="35"/>
      <c r="L108" s="177"/>
      <c r="M108" s="178"/>
      <c r="N108" s="179" t="s">
        <v>42</v>
      </c>
      <c r="O108" s="178"/>
      <c r="P108" s="178"/>
      <c r="Q108" s="178"/>
      <c r="R108" s="178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81" t="s">
        <v>189</v>
      </c>
      <c r="AZ108" s="178"/>
      <c r="BA108" s="178"/>
      <c r="BB108" s="178"/>
      <c r="BC108" s="178"/>
      <c r="BD108" s="178"/>
      <c r="BE108" s="182">
        <f t="shared" si="0"/>
        <v>0</v>
      </c>
      <c r="BF108" s="182">
        <f t="shared" si="1"/>
        <v>0</v>
      </c>
      <c r="BG108" s="182">
        <f t="shared" si="2"/>
        <v>0</v>
      </c>
      <c r="BH108" s="182">
        <f t="shared" si="3"/>
        <v>0</v>
      </c>
      <c r="BI108" s="182">
        <f t="shared" si="4"/>
        <v>0</v>
      </c>
      <c r="BJ108" s="181" t="s">
        <v>95</v>
      </c>
      <c r="BK108" s="178"/>
      <c r="BL108" s="178"/>
      <c r="BM108" s="178"/>
    </row>
    <row r="109" spans="1:65" s="2" customFormat="1" ht="18" customHeight="1">
      <c r="A109" s="33"/>
      <c r="B109" s="34"/>
      <c r="C109" s="35"/>
      <c r="D109" s="175" t="s">
        <v>194</v>
      </c>
      <c r="E109" s="35"/>
      <c r="F109" s="35"/>
      <c r="G109" s="35"/>
      <c r="H109" s="35"/>
      <c r="I109" s="35"/>
      <c r="J109" s="176">
        <f>ROUND(J32*T109,2)</f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195</v>
      </c>
      <c r="AZ109" s="178"/>
      <c r="BA109" s="178"/>
      <c r="BB109" s="178"/>
      <c r="BC109" s="178"/>
      <c r="BD109" s="178"/>
      <c r="BE109" s="182">
        <f t="shared" si="0"/>
        <v>0</v>
      </c>
      <c r="BF109" s="182">
        <f t="shared" si="1"/>
        <v>0</v>
      </c>
      <c r="BG109" s="182">
        <f t="shared" si="2"/>
        <v>0</v>
      </c>
      <c r="BH109" s="182">
        <f t="shared" si="3"/>
        <v>0</v>
      </c>
      <c r="BI109" s="182">
        <f t="shared" si="4"/>
        <v>0</v>
      </c>
      <c r="BJ109" s="181" t="s">
        <v>95</v>
      </c>
      <c r="BK109" s="178"/>
      <c r="BL109" s="178"/>
      <c r="BM109" s="178"/>
    </row>
    <row r="110" spans="1:65" s="2" customForma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4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65" s="2" customFormat="1" ht="29.25" customHeight="1">
      <c r="A111" s="33"/>
      <c r="B111" s="34"/>
      <c r="C111" s="183" t="s">
        <v>196</v>
      </c>
      <c r="D111" s="159"/>
      <c r="E111" s="159"/>
      <c r="F111" s="159"/>
      <c r="G111" s="159"/>
      <c r="H111" s="159"/>
      <c r="I111" s="159"/>
      <c r="J111" s="184">
        <f>ROUND(J98+J103,2)</f>
        <v>0</v>
      </c>
      <c r="K111" s="159"/>
      <c r="L111" s="54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65" s="2" customFormat="1" ht="6.95" customHeight="1">
      <c r="A112" s="33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4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9"/>
      <c r="C116" s="60"/>
      <c r="D116" s="60"/>
      <c r="E116" s="60"/>
      <c r="F116" s="60"/>
      <c r="G116" s="60"/>
      <c r="H116" s="60"/>
      <c r="I116" s="60"/>
      <c r="J116" s="60"/>
      <c r="K116" s="60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197</v>
      </c>
      <c r="D117" s="35"/>
      <c r="E117" s="35"/>
      <c r="F117" s="35"/>
      <c r="G117" s="35"/>
      <c r="H117" s="35"/>
      <c r="I117" s="35"/>
      <c r="J117" s="35"/>
      <c r="K117" s="35"/>
      <c r="L117" s="54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4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14</v>
      </c>
      <c r="D119" s="35"/>
      <c r="E119" s="35"/>
      <c r="F119" s="35"/>
      <c r="G119" s="35"/>
      <c r="H119" s="35"/>
      <c r="I119" s="35"/>
      <c r="J119" s="35"/>
      <c r="K119" s="35"/>
      <c r="L119" s="54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7" customHeight="1">
      <c r="A120" s="33"/>
      <c r="B120" s="34"/>
      <c r="C120" s="35"/>
      <c r="D120" s="35"/>
      <c r="E120" s="400" t="str">
        <f>E7</f>
        <v>Cyklotrasa Partizánska - Cesta mládeže, Malacky - časť 2 - neoprávnené náklady</v>
      </c>
      <c r="F120" s="401"/>
      <c r="G120" s="401"/>
      <c r="H120" s="401"/>
      <c r="I120" s="35"/>
      <c r="J120" s="35"/>
      <c r="K120" s="35"/>
      <c r="L120" s="5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" customFormat="1" ht="12" customHeight="1">
      <c r="B121" s="20"/>
      <c r="C121" s="28" t="s">
        <v>170</v>
      </c>
      <c r="D121" s="21"/>
      <c r="E121" s="21"/>
      <c r="F121" s="21"/>
      <c r="G121" s="21"/>
      <c r="H121" s="21"/>
      <c r="I121" s="21"/>
      <c r="J121" s="21"/>
      <c r="K121" s="21"/>
      <c r="L121" s="19"/>
    </row>
    <row r="122" spans="1:31" s="2" customFormat="1" ht="14.45" customHeight="1">
      <c r="A122" s="33"/>
      <c r="B122" s="34"/>
      <c r="C122" s="35"/>
      <c r="D122" s="35"/>
      <c r="E122" s="400" t="s">
        <v>655</v>
      </c>
      <c r="F122" s="402"/>
      <c r="G122" s="402"/>
      <c r="H122" s="402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633</v>
      </c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6" customHeight="1">
      <c r="A124" s="33"/>
      <c r="B124" s="34"/>
      <c r="C124" s="35"/>
      <c r="D124" s="35"/>
      <c r="E124" s="356" t="str">
        <f>E11</f>
        <v>999-9-9-56 - SO 14.10 Malačan</v>
      </c>
      <c r="F124" s="402"/>
      <c r="G124" s="402"/>
      <c r="H124" s="402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4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18</v>
      </c>
      <c r="D126" s="35"/>
      <c r="E126" s="35"/>
      <c r="F126" s="26" t="str">
        <f>F14</f>
        <v>Malacky</v>
      </c>
      <c r="G126" s="35"/>
      <c r="H126" s="35"/>
      <c r="I126" s="28" t="s">
        <v>20</v>
      </c>
      <c r="J126" s="69">
        <f>IF(J14="","",J14)</f>
        <v>44957</v>
      </c>
      <c r="K126" s="35"/>
      <c r="L126" s="5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40.9" customHeight="1">
      <c r="A128" s="33"/>
      <c r="B128" s="34"/>
      <c r="C128" s="28" t="s">
        <v>21</v>
      </c>
      <c r="D128" s="35"/>
      <c r="E128" s="35"/>
      <c r="F128" s="26" t="str">
        <f>E17</f>
        <v>Mesto Malacky, Bernolákova 5188/1A, 901 01 Malacky</v>
      </c>
      <c r="G128" s="35"/>
      <c r="H128" s="35"/>
      <c r="I128" s="28" t="s">
        <v>28</v>
      </c>
      <c r="J128" s="31" t="str">
        <f>E23</f>
        <v>Cykloprojekt s.r.o., Laurinská 18, 81101 Bratislav</v>
      </c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6" customHeight="1">
      <c r="A129" s="33"/>
      <c r="B129" s="34"/>
      <c r="C129" s="28" t="s">
        <v>26</v>
      </c>
      <c r="D129" s="35"/>
      <c r="E129" s="35"/>
      <c r="F129" s="26" t="str">
        <f>IF(E20="","",E20)</f>
        <v>Vyplň údaj</v>
      </c>
      <c r="G129" s="35"/>
      <c r="H129" s="35"/>
      <c r="I129" s="28" t="s">
        <v>33</v>
      </c>
      <c r="J129" s="31" t="str">
        <f>E26</f>
        <v xml:space="preserve"> </v>
      </c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85"/>
      <c r="B131" s="186"/>
      <c r="C131" s="187" t="s">
        <v>198</v>
      </c>
      <c r="D131" s="188" t="s">
        <v>61</v>
      </c>
      <c r="E131" s="188" t="s">
        <v>57</v>
      </c>
      <c r="F131" s="188" t="s">
        <v>58</v>
      </c>
      <c r="G131" s="188" t="s">
        <v>199</v>
      </c>
      <c r="H131" s="188" t="s">
        <v>200</v>
      </c>
      <c r="I131" s="188" t="s">
        <v>201</v>
      </c>
      <c r="J131" s="189" t="s">
        <v>176</v>
      </c>
      <c r="K131" s="190" t="s">
        <v>202</v>
      </c>
      <c r="L131" s="191"/>
      <c r="M131" s="78" t="s">
        <v>1</v>
      </c>
      <c r="N131" s="79" t="s">
        <v>40</v>
      </c>
      <c r="O131" s="79" t="s">
        <v>203</v>
      </c>
      <c r="P131" s="79" t="s">
        <v>204</v>
      </c>
      <c r="Q131" s="79" t="s">
        <v>205</v>
      </c>
      <c r="R131" s="79" t="s">
        <v>206</v>
      </c>
      <c r="S131" s="79" t="s">
        <v>207</v>
      </c>
      <c r="T131" s="80" t="s">
        <v>208</v>
      </c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</row>
    <row r="132" spans="1:65" s="2" customFormat="1" ht="22.9" customHeight="1">
      <c r="A132" s="33"/>
      <c r="B132" s="34"/>
      <c r="C132" s="85" t="s">
        <v>172</v>
      </c>
      <c r="D132" s="35"/>
      <c r="E132" s="35"/>
      <c r="F132" s="35"/>
      <c r="G132" s="35"/>
      <c r="H132" s="35"/>
      <c r="I132" s="35"/>
      <c r="J132" s="192">
        <f>BK132</f>
        <v>0</v>
      </c>
      <c r="K132" s="35"/>
      <c r="L132" s="38"/>
      <c r="M132" s="81"/>
      <c r="N132" s="193"/>
      <c r="O132" s="82"/>
      <c r="P132" s="194">
        <f>P133</f>
        <v>0</v>
      </c>
      <c r="Q132" s="82"/>
      <c r="R132" s="194">
        <f>R133</f>
        <v>0</v>
      </c>
      <c r="S132" s="82"/>
      <c r="T132" s="195">
        <f>T133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75</v>
      </c>
      <c r="AU132" s="16" t="s">
        <v>178</v>
      </c>
      <c r="BK132" s="196">
        <f>BK133</f>
        <v>0</v>
      </c>
    </row>
    <row r="133" spans="1:65" s="12" customFormat="1" ht="25.9" customHeight="1">
      <c r="B133" s="197"/>
      <c r="C133" s="198"/>
      <c r="D133" s="199" t="s">
        <v>75</v>
      </c>
      <c r="E133" s="200" t="s">
        <v>209</v>
      </c>
      <c r="F133" s="200" t="s">
        <v>210</v>
      </c>
      <c r="G133" s="198"/>
      <c r="H133" s="198"/>
      <c r="I133" s="201"/>
      <c r="J133" s="202">
        <f>BK133</f>
        <v>0</v>
      </c>
      <c r="K133" s="198"/>
      <c r="L133" s="203"/>
      <c r="M133" s="204"/>
      <c r="N133" s="205"/>
      <c r="O133" s="205"/>
      <c r="P133" s="206">
        <f>P134</f>
        <v>0</v>
      </c>
      <c r="Q133" s="205"/>
      <c r="R133" s="206">
        <f>R134</f>
        <v>0</v>
      </c>
      <c r="S133" s="205"/>
      <c r="T133" s="207">
        <f>T134</f>
        <v>0</v>
      </c>
      <c r="AR133" s="208" t="s">
        <v>84</v>
      </c>
      <c r="AT133" s="209" t="s">
        <v>75</v>
      </c>
      <c r="AU133" s="209" t="s">
        <v>76</v>
      </c>
      <c r="AY133" s="208" t="s">
        <v>211</v>
      </c>
      <c r="BK133" s="210">
        <f>BK134</f>
        <v>0</v>
      </c>
    </row>
    <row r="134" spans="1:65" s="12" customFormat="1" ht="22.9" customHeight="1">
      <c r="B134" s="197"/>
      <c r="C134" s="198"/>
      <c r="D134" s="199" t="s">
        <v>75</v>
      </c>
      <c r="E134" s="211" t="s">
        <v>84</v>
      </c>
      <c r="F134" s="211" t="s">
        <v>212</v>
      </c>
      <c r="G134" s="198"/>
      <c r="H134" s="198"/>
      <c r="I134" s="201"/>
      <c r="J134" s="212">
        <f>BK134</f>
        <v>0</v>
      </c>
      <c r="K134" s="198"/>
      <c r="L134" s="203"/>
      <c r="M134" s="204"/>
      <c r="N134" s="205"/>
      <c r="O134" s="205"/>
      <c r="P134" s="206">
        <f>SUM(P135:P139)</f>
        <v>0</v>
      </c>
      <c r="Q134" s="205"/>
      <c r="R134" s="206">
        <f>SUM(R135:R139)</f>
        <v>0</v>
      </c>
      <c r="S134" s="205"/>
      <c r="T134" s="207">
        <f>SUM(T135:T139)</f>
        <v>0</v>
      </c>
      <c r="AR134" s="208" t="s">
        <v>84</v>
      </c>
      <c r="AT134" s="209" t="s">
        <v>75</v>
      </c>
      <c r="AU134" s="209" t="s">
        <v>84</v>
      </c>
      <c r="AY134" s="208" t="s">
        <v>211</v>
      </c>
      <c r="BK134" s="210">
        <f>SUM(BK135:BK139)</f>
        <v>0</v>
      </c>
    </row>
    <row r="135" spans="1:65" s="2" customFormat="1" ht="34.9" customHeight="1">
      <c r="A135" s="33"/>
      <c r="B135" s="34"/>
      <c r="C135" s="213" t="s">
        <v>84</v>
      </c>
      <c r="D135" s="213" t="s">
        <v>213</v>
      </c>
      <c r="E135" s="214" t="s">
        <v>579</v>
      </c>
      <c r="F135" s="215" t="s">
        <v>1154</v>
      </c>
      <c r="G135" s="216" t="s">
        <v>239</v>
      </c>
      <c r="H135" s="217">
        <v>6.53</v>
      </c>
      <c r="I135" s="218"/>
      <c r="J135" s="217">
        <f>ROUND(I135*H135,2)</f>
        <v>0</v>
      </c>
      <c r="K135" s="219"/>
      <c r="L135" s="38"/>
      <c r="M135" s="220" t="s">
        <v>1</v>
      </c>
      <c r="N135" s="221" t="s">
        <v>42</v>
      </c>
      <c r="O135" s="74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24" t="s">
        <v>217</v>
      </c>
      <c r="AT135" s="224" t="s">
        <v>213</v>
      </c>
      <c r="AU135" s="224" t="s">
        <v>95</v>
      </c>
      <c r="AY135" s="16" t="s">
        <v>211</v>
      </c>
      <c r="BE135" s="225">
        <f>IF(N135="základná",J135,0)</f>
        <v>0</v>
      </c>
      <c r="BF135" s="225">
        <f>IF(N135="znížená",J135,0)</f>
        <v>0</v>
      </c>
      <c r="BG135" s="225">
        <f>IF(N135="zákl. prenesená",J135,0)</f>
        <v>0</v>
      </c>
      <c r="BH135" s="225">
        <f>IF(N135="zníž. prenesená",J135,0)</f>
        <v>0</v>
      </c>
      <c r="BI135" s="225">
        <f>IF(N135="nulová",J135,0)</f>
        <v>0</v>
      </c>
      <c r="BJ135" s="16" t="s">
        <v>95</v>
      </c>
      <c r="BK135" s="225">
        <f>ROUND(I135*H135,2)</f>
        <v>0</v>
      </c>
      <c r="BL135" s="16" t="s">
        <v>217</v>
      </c>
      <c r="BM135" s="224" t="s">
        <v>1155</v>
      </c>
    </row>
    <row r="136" spans="1:65" s="2" customFormat="1" ht="22.15" customHeight="1">
      <c r="A136" s="33"/>
      <c r="B136" s="34"/>
      <c r="C136" s="213" t="s">
        <v>95</v>
      </c>
      <c r="D136" s="213" t="s">
        <v>213</v>
      </c>
      <c r="E136" s="214" t="s">
        <v>1169</v>
      </c>
      <c r="F136" s="215" t="s">
        <v>1170</v>
      </c>
      <c r="G136" s="216" t="s">
        <v>239</v>
      </c>
      <c r="H136" s="217">
        <v>6.53</v>
      </c>
      <c r="I136" s="218"/>
      <c r="J136" s="217">
        <f>ROUND(I136*H136,2)</f>
        <v>0</v>
      </c>
      <c r="K136" s="219"/>
      <c r="L136" s="38"/>
      <c r="M136" s="220" t="s">
        <v>1</v>
      </c>
      <c r="N136" s="221" t="s">
        <v>42</v>
      </c>
      <c r="O136" s="74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24" t="s">
        <v>217</v>
      </c>
      <c r="AT136" s="224" t="s">
        <v>213</v>
      </c>
      <c r="AU136" s="224" t="s">
        <v>95</v>
      </c>
      <c r="AY136" s="16" t="s">
        <v>211</v>
      </c>
      <c r="BE136" s="225">
        <f>IF(N136="základná",J136,0)</f>
        <v>0</v>
      </c>
      <c r="BF136" s="225">
        <f>IF(N136="znížená",J136,0)</f>
        <v>0</v>
      </c>
      <c r="BG136" s="225">
        <f>IF(N136="zákl. prenesená",J136,0)</f>
        <v>0</v>
      </c>
      <c r="BH136" s="225">
        <f>IF(N136="zníž. prenesená",J136,0)</f>
        <v>0</v>
      </c>
      <c r="BI136" s="225">
        <f>IF(N136="nulová",J136,0)</f>
        <v>0</v>
      </c>
      <c r="BJ136" s="16" t="s">
        <v>95</v>
      </c>
      <c r="BK136" s="225">
        <f>ROUND(I136*H136,2)</f>
        <v>0</v>
      </c>
      <c r="BL136" s="16" t="s">
        <v>217</v>
      </c>
      <c r="BM136" s="224" t="s">
        <v>1196</v>
      </c>
    </row>
    <row r="137" spans="1:65" s="13" customFormat="1">
      <c r="B137" s="226"/>
      <c r="C137" s="227"/>
      <c r="D137" s="228" t="s">
        <v>219</v>
      </c>
      <c r="E137" s="229" t="s">
        <v>1</v>
      </c>
      <c r="F137" s="230" t="s">
        <v>1203</v>
      </c>
      <c r="G137" s="227"/>
      <c r="H137" s="231">
        <v>6.53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219</v>
      </c>
      <c r="AU137" s="237" t="s">
        <v>95</v>
      </c>
      <c r="AV137" s="13" t="s">
        <v>95</v>
      </c>
      <c r="AW137" s="13" t="s">
        <v>32</v>
      </c>
      <c r="AX137" s="13" t="s">
        <v>84</v>
      </c>
      <c r="AY137" s="237" t="s">
        <v>211</v>
      </c>
    </row>
    <row r="138" spans="1:65" s="2" customFormat="1" ht="22.15" customHeight="1">
      <c r="A138" s="33"/>
      <c r="B138" s="34"/>
      <c r="C138" s="213" t="s">
        <v>225</v>
      </c>
      <c r="D138" s="213" t="s">
        <v>213</v>
      </c>
      <c r="E138" s="214" t="s">
        <v>333</v>
      </c>
      <c r="F138" s="215" t="s">
        <v>334</v>
      </c>
      <c r="G138" s="216" t="s">
        <v>216</v>
      </c>
      <c r="H138" s="217">
        <v>21.77</v>
      </c>
      <c r="I138" s="218"/>
      <c r="J138" s="217">
        <f>ROUND(I138*H138,2)</f>
        <v>0</v>
      </c>
      <c r="K138" s="219"/>
      <c r="L138" s="38"/>
      <c r="M138" s="220" t="s">
        <v>1</v>
      </c>
      <c r="N138" s="221" t="s">
        <v>42</v>
      </c>
      <c r="O138" s="74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24" t="s">
        <v>217</v>
      </c>
      <c r="AT138" s="224" t="s">
        <v>213</v>
      </c>
      <c r="AU138" s="224" t="s">
        <v>95</v>
      </c>
      <c r="AY138" s="16" t="s">
        <v>211</v>
      </c>
      <c r="BE138" s="225">
        <f>IF(N138="základná",J138,0)</f>
        <v>0</v>
      </c>
      <c r="BF138" s="225">
        <f>IF(N138="znížená",J138,0)</f>
        <v>0</v>
      </c>
      <c r="BG138" s="225">
        <f>IF(N138="zákl. prenesená",J138,0)</f>
        <v>0</v>
      </c>
      <c r="BH138" s="225">
        <f>IF(N138="zníž. prenesená",J138,0)</f>
        <v>0</v>
      </c>
      <c r="BI138" s="225">
        <f>IF(N138="nulová",J138,0)</f>
        <v>0</v>
      </c>
      <c r="BJ138" s="16" t="s">
        <v>95</v>
      </c>
      <c r="BK138" s="225">
        <f>ROUND(I138*H138,2)</f>
        <v>0</v>
      </c>
      <c r="BL138" s="16" t="s">
        <v>217</v>
      </c>
      <c r="BM138" s="224" t="s">
        <v>1158</v>
      </c>
    </row>
    <row r="139" spans="1:65" s="13" customFormat="1">
      <c r="B139" s="226"/>
      <c r="C139" s="227"/>
      <c r="D139" s="228" t="s">
        <v>219</v>
      </c>
      <c r="E139" s="229" t="s">
        <v>1</v>
      </c>
      <c r="F139" s="230" t="s">
        <v>1204</v>
      </c>
      <c r="G139" s="227"/>
      <c r="H139" s="231">
        <v>21.77</v>
      </c>
      <c r="I139" s="232"/>
      <c r="J139" s="227"/>
      <c r="K139" s="227"/>
      <c r="L139" s="233"/>
      <c r="M139" s="264"/>
      <c r="N139" s="265"/>
      <c r="O139" s="265"/>
      <c r="P139" s="265"/>
      <c r="Q139" s="265"/>
      <c r="R139" s="265"/>
      <c r="S139" s="265"/>
      <c r="T139" s="266"/>
      <c r="AT139" s="237" t="s">
        <v>219</v>
      </c>
      <c r="AU139" s="237" t="s">
        <v>95</v>
      </c>
      <c r="AV139" s="13" t="s">
        <v>95</v>
      </c>
      <c r="AW139" s="13" t="s">
        <v>32</v>
      </c>
      <c r="AX139" s="13" t="s">
        <v>84</v>
      </c>
      <c r="AY139" s="237" t="s">
        <v>211</v>
      </c>
    </row>
    <row r="140" spans="1:65" s="2" customFormat="1" ht="6.95" customHeight="1">
      <c r="A140" s="33"/>
      <c r="B140" s="57"/>
      <c r="C140" s="58"/>
      <c r="D140" s="58"/>
      <c r="E140" s="58"/>
      <c r="F140" s="58"/>
      <c r="G140" s="58"/>
      <c r="H140" s="58"/>
      <c r="I140" s="58"/>
      <c r="J140" s="58"/>
      <c r="K140" s="58"/>
      <c r="L140" s="38"/>
      <c r="M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</sheetData>
  <sheetProtection password="CC35" sheet="1" objects="1" scenarios="1" formatColumns="0" formatRows="0" autoFilter="0"/>
  <autoFilter ref="C131:K139" xr:uid="{00000000-0009-0000-0000-00001D000000}"/>
  <mergeCells count="17">
    <mergeCell ref="E20:H20"/>
    <mergeCell ref="E29:H29"/>
    <mergeCell ref="E124:H124"/>
    <mergeCell ref="L2:V2"/>
    <mergeCell ref="D106:F106"/>
    <mergeCell ref="D107:F107"/>
    <mergeCell ref="D108:F108"/>
    <mergeCell ref="E120:H120"/>
    <mergeCell ref="E122:H122"/>
    <mergeCell ref="E85:H85"/>
    <mergeCell ref="E87:H87"/>
    <mergeCell ref="E89:H89"/>
    <mergeCell ref="D104:F104"/>
    <mergeCell ref="D105:F105"/>
    <mergeCell ref="E7:H7"/>
    <mergeCell ref="E9:H9"/>
    <mergeCell ref="E11:H11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2:BM196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165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1" customFormat="1" ht="12" customHeight="1">
      <c r="B8" s="19"/>
      <c r="D8" s="122" t="s">
        <v>170</v>
      </c>
      <c r="L8" s="19"/>
    </row>
    <row r="9" spans="1:46" s="2" customFormat="1" ht="14.45" customHeight="1">
      <c r="A9" s="33"/>
      <c r="B9" s="38"/>
      <c r="C9" s="33"/>
      <c r="D9" s="33"/>
      <c r="E9" s="403" t="s">
        <v>655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22" t="s">
        <v>633</v>
      </c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5.6" customHeight="1">
      <c r="A11" s="33"/>
      <c r="B11" s="38"/>
      <c r="C11" s="33"/>
      <c r="D11" s="33"/>
      <c r="E11" s="405" t="s">
        <v>1205</v>
      </c>
      <c r="F11" s="406"/>
      <c r="G11" s="406"/>
      <c r="H11" s="406"/>
      <c r="I11" s="33"/>
      <c r="J11" s="33"/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22" t="s">
        <v>16</v>
      </c>
      <c r="E13" s="33"/>
      <c r="F13" s="113" t="s">
        <v>1</v>
      </c>
      <c r="G13" s="33"/>
      <c r="H13" s="33"/>
      <c r="I13" s="122" t="s">
        <v>17</v>
      </c>
      <c r="J13" s="113" t="s">
        <v>1</v>
      </c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18</v>
      </c>
      <c r="E14" s="33"/>
      <c r="F14" s="113" t="s">
        <v>19</v>
      </c>
      <c r="G14" s="33"/>
      <c r="H14" s="33"/>
      <c r="I14" s="122" t="s">
        <v>20</v>
      </c>
      <c r="J14" s="123">
        <f>'Rekapitulácia stavby'!AN8</f>
        <v>44957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22" t="s">
        <v>21</v>
      </c>
      <c r="E16" s="33"/>
      <c r="F16" s="33"/>
      <c r="G16" s="33"/>
      <c r="H16" s="33"/>
      <c r="I16" s="122" t="s">
        <v>22</v>
      </c>
      <c r="J16" s="113" t="s">
        <v>23</v>
      </c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3" t="s">
        <v>24</v>
      </c>
      <c r="F17" s="33"/>
      <c r="G17" s="33"/>
      <c r="H17" s="33"/>
      <c r="I17" s="122" t="s">
        <v>25</v>
      </c>
      <c r="J17" s="113" t="s">
        <v>1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2" t="s">
        <v>26</v>
      </c>
      <c r="E19" s="33"/>
      <c r="F19" s="33"/>
      <c r="G19" s="33"/>
      <c r="H19" s="33"/>
      <c r="I19" s="122" t="s">
        <v>22</v>
      </c>
      <c r="J19" s="29" t="str">
        <f>'Rekapitulácia stavby'!AN13</f>
        <v>Vyplň údaj</v>
      </c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407" t="str">
        <f>'Rekapitulácia stavby'!E14</f>
        <v>Vyplň údaj</v>
      </c>
      <c r="F20" s="408"/>
      <c r="G20" s="408"/>
      <c r="H20" s="408"/>
      <c r="I20" s="122" t="s">
        <v>25</v>
      </c>
      <c r="J20" s="29" t="str">
        <f>'Rekapitulácia stavby'!AN14</f>
        <v>Vyplň údaj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2" t="s">
        <v>28</v>
      </c>
      <c r="E22" s="33"/>
      <c r="F22" s="33"/>
      <c r="G22" s="33"/>
      <c r="H22" s="33"/>
      <c r="I22" s="122" t="s">
        <v>22</v>
      </c>
      <c r="J22" s="113" t="s">
        <v>29</v>
      </c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3" t="s">
        <v>30</v>
      </c>
      <c r="F23" s="33"/>
      <c r="G23" s="33"/>
      <c r="H23" s="33"/>
      <c r="I23" s="122" t="s">
        <v>25</v>
      </c>
      <c r="J23" s="113" t="s">
        <v>31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2" t="s">
        <v>33</v>
      </c>
      <c r="E25" s="33"/>
      <c r="F25" s="33"/>
      <c r="G25" s="33"/>
      <c r="H25" s="33"/>
      <c r="I25" s="122" t="s">
        <v>22</v>
      </c>
      <c r="J25" s="113" t="str">
        <f>IF('Rekapitulácia stavby'!AN19="","",'Rekapitulácia stavby'!AN19)</f>
        <v/>
      </c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3" t="str">
        <f>IF('Rekapitulácia stavby'!E20="","",'Rekapitulácia stavby'!E20)</f>
        <v xml:space="preserve"> </v>
      </c>
      <c r="F26" s="33"/>
      <c r="G26" s="33"/>
      <c r="H26" s="33"/>
      <c r="I26" s="122" t="s">
        <v>25</v>
      </c>
      <c r="J26" s="113" t="str">
        <f>IF('Rekapitulácia stavby'!AN20="","",'Rekapitulácia stavby'!AN20)</f>
        <v/>
      </c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2" t="s">
        <v>35</v>
      </c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5" customHeight="1">
      <c r="A29" s="124"/>
      <c r="B29" s="125"/>
      <c r="C29" s="124"/>
      <c r="D29" s="124"/>
      <c r="E29" s="409" t="s">
        <v>1</v>
      </c>
      <c r="F29" s="409"/>
      <c r="G29" s="409"/>
      <c r="H29" s="409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7"/>
      <c r="E31" s="127"/>
      <c r="F31" s="127"/>
      <c r="G31" s="127"/>
      <c r="H31" s="127"/>
      <c r="I31" s="127"/>
      <c r="J31" s="127"/>
      <c r="K31" s="12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13" t="s">
        <v>172</v>
      </c>
      <c r="E32" s="33"/>
      <c r="F32" s="33"/>
      <c r="G32" s="33"/>
      <c r="H32" s="33"/>
      <c r="I32" s="33"/>
      <c r="J32" s="128">
        <f>J98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9" t="s">
        <v>173</v>
      </c>
      <c r="E33" s="33"/>
      <c r="F33" s="33"/>
      <c r="G33" s="33"/>
      <c r="H33" s="33"/>
      <c r="I33" s="33"/>
      <c r="J33" s="128">
        <f>J107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7"/>
      <c r="E35" s="127"/>
      <c r="F35" s="127"/>
      <c r="G35" s="127"/>
      <c r="H35" s="127"/>
      <c r="I35" s="127"/>
      <c r="J35" s="127"/>
      <c r="K35" s="127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40</v>
      </c>
      <c r="E37" s="134" t="s">
        <v>41</v>
      </c>
      <c r="F37" s="135">
        <f>ROUND((SUM(BE107:BE114) + SUM(BE136:BE195)),  2)</f>
        <v>0</v>
      </c>
      <c r="G37" s="136"/>
      <c r="H37" s="136"/>
      <c r="I37" s="137">
        <v>0.2</v>
      </c>
      <c r="J37" s="135">
        <f>ROUND(((SUM(BE107:BE114) + SUM(BE136:BE195))*I37),  2)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34" t="s">
        <v>42</v>
      </c>
      <c r="F38" s="135">
        <f>ROUND((SUM(BF107:BF114) + SUM(BF136:BF195)),  2)</f>
        <v>0</v>
      </c>
      <c r="G38" s="136"/>
      <c r="H38" s="136"/>
      <c r="I38" s="137">
        <v>0.2</v>
      </c>
      <c r="J38" s="135">
        <f>ROUND(((SUM(BF107:BF114) + SUM(BF136:BF195))*I38),  2)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22" t="s">
        <v>43</v>
      </c>
      <c r="F39" s="138">
        <f>ROUND((SUM(BG107:BG114) + SUM(BG136:BG195)),  2)</f>
        <v>0</v>
      </c>
      <c r="G39" s="33"/>
      <c r="H39" s="33"/>
      <c r="I39" s="139">
        <v>0.2</v>
      </c>
      <c r="J39" s="138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22" t="s">
        <v>44</v>
      </c>
      <c r="F40" s="138">
        <f>ROUND((SUM(BH107:BH114) + SUM(BH136:BH195)),  2)</f>
        <v>0</v>
      </c>
      <c r="G40" s="33"/>
      <c r="H40" s="33"/>
      <c r="I40" s="139">
        <v>0.2</v>
      </c>
      <c r="J40" s="138">
        <f>0</f>
        <v>0</v>
      </c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34" t="s">
        <v>45</v>
      </c>
      <c r="F41" s="135">
        <f>ROUND((SUM(BI107:BI114) + SUM(BI136:BI195)),  2)</f>
        <v>0</v>
      </c>
      <c r="G41" s="136"/>
      <c r="H41" s="136"/>
      <c r="I41" s="137">
        <v>0</v>
      </c>
      <c r="J41" s="135">
        <f>0</f>
        <v>0</v>
      </c>
      <c r="K41" s="33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40"/>
      <c r="D43" s="141" t="s">
        <v>46</v>
      </c>
      <c r="E43" s="142"/>
      <c r="F43" s="142"/>
      <c r="G43" s="143" t="s">
        <v>47</v>
      </c>
      <c r="H43" s="144" t="s">
        <v>48</v>
      </c>
      <c r="I43" s="142"/>
      <c r="J43" s="145">
        <f>SUM(J34:J41)</f>
        <v>0</v>
      </c>
      <c r="K43" s="146"/>
      <c r="L43" s="5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170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4.45" customHeight="1">
      <c r="A87" s="33"/>
      <c r="B87" s="34"/>
      <c r="C87" s="35"/>
      <c r="D87" s="35"/>
      <c r="E87" s="400" t="s">
        <v>655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633</v>
      </c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35"/>
      <c r="D89" s="35"/>
      <c r="E89" s="356" t="str">
        <f>E11</f>
        <v>999-9-9-57 - SO 14.10 Autoelektrikár</v>
      </c>
      <c r="F89" s="402"/>
      <c r="G89" s="402"/>
      <c r="H89" s="402"/>
      <c r="I89" s="35"/>
      <c r="J89" s="35"/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Malacky</v>
      </c>
      <c r="G91" s="35"/>
      <c r="H91" s="35"/>
      <c r="I91" s="28" t="s">
        <v>20</v>
      </c>
      <c r="J91" s="69">
        <f>IF(J14="","",J14)</f>
        <v>44957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9" customHeight="1">
      <c r="A93" s="33"/>
      <c r="B93" s="34"/>
      <c r="C93" s="28" t="s">
        <v>21</v>
      </c>
      <c r="D93" s="35"/>
      <c r="E93" s="35"/>
      <c r="F93" s="26" t="str">
        <f>E17</f>
        <v>Mesto Malacky, Bernolákova 5188/1A, 901 01 Malacky</v>
      </c>
      <c r="G93" s="35"/>
      <c r="H93" s="35"/>
      <c r="I93" s="28" t="s">
        <v>28</v>
      </c>
      <c r="J93" s="31" t="str">
        <f>E23</f>
        <v>Cykloprojekt s.r.o., Laurinská 18, 81101 Bratislav</v>
      </c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6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 xml:space="preserve"> </v>
      </c>
      <c r="K94" s="35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8" t="s">
        <v>175</v>
      </c>
      <c r="D96" s="159"/>
      <c r="E96" s="159"/>
      <c r="F96" s="159"/>
      <c r="G96" s="159"/>
      <c r="H96" s="159"/>
      <c r="I96" s="159"/>
      <c r="J96" s="160" t="s">
        <v>176</v>
      </c>
      <c r="K96" s="159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4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22.9" customHeight="1">
      <c r="A98" s="33"/>
      <c r="B98" s="34"/>
      <c r="C98" s="161" t="s">
        <v>177</v>
      </c>
      <c r="D98" s="35"/>
      <c r="E98" s="35"/>
      <c r="F98" s="35"/>
      <c r="G98" s="35"/>
      <c r="H98" s="35"/>
      <c r="I98" s="35"/>
      <c r="J98" s="87">
        <f>J136</f>
        <v>0</v>
      </c>
      <c r="K98" s="35"/>
      <c r="L98" s="54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178</v>
      </c>
    </row>
    <row r="99" spans="1:65" s="9" customFormat="1" ht="24.95" customHeight="1">
      <c r="B99" s="162"/>
      <c r="C99" s="163"/>
      <c r="D99" s="164" t="s">
        <v>179</v>
      </c>
      <c r="E99" s="165"/>
      <c r="F99" s="165"/>
      <c r="G99" s="165"/>
      <c r="H99" s="165"/>
      <c r="I99" s="165"/>
      <c r="J99" s="166">
        <f>J137</f>
        <v>0</v>
      </c>
      <c r="K99" s="163"/>
      <c r="L99" s="167"/>
    </row>
    <row r="100" spans="1:65" s="10" customFormat="1" ht="19.899999999999999" customHeight="1">
      <c r="B100" s="168"/>
      <c r="C100" s="107"/>
      <c r="D100" s="169" t="s">
        <v>180</v>
      </c>
      <c r="E100" s="170"/>
      <c r="F100" s="170"/>
      <c r="G100" s="170"/>
      <c r="H100" s="170"/>
      <c r="I100" s="170"/>
      <c r="J100" s="171">
        <f>J138</f>
        <v>0</v>
      </c>
      <c r="K100" s="107"/>
      <c r="L100" s="172"/>
    </row>
    <row r="101" spans="1:65" s="10" customFormat="1" ht="19.899999999999999" customHeight="1">
      <c r="B101" s="168"/>
      <c r="C101" s="107"/>
      <c r="D101" s="169" t="s">
        <v>181</v>
      </c>
      <c r="E101" s="170"/>
      <c r="F101" s="170"/>
      <c r="G101" s="170"/>
      <c r="H101" s="170"/>
      <c r="I101" s="170"/>
      <c r="J101" s="171">
        <f>J167</f>
        <v>0</v>
      </c>
      <c r="K101" s="107"/>
      <c r="L101" s="172"/>
    </row>
    <row r="102" spans="1:65" s="10" customFormat="1" ht="19.899999999999999" customHeight="1">
      <c r="B102" s="168"/>
      <c r="C102" s="107"/>
      <c r="D102" s="169" t="s">
        <v>182</v>
      </c>
      <c r="E102" s="170"/>
      <c r="F102" s="170"/>
      <c r="G102" s="170"/>
      <c r="H102" s="170"/>
      <c r="I102" s="170"/>
      <c r="J102" s="171">
        <f>J179</f>
        <v>0</v>
      </c>
      <c r="K102" s="107"/>
      <c r="L102" s="172"/>
    </row>
    <row r="103" spans="1:65" s="10" customFormat="1" ht="19.899999999999999" customHeight="1">
      <c r="B103" s="168"/>
      <c r="C103" s="107"/>
      <c r="D103" s="169" t="s">
        <v>184</v>
      </c>
      <c r="E103" s="170"/>
      <c r="F103" s="170"/>
      <c r="G103" s="170"/>
      <c r="H103" s="170"/>
      <c r="I103" s="170"/>
      <c r="J103" s="171">
        <f>J182</f>
        <v>0</v>
      </c>
      <c r="K103" s="107"/>
      <c r="L103" s="172"/>
    </row>
    <row r="104" spans="1:65" s="10" customFormat="1" ht="19.899999999999999" customHeight="1">
      <c r="B104" s="168"/>
      <c r="C104" s="107"/>
      <c r="D104" s="169" t="s">
        <v>186</v>
      </c>
      <c r="E104" s="170"/>
      <c r="F104" s="170"/>
      <c r="G104" s="170"/>
      <c r="H104" s="170"/>
      <c r="I104" s="170"/>
      <c r="J104" s="171">
        <f>J194</f>
        <v>0</v>
      </c>
      <c r="K104" s="107"/>
      <c r="L104" s="172"/>
    </row>
    <row r="105" spans="1:65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4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65" s="2" customFormat="1" ht="6.9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4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65" s="2" customFormat="1" ht="29.25" customHeight="1">
      <c r="A107" s="33"/>
      <c r="B107" s="34"/>
      <c r="C107" s="161" t="s">
        <v>187</v>
      </c>
      <c r="D107" s="35"/>
      <c r="E107" s="35"/>
      <c r="F107" s="35"/>
      <c r="G107" s="35"/>
      <c r="H107" s="35"/>
      <c r="I107" s="35"/>
      <c r="J107" s="173">
        <f>ROUND(J108 + J109 + J110 + J111 + J112 + J113,2)</f>
        <v>0</v>
      </c>
      <c r="K107" s="35"/>
      <c r="L107" s="54"/>
      <c r="N107" s="174" t="s">
        <v>40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34"/>
      <c r="C108" s="35"/>
      <c r="D108" s="398" t="s">
        <v>188</v>
      </c>
      <c r="E108" s="399"/>
      <c r="F108" s="399"/>
      <c r="G108" s="35"/>
      <c r="H108" s="35"/>
      <c r="I108" s="35"/>
      <c r="J108" s="176">
        <v>0</v>
      </c>
      <c r="K108" s="35"/>
      <c r="L108" s="177"/>
      <c r="M108" s="178"/>
      <c r="N108" s="179" t="s">
        <v>42</v>
      </c>
      <c r="O108" s="178"/>
      <c r="P108" s="178"/>
      <c r="Q108" s="178"/>
      <c r="R108" s="178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81" t="s">
        <v>189</v>
      </c>
      <c r="AZ108" s="178"/>
      <c r="BA108" s="178"/>
      <c r="BB108" s="178"/>
      <c r="BC108" s="178"/>
      <c r="BD108" s="178"/>
      <c r="BE108" s="182">
        <f t="shared" ref="BE108:BE113" si="0">IF(N108="základná",J108,0)</f>
        <v>0</v>
      </c>
      <c r="BF108" s="182">
        <f t="shared" ref="BF108:BF113" si="1">IF(N108="znížená",J108,0)</f>
        <v>0</v>
      </c>
      <c r="BG108" s="182">
        <f t="shared" ref="BG108:BG113" si="2">IF(N108="zákl. prenesená",J108,0)</f>
        <v>0</v>
      </c>
      <c r="BH108" s="182">
        <f t="shared" ref="BH108:BH113" si="3">IF(N108="zníž. prenesená",J108,0)</f>
        <v>0</v>
      </c>
      <c r="BI108" s="182">
        <f t="shared" ref="BI108:BI113" si="4">IF(N108="nulová",J108,0)</f>
        <v>0</v>
      </c>
      <c r="BJ108" s="181" t="s">
        <v>95</v>
      </c>
      <c r="BK108" s="178"/>
      <c r="BL108" s="178"/>
      <c r="BM108" s="178"/>
    </row>
    <row r="109" spans="1:65" s="2" customFormat="1" ht="18" customHeight="1">
      <c r="A109" s="33"/>
      <c r="B109" s="34"/>
      <c r="C109" s="35"/>
      <c r="D109" s="398" t="s">
        <v>190</v>
      </c>
      <c r="E109" s="399"/>
      <c r="F109" s="399"/>
      <c r="G109" s="35"/>
      <c r="H109" s="35"/>
      <c r="I109" s="35"/>
      <c r="J109" s="176"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189</v>
      </c>
      <c r="AZ109" s="178"/>
      <c r="BA109" s="178"/>
      <c r="BB109" s="178"/>
      <c r="BC109" s="178"/>
      <c r="BD109" s="178"/>
      <c r="BE109" s="182">
        <f t="shared" si="0"/>
        <v>0</v>
      </c>
      <c r="BF109" s="182">
        <f t="shared" si="1"/>
        <v>0</v>
      </c>
      <c r="BG109" s="182">
        <f t="shared" si="2"/>
        <v>0</v>
      </c>
      <c r="BH109" s="182">
        <f t="shared" si="3"/>
        <v>0</v>
      </c>
      <c r="BI109" s="182">
        <f t="shared" si="4"/>
        <v>0</v>
      </c>
      <c r="BJ109" s="181" t="s">
        <v>95</v>
      </c>
      <c r="BK109" s="178"/>
      <c r="BL109" s="178"/>
      <c r="BM109" s="178"/>
    </row>
    <row r="110" spans="1:65" s="2" customFormat="1" ht="18" customHeight="1">
      <c r="A110" s="33"/>
      <c r="B110" s="34"/>
      <c r="C110" s="35"/>
      <c r="D110" s="398" t="s">
        <v>191</v>
      </c>
      <c r="E110" s="399"/>
      <c r="F110" s="399"/>
      <c r="G110" s="35"/>
      <c r="H110" s="35"/>
      <c r="I110" s="35"/>
      <c r="J110" s="176">
        <v>0</v>
      </c>
      <c r="K110" s="35"/>
      <c r="L110" s="177"/>
      <c r="M110" s="178"/>
      <c r="N110" s="179" t="s">
        <v>42</v>
      </c>
      <c r="O110" s="178"/>
      <c r="P110" s="178"/>
      <c r="Q110" s="178"/>
      <c r="R110" s="178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81" t="s">
        <v>189</v>
      </c>
      <c r="AZ110" s="178"/>
      <c r="BA110" s="178"/>
      <c r="BB110" s="178"/>
      <c r="BC110" s="178"/>
      <c r="BD110" s="178"/>
      <c r="BE110" s="182">
        <f t="shared" si="0"/>
        <v>0</v>
      </c>
      <c r="BF110" s="182">
        <f t="shared" si="1"/>
        <v>0</v>
      </c>
      <c r="BG110" s="182">
        <f t="shared" si="2"/>
        <v>0</v>
      </c>
      <c r="BH110" s="182">
        <f t="shared" si="3"/>
        <v>0</v>
      </c>
      <c r="BI110" s="182">
        <f t="shared" si="4"/>
        <v>0</v>
      </c>
      <c r="BJ110" s="181" t="s">
        <v>95</v>
      </c>
      <c r="BK110" s="178"/>
      <c r="BL110" s="178"/>
      <c r="BM110" s="178"/>
    </row>
    <row r="111" spans="1:65" s="2" customFormat="1" ht="18" customHeight="1">
      <c r="A111" s="33"/>
      <c r="B111" s="34"/>
      <c r="C111" s="35"/>
      <c r="D111" s="398" t="s">
        <v>192</v>
      </c>
      <c r="E111" s="399"/>
      <c r="F111" s="399"/>
      <c r="G111" s="35"/>
      <c r="H111" s="35"/>
      <c r="I111" s="35"/>
      <c r="J111" s="176">
        <v>0</v>
      </c>
      <c r="K111" s="35"/>
      <c r="L111" s="177"/>
      <c r="M111" s="178"/>
      <c r="N111" s="179" t="s">
        <v>42</v>
      </c>
      <c r="O111" s="178"/>
      <c r="P111" s="178"/>
      <c r="Q111" s="178"/>
      <c r="R111" s="178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81" t="s">
        <v>189</v>
      </c>
      <c r="AZ111" s="178"/>
      <c r="BA111" s="178"/>
      <c r="BB111" s="178"/>
      <c r="BC111" s="178"/>
      <c r="BD111" s="178"/>
      <c r="BE111" s="182">
        <f t="shared" si="0"/>
        <v>0</v>
      </c>
      <c r="BF111" s="182">
        <f t="shared" si="1"/>
        <v>0</v>
      </c>
      <c r="BG111" s="182">
        <f t="shared" si="2"/>
        <v>0</v>
      </c>
      <c r="BH111" s="182">
        <f t="shared" si="3"/>
        <v>0</v>
      </c>
      <c r="BI111" s="182">
        <f t="shared" si="4"/>
        <v>0</v>
      </c>
      <c r="BJ111" s="181" t="s">
        <v>95</v>
      </c>
      <c r="BK111" s="178"/>
      <c r="BL111" s="178"/>
      <c r="BM111" s="178"/>
    </row>
    <row r="112" spans="1:65" s="2" customFormat="1" ht="18" customHeight="1">
      <c r="A112" s="33"/>
      <c r="B112" s="34"/>
      <c r="C112" s="35"/>
      <c r="D112" s="398" t="s">
        <v>193</v>
      </c>
      <c r="E112" s="399"/>
      <c r="F112" s="399"/>
      <c r="G112" s="35"/>
      <c r="H112" s="35"/>
      <c r="I112" s="35"/>
      <c r="J112" s="176">
        <v>0</v>
      </c>
      <c r="K112" s="35"/>
      <c r="L112" s="177"/>
      <c r="M112" s="178"/>
      <c r="N112" s="179" t="s">
        <v>42</v>
      </c>
      <c r="O112" s="178"/>
      <c r="P112" s="178"/>
      <c r="Q112" s="178"/>
      <c r="R112" s="178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81" t="s">
        <v>189</v>
      </c>
      <c r="AZ112" s="178"/>
      <c r="BA112" s="178"/>
      <c r="BB112" s="178"/>
      <c r="BC112" s="178"/>
      <c r="BD112" s="178"/>
      <c r="BE112" s="182">
        <f t="shared" si="0"/>
        <v>0</v>
      </c>
      <c r="BF112" s="182">
        <f t="shared" si="1"/>
        <v>0</v>
      </c>
      <c r="BG112" s="182">
        <f t="shared" si="2"/>
        <v>0</v>
      </c>
      <c r="BH112" s="182">
        <f t="shared" si="3"/>
        <v>0</v>
      </c>
      <c r="BI112" s="182">
        <f t="shared" si="4"/>
        <v>0</v>
      </c>
      <c r="BJ112" s="181" t="s">
        <v>95</v>
      </c>
      <c r="BK112" s="178"/>
      <c r="BL112" s="178"/>
      <c r="BM112" s="178"/>
    </row>
    <row r="113" spans="1:65" s="2" customFormat="1" ht="18" customHeight="1">
      <c r="A113" s="33"/>
      <c r="B113" s="34"/>
      <c r="C113" s="35"/>
      <c r="D113" s="175" t="s">
        <v>194</v>
      </c>
      <c r="E113" s="35"/>
      <c r="F113" s="35"/>
      <c r="G113" s="35"/>
      <c r="H113" s="35"/>
      <c r="I113" s="35"/>
      <c r="J113" s="176">
        <f>ROUND(J32*T113,2)</f>
        <v>0</v>
      </c>
      <c r="K113" s="35"/>
      <c r="L113" s="177"/>
      <c r="M113" s="178"/>
      <c r="N113" s="179" t="s">
        <v>42</v>
      </c>
      <c r="O113" s="178"/>
      <c r="P113" s="178"/>
      <c r="Q113" s="178"/>
      <c r="R113" s="178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81" t="s">
        <v>195</v>
      </c>
      <c r="AZ113" s="178"/>
      <c r="BA113" s="178"/>
      <c r="BB113" s="178"/>
      <c r="BC113" s="178"/>
      <c r="BD113" s="178"/>
      <c r="BE113" s="182">
        <f t="shared" si="0"/>
        <v>0</v>
      </c>
      <c r="BF113" s="182">
        <f t="shared" si="1"/>
        <v>0</v>
      </c>
      <c r="BG113" s="182">
        <f t="shared" si="2"/>
        <v>0</v>
      </c>
      <c r="BH113" s="182">
        <f t="shared" si="3"/>
        <v>0</v>
      </c>
      <c r="BI113" s="182">
        <f t="shared" si="4"/>
        <v>0</v>
      </c>
      <c r="BJ113" s="181" t="s">
        <v>95</v>
      </c>
      <c r="BK113" s="178"/>
      <c r="BL113" s="178"/>
      <c r="BM113" s="178"/>
    </row>
    <row r="114" spans="1:65" s="2" customForma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4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29.25" customHeight="1">
      <c r="A115" s="33"/>
      <c r="B115" s="34"/>
      <c r="C115" s="183" t="s">
        <v>196</v>
      </c>
      <c r="D115" s="159"/>
      <c r="E115" s="159"/>
      <c r="F115" s="159"/>
      <c r="G115" s="159"/>
      <c r="H115" s="159"/>
      <c r="I115" s="159"/>
      <c r="J115" s="184">
        <f>ROUND(J98+J107,2)</f>
        <v>0</v>
      </c>
      <c r="K115" s="159"/>
      <c r="L115" s="54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65" s="2" customFormat="1" ht="6.95" customHeight="1">
      <c r="A120" s="33"/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5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4.95" customHeight="1">
      <c r="A121" s="33"/>
      <c r="B121" s="34"/>
      <c r="C121" s="22" t="s">
        <v>197</v>
      </c>
      <c r="D121" s="35"/>
      <c r="E121" s="35"/>
      <c r="F121" s="35"/>
      <c r="G121" s="35"/>
      <c r="H121" s="35"/>
      <c r="I121" s="35"/>
      <c r="J121" s="35"/>
      <c r="K121" s="35"/>
      <c r="L121" s="54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2" customHeight="1">
      <c r="A123" s="33"/>
      <c r="B123" s="34"/>
      <c r="C123" s="28" t="s">
        <v>14</v>
      </c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27" customHeight="1">
      <c r="A124" s="33"/>
      <c r="B124" s="34"/>
      <c r="C124" s="35"/>
      <c r="D124" s="35"/>
      <c r="E124" s="400" t="str">
        <f>E7</f>
        <v>Cyklotrasa Partizánska - Cesta mládeže, Malacky - časť 2 - neoprávnené náklady</v>
      </c>
      <c r="F124" s="401"/>
      <c r="G124" s="401"/>
      <c r="H124" s="401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1" customFormat="1" ht="12" customHeight="1">
      <c r="B125" s="20"/>
      <c r="C125" s="28" t="s">
        <v>170</v>
      </c>
      <c r="D125" s="21"/>
      <c r="E125" s="21"/>
      <c r="F125" s="21"/>
      <c r="G125" s="21"/>
      <c r="H125" s="21"/>
      <c r="I125" s="21"/>
      <c r="J125" s="21"/>
      <c r="K125" s="21"/>
      <c r="L125" s="19"/>
    </row>
    <row r="126" spans="1:65" s="2" customFormat="1" ht="14.45" customHeight="1">
      <c r="A126" s="33"/>
      <c r="B126" s="34"/>
      <c r="C126" s="35"/>
      <c r="D126" s="35"/>
      <c r="E126" s="400" t="s">
        <v>655</v>
      </c>
      <c r="F126" s="402"/>
      <c r="G126" s="402"/>
      <c r="H126" s="402"/>
      <c r="I126" s="35"/>
      <c r="J126" s="35"/>
      <c r="K126" s="35"/>
      <c r="L126" s="5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5" s="2" customFormat="1" ht="12" customHeight="1">
      <c r="A127" s="33"/>
      <c r="B127" s="34"/>
      <c r="C127" s="28" t="s">
        <v>633</v>
      </c>
      <c r="D127" s="35"/>
      <c r="E127" s="35"/>
      <c r="F127" s="35"/>
      <c r="G127" s="35"/>
      <c r="H127" s="35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5.6" customHeight="1">
      <c r="A128" s="33"/>
      <c r="B128" s="34"/>
      <c r="C128" s="35"/>
      <c r="D128" s="35"/>
      <c r="E128" s="356" t="str">
        <f>E11</f>
        <v>999-9-9-57 - SO 14.10 Autoelektrikár</v>
      </c>
      <c r="F128" s="402"/>
      <c r="G128" s="402"/>
      <c r="H128" s="402"/>
      <c r="I128" s="35"/>
      <c r="J128" s="35"/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18</v>
      </c>
      <c r="D130" s="35"/>
      <c r="E130" s="35"/>
      <c r="F130" s="26" t="str">
        <f>F14</f>
        <v>Malacky</v>
      </c>
      <c r="G130" s="35"/>
      <c r="H130" s="35"/>
      <c r="I130" s="28" t="s">
        <v>20</v>
      </c>
      <c r="J130" s="69">
        <f>IF(J14="","",J14)</f>
        <v>44957</v>
      </c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54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40.9" customHeight="1">
      <c r="A132" s="33"/>
      <c r="B132" s="34"/>
      <c r="C132" s="28" t="s">
        <v>21</v>
      </c>
      <c r="D132" s="35"/>
      <c r="E132" s="35"/>
      <c r="F132" s="26" t="str">
        <f>E17</f>
        <v>Mesto Malacky, Bernolákova 5188/1A, 901 01 Malacky</v>
      </c>
      <c r="G132" s="35"/>
      <c r="H132" s="35"/>
      <c r="I132" s="28" t="s">
        <v>28</v>
      </c>
      <c r="J132" s="31" t="str">
        <f>E23</f>
        <v>Cykloprojekt s.r.o., Laurinská 18, 81101 Bratislav</v>
      </c>
      <c r="K132" s="35"/>
      <c r="L132" s="54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6" customHeight="1">
      <c r="A133" s="33"/>
      <c r="B133" s="34"/>
      <c r="C133" s="28" t="s">
        <v>26</v>
      </c>
      <c r="D133" s="35"/>
      <c r="E133" s="35"/>
      <c r="F133" s="26" t="str">
        <f>IF(E20="","",E20)</f>
        <v>Vyplň údaj</v>
      </c>
      <c r="G133" s="35"/>
      <c r="H133" s="35"/>
      <c r="I133" s="28" t="s">
        <v>33</v>
      </c>
      <c r="J133" s="31" t="str">
        <f>E26</f>
        <v xml:space="preserve"> </v>
      </c>
      <c r="K133" s="35"/>
      <c r="L133" s="54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0.35" customHeight="1">
      <c r="A134" s="33"/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54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11" customFormat="1" ht="29.25" customHeight="1">
      <c r="A135" s="185"/>
      <c r="B135" s="186"/>
      <c r="C135" s="187" t="s">
        <v>198</v>
      </c>
      <c r="D135" s="188" t="s">
        <v>61</v>
      </c>
      <c r="E135" s="188" t="s">
        <v>57</v>
      </c>
      <c r="F135" s="188" t="s">
        <v>58</v>
      </c>
      <c r="G135" s="188" t="s">
        <v>199</v>
      </c>
      <c r="H135" s="188" t="s">
        <v>200</v>
      </c>
      <c r="I135" s="188" t="s">
        <v>201</v>
      </c>
      <c r="J135" s="189" t="s">
        <v>176</v>
      </c>
      <c r="K135" s="190" t="s">
        <v>202</v>
      </c>
      <c r="L135" s="191"/>
      <c r="M135" s="78" t="s">
        <v>1</v>
      </c>
      <c r="N135" s="79" t="s">
        <v>40</v>
      </c>
      <c r="O135" s="79" t="s">
        <v>203</v>
      </c>
      <c r="P135" s="79" t="s">
        <v>204</v>
      </c>
      <c r="Q135" s="79" t="s">
        <v>205</v>
      </c>
      <c r="R135" s="79" t="s">
        <v>206</v>
      </c>
      <c r="S135" s="79" t="s">
        <v>207</v>
      </c>
      <c r="T135" s="80" t="s">
        <v>208</v>
      </c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</row>
    <row r="136" spans="1:65" s="2" customFormat="1" ht="22.9" customHeight="1">
      <c r="A136" s="33"/>
      <c r="B136" s="34"/>
      <c r="C136" s="85" t="s">
        <v>172</v>
      </c>
      <c r="D136" s="35"/>
      <c r="E136" s="35"/>
      <c r="F136" s="35"/>
      <c r="G136" s="35"/>
      <c r="H136" s="35"/>
      <c r="I136" s="35"/>
      <c r="J136" s="192">
        <f>BK136</f>
        <v>0</v>
      </c>
      <c r="K136" s="35"/>
      <c r="L136" s="38"/>
      <c r="M136" s="81"/>
      <c r="N136" s="193"/>
      <c r="O136" s="82"/>
      <c r="P136" s="194">
        <f>P137</f>
        <v>0</v>
      </c>
      <c r="Q136" s="82"/>
      <c r="R136" s="194">
        <f>R137</f>
        <v>28.692904300000002</v>
      </c>
      <c r="S136" s="82"/>
      <c r="T136" s="195">
        <f>T137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75</v>
      </c>
      <c r="AU136" s="16" t="s">
        <v>178</v>
      </c>
      <c r="BK136" s="196">
        <f>BK137</f>
        <v>0</v>
      </c>
    </row>
    <row r="137" spans="1:65" s="12" customFormat="1" ht="25.9" customHeight="1">
      <c r="B137" s="197"/>
      <c r="C137" s="198"/>
      <c r="D137" s="199" t="s">
        <v>75</v>
      </c>
      <c r="E137" s="200" t="s">
        <v>209</v>
      </c>
      <c r="F137" s="200" t="s">
        <v>210</v>
      </c>
      <c r="G137" s="198"/>
      <c r="H137" s="198"/>
      <c r="I137" s="201"/>
      <c r="J137" s="202">
        <f>BK137</f>
        <v>0</v>
      </c>
      <c r="K137" s="198"/>
      <c r="L137" s="203"/>
      <c r="M137" s="204"/>
      <c r="N137" s="205"/>
      <c r="O137" s="205"/>
      <c r="P137" s="206">
        <f>P138+P167+P179+P182+P194</f>
        <v>0</v>
      </c>
      <c r="Q137" s="205"/>
      <c r="R137" s="206">
        <f>R138+R167+R179+R182+R194</f>
        <v>28.692904300000002</v>
      </c>
      <c r="S137" s="205"/>
      <c r="T137" s="207">
        <f>T138+T167+T179+T182+T194</f>
        <v>0</v>
      </c>
      <c r="AR137" s="208" t="s">
        <v>84</v>
      </c>
      <c r="AT137" s="209" t="s">
        <v>75</v>
      </c>
      <c r="AU137" s="209" t="s">
        <v>76</v>
      </c>
      <c r="AY137" s="208" t="s">
        <v>211</v>
      </c>
      <c r="BK137" s="210">
        <f>BK138+BK167+BK179+BK182+BK194</f>
        <v>0</v>
      </c>
    </row>
    <row r="138" spans="1:65" s="12" customFormat="1" ht="22.9" customHeight="1">
      <c r="B138" s="197"/>
      <c r="C138" s="198"/>
      <c r="D138" s="199" t="s">
        <v>75</v>
      </c>
      <c r="E138" s="211" t="s">
        <v>84</v>
      </c>
      <c r="F138" s="211" t="s">
        <v>212</v>
      </c>
      <c r="G138" s="198"/>
      <c r="H138" s="198"/>
      <c r="I138" s="201"/>
      <c r="J138" s="212">
        <f>BK138</f>
        <v>0</v>
      </c>
      <c r="K138" s="198"/>
      <c r="L138" s="203"/>
      <c r="M138" s="204"/>
      <c r="N138" s="205"/>
      <c r="O138" s="205"/>
      <c r="P138" s="206">
        <f>SUM(P139:P166)</f>
        <v>0</v>
      </c>
      <c r="Q138" s="205"/>
      <c r="R138" s="206">
        <f>SUM(R139:R166)</f>
        <v>2.67</v>
      </c>
      <c r="S138" s="205"/>
      <c r="T138" s="207">
        <f>SUM(T139:T166)</f>
        <v>0</v>
      </c>
      <c r="AR138" s="208" t="s">
        <v>84</v>
      </c>
      <c r="AT138" s="209" t="s">
        <v>75</v>
      </c>
      <c r="AU138" s="209" t="s">
        <v>84</v>
      </c>
      <c r="AY138" s="208" t="s">
        <v>211</v>
      </c>
      <c r="BK138" s="210">
        <f>SUM(BK139:BK166)</f>
        <v>0</v>
      </c>
    </row>
    <row r="139" spans="1:65" s="2" customFormat="1" ht="19.899999999999999" customHeight="1">
      <c r="A139" s="33"/>
      <c r="B139" s="34"/>
      <c r="C139" s="213" t="s">
        <v>84</v>
      </c>
      <c r="D139" s="213" t="s">
        <v>213</v>
      </c>
      <c r="E139" s="214" t="s">
        <v>248</v>
      </c>
      <c r="F139" s="215" t="s">
        <v>249</v>
      </c>
      <c r="G139" s="216" t="s">
        <v>239</v>
      </c>
      <c r="H139" s="217">
        <v>15.14</v>
      </c>
      <c r="I139" s="218"/>
      <c r="J139" s="217">
        <f>ROUND(I139*H139,2)</f>
        <v>0</v>
      </c>
      <c r="K139" s="219"/>
      <c r="L139" s="38"/>
      <c r="M139" s="220" t="s">
        <v>1</v>
      </c>
      <c r="N139" s="221" t="s">
        <v>42</v>
      </c>
      <c r="O139" s="74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4" t="s">
        <v>217</v>
      </c>
      <c r="AT139" s="224" t="s">
        <v>213</v>
      </c>
      <c r="AU139" s="224" t="s">
        <v>95</v>
      </c>
      <c r="AY139" s="16" t="s">
        <v>211</v>
      </c>
      <c r="BE139" s="225">
        <f>IF(N139="základná",J139,0)</f>
        <v>0</v>
      </c>
      <c r="BF139" s="225">
        <f>IF(N139="znížená",J139,0)</f>
        <v>0</v>
      </c>
      <c r="BG139" s="225">
        <f>IF(N139="zákl. prenesená",J139,0)</f>
        <v>0</v>
      </c>
      <c r="BH139" s="225">
        <f>IF(N139="zníž. prenesená",J139,0)</f>
        <v>0</v>
      </c>
      <c r="BI139" s="225">
        <f>IF(N139="nulová",J139,0)</f>
        <v>0</v>
      </c>
      <c r="BJ139" s="16" t="s">
        <v>95</v>
      </c>
      <c r="BK139" s="225">
        <f>ROUND(I139*H139,2)</f>
        <v>0</v>
      </c>
      <c r="BL139" s="16" t="s">
        <v>217</v>
      </c>
      <c r="BM139" s="224" t="s">
        <v>1206</v>
      </c>
    </row>
    <row r="140" spans="1:65" s="13" customFormat="1">
      <c r="B140" s="226"/>
      <c r="C140" s="227"/>
      <c r="D140" s="228" t="s">
        <v>219</v>
      </c>
      <c r="E140" s="229" t="s">
        <v>1</v>
      </c>
      <c r="F140" s="230" t="s">
        <v>251</v>
      </c>
      <c r="G140" s="227"/>
      <c r="H140" s="231">
        <v>15.14</v>
      </c>
      <c r="I140" s="232"/>
      <c r="J140" s="227"/>
      <c r="K140" s="227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219</v>
      </c>
      <c r="AU140" s="237" t="s">
        <v>95</v>
      </c>
      <c r="AV140" s="13" t="s">
        <v>95</v>
      </c>
      <c r="AW140" s="13" t="s">
        <v>32</v>
      </c>
      <c r="AX140" s="13" t="s">
        <v>84</v>
      </c>
      <c r="AY140" s="237" t="s">
        <v>211</v>
      </c>
    </row>
    <row r="141" spans="1:65" s="2" customFormat="1" ht="34.9" customHeight="1">
      <c r="A141" s="33"/>
      <c r="B141" s="34"/>
      <c r="C141" s="213" t="s">
        <v>95</v>
      </c>
      <c r="D141" s="213" t="s">
        <v>213</v>
      </c>
      <c r="E141" s="214" t="s">
        <v>253</v>
      </c>
      <c r="F141" s="215" t="s">
        <v>254</v>
      </c>
      <c r="G141" s="216" t="s">
        <v>239</v>
      </c>
      <c r="H141" s="217">
        <v>15.14</v>
      </c>
      <c r="I141" s="218"/>
      <c r="J141" s="217">
        <f>ROUND(I141*H141,2)</f>
        <v>0</v>
      </c>
      <c r="K141" s="219"/>
      <c r="L141" s="38"/>
      <c r="M141" s="220" t="s">
        <v>1</v>
      </c>
      <c r="N141" s="221" t="s">
        <v>42</v>
      </c>
      <c r="O141" s="74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4" t="s">
        <v>217</v>
      </c>
      <c r="AT141" s="224" t="s">
        <v>213</v>
      </c>
      <c r="AU141" s="224" t="s">
        <v>95</v>
      </c>
      <c r="AY141" s="16" t="s">
        <v>211</v>
      </c>
      <c r="BE141" s="225">
        <f>IF(N141="základná",J141,0)</f>
        <v>0</v>
      </c>
      <c r="BF141" s="225">
        <f>IF(N141="znížená",J141,0)</f>
        <v>0</v>
      </c>
      <c r="BG141" s="225">
        <f>IF(N141="zákl. prenesená",J141,0)</f>
        <v>0</v>
      </c>
      <c r="BH141" s="225">
        <f>IF(N141="zníž. prenesená",J141,0)</f>
        <v>0</v>
      </c>
      <c r="BI141" s="225">
        <f>IF(N141="nulová",J141,0)</f>
        <v>0</v>
      </c>
      <c r="BJ141" s="16" t="s">
        <v>95</v>
      </c>
      <c r="BK141" s="225">
        <f>ROUND(I141*H141,2)</f>
        <v>0</v>
      </c>
      <c r="BL141" s="16" t="s">
        <v>217</v>
      </c>
      <c r="BM141" s="224" t="s">
        <v>1207</v>
      </c>
    </row>
    <row r="142" spans="1:65" s="2" customFormat="1" ht="14.45" customHeight="1">
      <c r="A142" s="33"/>
      <c r="B142" s="34"/>
      <c r="C142" s="213" t="s">
        <v>225</v>
      </c>
      <c r="D142" s="213" t="s">
        <v>213</v>
      </c>
      <c r="E142" s="214" t="s">
        <v>257</v>
      </c>
      <c r="F142" s="215" t="s">
        <v>258</v>
      </c>
      <c r="G142" s="216" t="s">
        <v>239</v>
      </c>
      <c r="H142" s="217">
        <v>35.630000000000003</v>
      </c>
      <c r="I142" s="218"/>
      <c r="J142" s="217">
        <f>ROUND(I142*H142,2)</f>
        <v>0</v>
      </c>
      <c r="K142" s="219"/>
      <c r="L142" s="38"/>
      <c r="M142" s="220" t="s">
        <v>1</v>
      </c>
      <c r="N142" s="221" t="s">
        <v>42</v>
      </c>
      <c r="O142" s="74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4" t="s">
        <v>217</v>
      </c>
      <c r="AT142" s="224" t="s">
        <v>213</v>
      </c>
      <c r="AU142" s="224" t="s">
        <v>95</v>
      </c>
      <c r="AY142" s="16" t="s">
        <v>211</v>
      </c>
      <c r="BE142" s="225">
        <f>IF(N142="základná",J142,0)</f>
        <v>0</v>
      </c>
      <c r="BF142" s="225">
        <f>IF(N142="znížená",J142,0)</f>
        <v>0</v>
      </c>
      <c r="BG142" s="225">
        <f>IF(N142="zákl. prenesená",J142,0)</f>
        <v>0</v>
      </c>
      <c r="BH142" s="225">
        <f>IF(N142="zníž. prenesená",J142,0)</f>
        <v>0</v>
      </c>
      <c r="BI142" s="225">
        <f>IF(N142="nulová",J142,0)</f>
        <v>0</v>
      </c>
      <c r="BJ142" s="16" t="s">
        <v>95</v>
      </c>
      <c r="BK142" s="225">
        <f>ROUND(I142*H142,2)</f>
        <v>0</v>
      </c>
      <c r="BL142" s="16" t="s">
        <v>217</v>
      </c>
      <c r="BM142" s="224" t="s">
        <v>1208</v>
      </c>
    </row>
    <row r="143" spans="1:65" s="13" customFormat="1">
      <c r="B143" s="226"/>
      <c r="C143" s="227"/>
      <c r="D143" s="228" t="s">
        <v>219</v>
      </c>
      <c r="E143" s="229" t="s">
        <v>1</v>
      </c>
      <c r="F143" s="230" t="s">
        <v>274</v>
      </c>
      <c r="G143" s="227"/>
      <c r="H143" s="231">
        <v>35.630000000000003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219</v>
      </c>
      <c r="AU143" s="237" t="s">
        <v>95</v>
      </c>
      <c r="AV143" s="13" t="s">
        <v>95</v>
      </c>
      <c r="AW143" s="13" t="s">
        <v>32</v>
      </c>
      <c r="AX143" s="13" t="s">
        <v>84</v>
      </c>
      <c r="AY143" s="237" t="s">
        <v>211</v>
      </c>
    </row>
    <row r="144" spans="1:65" s="2" customFormat="1" ht="14.45" customHeight="1">
      <c r="A144" s="33"/>
      <c r="B144" s="34"/>
      <c r="C144" s="213" t="s">
        <v>217</v>
      </c>
      <c r="D144" s="213" t="s">
        <v>213</v>
      </c>
      <c r="E144" s="214" t="s">
        <v>262</v>
      </c>
      <c r="F144" s="215" t="s">
        <v>263</v>
      </c>
      <c r="G144" s="216" t="s">
        <v>239</v>
      </c>
      <c r="H144" s="217">
        <v>35.630000000000003</v>
      </c>
      <c r="I144" s="218"/>
      <c r="J144" s="217">
        <f>ROUND(I144*H144,2)</f>
        <v>0</v>
      </c>
      <c r="K144" s="219"/>
      <c r="L144" s="38"/>
      <c r="M144" s="220" t="s">
        <v>1</v>
      </c>
      <c r="N144" s="221" t="s">
        <v>42</v>
      </c>
      <c r="O144" s="74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24" t="s">
        <v>217</v>
      </c>
      <c r="AT144" s="224" t="s">
        <v>213</v>
      </c>
      <c r="AU144" s="224" t="s">
        <v>95</v>
      </c>
      <c r="AY144" s="16" t="s">
        <v>211</v>
      </c>
      <c r="BE144" s="225">
        <f>IF(N144="základná",J144,0)</f>
        <v>0</v>
      </c>
      <c r="BF144" s="225">
        <f>IF(N144="znížená",J144,0)</f>
        <v>0</v>
      </c>
      <c r="BG144" s="225">
        <f>IF(N144="zákl. prenesená",J144,0)</f>
        <v>0</v>
      </c>
      <c r="BH144" s="225">
        <f>IF(N144="zníž. prenesená",J144,0)</f>
        <v>0</v>
      </c>
      <c r="BI144" s="225">
        <f>IF(N144="nulová",J144,0)</f>
        <v>0</v>
      </c>
      <c r="BJ144" s="16" t="s">
        <v>95</v>
      </c>
      <c r="BK144" s="225">
        <f>ROUND(I144*H144,2)</f>
        <v>0</v>
      </c>
      <c r="BL144" s="16" t="s">
        <v>217</v>
      </c>
      <c r="BM144" s="224" t="s">
        <v>1209</v>
      </c>
    </row>
    <row r="145" spans="1:65" s="2" customFormat="1" ht="34.9" customHeight="1">
      <c r="A145" s="33"/>
      <c r="B145" s="34"/>
      <c r="C145" s="213" t="s">
        <v>236</v>
      </c>
      <c r="D145" s="213" t="s">
        <v>213</v>
      </c>
      <c r="E145" s="214" t="s">
        <v>579</v>
      </c>
      <c r="F145" s="215" t="s">
        <v>1154</v>
      </c>
      <c r="G145" s="216" t="s">
        <v>239</v>
      </c>
      <c r="H145" s="217">
        <v>5.49</v>
      </c>
      <c r="I145" s="218"/>
      <c r="J145" s="217">
        <f>ROUND(I145*H145,2)</f>
        <v>0</v>
      </c>
      <c r="K145" s="219"/>
      <c r="L145" s="38"/>
      <c r="M145" s="220" t="s">
        <v>1</v>
      </c>
      <c r="N145" s="221" t="s">
        <v>42</v>
      </c>
      <c r="O145" s="74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24" t="s">
        <v>217</v>
      </c>
      <c r="AT145" s="224" t="s">
        <v>213</v>
      </c>
      <c r="AU145" s="224" t="s">
        <v>95</v>
      </c>
      <c r="AY145" s="16" t="s">
        <v>211</v>
      </c>
      <c r="BE145" s="225">
        <f>IF(N145="základná",J145,0)</f>
        <v>0</v>
      </c>
      <c r="BF145" s="225">
        <f>IF(N145="znížená",J145,0)</f>
        <v>0</v>
      </c>
      <c r="BG145" s="225">
        <f>IF(N145="zákl. prenesená",J145,0)</f>
        <v>0</v>
      </c>
      <c r="BH145" s="225">
        <f>IF(N145="zníž. prenesená",J145,0)</f>
        <v>0</v>
      </c>
      <c r="BI145" s="225">
        <f>IF(N145="nulová",J145,0)</f>
        <v>0</v>
      </c>
      <c r="BJ145" s="16" t="s">
        <v>95</v>
      </c>
      <c r="BK145" s="225">
        <f>ROUND(I145*H145,2)</f>
        <v>0</v>
      </c>
      <c r="BL145" s="16" t="s">
        <v>217</v>
      </c>
      <c r="BM145" s="224" t="s">
        <v>1155</v>
      </c>
    </row>
    <row r="146" spans="1:65" s="13" customFormat="1">
      <c r="B146" s="226"/>
      <c r="C146" s="227"/>
      <c r="D146" s="228" t="s">
        <v>219</v>
      </c>
      <c r="E146" s="229" t="s">
        <v>1</v>
      </c>
      <c r="F146" s="230" t="s">
        <v>1210</v>
      </c>
      <c r="G146" s="227"/>
      <c r="H146" s="231">
        <v>5.49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219</v>
      </c>
      <c r="AU146" s="237" t="s">
        <v>95</v>
      </c>
      <c r="AV146" s="13" t="s">
        <v>95</v>
      </c>
      <c r="AW146" s="13" t="s">
        <v>32</v>
      </c>
      <c r="AX146" s="13" t="s">
        <v>84</v>
      </c>
      <c r="AY146" s="237" t="s">
        <v>211</v>
      </c>
    </row>
    <row r="147" spans="1:65" s="2" customFormat="1" ht="40.15" customHeight="1">
      <c r="A147" s="33"/>
      <c r="B147" s="34"/>
      <c r="C147" s="213" t="s">
        <v>242</v>
      </c>
      <c r="D147" s="213" t="s">
        <v>213</v>
      </c>
      <c r="E147" s="214" t="s">
        <v>270</v>
      </c>
      <c r="F147" s="215" t="s">
        <v>271</v>
      </c>
      <c r="G147" s="216" t="s">
        <v>239</v>
      </c>
      <c r="H147" s="217">
        <v>51.33</v>
      </c>
      <c r="I147" s="218"/>
      <c r="J147" s="217">
        <f>ROUND(I147*H147,2)</f>
        <v>0</v>
      </c>
      <c r="K147" s="219"/>
      <c r="L147" s="38"/>
      <c r="M147" s="220" t="s">
        <v>1</v>
      </c>
      <c r="N147" s="221" t="s">
        <v>42</v>
      </c>
      <c r="O147" s="74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4" t="s">
        <v>217</v>
      </c>
      <c r="AT147" s="224" t="s">
        <v>213</v>
      </c>
      <c r="AU147" s="224" t="s">
        <v>95</v>
      </c>
      <c r="AY147" s="16" t="s">
        <v>211</v>
      </c>
      <c r="BE147" s="225">
        <f>IF(N147="základná",J147,0)</f>
        <v>0</v>
      </c>
      <c r="BF147" s="225">
        <f>IF(N147="znížená",J147,0)</f>
        <v>0</v>
      </c>
      <c r="BG147" s="225">
        <f>IF(N147="zákl. prenesená",J147,0)</f>
        <v>0</v>
      </c>
      <c r="BH147" s="225">
        <f>IF(N147="zníž. prenesená",J147,0)</f>
        <v>0</v>
      </c>
      <c r="BI147" s="225">
        <f>IF(N147="nulová",J147,0)</f>
        <v>0</v>
      </c>
      <c r="BJ147" s="16" t="s">
        <v>95</v>
      </c>
      <c r="BK147" s="225">
        <f>ROUND(I147*H147,2)</f>
        <v>0</v>
      </c>
      <c r="BL147" s="16" t="s">
        <v>217</v>
      </c>
      <c r="BM147" s="224" t="s">
        <v>1211</v>
      </c>
    </row>
    <row r="148" spans="1:65" s="13" customFormat="1">
      <c r="B148" s="226"/>
      <c r="C148" s="227"/>
      <c r="D148" s="228" t="s">
        <v>219</v>
      </c>
      <c r="E148" s="229" t="s">
        <v>1</v>
      </c>
      <c r="F148" s="230" t="s">
        <v>1212</v>
      </c>
      <c r="G148" s="227"/>
      <c r="H148" s="231">
        <v>71.25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219</v>
      </c>
      <c r="AU148" s="237" t="s">
        <v>95</v>
      </c>
      <c r="AV148" s="13" t="s">
        <v>95</v>
      </c>
      <c r="AW148" s="13" t="s">
        <v>32</v>
      </c>
      <c r="AX148" s="13" t="s">
        <v>76</v>
      </c>
      <c r="AY148" s="237" t="s">
        <v>211</v>
      </c>
    </row>
    <row r="149" spans="1:65" s="13" customFormat="1">
      <c r="B149" s="226"/>
      <c r="C149" s="227"/>
      <c r="D149" s="228" t="s">
        <v>219</v>
      </c>
      <c r="E149" s="229" t="s">
        <v>1</v>
      </c>
      <c r="F149" s="230" t="s">
        <v>1213</v>
      </c>
      <c r="G149" s="227"/>
      <c r="H149" s="231">
        <v>-19.920000000000002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219</v>
      </c>
      <c r="AU149" s="237" t="s">
        <v>95</v>
      </c>
      <c r="AV149" s="13" t="s">
        <v>95</v>
      </c>
      <c r="AW149" s="13" t="s">
        <v>32</v>
      </c>
      <c r="AX149" s="13" t="s">
        <v>76</v>
      </c>
      <c r="AY149" s="237" t="s">
        <v>211</v>
      </c>
    </row>
    <row r="150" spans="1:65" s="14" customFormat="1">
      <c r="B150" s="238"/>
      <c r="C150" s="239"/>
      <c r="D150" s="228" t="s">
        <v>219</v>
      </c>
      <c r="E150" s="240" t="s">
        <v>1</v>
      </c>
      <c r="F150" s="241" t="s">
        <v>231</v>
      </c>
      <c r="G150" s="239"/>
      <c r="H150" s="242">
        <v>51.33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219</v>
      </c>
      <c r="AU150" s="248" t="s">
        <v>95</v>
      </c>
      <c r="AV150" s="14" t="s">
        <v>217</v>
      </c>
      <c r="AW150" s="14" t="s">
        <v>32</v>
      </c>
      <c r="AX150" s="14" t="s">
        <v>84</v>
      </c>
      <c r="AY150" s="248" t="s">
        <v>211</v>
      </c>
    </row>
    <row r="151" spans="1:65" s="2" customFormat="1" ht="22.15" customHeight="1">
      <c r="A151" s="33"/>
      <c r="B151" s="34"/>
      <c r="C151" s="213" t="s">
        <v>247</v>
      </c>
      <c r="D151" s="213" t="s">
        <v>213</v>
      </c>
      <c r="E151" s="214" t="s">
        <v>1169</v>
      </c>
      <c r="F151" s="215" t="s">
        <v>1170</v>
      </c>
      <c r="G151" s="216" t="s">
        <v>239</v>
      </c>
      <c r="H151" s="217">
        <v>5.49</v>
      </c>
      <c r="I151" s="218"/>
      <c r="J151" s="217">
        <f>ROUND(I151*H151,2)</f>
        <v>0</v>
      </c>
      <c r="K151" s="219"/>
      <c r="L151" s="38"/>
      <c r="M151" s="220" t="s">
        <v>1</v>
      </c>
      <c r="N151" s="221" t="s">
        <v>42</v>
      </c>
      <c r="O151" s="74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24" t="s">
        <v>217</v>
      </c>
      <c r="AT151" s="224" t="s">
        <v>213</v>
      </c>
      <c r="AU151" s="224" t="s">
        <v>95</v>
      </c>
      <c r="AY151" s="16" t="s">
        <v>211</v>
      </c>
      <c r="BE151" s="225">
        <f>IF(N151="základná",J151,0)</f>
        <v>0</v>
      </c>
      <c r="BF151" s="225">
        <f>IF(N151="znížená",J151,0)</f>
        <v>0</v>
      </c>
      <c r="BG151" s="225">
        <f>IF(N151="zákl. prenesená",J151,0)</f>
        <v>0</v>
      </c>
      <c r="BH151" s="225">
        <f>IF(N151="zníž. prenesená",J151,0)</f>
        <v>0</v>
      </c>
      <c r="BI151" s="225">
        <f>IF(N151="nulová",J151,0)</f>
        <v>0</v>
      </c>
      <c r="BJ151" s="16" t="s">
        <v>95</v>
      </c>
      <c r="BK151" s="225">
        <f>ROUND(I151*H151,2)</f>
        <v>0</v>
      </c>
      <c r="BL151" s="16" t="s">
        <v>217</v>
      </c>
      <c r="BM151" s="224" t="s">
        <v>1196</v>
      </c>
    </row>
    <row r="152" spans="1:65" s="2" customFormat="1" ht="22.15" customHeight="1">
      <c r="A152" s="33"/>
      <c r="B152" s="34"/>
      <c r="C152" s="213" t="s">
        <v>252</v>
      </c>
      <c r="D152" s="213" t="s">
        <v>213</v>
      </c>
      <c r="E152" s="214" t="s">
        <v>289</v>
      </c>
      <c r="F152" s="215" t="s">
        <v>290</v>
      </c>
      <c r="G152" s="216" t="s">
        <v>239</v>
      </c>
      <c r="H152" s="217">
        <v>51.34</v>
      </c>
      <c r="I152" s="218"/>
      <c r="J152" s="217">
        <f>ROUND(I152*H152,2)</f>
        <v>0</v>
      </c>
      <c r="K152" s="219"/>
      <c r="L152" s="38"/>
      <c r="M152" s="220" t="s">
        <v>1</v>
      </c>
      <c r="N152" s="221" t="s">
        <v>42</v>
      </c>
      <c r="O152" s="74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24" t="s">
        <v>217</v>
      </c>
      <c r="AT152" s="224" t="s">
        <v>213</v>
      </c>
      <c r="AU152" s="224" t="s">
        <v>95</v>
      </c>
      <c r="AY152" s="16" t="s">
        <v>211</v>
      </c>
      <c r="BE152" s="225">
        <f>IF(N152="základná",J152,0)</f>
        <v>0</v>
      </c>
      <c r="BF152" s="225">
        <f>IF(N152="znížená",J152,0)</f>
        <v>0</v>
      </c>
      <c r="BG152" s="225">
        <f>IF(N152="zákl. prenesená",J152,0)</f>
        <v>0</v>
      </c>
      <c r="BH152" s="225">
        <f>IF(N152="zníž. prenesená",J152,0)</f>
        <v>0</v>
      </c>
      <c r="BI152" s="225">
        <f>IF(N152="nulová",J152,0)</f>
        <v>0</v>
      </c>
      <c r="BJ152" s="16" t="s">
        <v>95</v>
      </c>
      <c r="BK152" s="225">
        <f>ROUND(I152*H152,2)</f>
        <v>0</v>
      </c>
      <c r="BL152" s="16" t="s">
        <v>217</v>
      </c>
      <c r="BM152" s="224" t="s">
        <v>1214</v>
      </c>
    </row>
    <row r="153" spans="1:65" s="13" customFormat="1">
      <c r="B153" s="226"/>
      <c r="C153" s="227"/>
      <c r="D153" s="228" t="s">
        <v>219</v>
      </c>
      <c r="E153" s="229" t="s">
        <v>1</v>
      </c>
      <c r="F153" s="230" t="s">
        <v>1215</v>
      </c>
      <c r="G153" s="227"/>
      <c r="H153" s="231">
        <v>51.34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219</v>
      </c>
      <c r="AU153" s="237" t="s">
        <v>95</v>
      </c>
      <c r="AV153" s="13" t="s">
        <v>95</v>
      </c>
      <c r="AW153" s="13" t="s">
        <v>32</v>
      </c>
      <c r="AX153" s="13" t="s">
        <v>76</v>
      </c>
      <c r="AY153" s="237" t="s">
        <v>211</v>
      </c>
    </row>
    <row r="154" spans="1:65" s="14" customFormat="1">
      <c r="B154" s="238"/>
      <c r="C154" s="239"/>
      <c r="D154" s="228" t="s">
        <v>219</v>
      </c>
      <c r="E154" s="240" t="s">
        <v>1</v>
      </c>
      <c r="F154" s="241" t="s">
        <v>231</v>
      </c>
      <c r="G154" s="239"/>
      <c r="H154" s="242">
        <v>51.34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219</v>
      </c>
      <c r="AU154" s="248" t="s">
        <v>95</v>
      </c>
      <c r="AV154" s="14" t="s">
        <v>217</v>
      </c>
      <c r="AW154" s="14" t="s">
        <v>32</v>
      </c>
      <c r="AX154" s="14" t="s">
        <v>84</v>
      </c>
      <c r="AY154" s="248" t="s">
        <v>211</v>
      </c>
    </row>
    <row r="155" spans="1:65" s="2" customFormat="1" ht="22.15" customHeight="1">
      <c r="A155" s="33"/>
      <c r="B155" s="34"/>
      <c r="C155" s="213" t="s">
        <v>256</v>
      </c>
      <c r="D155" s="213" t="s">
        <v>213</v>
      </c>
      <c r="E155" s="214" t="s">
        <v>310</v>
      </c>
      <c r="F155" s="215" t="s">
        <v>311</v>
      </c>
      <c r="G155" s="216" t="s">
        <v>239</v>
      </c>
      <c r="H155" s="217">
        <v>1.77</v>
      </c>
      <c r="I155" s="218"/>
      <c r="J155" s="217">
        <f>ROUND(I155*H155,2)</f>
        <v>0</v>
      </c>
      <c r="K155" s="219"/>
      <c r="L155" s="38"/>
      <c r="M155" s="220" t="s">
        <v>1</v>
      </c>
      <c r="N155" s="221" t="s">
        <v>42</v>
      </c>
      <c r="O155" s="74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24" t="s">
        <v>217</v>
      </c>
      <c r="AT155" s="224" t="s">
        <v>213</v>
      </c>
      <c r="AU155" s="224" t="s">
        <v>95</v>
      </c>
      <c r="AY155" s="16" t="s">
        <v>211</v>
      </c>
      <c r="BE155" s="225">
        <f>IF(N155="základná",J155,0)</f>
        <v>0</v>
      </c>
      <c r="BF155" s="225">
        <f>IF(N155="znížená",J155,0)</f>
        <v>0</v>
      </c>
      <c r="BG155" s="225">
        <f>IF(N155="zákl. prenesená",J155,0)</f>
        <v>0</v>
      </c>
      <c r="BH155" s="225">
        <f>IF(N155="zníž. prenesená",J155,0)</f>
        <v>0</v>
      </c>
      <c r="BI155" s="225">
        <f>IF(N155="nulová",J155,0)</f>
        <v>0</v>
      </c>
      <c r="BJ155" s="16" t="s">
        <v>95</v>
      </c>
      <c r="BK155" s="225">
        <f>ROUND(I155*H155,2)</f>
        <v>0</v>
      </c>
      <c r="BL155" s="16" t="s">
        <v>217</v>
      </c>
      <c r="BM155" s="224" t="s">
        <v>1216</v>
      </c>
    </row>
    <row r="156" spans="1:65" s="13" customFormat="1">
      <c r="B156" s="226"/>
      <c r="C156" s="227"/>
      <c r="D156" s="228" t="s">
        <v>219</v>
      </c>
      <c r="E156" s="229" t="s">
        <v>1</v>
      </c>
      <c r="F156" s="230" t="s">
        <v>1217</v>
      </c>
      <c r="G156" s="227"/>
      <c r="H156" s="231">
        <v>1.77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219</v>
      </c>
      <c r="AU156" s="237" t="s">
        <v>95</v>
      </c>
      <c r="AV156" s="13" t="s">
        <v>95</v>
      </c>
      <c r="AW156" s="13" t="s">
        <v>32</v>
      </c>
      <c r="AX156" s="13" t="s">
        <v>84</v>
      </c>
      <c r="AY156" s="237" t="s">
        <v>211</v>
      </c>
    </row>
    <row r="157" spans="1:65" s="2" customFormat="1" ht="14.45" customHeight="1">
      <c r="A157" s="33"/>
      <c r="B157" s="34"/>
      <c r="C157" s="249" t="s">
        <v>261</v>
      </c>
      <c r="D157" s="249" t="s">
        <v>314</v>
      </c>
      <c r="E157" s="250" t="s">
        <v>315</v>
      </c>
      <c r="F157" s="251" t="s">
        <v>316</v>
      </c>
      <c r="G157" s="252" t="s">
        <v>306</v>
      </c>
      <c r="H157" s="253">
        <v>2.67</v>
      </c>
      <c r="I157" s="254"/>
      <c r="J157" s="253">
        <f>ROUND(I157*H157,2)</f>
        <v>0</v>
      </c>
      <c r="K157" s="255"/>
      <c r="L157" s="256"/>
      <c r="M157" s="257" t="s">
        <v>1</v>
      </c>
      <c r="N157" s="258" t="s">
        <v>42</v>
      </c>
      <c r="O157" s="74"/>
      <c r="P157" s="222">
        <f>O157*H157</f>
        <v>0</v>
      </c>
      <c r="Q157" s="222">
        <v>1</v>
      </c>
      <c r="R157" s="222">
        <f>Q157*H157</f>
        <v>2.67</v>
      </c>
      <c r="S157" s="222">
        <v>0</v>
      </c>
      <c r="T157" s="223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24" t="s">
        <v>252</v>
      </c>
      <c r="AT157" s="224" t="s">
        <v>314</v>
      </c>
      <c r="AU157" s="224" t="s">
        <v>95</v>
      </c>
      <c r="AY157" s="16" t="s">
        <v>211</v>
      </c>
      <c r="BE157" s="225">
        <f>IF(N157="základná",J157,0)</f>
        <v>0</v>
      </c>
      <c r="BF157" s="225">
        <f>IF(N157="znížená",J157,0)</f>
        <v>0</v>
      </c>
      <c r="BG157" s="225">
        <f>IF(N157="zákl. prenesená",J157,0)</f>
        <v>0</v>
      </c>
      <c r="BH157" s="225">
        <f>IF(N157="zníž. prenesená",J157,0)</f>
        <v>0</v>
      </c>
      <c r="BI157" s="225">
        <f>IF(N157="nulová",J157,0)</f>
        <v>0</v>
      </c>
      <c r="BJ157" s="16" t="s">
        <v>95</v>
      </c>
      <c r="BK157" s="225">
        <f>ROUND(I157*H157,2)</f>
        <v>0</v>
      </c>
      <c r="BL157" s="16" t="s">
        <v>217</v>
      </c>
      <c r="BM157" s="224" t="s">
        <v>1218</v>
      </c>
    </row>
    <row r="158" spans="1:65" s="2" customFormat="1" ht="22.15" customHeight="1">
      <c r="A158" s="33"/>
      <c r="B158" s="34"/>
      <c r="C158" s="213" t="s">
        <v>265</v>
      </c>
      <c r="D158" s="213" t="s">
        <v>213</v>
      </c>
      <c r="E158" s="214" t="s">
        <v>319</v>
      </c>
      <c r="F158" s="215" t="s">
        <v>320</v>
      </c>
      <c r="G158" s="216" t="s">
        <v>239</v>
      </c>
      <c r="H158" s="217">
        <v>25.67</v>
      </c>
      <c r="I158" s="218"/>
      <c r="J158" s="217">
        <f>ROUND(I158*H158,2)</f>
        <v>0</v>
      </c>
      <c r="K158" s="219"/>
      <c r="L158" s="38"/>
      <c r="M158" s="220" t="s">
        <v>1</v>
      </c>
      <c r="N158" s="221" t="s">
        <v>42</v>
      </c>
      <c r="O158" s="74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24" t="s">
        <v>217</v>
      </c>
      <c r="AT158" s="224" t="s">
        <v>213</v>
      </c>
      <c r="AU158" s="224" t="s">
        <v>95</v>
      </c>
      <c r="AY158" s="16" t="s">
        <v>211</v>
      </c>
      <c r="BE158" s="225">
        <f>IF(N158="základná",J158,0)</f>
        <v>0</v>
      </c>
      <c r="BF158" s="225">
        <f>IF(N158="znížená",J158,0)</f>
        <v>0</v>
      </c>
      <c r="BG158" s="225">
        <f>IF(N158="zákl. prenesená",J158,0)</f>
        <v>0</v>
      </c>
      <c r="BH158" s="225">
        <f>IF(N158="zníž. prenesená",J158,0)</f>
        <v>0</v>
      </c>
      <c r="BI158" s="225">
        <f>IF(N158="nulová",J158,0)</f>
        <v>0</v>
      </c>
      <c r="BJ158" s="16" t="s">
        <v>95</v>
      </c>
      <c r="BK158" s="225">
        <f>ROUND(I158*H158,2)</f>
        <v>0</v>
      </c>
      <c r="BL158" s="16" t="s">
        <v>217</v>
      </c>
      <c r="BM158" s="224" t="s">
        <v>1219</v>
      </c>
    </row>
    <row r="159" spans="1:65" s="13" customFormat="1">
      <c r="B159" s="226"/>
      <c r="C159" s="227"/>
      <c r="D159" s="228" t="s">
        <v>219</v>
      </c>
      <c r="E159" s="229" t="s">
        <v>1</v>
      </c>
      <c r="F159" s="230" t="s">
        <v>274</v>
      </c>
      <c r="G159" s="227"/>
      <c r="H159" s="231">
        <v>35.630000000000003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219</v>
      </c>
      <c r="AU159" s="237" t="s">
        <v>95</v>
      </c>
      <c r="AV159" s="13" t="s">
        <v>95</v>
      </c>
      <c r="AW159" s="13" t="s">
        <v>32</v>
      </c>
      <c r="AX159" s="13" t="s">
        <v>76</v>
      </c>
      <c r="AY159" s="237" t="s">
        <v>211</v>
      </c>
    </row>
    <row r="160" spans="1:65" s="13" customFormat="1">
      <c r="B160" s="226"/>
      <c r="C160" s="227"/>
      <c r="D160" s="228" t="s">
        <v>219</v>
      </c>
      <c r="E160" s="229" t="s">
        <v>1</v>
      </c>
      <c r="F160" s="230" t="s">
        <v>275</v>
      </c>
      <c r="G160" s="227"/>
      <c r="H160" s="231">
        <v>-9.9600000000000009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219</v>
      </c>
      <c r="AU160" s="237" t="s">
        <v>95</v>
      </c>
      <c r="AV160" s="13" t="s">
        <v>95</v>
      </c>
      <c r="AW160" s="13" t="s">
        <v>32</v>
      </c>
      <c r="AX160" s="13" t="s">
        <v>76</v>
      </c>
      <c r="AY160" s="237" t="s">
        <v>211</v>
      </c>
    </row>
    <row r="161" spans="1:65" s="14" customFormat="1">
      <c r="B161" s="238"/>
      <c r="C161" s="239"/>
      <c r="D161" s="228" t="s">
        <v>219</v>
      </c>
      <c r="E161" s="240" t="s">
        <v>1</v>
      </c>
      <c r="F161" s="241" t="s">
        <v>231</v>
      </c>
      <c r="G161" s="239"/>
      <c r="H161" s="242">
        <v>25.67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AT161" s="248" t="s">
        <v>219</v>
      </c>
      <c r="AU161" s="248" t="s">
        <v>95</v>
      </c>
      <c r="AV161" s="14" t="s">
        <v>217</v>
      </c>
      <c r="AW161" s="14" t="s">
        <v>32</v>
      </c>
      <c r="AX161" s="14" t="s">
        <v>84</v>
      </c>
      <c r="AY161" s="248" t="s">
        <v>211</v>
      </c>
    </row>
    <row r="162" spans="1:65" s="2" customFormat="1" ht="22.15" customHeight="1">
      <c r="A162" s="33"/>
      <c r="B162" s="34"/>
      <c r="C162" s="213" t="s">
        <v>269</v>
      </c>
      <c r="D162" s="213" t="s">
        <v>213</v>
      </c>
      <c r="E162" s="214" t="s">
        <v>324</v>
      </c>
      <c r="F162" s="215" t="s">
        <v>325</v>
      </c>
      <c r="G162" s="216" t="s">
        <v>234</v>
      </c>
      <c r="H162" s="217">
        <v>58</v>
      </c>
      <c r="I162" s="218"/>
      <c r="J162" s="217">
        <f>ROUND(I162*H162,2)</f>
        <v>0</v>
      </c>
      <c r="K162" s="219"/>
      <c r="L162" s="38"/>
      <c r="M162" s="220" t="s">
        <v>1</v>
      </c>
      <c r="N162" s="221" t="s">
        <v>42</v>
      </c>
      <c r="O162" s="74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24" t="s">
        <v>217</v>
      </c>
      <c r="AT162" s="224" t="s">
        <v>213</v>
      </c>
      <c r="AU162" s="224" t="s">
        <v>95</v>
      </c>
      <c r="AY162" s="16" t="s">
        <v>211</v>
      </c>
      <c r="BE162" s="225">
        <f>IF(N162="základná",J162,0)</f>
        <v>0</v>
      </c>
      <c r="BF162" s="225">
        <f>IF(N162="znížená",J162,0)</f>
        <v>0</v>
      </c>
      <c r="BG162" s="225">
        <f>IF(N162="zákl. prenesená",J162,0)</f>
        <v>0</v>
      </c>
      <c r="BH162" s="225">
        <f>IF(N162="zníž. prenesená",J162,0)</f>
        <v>0</v>
      </c>
      <c r="BI162" s="225">
        <f>IF(N162="nulová",J162,0)</f>
        <v>0</v>
      </c>
      <c r="BJ162" s="16" t="s">
        <v>95</v>
      </c>
      <c r="BK162" s="225">
        <f>ROUND(I162*H162,2)</f>
        <v>0</v>
      </c>
      <c r="BL162" s="16" t="s">
        <v>217</v>
      </c>
      <c r="BM162" s="224" t="s">
        <v>1220</v>
      </c>
    </row>
    <row r="163" spans="1:65" s="2" customFormat="1" ht="19.899999999999999" customHeight="1">
      <c r="A163" s="33"/>
      <c r="B163" s="34"/>
      <c r="C163" s="213" t="s">
        <v>276</v>
      </c>
      <c r="D163" s="213" t="s">
        <v>213</v>
      </c>
      <c r="E163" s="214" t="s">
        <v>328</v>
      </c>
      <c r="F163" s="215" t="s">
        <v>329</v>
      </c>
      <c r="G163" s="216" t="s">
        <v>216</v>
      </c>
      <c r="H163" s="217">
        <v>17.399999999999999</v>
      </c>
      <c r="I163" s="218"/>
      <c r="J163" s="217">
        <f>ROUND(I163*H163,2)</f>
        <v>0</v>
      </c>
      <c r="K163" s="219"/>
      <c r="L163" s="38"/>
      <c r="M163" s="220" t="s">
        <v>1</v>
      </c>
      <c r="N163" s="221" t="s">
        <v>42</v>
      </c>
      <c r="O163" s="74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24" t="s">
        <v>217</v>
      </c>
      <c r="AT163" s="224" t="s">
        <v>213</v>
      </c>
      <c r="AU163" s="224" t="s">
        <v>95</v>
      </c>
      <c r="AY163" s="16" t="s">
        <v>211</v>
      </c>
      <c r="BE163" s="225">
        <f>IF(N163="základná",J163,0)</f>
        <v>0</v>
      </c>
      <c r="BF163" s="225">
        <f>IF(N163="znížená",J163,0)</f>
        <v>0</v>
      </c>
      <c r="BG163" s="225">
        <f>IF(N163="zákl. prenesená",J163,0)</f>
        <v>0</v>
      </c>
      <c r="BH163" s="225">
        <f>IF(N163="zníž. prenesená",J163,0)</f>
        <v>0</v>
      </c>
      <c r="BI163" s="225">
        <f>IF(N163="nulová",J163,0)</f>
        <v>0</v>
      </c>
      <c r="BJ163" s="16" t="s">
        <v>95</v>
      </c>
      <c r="BK163" s="225">
        <f>ROUND(I163*H163,2)</f>
        <v>0</v>
      </c>
      <c r="BL163" s="16" t="s">
        <v>217</v>
      </c>
      <c r="BM163" s="224" t="s">
        <v>1221</v>
      </c>
    </row>
    <row r="164" spans="1:65" s="13" customFormat="1">
      <c r="B164" s="226"/>
      <c r="C164" s="227"/>
      <c r="D164" s="228" t="s">
        <v>219</v>
      </c>
      <c r="E164" s="229" t="s">
        <v>1</v>
      </c>
      <c r="F164" s="230" t="s">
        <v>331</v>
      </c>
      <c r="G164" s="227"/>
      <c r="H164" s="231">
        <v>17.399999999999999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219</v>
      </c>
      <c r="AU164" s="237" t="s">
        <v>95</v>
      </c>
      <c r="AV164" s="13" t="s">
        <v>95</v>
      </c>
      <c r="AW164" s="13" t="s">
        <v>32</v>
      </c>
      <c r="AX164" s="13" t="s">
        <v>84</v>
      </c>
      <c r="AY164" s="237" t="s">
        <v>211</v>
      </c>
    </row>
    <row r="165" spans="1:65" s="2" customFormat="1" ht="22.15" customHeight="1">
      <c r="A165" s="33"/>
      <c r="B165" s="34"/>
      <c r="C165" s="213" t="s">
        <v>282</v>
      </c>
      <c r="D165" s="213" t="s">
        <v>213</v>
      </c>
      <c r="E165" s="214" t="s">
        <v>333</v>
      </c>
      <c r="F165" s="215" t="s">
        <v>334</v>
      </c>
      <c r="G165" s="216" t="s">
        <v>216</v>
      </c>
      <c r="H165" s="217">
        <v>36.6</v>
      </c>
      <c r="I165" s="218"/>
      <c r="J165" s="217">
        <f>ROUND(I165*H165,2)</f>
        <v>0</v>
      </c>
      <c r="K165" s="219"/>
      <c r="L165" s="38"/>
      <c r="M165" s="220" t="s">
        <v>1</v>
      </c>
      <c r="N165" s="221" t="s">
        <v>42</v>
      </c>
      <c r="O165" s="74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24" t="s">
        <v>217</v>
      </c>
      <c r="AT165" s="224" t="s">
        <v>213</v>
      </c>
      <c r="AU165" s="224" t="s">
        <v>95</v>
      </c>
      <c r="AY165" s="16" t="s">
        <v>211</v>
      </c>
      <c r="BE165" s="225">
        <f>IF(N165="základná",J165,0)</f>
        <v>0</v>
      </c>
      <c r="BF165" s="225">
        <f>IF(N165="znížená",J165,0)</f>
        <v>0</v>
      </c>
      <c r="BG165" s="225">
        <f>IF(N165="zákl. prenesená",J165,0)</f>
        <v>0</v>
      </c>
      <c r="BH165" s="225">
        <f>IF(N165="zníž. prenesená",J165,0)</f>
        <v>0</v>
      </c>
      <c r="BI165" s="225">
        <f>IF(N165="nulová",J165,0)</f>
        <v>0</v>
      </c>
      <c r="BJ165" s="16" t="s">
        <v>95</v>
      </c>
      <c r="BK165" s="225">
        <f>ROUND(I165*H165,2)</f>
        <v>0</v>
      </c>
      <c r="BL165" s="16" t="s">
        <v>217</v>
      </c>
      <c r="BM165" s="224" t="s">
        <v>1158</v>
      </c>
    </row>
    <row r="166" spans="1:65" s="13" customFormat="1">
      <c r="B166" s="226"/>
      <c r="C166" s="227"/>
      <c r="D166" s="228" t="s">
        <v>219</v>
      </c>
      <c r="E166" s="229" t="s">
        <v>1</v>
      </c>
      <c r="F166" s="230" t="s">
        <v>1222</v>
      </c>
      <c r="G166" s="227"/>
      <c r="H166" s="231">
        <v>36.6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219</v>
      </c>
      <c r="AU166" s="237" t="s">
        <v>95</v>
      </c>
      <c r="AV166" s="13" t="s">
        <v>95</v>
      </c>
      <c r="AW166" s="13" t="s">
        <v>32</v>
      </c>
      <c r="AX166" s="13" t="s">
        <v>84</v>
      </c>
      <c r="AY166" s="237" t="s">
        <v>211</v>
      </c>
    </row>
    <row r="167" spans="1:65" s="12" customFormat="1" ht="22.9" customHeight="1">
      <c r="B167" s="197"/>
      <c r="C167" s="198"/>
      <c r="D167" s="199" t="s">
        <v>75</v>
      </c>
      <c r="E167" s="211" t="s">
        <v>95</v>
      </c>
      <c r="F167" s="211" t="s">
        <v>336</v>
      </c>
      <c r="G167" s="198"/>
      <c r="H167" s="198"/>
      <c r="I167" s="201"/>
      <c r="J167" s="212">
        <f>BK167</f>
        <v>0</v>
      </c>
      <c r="K167" s="198"/>
      <c r="L167" s="203"/>
      <c r="M167" s="204"/>
      <c r="N167" s="205"/>
      <c r="O167" s="205"/>
      <c r="P167" s="206">
        <f>SUM(P168:P178)</f>
        <v>0</v>
      </c>
      <c r="Q167" s="205"/>
      <c r="R167" s="206">
        <f>SUM(R168:R178)</f>
        <v>19.575124299999999</v>
      </c>
      <c r="S167" s="205"/>
      <c r="T167" s="207">
        <f>SUM(T168:T178)</f>
        <v>0</v>
      </c>
      <c r="AR167" s="208" t="s">
        <v>84</v>
      </c>
      <c r="AT167" s="209" t="s">
        <v>75</v>
      </c>
      <c r="AU167" s="209" t="s">
        <v>84</v>
      </c>
      <c r="AY167" s="208" t="s">
        <v>211</v>
      </c>
      <c r="BK167" s="210">
        <f>SUM(BK168:BK178)</f>
        <v>0</v>
      </c>
    </row>
    <row r="168" spans="1:65" s="2" customFormat="1" ht="22.15" customHeight="1">
      <c r="A168" s="33"/>
      <c r="B168" s="34"/>
      <c r="C168" s="213" t="s">
        <v>288</v>
      </c>
      <c r="D168" s="213" t="s">
        <v>213</v>
      </c>
      <c r="E168" s="214" t="s">
        <v>338</v>
      </c>
      <c r="F168" s="215" t="s">
        <v>339</v>
      </c>
      <c r="G168" s="216" t="s">
        <v>239</v>
      </c>
      <c r="H168" s="217">
        <v>5.22</v>
      </c>
      <c r="I168" s="218"/>
      <c r="J168" s="217">
        <f>ROUND(I168*H168,2)</f>
        <v>0</v>
      </c>
      <c r="K168" s="219"/>
      <c r="L168" s="38"/>
      <c r="M168" s="220" t="s">
        <v>1</v>
      </c>
      <c r="N168" s="221" t="s">
        <v>42</v>
      </c>
      <c r="O168" s="74"/>
      <c r="P168" s="222">
        <f>O168*H168</f>
        <v>0</v>
      </c>
      <c r="Q168" s="222">
        <v>1.665</v>
      </c>
      <c r="R168" s="222">
        <f>Q168*H168</f>
        <v>8.6913</v>
      </c>
      <c r="S168" s="222">
        <v>0</v>
      </c>
      <c r="T168" s="223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24" t="s">
        <v>217</v>
      </c>
      <c r="AT168" s="224" t="s">
        <v>213</v>
      </c>
      <c r="AU168" s="224" t="s">
        <v>95</v>
      </c>
      <c r="AY168" s="16" t="s">
        <v>211</v>
      </c>
      <c r="BE168" s="225">
        <f>IF(N168="základná",J168,0)</f>
        <v>0</v>
      </c>
      <c r="BF168" s="225">
        <f>IF(N168="znížená",J168,0)</f>
        <v>0</v>
      </c>
      <c r="BG168" s="225">
        <f>IF(N168="zákl. prenesená",J168,0)</f>
        <v>0</v>
      </c>
      <c r="BH168" s="225">
        <f>IF(N168="zníž. prenesená",J168,0)</f>
        <v>0</v>
      </c>
      <c r="BI168" s="225">
        <f>IF(N168="nulová",J168,0)</f>
        <v>0</v>
      </c>
      <c r="BJ168" s="16" t="s">
        <v>95</v>
      </c>
      <c r="BK168" s="225">
        <f>ROUND(I168*H168,2)</f>
        <v>0</v>
      </c>
      <c r="BL168" s="16" t="s">
        <v>217</v>
      </c>
      <c r="BM168" s="224" t="s">
        <v>1223</v>
      </c>
    </row>
    <row r="169" spans="1:65" s="13" customFormat="1">
      <c r="B169" s="226"/>
      <c r="C169" s="227"/>
      <c r="D169" s="228" t="s">
        <v>219</v>
      </c>
      <c r="E169" s="229" t="s">
        <v>1</v>
      </c>
      <c r="F169" s="230" t="s">
        <v>341</v>
      </c>
      <c r="G169" s="227"/>
      <c r="H169" s="231">
        <v>5.22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219</v>
      </c>
      <c r="AU169" s="237" t="s">
        <v>95</v>
      </c>
      <c r="AV169" s="13" t="s">
        <v>95</v>
      </c>
      <c r="AW169" s="13" t="s">
        <v>32</v>
      </c>
      <c r="AX169" s="13" t="s">
        <v>84</v>
      </c>
      <c r="AY169" s="237" t="s">
        <v>211</v>
      </c>
    </row>
    <row r="170" spans="1:65" s="2" customFormat="1" ht="14.45" customHeight="1">
      <c r="A170" s="33"/>
      <c r="B170" s="34"/>
      <c r="C170" s="213" t="s">
        <v>293</v>
      </c>
      <c r="D170" s="213" t="s">
        <v>213</v>
      </c>
      <c r="E170" s="214" t="s">
        <v>343</v>
      </c>
      <c r="F170" s="215" t="s">
        <v>344</v>
      </c>
      <c r="G170" s="216" t="s">
        <v>239</v>
      </c>
      <c r="H170" s="217">
        <v>4.3499999999999996</v>
      </c>
      <c r="I170" s="218"/>
      <c r="J170" s="217">
        <f>ROUND(I170*H170,2)</f>
        <v>0</v>
      </c>
      <c r="K170" s="219"/>
      <c r="L170" s="38"/>
      <c r="M170" s="220" t="s">
        <v>1</v>
      </c>
      <c r="N170" s="221" t="s">
        <v>42</v>
      </c>
      <c r="O170" s="74"/>
      <c r="P170" s="222">
        <f>O170*H170</f>
        <v>0</v>
      </c>
      <c r="Q170" s="222">
        <v>1.5948500000000001</v>
      </c>
      <c r="R170" s="222">
        <f>Q170*H170</f>
        <v>6.9375974999999999</v>
      </c>
      <c r="S170" s="222">
        <v>0</v>
      </c>
      <c r="T170" s="223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24" t="s">
        <v>217</v>
      </c>
      <c r="AT170" s="224" t="s">
        <v>213</v>
      </c>
      <c r="AU170" s="224" t="s">
        <v>95</v>
      </c>
      <c r="AY170" s="16" t="s">
        <v>211</v>
      </c>
      <c r="BE170" s="225">
        <f>IF(N170="základná",J170,0)</f>
        <v>0</v>
      </c>
      <c r="BF170" s="225">
        <f>IF(N170="znížená",J170,0)</f>
        <v>0</v>
      </c>
      <c r="BG170" s="225">
        <f>IF(N170="zákl. prenesená",J170,0)</f>
        <v>0</v>
      </c>
      <c r="BH170" s="225">
        <f>IF(N170="zníž. prenesená",J170,0)</f>
        <v>0</v>
      </c>
      <c r="BI170" s="225">
        <f>IF(N170="nulová",J170,0)</f>
        <v>0</v>
      </c>
      <c r="BJ170" s="16" t="s">
        <v>95</v>
      </c>
      <c r="BK170" s="225">
        <f>ROUND(I170*H170,2)</f>
        <v>0</v>
      </c>
      <c r="BL170" s="16" t="s">
        <v>217</v>
      </c>
      <c r="BM170" s="224" t="s">
        <v>1224</v>
      </c>
    </row>
    <row r="171" spans="1:65" s="13" customFormat="1">
      <c r="B171" s="226"/>
      <c r="C171" s="227"/>
      <c r="D171" s="228" t="s">
        <v>219</v>
      </c>
      <c r="E171" s="229" t="s">
        <v>1</v>
      </c>
      <c r="F171" s="230" t="s">
        <v>346</v>
      </c>
      <c r="G171" s="227"/>
      <c r="H171" s="231">
        <v>4.3499999999999996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219</v>
      </c>
      <c r="AU171" s="237" t="s">
        <v>95</v>
      </c>
      <c r="AV171" s="13" t="s">
        <v>95</v>
      </c>
      <c r="AW171" s="13" t="s">
        <v>32</v>
      </c>
      <c r="AX171" s="13" t="s">
        <v>84</v>
      </c>
      <c r="AY171" s="237" t="s">
        <v>211</v>
      </c>
    </row>
    <row r="172" spans="1:65" s="2" customFormat="1" ht="30" customHeight="1">
      <c r="A172" s="33"/>
      <c r="B172" s="34"/>
      <c r="C172" s="213" t="s">
        <v>298</v>
      </c>
      <c r="D172" s="213" t="s">
        <v>213</v>
      </c>
      <c r="E172" s="214" t="s">
        <v>348</v>
      </c>
      <c r="F172" s="215" t="s">
        <v>349</v>
      </c>
      <c r="G172" s="216" t="s">
        <v>216</v>
      </c>
      <c r="H172" s="217">
        <v>114.26</v>
      </c>
      <c r="I172" s="218"/>
      <c r="J172" s="217">
        <f>ROUND(I172*H172,2)</f>
        <v>0</v>
      </c>
      <c r="K172" s="219"/>
      <c r="L172" s="38"/>
      <c r="M172" s="220" t="s">
        <v>1</v>
      </c>
      <c r="N172" s="221" t="s">
        <v>42</v>
      </c>
      <c r="O172" s="74"/>
      <c r="P172" s="222">
        <f>O172*H172</f>
        <v>0</v>
      </c>
      <c r="Q172" s="222">
        <v>1.8000000000000001E-4</v>
      </c>
      <c r="R172" s="222">
        <f>Q172*H172</f>
        <v>2.0566800000000003E-2</v>
      </c>
      <c r="S172" s="222">
        <v>0</v>
      </c>
      <c r="T172" s="223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24" t="s">
        <v>217</v>
      </c>
      <c r="AT172" s="224" t="s">
        <v>213</v>
      </c>
      <c r="AU172" s="224" t="s">
        <v>95</v>
      </c>
      <c r="AY172" s="16" t="s">
        <v>211</v>
      </c>
      <c r="BE172" s="225">
        <f>IF(N172="základná",J172,0)</f>
        <v>0</v>
      </c>
      <c r="BF172" s="225">
        <f>IF(N172="znížená",J172,0)</f>
        <v>0</v>
      </c>
      <c r="BG172" s="225">
        <f>IF(N172="zákl. prenesená",J172,0)</f>
        <v>0</v>
      </c>
      <c r="BH172" s="225">
        <f>IF(N172="zníž. prenesená",J172,0)</f>
        <v>0</v>
      </c>
      <c r="BI172" s="225">
        <f>IF(N172="nulová",J172,0)</f>
        <v>0</v>
      </c>
      <c r="BJ172" s="16" t="s">
        <v>95</v>
      </c>
      <c r="BK172" s="225">
        <f>ROUND(I172*H172,2)</f>
        <v>0</v>
      </c>
      <c r="BL172" s="16" t="s">
        <v>217</v>
      </c>
      <c r="BM172" s="224" t="s">
        <v>1225</v>
      </c>
    </row>
    <row r="173" spans="1:65" s="13" customFormat="1">
      <c r="B173" s="226"/>
      <c r="C173" s="227"/>
      <c r="D173" s="228" t="s">
        <v>219</v>
      </c>
      <c r="E173" s="229" t="s">
        <v>1</v>
      </c>
      <c r="F173" s="230" t="s">
        <v>351</v>
      </c>
      <c r="G173" s="227"/>
      <c r="H173" s="231">
        <v>114.26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219</v>
      </c>
      <c r="AU173" s="237" t="s">
        <v>95</v>
      </c>
      <c r="AV173" s="13" t="s">
        <v>95</v>
      </c>
      <c r="AW173" s="13" t="s">
        <v>32</v>
      </c>
      <c r="AX173" s="13" t="s">
        <v>84</v>
      </c>
      <c r="AY173" s="237" t="s">
        <v>211</v>
      </c>
    </row>
    <row r="174" spans="1:65" s="2" customFormat="1" ht="30" customHeight="1">
      <c r="A174" s="33"/>
      <c r="B174" s="34"/>
      <c r="C174" s="249" t="s">
        <v>303</v>
      </c>
      <c r="D174" s="249" t="s">
        <v>314</v>
      </c>
      <c r="E174" s="250" t="s">
        <v>353</v>
      </c>
      <c r="F174" s="251" t="s">
        <v>354</v>
      </c>
      <c r="G174" s="252" t="s">
        <v>216</v>
      </c>
      <c r="H174" s="253">
        <v>116.55</v>
      </c>
      <c r="I174" s="254"/>
      <c r="J174" s="253">
        <f>ROUND(I174*H174,2)</f>
        <v>0</v>
      </c>
      <c r="K174" s="255"/>
      <c r="L174" s="256"/>
      <c r="M174" s="257" t="s">
        <v>1</v>
      </c>
      <c r="N174" s="258" t="s">
        <v>42</v>
      </c>
      <c r="O174" s="74"/>
      <c r="P174" s="222">
        <f>O174*H174</f>
        <v>0</v>
      </c>
      <c r="Q174" s="222">
        <v>4.0000000000000002E-4</v>
      </c>
      <c r="R174" s="222">
        <f>Q174*H174</f>
        <v>4.6620000000000002E-2</v>
      </c>
      <c r="S174" s="222">
        <v>0</v>
      </c>
      <c r="T174" s="223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24" t="s">
        <v>252</v>
      </c>
      <c r="AT174" s="224" t="s">
        <v>314</v>
      </c>
      <c r="AU174" s="224" t="s">
        <v>95</v>
      </c>
      <c r="AY174" s="16" t="s">
        <v>211</v>
      </c>
      <c r="BE174" s="225">
        <f>IF(N174="základná",J174,0)</f>
        <v>0</v>
      </c>
      <c r="BF174" s="225">
        <f>IF(N174="znížená",J174,0)</f>
        <v>0</v>
      </c>
      <c r="BG174" s="225">
        <f>IF(N174="zákl. prenesená",J174,0)</f>
        <v>0</v>
      </c>
      <c r="BH174" s="225">
        <f>IF(N174="zníž. prenesená",J174,0)</f>
        <v>0</v>
      </c>
      <c r="BI174" s="225">
        <f>IF(N174="nulová",J174,0)</f>
        <v>0</v>
      </c>
      <c r="BJ174" s="16" t="s">
        <v>95</v>
      </c>
      <c r="BK174" s="225">
        <f>ROUND(I174*H174,2)</f>
        <v>0</v>
      </c>
      <c r="BL174" s="16" t="s">
        <v>217</v>
      </c>
      <c r="BM174" s="224" t="s">
        <v>1226</v>
      </c>
    </row>
    <row r="175" spans="1:65" s="13" customFormat="1">
      <c r="B175" s="226"/>
      <c r="C175" s="227"/>
      <c r="D175" s="228" t="s">
        <v>219</v>
      </c>
      <c r="E175" s="227"/>
      <c r="F175" s="230" t="s">
        <v>356</v>
      </c>
      <c r="G175" s="227"/>
      <c r="H175" s="231">
        <v>116.55</v>
      </c>
      <c r="I175" s="232"/>
      <c r="J175" s="227"/>
      <c r="K175" s="227"/>
      <c r="L175" s="233"/>
      <c r="M175" s="234"/>
      <c r="N175" s="235"/>
      <c r="O175" s="235"/>
      <c r="P175" s="235"/>
      <c r="Q175" s="235"/>
      <c r="R175" s="235"/>
      <c r="S175" s="235"/>
      <c r="T175" s="236"/>
      <c r="AT175" s="237" t="s">
        <v>219</v>
      </c>
      <c r="AU175" s="237" t="s">
        <v>95</v>
      </c>
      <c r="AV175" s="13" t="s">
        <v>95</v>
      </c>
      <c r="AW175" s="13" t="s">
        <v>4</v>
      </c>
      <c r="AX175" s="13" t="s">
        <v>84</v>
      </c>
      <c r="AY175" s="237" t="s">
        <v>211</v>
      </c>
    </row>
    <row r="176" spans="1:65" s="2" customFormat="1" ht="22.15" customHeight="1">
      <c r="A176" s="33"/>
      <c r="B176" s="34"/>
      <c r="C176" s="213" t="s">
        <v>309</v>
      </c>
      <c r="D176" s="213" t="s">
        <v>213</v>
      </c>
      <c r="E176" s="214" t="s">
        <v>358</v>
      </c>
      <c r="F176" s="215" t="s">
        <v>359</v>
      </c>
      <c r="G176" s="216" t="s">
        <v>239</v>
      </c>
      <c r="H176" s="217">
        <v>1.74</v>
      </c>
      <c r="I176" s="218"/>
      <c r="J176" s="217">
        <f>ROUND(I176*H176,2)</f>
        <v>0</v>
      </c>
      <c r="K176" s="219"/>
      <c r="L176" s="38"/>
      <c r="M176" s="220" t="s">
        <v>1</v>
      </c>
      <c r="N176" s="221" t="s">
        <v>42</v>
      </c>
      <c r="O176" s="74"/>
      <c r="P176" s="222">
        <f>O176*H176</f>
        <v>0</v>
      </c>
      <c r="Q176" s="222">
        <v>1.63</v>
      </c>
      <c r="R176" s="222">
        <f>Q176*H176</f>
        <v>2.8361999999999998</v>
      </c>
      <c r="S176" s="222">
        <v>0</v>
      </c>
      <c r="T176" s="223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24" t="s">
        <v>217</v>
      </c>
      <c r="AT176" s="224" t="s">
        <v>213</v>
      </c>
      <c r="AU176" s="224" t="s">
        <v>95</v>
      </c>
      <c r="AY176" s="16" t="s">
        <v>211</v>
      </c>
      <c r="BE176" s="225">
        <f>IF(N176="základná",J176,0)</f>
        <v>0</v>
      </c>
      <c r="BF176" s="225">
        <f>IF(N176="znížená",J176,0)</f>
        <v>0</v>
      </c>
      <c r="BG176" s="225">
        <f>IF(N176="zákl. prenesená",J176,0)</f>
        <v>0</v>
      </c>
      <c r="BH176" s="225">
        <f>IF(N176="zníž. prenesená",J176,0)</f>
        <v>0</v>
      </c>
      <c r="BI176" s="225">
        <f>IF(N176="nulová",J176,0)</f>
        <v>0</v>
      </c>
      <c r="BJ176" s="16" t="s">
        <v>95</v>
      </c>
      <c r="BK176" s="225">
        <f>ROUND(I176*H176,2)</f>
        <v>0</v>
      </c>
      <c r="BL176" s="16" t="s">
        <v>217</v>
      </c>
      <c r="BM176" s="224" t="s">
        <v>1227</v>
      </c>
    </row>
    <row r="177" spans="1:65" s="13" customFormat="1">
      <c r="B177" s="226"/>
      <c r="C177" s="227"/>
      <c r="D177" s="228" t="s">
        <v>219</v>
      </c>
      <c r="E177" s="229" t="s">
        <v>1</v>
      </c>
      <c r="F177" s="230" t="s">
        <v>361</v>
      </c>
      <c r="G177" s="227"/>
      <c r="H177" s="231">
        <v>1.74</v>
      </c>
      <c r="I177" s="232"/>
      <c r="J177" s="227"/>
      <c r="K177" s="227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219</v>
      </c>
      <c r="AU177" s="237" t="s">
        <v>95</v>
      </c>
      <c r="AV177" s="13" t="s">
        <v>95</v>
      </c>
      <c r="AW177" s="13" t="s">
        <v>32</v>
      </c>
      <c r="AX177" s="13" t="s">
        <v>84</v>
      </c>
      <c r="AY177" s="237" t="s">
        <v>211</v>
      </c>
    </row>
    <row r="178" spans="1:65" s="2" customFormat="1" ht="22.15" customHeight="1">
      <c r="A178" s="33"/>
      <c r="B178" s="34"/>
      <c r="C178" s="213" t="s">
        <v>7</v>
      </c>
      <c r="D178" s="213" t="s">
        <v>213</v>
      </c>
      <c r="E178" s="214" t="s">
        <v>363</v>
      </c>
      <c r="F178" s="215" t="s">
        <v>364</v>
      </c>
      <c r="G178" s="216" t="s">
        <v>234</v>
      </c>
      <c r="H178" s="217">
        <v>58</v>
      </c>
      <c r="I178" s="218"/>
      <c r="J178" s="217">
        <f>ROUND(I178*H178,2)</f>
        <v>0</v>
      </c>
      <c r="K178" s="219"/>
      <c r="L178" s="38"/>
      <c r="M178" s="220" t="s">
        <v>1</v>
      </c>
      <c r="N178" s="221" t="s">
        <v>42</v>
      </c>
      <c r="O178" s="74"/>
      <c r="P178" s="222">
        <f>O178*H178</f>
        <v>0</v>
      </c>
      <c r="Q178" s="222">
        <v>1.7979999999999999E-2</v>
      </c>
      <c r="R178" s="222">
        <f>Q178*H178</f>
        <v>1.04284</v>
      </c>
      <c r="S178" s="222">
        <v>0</v>
      </c>
      <c r="T178" s="223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24" t="s">
        <v>217</v>
      </c>
      <c r="AT178" s="224" t="s">
        <v>213</v>
      </c>
      <c r="AU178" s="224" t="s">
        <v>95</v>
      </c>
      <c r="AY178" s="16" t="s">
        <v>211</v>
      </c>
      <c r="BE178" s="225">
        <f>IF(N178="základná",J178,0)</f>
        <v>0</v>
      </c>
      <c r="BF178" s="225">
        <f>IF(N178="znížená",J178,0)</f>
        <v>0</v>
      </c>
      <c r="BG178" s="225">
        <f>IF(N178="zákl. prenesená",J178,0)</f>
        <v>0</v>
      </c>
      <c r="BH178" s="225">
        <f>IF(N178="zníž. prenesená",J178,0)</f>
        <v>0</v>
      </c>
      <c r="BI178" s="225">
        <f>IF(N178="nulová",J178,0)</f>
        <v>0</v>
      </c>
      <c r="BJ178" s="16" t="s">
        <v>95</v>
      </c>
      <c r="BK178" s="225">
        <f>ROUND(I178*H178,2)</f>
        <v>0</v>
      </c>
      <c r="BL178" s="16" t="s">
        <v>217</v>
      </c>
      <c r="BM178" s="224" t="s">
        <v>1228</v>
      </c>
    </row>
    <row r="179" spans="1:65" s="12" customFormat="1" ht="22.9" customHeight="1">
      <c r="B179" s="197"/>
      <c r="C179" s="198"/>
      <c r="D179" s="199" t="s">
        <v>75</v>
      </c>
      <c r="E179" s="211" t="s">
        <v>217</v>
      </c>
      <c r="F179" s="211" t="s">
        <v>366</v>
      </c>
      <c r="G179" s="198"/>
      <c r="H179" s="198"/>
      <c r="I179" s="201"/>
      <c r="J179" s="212">
        <f>BK179</f>
        <v>0</v>
      </c>
      <c r="K179" s="198"/>
      <c r="L179" s="203"/>
      <c r="M179" s="204"/>
      <c r="N179" s="205"/>
      <c r="O179" s="205"/>
      <c r="P179" s="206">
        <f>SUM(P180:P181)</f>
        <v>0</v>
      </c>
      <c r="Q179" s="205"/>
      <c r="R179" s="206">
        <f>SUM(R180:R181)</f>
        <v>1.7871600000000001</v>
      </c>
      <c r="S179" s="205"/>
      <c r="T179" s="207">
        <f>SUM(T180:T181)</f>
        <v>0</v>
      </c>
      <c r="AR179" s="208" t="s">
        <v>84</v>
      </c>
      <c r="AT179" s="209" t="s">
        <v>75</v>
      </c>
      <c r="AU179" s="209" t="s">
        <v>84</v>
      </c>
      <c r="AY179" s="208" t="s">
        <v>211</v>
      </c>
      <c r="BK179" s="210">
        <f>SUM(BK180:BK181)</f>
        <v>0</v>
      </c>
    </row>
    <row r="180" spans="1:65" s="2" customFormat="1" ht="30" customHeight="1">
      <c r="A180" s="33"/>
      <c r="B180" s="34"/>
      <c r="C180" s="213" t="s">
        <v>318</v>
      </c>
      <c r="D180" s="213" t="s">
        <v>213</v>
      </c>
      <c r="E180" s="214" t="s">
        <v>382</v>
      </c>
      <c r="F180" s="215" t="s">
        <v>383</v>
      </c>
      <c r="G180" s="216" t="s">
        <v>384</v>
      </c>
      <c r="H180" s="217">
        <v>2</v>
      </c>
      <c r="I180" s="218"/>
      <c r="J180" s="217">
        <f>ROUND(I180*H180,2)</f>
        <v>0</v>
      </c>
      <c r="K180" s="219"/>
      <c r="L180" s="38"/>
      <c r="M180" s="220" t="s">
        <v>1</v>
      </c>
      <c r="N180" s="221" t="s">
        <v>42</v>
      </c>
      <c r="O180" s="74"/>
      <c r="P180" s="222">
        <f>O180*H180</f>
        <v>0</v>
      </c>
      <c r="Q180" s="222">
        <v>0.16158</v>
      </c>
      <c r="R180" s="222">
        <f>Q180*H180</f>
        <v>0.32316</v>
      </c>
      <c r="S180" s="222">
        <v>0</v>
      </c>
      <c r="T180" s="223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24" t="s">
        <v>217</v>
      </c>
      <c r="AT180" s="224" t="s">
        <v>213</v>
      </c>
      <c r="AU180" s="224" t="s">
        <v>95</v>
      </c>
      <c r="AY180" s="16" t="s">
        <v>211</v>
      </c>
      <c r="BE180" s="225">
        <f>IF(N180="základná",J180,0)</f>
        <v>0</v>
      </c>
      <c r="BF180" s="225">
        <f>IF(N180="znížená",J180,0)</f>
        <v>0</v>
      </c>
      <c r="BG180" s="225">
        <f>IF(N180="zákl. prenesená",J180,0)</f>
        <v>0</v>
      </c>
      <c r="BH180" s="225">
        <f>IF(N180="zníž. prenesená",J180,0)</f>
        <v>0</v>
      </c>
      <c r="BI180" s="225">
        <f>IF(N180="nulová",J180,0)</f>
        <v>0</v>
      </c>
      <c r="BJ180" s="16" t="s">
        <v>95</v>
      </c>
      <c r="BK180" s="225">
        <f>ROUND(I180*H180,2)</f>
        <v>0</v>
      </c>
      <c r="BL180" s="16" t="s">
        <v>217</v>
      </c>
      <c r="BM180" s="224" t="s">
        <v>1229</v>
      </c>
    </row>
    <row r="181" spans="1:65" s="2" customFormat="1" ht="22.15" customHeight="1">
      <c r="A181" s="33"/>
      <c r="B181" s="34"/>
      <c r="C181" s="249" t="s">
        <v>323</v>
      </c>
      <c r="D181" s="249" t="s">
        <v>314</v>
      </c>
      <c r="E181" s="250" t="s">
        <v>387</v>
      </c>
      <c r="F181" s="251" t="s">
        <v>388</v>
      </c>
      <c r="G181" s="252" t="s">
        <v>384</v>
      </c>
      <c r="H181" s="253">
        <v>2</v>
      </c>
      <c r="I181" s="254"/>
      <c r="J181" s="253">
        <f>ROUND(I181*H181,2)</f>
        <v>0</v>
      </c>
      <c r="K181" s="255"/>
      <c r="L181" s="256"/>
      <c r="M181" s="257" t="s">
        <v>1</v>
      </c>
      <c r="N181" s="258" t="s">
        <v>42</v>
      </c>
      <c r="O181" s="74"/>
      <c r="P181" s="222">
        <f>O181*H181</f>
        <v>0</v>
      </c>
      <c r="Q181" s="222">
        <v>0.73199999999999998</v>
      </c>
      <c r="R181" s="222">
        <f>Q181*H181</f>
        <v>1.464</v>
      </c>
      <c r="S181" s="222">
        <v>0</v>
      </c>
      <c r="T181" s="22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24" t="s">
        <v>252</v>
      </c>
      <c r="AT181" s="224" t="s">
        <v>314</v>
      </c>
      <c r="AU181" s="224" t="s">
        <v>95</v>
      </c>
      <c r="AY181" s="16" t="s">
        <v>211</v>
      </c>
      <c r="BE181" s="225">
        <f>IF(N181="základná",J181,0)</f>
        <v>0</v>
      </c>
      <c r="BF181" s="225">
        <f>IF(N181="znížená",J181,0)</f>
        <v>0</v>
      </c>
      <c r="BG181" s="225">
        <f>IF(N181="zákl. prenesená",J181,0)</f>
        <v>0</v>
      </c>
      <c r="BH181" s="225">
        <f>IF(N181="zníž. prenesená",J181,0)</f>
        <v>0</v>
      </c>
      <c r="BI181" s="225">
        <f>IF(N181="nulová",J181,0)</f>
        <v>0</v>
      </c>
      <c r="BJ181" s="16" t="s">
        <v>95</v>
      </c>
      <c r="BK181" s="225">
        <f>ROUND(I181*H181,2)</f>
        <v>0</v>
      </c>
      <c r="BL181" s="16" t="s">
        <v>217</v>
      </c>
      <c r="BM181" s="224" t="s">
        <v>1230</v>
      </c>
    </row>
    <row r="182" spans="1:65" s="12" customFormat="1" ht="22.9" customHeight="1">
      <c r="B182" s="197"/>
      <c r="C182" s="198"/>
      <c r="D182" s="199" t="s">
        <v>75</v>
      </c>
      <c r="E182" s="211" t="s">
        <v>252</v>
      </c>
      <c r="F182" s="211" t="s">
        <v>421</v>
      </c>
      <c r="G182" s="198"/>
      <c r="H182" s="198"/>
      <c r="I182" s="201"/>
      <c r="J182" s="212">
        <f>BK182</f>
        <v>0</v>
      </c>
      <c r="K182" s="198"/>
      <c r="L182" s="203"/>
      <c r="M182" s="204"/>
      <c r="N182" s="205"/>
      <c r="O182" s="205"/>
      <c r="P182" s="206">
        <f>SUM(P183:P193)</f>
        <v>0</v>
      </c>
      <c r="Q182" s="205"/>
      <c r="R182" s="206">
        <f>SUM(R183:R193)</f>
        <v>4.6606199999999998</v>
      </c>
      <c r="S182" s="205"/>
      <c r="T182" s="207">
        <f>SUM(T183:T193)</f>
        <v>0</v>
      </c>
      <c r="AR182" s="208" t="s">
        <v>84</v>
      </c>
      <c r="AT182" s="209" t="s">
        <v>75</v>
      </c>
      <c r="AU182" s="209" t="s">
        <v>84</v>
      </c>
      <c r="AY182" s="208" t="s">
        <v>211</v>
      </c>
      <c r="BK182" s="210">
        <f>SUM(BK183:BK193)</f>
        <v>0</v>
      </c>
    </row>
    <row r="183" spans="1:65" s="2" customFormat="1" ht="22.15" customHeight="1">
      <c r="A183" s="33"/>
      <c r="B183" s="34"/>
      <c r="C183" s="213" t="s">
        <v>327</v>
      </c>
      <c r="D183" s="213" t="s">
        <v>213</v>
      </c>
      <c r="E183" s="214" t="s">
        <v>423</v>
      </c>
      <c r="F183" s="215" t="s">
        <v>424</v>
      </c>
      <c r="G183" s="216" t="s">
        <v>384</v>
      </c>
      <c r="H183" s="217">
        <v>10</v>
      </c>
      <c r="I183" s="218"/>
      <c r="J183" s="217">
        <f>ROUND(I183*H183,2)</f>
        <v>0</v>
      </c>
      <c r="K183" s="219"/>
      <c r="L183" s="38"/>
      <c r="M183" s="220" t="s">
        <v>1</v>
      </c>
      <c r="N183" s="221" t="s">
        <v>42</v>
      </c>
      <c r="O183" s="74"/>
      <c r="P183" s="222">
        <f>O183*H183</f>
        <v>0</v>
      </c>
      <c r="Q183" s="222">
        <v>1.6559999999999998E-2</v>
      </c>
      <c r="R183" s="222">
        <f>Q183*H183</f>
        <v>0.16559999999999997</v>
      </c>
      <c r="S183" s="222">
        <v>0</v>
      </c>
      <c r="T183" s="223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24" t="s">
        <v>217</v>
      </c>
      <c r="AT183" s="224" t="s">
        <v>213</v>
      </c>
      <c r="AU183" s="224" t="s">
        <v>95</v>
      </c>
      <c r="AY183" s="16" t="s">
        <v>211</v>
      </c>
      <c r="BE183" s="225">
        <f>IF(N183="základná",J183,0)</f>
        <v>0</v>
      </c>
      <c r="BF183" s="225">
        <f>IF(N183="znížená",J183,0)</f>
        <v>0</v>
      </c>
      <c r="BG183" s="225">
        <f>IF(N183="zákl. prenesená",J183,0)</f>
        <v>0</v>
      </c>
      <c r="BH183" s="225">
        <f>IF(N183="zníž. prenesená",J183,0)</f>
        <v>0</v>
      </c>
      <c r="BI183" s="225">
        <f>IF(N183="nulová",J183,0)</f>
        <v>0</v>
      </c>
      <c r="BJ183" s="16" t="s">
        <v>95</v>
      </c>
      <c r="BK183" s="225">
        <f>ROUND(I183*H183,2)</f>
        <v>0</v>
      </c>
      <c r="BL183" s="16" t="s">
        <v>217</v>
      </c>
      <c r="BM183" s="224" t="s">
        <v>1231</v>
      </c>
    </row>
    <row r="184" spans="1:65" s="2" customFormat="1" ht="19.899999999999999" customHeight="1">
      <c r="A184" s="33"/>
      <c r="B184" s="34"/>
      <c r="C184" s="249" t="s">
        <v>332</v>
      </c>
      <c r="D184" s="249" t="s">
        <v>314</v>
      </c>
      <c r="E184" s="250" t="s">
        <v>427</v>
      </c>
      <c r="F184" s="251" t="s">
        <v>428</v>
      </c>
      <c r="G184" s="252" t="s">
        <v>384</v>
      </c>
      <c r="H184" s="253">
        <v>4.04</v>
      </c>
      <c r="I184" s="254"/>
      <c r="J184" s="253">
        <f>ROUND(I184*H184,2)</f>
        <v>0</v>
      </c>
      <c r="K184" s="255"/>
      <c r="L184" s="256"/>
      <c r="M184" s="257" t="s">
        <v>1</v>
      </c>
      <c r="N184" s="258" t="s">
        <v>42</v>
      </c>
      <c r="O184" s="74"/>
      <c r="P184" s="222">
        <f>O184*H184</f>
        <v>0</v>
      </c>
      <c r="Q184" s="222">
        <v>0.36499999999999999</v>
      </c>
      <c r="R184" s="222">
        <f>Q184*H184</f>
        <v>1.4745999999999999</v>
      </c>
      <c r="S184" s="222">
        <v>0</v>
      </c>
      <c r="T184" s="223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24" t="s">
        <v>252</v>
      </c>
      <c r="AT184" s="224" t="s">
        <v>314</v>
      </c>
      <c r="AU184" s="224" t="s">
        <v>95</v>
      </c>
      <c r="AY184" s="16" t="s">
        <v>211</v>
      </c>
      <c r="BE184" s="225">
        <f>IF(N184="základná",J184,0)</f>
        <v>0</v>
      </c>
      <c r="BF184" s="225">
        <f>IF(N184="znížená",J184,0)</f>
        <v>0</v>
      </c>
      <c r="BG184" s="225">
        <f>IF(N184="zákl. prenesená",J184,0)</f>
        <v>0</v>
      </c>
      <c r="BH184" s="225">
        <f>IF(N184="zníž. prenesená",J184,0)</f>
        <v>0</v>
      </c>
      <c r="BI184" s="225">
        <f>IF(N184="nulová",J184,0)</f>
        <v>0</v>
      </c>
      <c r="BJ184" s="16" t="s">
        <v>95</v>
      </c>
      <c r="BK184" s="225">
        <f>ROUND(I184*H184,2)</f>
        <v>0</v>
      </c>
      <c r="BL184" s="16" t="s">
        <v>217</v>
      </c>
      <c r="BM184" s="224" t="s">
        <v>1232</v>
      </c>
    </row>
    <row r="185" spans="1:65" s="13" customFormat="1">
      <c r="B185" s="226"/>
      <c r="C185" s="227"/>
      <c r="D185" s="228" t="s">
        <v>219</v>
      </c>
      <c r="E185" s="227"/>
      <c r="F185" s="230" t="s">
        <v>1233</v>
      </c>
      <c r="G185" s="227"/>
      <c r="H185" s="231">
        <v>4.04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219</v>
      </c>
      <c r="AU185" s="237" t="s">
        <v>95</v>
      </c>
      <c r="AV185" s="13" t="s">
        <v>95</v>
      </c>
      <c r="AW185" s="13" t="s">
        <v>4</v>
      </c>
      <c r="AX185" s="13" t="s">
        <v>84</v>
      </c>
      <c r="AY185" s="237" t="s">
        <v>211</v>
      </c>
    </row>
    <row r="186" spans="1:65" s="2" customFormat="1" ht="19.899999999999999" customHeight="1">
      <c r="A186" s="33"/>
      <c r="B186" s="34"/>
      <c r="C186" s="249" t="s">
        <v>337</v>
      </c>
      <c r="D186" s="249" t="s">
        <v>314</v>
      </c>
      <c r="E186" s="250" t="s">
        <v>432</v>
      </c>
      <c r="F186" s="251" t="s">
        <v>433</v>
      </c>
      <c r="G186" s="252" t="s">
        <v>384</v>
      </c>
      <c r="H186" s="253">
        <v>6.06</v>
      </c>
      <c r="I186" s="254"/>
      <c r="J186" s="253">
        <f>ROUND(I186*H186,2)</f>
        <v>0</v>
      </c>
      <c r="K186" s="255"/>
      <c r="L186" s="256"/>
      <c r="M186" s="257" t="s">
        <v>1</v>
      </c>
      <c r="N186" s="258" t="s">
        <v>42</v>
      </c>
      <c r="O186" s="74"/>
      <c r="P186" s="222">
        <f>O186*H186</f>
        <v>0</v>
      </c>
      <c r="Q186" s="222">
        <v>0.36499999999999999</v>
      </c>
      <c r="R186" s="222">
        <f>Q186*H186</f>
        <v>2.2119</v>
      </c>
      <c r="S186" s="222">
        <v>0</v>
      </c>
      <c r="T186" s="223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24" t="s">
        <v>252</v>
      </c>
      <c r="AT186" s="224" t="s">
        <v>314</v>
      </c>
      <c r="AU186" s="224" t="s">
        <v>95</v>
      </c>
      <c r="AY186" s="16" t="s">
        <v>211</v>
      </c>
      <c r="BE186" s="225">
        <f>IF(N186="základná",J186,0)</f>
        <v>0</v>
      </c>
      <c r="BF186" s="225">
        <f>IF(N186="znížená",J186,0)</f>
        <v>0</v>
      </c>
      <c r="BG186" s="225">
        <f>IF(N186="zákl. prenesená",J186,0)</f>
        <v>0</v>
      </c>
      <c r="BH186" s="225">
        <f>IF(N186="zníž. prenesená",J186,0)</f>
        <v>0</v>
      </c>
      <c r="BI186" s="225">
        <f>IF(N186="nulová",J186,0)</f>
        <v>0</v>
      </c>
      <c r="BJ186" s="16" t="s">
        <v>95</v>
      </c>
      <c r="BK186" s="225">
        <f>ROUND(I186*H186,2)</f>
        <v>0</v>
      </c>
      <c r="BL186" s="16" t="s">
        <v>217</v>
      </c>
      <c r="BM186" s="224" t="s">
        <v>1234</v>
      </c>
    </row>
    <row r="187" spans="1:65" s="13" customFormat="1">
      <c r="B187" s="226"/>
      <c r="C187" s="227"/>
      <c r="D187" s="228" t="s">
        <v>219</v>
      </c>
      <c r="E187" s="227"/>
      <c r="F187" s="230" t="s">
        <v>1235</v>
      </c>
      <c r="G187" s="227"/>
      <c r="H187" s="231">
        <v>6.06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219</v>
      </c>
      <c r="AU187" s="237" t="s">
        <v>95</v>
      </c>
      <c r="AV187" s="13" t="s">
        <v>95</v>
      </c>
      <c r="AW187" s="13" t="s">
        <v>4</v>
      </c>
      <c r="AX187" s="13" t="s">
        <v>84</v>
      </c>
      <c r="AY187" s="237" t="s">
        <v>211</v>
      </c>
    </row>
    <row r="188" spans="1:65" s="2" customFormat="1" ht="22.15" customHeight="1">
      <c r="A188" s="33"/>
      <c r="B188" s="34"/>
      <c r="C188" s="213" t="s">
        <v>342</v>
      </c>
      <c r="D188" s="213" t="s">
        <v>213</v>
      </c>
      <c r="E188" s="214" t="s">
        <v>437</v>
      </c>
      <c r="F188" s="215" t="s">
        <v>438</v>
      </c>
      <c r="G188" s="216" t="s">
        <v>384</v>
      </c>
      <c r="H188" s="217">
        <v>2</v>
      </c>
      <c r="I188" s="218"/>
      <c r="J188" s="217">
        <f>ROUND(I188*H188,2)</f>
        <v>0</v>
      </c>
      <c r="K188" s="219"/>
      <c r="L188" s="38"/>
      <c r="M188" s="220" t="s">
        <v>1</v>
      </c>
      <c r="N188" s="221" t="s">
        <v>42</v>
      </c>
      <c r="O188" s="74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24" t="s">
        <v>217</v>
      </c>
      <c r="AT188" s="224" t="s">
        <v>213</v>
      </c>
      <c r="AU188" s="224" t="s">
        <v>95</v>
      </c>
      <c r="AY188" s="16" t="s">
        <v>211</v>
      </c>
      <c r="BE188" s="225">
        <f>IF(N188="základná",J188,0)</f>
        <v>0</v>
      </c>
      <c r="BF188" s="225">
        <f>IF(N188="znížená",J188,0)</f>
        <v>0</v>
      </c>
      <c r="BG188" s="225">
        <f>IF(N188="zákl. prenesená",J188,0)</f>
        <v>0</v>
      </c>
      <c r="BH188" s="225">
        <f>IF(N188="zníž. prenesená",J188,0)</f>
        <v>0</v>
      </c>
      <c r="BI188" s="225">
        <f>IF(N188="nulová",J188,0)</f>
        <v>0</v>
      </c>
      <c r="BJ188" s="16" t="s">
        <v>95</v>
      </c>
      <c r="BK188" s="225">
        <f>ROUND(I188*H188,2)</f>
        <v>0</v>
      </c>
      <c r="BL188" s="16" t="s">
        <v>217</v>
      </c>
      <c r="BM188" s="224" t="s">
        <v>1236</v>
      </c>
    </row>
    <row r="189" spans="1:65" s="2" customFormat="1" ht="22.15" customHeight="1">
      <c r="A189" s="33"/>
      <c r="B189" s="34"/>
      <c r="C189" s="213" t="s">
        <v>347</v>
      </c>
      <c r="D189" s="213" t="s">
        <v>213</v>
      </c>
      <c r="E189" s="214" t="s">
        <v>441</v>
      </c>
      <c r="F189" s="215" t="s">
        <v>442</v>
      </c>
      <c r="G189" s="216" t="s">
        <v>384</v>
      </c>
      <c r="H189" s="217">
        <v>2</v>
      </c>
      <c r="I189" s="218"/>
      <c r="J189" s="217">
        <f>ROUND(I189*H189,2)</f>
        <v>0</v>
      </c>
      <c r="K189" s="219"/>
      <c r="L189" s="38"/>
      <c r="M189" s="220" t="s">
        <v>1</v>
      </c>
      <c r="N189" s="221" t="s">
        <v>42</v>
      </c>
      <c r="O189" s="74"/>
      <c r="P189" s="222">
        <f>O189*H189</f>
        <v>0</v>
      </c>
      <c r="Q189" s="222">
        <v>3.5029999999999999E-2</v>
      </c>
      <c r="R189" s="222">
        <f>Q189*H189</f>
        <v>7.0059999999999997E-2</v>
      </c>
      <c r="S189" s="222">
        <v>0</v>
      </c>
      <c r="T189" s="223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24" t="s">
        <v>217</v>
      </c>
      <c r="AT189" s="224" t="s">
        <v>213</v>
      </c>
      <c r="AU189" s="224" t="s">
        <v>95</v>
      </c>
      <c r="AY189" s="16" t="s">
        <v>211</v>
      </c>
      <c r="BE189" s="225">
        <f>IF(N189="základná",J189,0)</f>
        <v>0</v>
      </c>
      <c r="BF189" s="225">
        <f>IF(N189="znížená",J189,0)</f>
        <v>0</v>
      </c>
      <c r="BG189" s="225">
        <f>IF(N189="zákl. prenesená",J189,0)</f>
        <v>0</v>
      </c>
      <c r="BH189" s="225">
        <f>IF(N189="zníž. prenesená",J189,0)</f>
        <v>0</v>
      </c>
      <c r="BI189" s="225">
        <f>IF(N189="nulová",J189,0)</f>
        <v>0</v>
      </c>
      <c r="BJ189" s="16" t="s">
        <v>95</v>
      </c>
      <c r="BK189" s="225">
        <f>ROUND(I189*H189,2)</f>
        <v>0</v>
      </c>
      <c r="BL189" s="16" t="s">
        <v>217</v>
      </c>
      <c r="BM189" s="224" t="s">
        <v>1237</v>
      </c>
    </row>
    <row r="190" spans="1:65" s="2" customFormat="1" ht="19.899999999999999" customHeight="1">
      <c r="A190" s="33"/>
      <c r="B190" s="34"/>
      <c r="C190" s="249" t="s">
        <v>352</v>
      </c>
      <c r="D190" s="249" t="s">
        <v>314</v>
      </c>
      <c r="E190" s="250" t="s">
        <v>445</v>
      </c>
      <c r="F190" s="251" t="s">
        <v>446</v>
      </c>
      <c r="G190" s="252" t="s">
        <v>384</v>
      </c>
      <c r="H190" s="253">
        <v>2.02</v>
      </c>
      <c r="I190" s="254"/>
      <c r="J190" s="253">
        <f>ROUND(I190*H190,2)</f>
        <v>0</v>
      </c>
      <c r="K190" s="255"/>
      <c r="L190" s="256"/>
      <c r="M190" s="257" t="s">
        <v>1</v>
      </c>
      <c r="N190" s="258" t="s">
        <v>42</v>
      </c>
      <c r="O190" s="74"/>
      <c r="P190" s="222">
        <f>O190*H190</f>
        <v>0</v>
      </c>
      <c r="Q190" s="222">
        <v>0.36499999999999999</v>
      </c>
      <c r="R190" s="222">
        <f>Q190*H190</f>
        <v>0.73729999999999996</v>
      </c>
      <c r="S190" s="222">
        <v>0</v>
      </c>
      <c r="T190" s="223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24" t="s">
        <v>252</v>
      </c>
      <c r="AT190" s="224" t="s">
        <v>314</v>
      </c>
      <c r="AU190" s="224" t="s">
        <v>95</v>
      </c>
      <c r="AY190" s="16" t="s">
        <v>211</v>
      </c>
      <c r="BE190" s="225">
        <f>IF(N190="základná",J190,0)</f>
        <v>0</v>
      </c>
      <c r="BF190" s="225">
        <f>IF(N190="znížená",J190,0)</f>
        <v>0</v>
      </c>
      <c r="BG190" s="225">
        <f>IF(N190="zákl. prenesená",J190,0)</f>
        <v>0</v>
      </c>
      <c r="BH190" s="225">
        <f>IF(N190="zníž. prenesená",J190,0)</f>
        <v>0</v>
      </c>
      <c r="BI190" s="225">
        <f>IF(N190="nulová",J190,0)</f>
        <v>0</v>
      </c>
      <c r="BJ190" s="16" t="s">
        <v>95</v>
      </c>
      <c r="BK190" s="225">
        <f>ROUND(I190*H190,2)</f>
        <v>0</v>
      </c>
      <c r="BL190" s="16" t="s">
        <v>217</v>
      </c>
      <c r="BM190" s="224" t="s">
        <v>1238</v>
      </c>
    </row>
    <row r="191" spans="1:65" s="13" customFormat="1">
      <c r="B191" s="226"/>
      <c r="C191" s="227"/>
      <c r="D191" s="228" t="s">
        <v>219</v>
      </c>
      <c r="E191" s="227"/>
      <c r="F191" s="230" t="s">
        <v>430</v>
      </c>
      <c r="G191" s="227"/>
      <c r="H191" s="231">
        <v>2.02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AT191" s="237" t="s">
        <v>219</v>
      </c>
      <c r="AU191" s="237" t="s">
        <v>95</v>
      </c>
      <c r="AV191" s="13" t="s">
        <v>95</v>
      </c>
      <c r="AW191" s="13" t="s">
        <v>4</v>
      </c>
      <c r="AX191" s="13" t="s">
        <v>84</v>
      </c>
      <c r="AY191" s="237" t="s">
        <v>211</v>
      </c>
    </row>
    <row r="192" spans="1:65" s="2" customFormat="1" ht="14.45" customHeight="1">
      <c r="A192" s="33"/>
      <c r="B192" s="34"/>
      <c r="C192" s="213" t="s">
        <v>357</v>
      </c>
      <c r="D192" s="213" t="s">
        <v>213</v>
      </c>
      <c r="E192" s="214" t="s">
        <v>450</v>
      </c>
      <c r="F192" s="215" t="s">
        <v>451</v>
      </c>
      <c r="G192" s="216" t="s">
        <v>234</v>
      </c>
      <c r="H192" s="217">
        <v>2.65</v>
      </c>
      <c r="I192" s="218"/>
      <c r="J192" s="217">
        <f>ROUND(I192*H192,2)</f>
        <v>0</v>
      </c>
      <c r="K192" s="219"/>
      <c r="L192" s="38"/>
      <c r="M192" s="220" t="s">
        <v>1</v>
      </c>
      <c r="N192" s="221" t="s">
        <v>42</v>
      </c>
      <c r="O192" s="74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24" t="s">
        <v>217</v>
      </c>
      <c r="AT192" s="224" t="s">
        <v>213</v>
      </c>
      <c r="AU192" s="224" t="s">
        <v>95</v>
      </c>
      <c r="AY192" s="16" t="s">
        <v>211</v>
      </c>
      <c r="BE192" s="225">
        <f>IF(N192="základná",J192,0)</f>
        <v>0</v>
      </c>
      <c r="BF192" s="225">
        <f>IF(N192="znížená",J192,0)</f>
        <v>0</v>
      </c>
      <c r="BG192" s="225">
        <f>IF(N192="zákl. prenesená",J192,0)</f>
        <v>0</v>
      </c>
      <c r="BH192" s="225">
        <f>IF(N192="zníž. prenesená",J192,0)</f>
        <v>0</v>
      </c>
      <c r="BI192" s="225">
        <f>IF(N192="nulová",J192,0)</f>
        <v>0</v>
      </c>
      <c r="BJ192" s="16" t="s">
        <v>95</v>
      </c>
      <c r="BK192" s="225">
        <f>ROUND(I192*H192,2)</f>
        <v>0</v>
      </c>
      <c r="BL192" s="16" t="s">
        <v>217</v>
      </c>
      <c r="BM192" s="224" t="s">
        <v>1239</v>
      </c>
    </row>
    <row r="193" spans="1:65" s="2" customFormat="1" ht="30" customHeight="1">
      <c r="A193" s="33"/>
      <c r="B193" s="34"/>
      <c r="C193" s="213" t="s">
        <v>362</v>
      </c>
      <c r="D193" s="213" t="s">
        <v>213</v>
      </c>
      <c r="E193" s="214" t="s">
        <v>454</v>
      </c>
      <c r="F193" s="215" t="s">
        <v>455</v>
      </c>
      <c r="G193" s="216" t="s">
        <v>234</v>
      </c>
      <c r="H193" s="217">
        <v>58</v>
      </c>
      <c r="I193" s="218"/>
      <c r="J193" s="217">
        <f>ROUND(I193*H193,2)</f>
        <v>0</v>
      </c>
      <c r="K193" s="219"/>
      <c r="L193" s="38"/>
      <c r="M193" s="220" t="s">
        <v>1</v>
      </c>
      <c r="N193" s="221" t="s">
        <v>42</v>
      </c>
      <c r="O193" s="74"/>
      <c r="P193" s="222">
        <f>O193*H193</f>
        <v>0</v>
      </c>
      <c r="Q193" s="222">
        <v>2.0000000000000002E-5</v>
      </c>
      <c r="R193" s="222">
        <f>Q193*H193</f>
        <v>1.16E-3</v>
      </c>
      <c r="S193" s="222">
        <v>0</v>
      </c>
      <c r="T193" s="223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24" t="s">
        <v>217</v>
      </c>
      <c r="AT193" s="224" t="s">
        <v>213</v>
      </c>
      <c r="AU193" s="224" t="s">
        <v>95</v>
      </c>
      <c r="AY193" s="16" t="s">
        <v>211</v>
      </c>
      <c r="BE193" s="225">
        <f>IF(N193="základná",J193,0)</f>
        <v>0</v>
      </c>
      <c r="BF193" s="225">
        <f>IF(N193="znížená",J193,0)</f>
        <v>0</v>
      </c>
      <c r="BG193" s="225">
        <f>IF(N193="zákl. prenesená",J193,0)</f>
        <v>0</v>
      </c>
      <c r="BH193" s="225">
        <f>IF(N193="zníž. prenesená",J193,0)</f>
        <v>0</v>
      </c>
      <c r="BI193" s="225">
        <f>IF(N193="nulová",J193,0)</f>
        <v>0</v>
      </c>
      <c r="BJ193" s="16" t="s">
        <v>95</v>
      </c>
      <c r="BK193" s="225">
        <f>ROUND(I193*H193,2)</f>
        <v>0</v>
      </c>
      <c r="BL193" s="16" t="s">
        <v>217</v>
      </c>
      <c r="BM193" s="224" t="s">
        <v>1240</v>
      </c>
    </row>
    <row r="194" spans="1:65" s="12" customFormat="1" ht="22.9" customHeight="1">
      <c r="B194" s="197"/>
      <c r="C194" s="198"/>
      <c r="D194" s="199" t="s">
        <v>75</v>
      </c>
      <c r="E194" s="211" t="s">
        <v>562</v>
      </c>
      <c r="F194" s="211" t="s">
        <v>563</v>
      </c>
      <c r="G194" s="198"/>
      <c r="H194" s="198"/>
      <c r="I194" s="201"/>
      <c r="J194" s="212">
        <f>BK194</f>
        <v>0</v>
      </c>
      <c r="K194" s="198"/>
      <c r="L194" s="203"/>
      <c r="M194" s="204"/>
      <c r="N194" s="205"/>
      <c r="O194" s="205"/>
      <c r="P194" s="206">
        <f>P195</f>
        <v>0</v>
      </c>
      <c r="Q194" s="205"/>
      <c r="R194" s="206">
        <f>R195</f>
        <v>0</v>
      </c>
      <c r="S194" s="205"/>
      <c r="T194" s="207">
        <f>T195</f>
        <v>0</v>
      </c>
      <c r="AR194" s="208" t="s">
        <v>84</v>
      </c>
      <c r="AT194" s="209" t="s">
        <v>75</v>
      </c>
      <c r="AU194" s="209" t="s">
        <v>84</v>
      </c>
      <c r="AY194" s="208" t="s">
        <v>211</v>
      </c>
      <c r="BK194" s="210">
        <f>BK195</f>
        <v>0</v>
      </c>
    </row>
    <row r="195" spans="1:65" s="2" customFormat="1" ht="30" customHeight="1">
      <c r="A195" s="33"/>
      <c r="B195" s="34"/>
      <c r="C195" s="213" t="s">
        <v>367</v>
      </c>
      <c r="D195" s="213" t="s">
        <v>213</v>
      </c>
      <c r="E195" s="214" t="s">
        <v>778</v>
      </c>
      <c r="F195" s="215" t="s">
        <v>779</v>
      </c>
      <c r="G195" s="216" t="s">
        <v>306</v>
      </c>
      <c r="H195" s="217">
        <v>28.69</v>
      </c>
      <c r="I195" s="218"/>
      <c r="J195" s="217">
        <f>ROUND(I195*H195,2)</f>
        <v>0</v>
      </c>
      <c r="K195" s="219"/>
      <c r="L195" s="38"/>
      <c r="M195" s="259" t="s">
        <v>1</v>
      </c>
      <c r="N195" s="260" t="s">
        <v>42</v>
      </c>
      <c r="O195" s="261"/>
      <c r="P195" s="262">
        <f>O195*H195</f>
        <v>0</v>
      </c>
      <c r="Q195" s="262">
        <v>0</v>
      </c>
      <c r="R195" s="262">
        <f>Q195*H195</f>
        <v>0</v>
      </c>
      <c r="S195" s="262">
        <v>0</v>
      </c>
      <c r="T195" s="263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24" t="s">
        <v>217</v>
      </c>
      <c r="AT195" s="224" t="s">
        <v>213</v>
      </c>
      <c r="AU195" s="224" t="s">
        <v>95</v>
      </c>
      <c r="AY195" s="16" t="s">
        <v>211</v>
      </c>
      <c r="BE195" s="225">
        <f>IF(N195="základná",J195,0)</f>
        <v>0</v>
      </c>
      <c r="BF195" s="225">
        <f>IF(N195="znížená",J195,0)</f>
        <v>0</v>
      </c>
      <c r="BG195" s="225">
        <f>IF(N195="zákl. prenesená",J195,0)</f>
        <v>0</v>
      </c>
      <c r="BH195" s="225">
        <f>IF(N195="zníž. prenesená",J195,0)</f>
        <v>0</v>
      </c>
      <c r="BI195" s="225">
        <f>IF(N195="nulová",J195,0)</f>
        <v>0</v>
      </c>
      <c r="BJ195" s="16" t="s">
        <v>95</v>
      </c>
      <c r="BK195" s="225">
        <f>ROUND(I195*H195,2)</f>
        <v>0</v>
      </c>
      <c r="BL195" s="16" t="s">
        <v>217</v>
      </c>
      <c r="BM195" s="224" t="s">
        <v>1241</v>
      </c>
    </row>
    <row r="196" spans="1:65" s="2" customFormat="1" ht="6.95" customHeight="1">
      <c r="A196" s="33"/>
      <c r="B196" s="57"/>
      <c r="C196" s="58"/>
      <c r="D196" s="58"/>
      <c r="E196" s="58"/>
      <c r="F196" s="58"/>
      <c r="G196" s="58"/>
      <c r="H196" s="58"/>
      <c r="I196" s="58"/>
      <c r="J196" s="58"/>
      <c r="K196" s="58"/>
      <c r="L196" s="38"/>
      <c r="M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</sheetData>
  <sheetProtection password="CC35" sheet="1" objects="1" scenarios="1" formatColumns="0" formatRows="0" autoFilter="0"/>
  <autoFilter ref="C135:K195" xr:uid="{00000000-0009-0000-0000-00001E000000}"/>
  <mergeCells count="17">
    <mergeCell ref="E20:H20"/>
    <mergeCell ref="E29:H29"/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2:BM212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168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1" customFormat="1" ht="12" customHeight="1">
      <c r="B8" s="19"/>
      <c r="D8" s="122" t="s">
        <v>170</v>
      </c>
      <c r="L8" s="19"/>
    </row>
    <row r="9" spans="1:46" s="2" customFormat="1" ht="14.45" customHeight="1">
      <c r="A9" s="33"/>
      <c r="B9" s="38"/>
      <c r="C9" s="33"/>
      <c r="D9" s="33"/>
      <c r="E9" s="403" t="s">
        <v>655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22" t="s">
        <v>633</v>
      </c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5.6" customHeight="1">
      <c r="A11" s="33"/>
      <c r="B11" s="38"/>
      <c r="C11" s="33"/>
      <c r="D11" s="33"/>
      <c r="E11" s="405" t="s">
        <v>1242</v>
      </c>
      <c r="F11" s="406"/>
      <c r="G11" s="406"/>
      <c r="H11" s="406"/>
      <c r="I11" s="33"/>
      <c r="J11" s="33"/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22" t="s">
        <v>16</v>
      </c>
      <c r="E13" s="33"/>
      <c r="F13" s="113" t="s">
        <v>1</v>
      </c>
      <c r="G13" s="33"/>
      <c r="H13" s="33"/>
      <c r="I13" s="122" t="s">
        <v>17</v>
      </c>
      <c r="J13" s="113" t="s">
        <v>1</v>
      </c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18</v>
      </c>
      <c r="E14" s="33"/>
      <c r="F14" s="113" t="s">
        <v>19</v>
      </c>
      <c r="G14" s="33"/>
      <c r="H14" s="33"/>
      <c r="I14" s="122" t="s">
        <v>20</v>
      </c>
      <c r="J14" s="123">
        <f>'Rekapitulácia stavby'!AN8</f>
        <v>44957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22" t="s">
        <v>21</v>
      </c>
      <c r="E16" s="33"/>
      <c r="F16" s="33"/>
      <c r="G16" s="33"/>
      <c r="H16" s="33"/>
      <c r="I16" s="122" t="s">
        <v>22</v>
      </c>
      <c r="J16" s="113" t="s">
        <v>23</v>
      </c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3" t="s">
        <v>24</v>
      </c>
      <c r="F17" s="33"/>
      <c r="G17" s="33"/>
      <c r="H17" s="33"/>
      <c r="I17" s="122" t="s">
        <v>25</v>
      </c>
      <c r="J17" s="113" t="s">
        <v>1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2" t="s">
        <v>26</v>
      </c>
      <c r="E19" s="33"/>
      <c r="F19" s="33"/>
      <c r="G19" s="33"/>
      <c r="H19" s="33"/>
      <c r="I19" s="122" t="s">
        <v>22</v>
      </c>
      <c r="J19" s="29" t="str">
        <f>'Rekapitulácia stavby'!AN13</f>
        <v>Vyplň údaj</v>
      </c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407" t="str">
        <f>'Rekapitulácia stavby'!E14</f>
        <v>Vyplň údaj</v>
      </c>
      <c r="F20" s="408"/>
      <c r="G20" s="408"/>
      <c r="H20" s="408"/>
      <c r="I20" s="122" t="s">
        <v>25</v>
      </c>
      <c r="J20" s="29" t="str">
        <f>'Rekapitulácia stavby'!AN14</f>
        <v>Vyplň údaj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2" t="s">
        <v>28</v>
      </c>
      <c r="E22" s="33"/>
      <c r="F22" s="33"/>
      <c r="G22" s="33"/>
      <c r="H22" s="33"/>
      <c r="I22" s="122" t="s">
        <v>22</v>
      </c>
      <c r="J22" s="113" t="s">
        <v>29</v>
      </c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3" t="s">
        <v>30</v>
      </c>
      <c r="F23" s="33"/>
      <c r="G23" s="33"/>
      <c r="H23" s="33"/>
      <c r="I23" s="122" t="s">
        <v>25</v>
      </c>
      <c r="J23" s="113" t="s">
        <v>31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2" t="s">
        <v>33</v>
      </c>
      <c r="E25" s="33"/>
      <c r="F25" s="33"/>
      <c r="G25" s="33"/>
      <c r="H25" s="33"/>
      <c r="I25" s="122" t="s">
        <v>22</v>
      </c>
      <c r="J25" s="113" t="str">
        <f>IF('Rekapitulácia stavby'!AN19="","",'Rekapitulácia stavby'!AN19)</f>
        <v/>
      </c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3" t="str">
        <f>IF('Rekapitulácia stavby'!E20="","",'Rekapitulácia stavby'!E20)</f>
        <v xml:space="preserve"> </v>
      </c>
      <c r="F26" s="33"/>
      <c r="G26" s="33"/>
      <c r="H26" s="33"/>
      <c r="I26" s="122" t="s">
        <v>25</v>
      </c>
      <c r="J26" s="113" t="str">
        <f>IF('Rekapitulácia stavby'!AN20="","",'Rekapitulácia stavby'!AN20)</f>
        <v/>
      </c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2" t="s">
        <v>35</v>
      </c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5" customHeight="1">
      <c r="A29" s="124"/>
      <c r="B29" s="125"/>
      <c r="C29" s="124"/>
      <c r="D29" s="124"/>
      <c r="E29" s="409" t="s">
        <v>1</v>
      </c>
      <c r="F29" s="409"/>
      <c r="G29" s="409"/>
      <c r="H29" s="409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7"/>
      <c r="E31" s="127"/>
      <c r="F31" s="127"/>
      <c r="G31" s="127"/>
      <c r="H31" s="127"/>
      <c r="I31" s="127"/>
      <c r="J31" s="127"/>
      <c r="K31" s="12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13" t="s">
        <v>172</v>
      </c>
      <c r="E32" s="33"/>
      <c r="F32" s="33"/>
      <c r="G32" s="33"/>
      <c r="H32" s="33"/>
      <c r="I32" s="33"/>
      <c r="J32" s="128">
        <f>J98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9" t="s">
        <v>173</v>
      </c>
      <c r="E33" s="33"/>
      <c r="F33" s="33"/>
      <c r="G33" s="33"/>
      <c r="H33" s="33"/>
      <c r="I33" s="33"/>
      <c r="J33" s="128">
        <f>J107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7"/>
      <c r="E35" s="127"/>
      <c r="F35" s="127"/>
      <c r="G35" s="127"/>
      <c r="H35" s="127"/>
      <c r="I35" s="127"/>
      <c r="J35" s="127"/>
      <c r="K35" s="127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40</v>
      </c>
      <c r="E37" s="134" t="s">
        <v>41</v>
      </c>
      <c r="F37" s="135">
        <f>ROUND((SUM(BE107:BE114) + SUM(BE136:BE211)),  2)</f>
        <v>0</v>
      </c>
      <c r="G37" s="136"/>
      <c r="H37" s="136"/>
      <c r="I37" s="137">
        <v>0.2</v>
      </c>
      <c r="J37" s="135">
        <f>ROUND(((SUM(BE107:BE114) + SUM(BE136:BE211))*I37),  2)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34" t="s">
        <v>42</v>
      </c>
      <c r="F38" s="135">
        <f>ROUND((SUM(BF107:BF114) + SUM(BF136:BF211)),  2)</f>
        <v>0</v>
      </c>
      <c r="G38" s="136"/>
      <c r="H38" s="136"/>
      <c r="I38" s="137">
        <v>0.2</v>
      </c>
      <c r="J38" s="135">
        <f>ROUND(((SUM(BF107:BF114) + SUM(BF136:BF211))*I38),  2)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22" t="s">
        <v>43</v>
      </c>
      <c r="F39" s="138">
        <f>ROUND((SUM(BG107:BG114) + SUM(BG136:BG211)),  2)</f>
        <v>0</v>
      </c>
      <c r="G39" s="33"/>
      <c r="H39" s="33"/>
      <c r="I39" s="139">
        <v>0.2</v>
      </c>
      <c r="J39" s="138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22" t="s">
        <v>44</v>
      </c>
      <c r="F40" s="138">
        <f>ROUND((SUM(BH107:BH114) + SUM(BH136:BH211)),  2)</f>
        <v>0</v>
      </c>
      <c r="G40" s="33"/>
      <c r="H40" s="33"/>
      <c r="I40" s="139">
        <v>0.2</v>
      </c>
      <c r="J40" s="138">
        <f>0</f>
        <v>0</v>
      </c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34" t="s">
        <v>45</v>
      </c>
      <c r="F41" s="135">
        <f>ROUND((SUM(BI107:BI114) + SUM(BI136:BI211)),  2)</f>
        <v>0</v>
      </c>
      <c r="G41" s="136"/>
      <c r="H41" s="136"/>
      <c r="I41" s="137">
        <v>0</v>
      </c>
      <c r="J41" s="135">
        <f>0</f>
        <v>0</v>
      </c>
      <c r="K41" s="33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40"/>
      <c r="D43" s="141" t="s">
        <v>46</v>
      </c>
      <c r="E43" s="142"/>
      <c r="F43" s="142"/>
      <c r="G43" s="143" t="s">
        <v>47</v>
      </c>
      <c r="H43" s="144" t="s">
        <v>48</v>
      </c>
      <c r="I43" s="142"/>
      <c r="J43" s="145">
        <f>SUM(J34:J41)</f>
        <v>0</v>
      </c>
      <c r="K43" s="146"/>
      <c r="L43" s="5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170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4.45" customHeight="1">
      <c r="A87" s="33"/>
      <c r="B87" s="34"/>
      <c r="C87" s="35"/>
      <c r="D87" s="35"/>
      <c r="E87" s="400" t="s">
        <v>655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633</v>
      </c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35"/>
      <c r="D89" s="35"/>
      <c r="E89" s="356" t="str">
        <f>E11</f>
        <v xml:space="preserve">999-9-9-58 - SO 14.11 </v>
      </c>
      <c r="F89" s="402"/>
      <c r="G89" s="402"/>
      <c r="H89" s="402"/>
      <c r="I89" s="35"/>
      <c r="J89" s="35"/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Malacky</v>
      </c>
      <c r="G91" s="35"/>
      <c r="H91" s="35"/>
      <c r="I91" s="28" t="s">
        <v>20</v>
      </c>
      <c r="J91" s="69">
        <f>IF(J14="","",J14)</f>
        <v>44957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9" customHeight="1">
      <c r="A93" s="33"/>
      <c r="B93" s="34"/>
      <c r="C93" s="28" t="s">
        <v>21</v>
      </c>
      <c r="D93" s="35"/>
      <c r="E93" s="35"/>
      <c r="F93" s="26" t="str">
        <f>E17</f>
        <v>Mesto Malacky, Bernolákova 5188/1A, 901 01 Malacky</v>
      </c>
      <c r="G93" s="35"/>
      <c r="H93" s="35"/>
      <c r="I93" s="28" t="s">
        <v>28</v>
      </c>
      <c r="J93" s="31" t="str">
        <f>E23</f>
        <v>Cykloprojekt s.r.o., Laurinská 18, 81101 Bratislav</v>
      </c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6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 xml:space="preserve"> </v>
      </c>
      <c r="K94" s="35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8" t="s">
        <v>175</v>
      </c>
      <c r="D96" s="159"/>
      <c r="E96" s="159"/>
      <c r="F96" s="159"/>
      <c r="G96" s="159"/>
      <c r="H96" s="159"/>
      <c r="I96" s="159"/>
      <c r="J96" s="160" t="s">
        <v>176</v>
      </c>
      <c r="K96" s="159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4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22.9" customHeight="1">
      <c r="A98" s="33"/>
      <c r="B98" s="34"/>
      <c r="C98" s="161" t="s">
        <v>177</v>
      </c>
      <c r="D98" s="35"/>
      <c r="E98" s="35"/>
      <c r="F98" s="35"/>
      <c r="G98" s="35"/>
      <c r="H98" s="35"/>
      <c r="I98" s="35"/>
      <c r="J98" s="87">
        <f>J136</f>
        <v>0</v>
      </c>
      <c r="K98" s="35"/>
      <c r="L98" s="54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178</v>
      </c>
    </row>
    <row r="99" spans="1:65" s="9" customFormat="1" ht="24.95" customHeight="1">
      <c r="B99" s="162"/>
      <c r="C99" s="163"/>
      <c r="D99" s="164" t="s">
        <v>179</v>
      </c>
      <c r="E99" s="165"/>
      <c r="F99" s="165"/>
      <c r="G99" s="165"/>
      <c r="H99" s="165"/>
      <c r="I99" s="165"/>
      <c r="J99" s="166">
        <f>J137</f>
        <v>0</v>
      </c>
      <c r="K99" s="163"/>
      <c r="L99" s="167"/>
    </row>
    <row r="100" spans="1:65" s="10" customFormat="1" ht="19.899999999999999" customHeight="1">
      <c r="B100" s="168"/>
      <c r="C100" s="107"/>
      <c r="D100" s="169" t="s">
        <v>180</v>
      </c>
      <c r="E100" s="170"/>
      <c r="F100" s="170"/>
      <c r="G100" s="170"/>
      <c r="H100" s="170"/>
      <c r="I100" s="170"/>
      <c r="J100" s="171">
        <f>J138</f>
        <v>0</v>
      </c>
      <c r="K100" s="107"/>
      <c r="L100" s="172"/>
    </row>
    <row r="101" spans="1:65" s="10" customFormat="1" ht="19.899999999999999" customHeight="1">
      <c r="B101" s="168"/>
      <c r="C101" s="107"/>
      <c r="D101" s="169" t="s">
        <v>182</v>
      </c>
      <c r="E101" s="170"/>
      <c r="F101" s="170"/>
      <c r="G101" s="170"/>
      <c r="H101" s="170"/>
      <c r="I101" s="170"/>
      <c r="J101" s="171">
        <f>J159</f>
        <v>0</v>
      </c>
      <c r="K101" s="107"/>
      <c r="L101" s="172"/>
    </row>
    <row r="102" spans="1:65" s="10" customFormat="1" ht="19.899999999999999" customHeight="1">
      <c r="B102" s="168"/>
      <c r="C102" s="107"/>
      <c r="D102" s="169" t="s">
        <v>183</v>
      </c>
      <c r="E102" s="170"/>
      <c r="F102" s="170"/>
      <c r="G102" s="170"/>
      <c r="H102" s="170"/>
      <c r="I102" s="170"/>
      <c r="J102" s="171">
        <f>J166</f>
        <v>0</v>
      </c>
      <c r="K102" s="107"/>
      <c r="L102" s="172"/>
    </row>
    <row r="103" spans="1:65" s="10" customFormat="1" ht="19.899999999999999" customHeight="1">
      <c r="B103" s="168"/>
      <c r="C103" s="107"/>
      <c r="D103" s="169" t="s">
        <v>185</v>
      </c>
      <c r="E103" s="170"/>
      <c r="F103" s="170"/>
      <c r="G103" s="170"/>
      <c r="H103" s="170"/>
      <c r="I103" s="170"/>
      <c r="J103" s="171">
        <f>J183</f>
        <v>0</v>
      </c>
      <c r="K103" s="107"/>
      <c r="L103" s="172"/>
    </row>
    <row r="104" spans="1:65" s="10" customFormat="1" ht="19.899999999999999" customHeight="1">
      <c r="B104" s="168"/>
      <c r="C104" s="107"/>
      <c r="D104" s="169" t="s">
        <v>186</v>
      </c>
      <c r="E104" s="170"/>
      <c r="F104" s="170"/>
      <c r="G104" s="170"/>
      <c r="H104" s="170"/>
      <c r="I104" s="170"/>
      <c r="J104" s="171">
        <f>J210</f>
        <v>0</v>
      </c>
      <c r="K104" s="107"/>
      <c r="L104" s="172"/>
    </row>
    <row r="105" spans="1:65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4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65" s="2" customFormat="1" ht="6.9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4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65" s="2" customFormat="1" ht="29.25" customHeight="1">
      <c r="A107" s="33"/>
      <c r="B107" s="34"/>
      <c r="C107" s="161" t="s">
        <v>187</v>
      </c>
      <c r="D107" s="35"/>
      <c r="E107" s="35"/>
      <c r="F107" s="35"/>
      <c r="G107" s="35"/>
      <c r="H107" s="35"/>
      <c r="I107" s="35"/>
      <c r="J107" s="173">
        <f>ROUND(J108 + J109 + J110 + J111 + J112 + J113,2)</f>
        <v>0</v>
      </c>
      <c r="K107" s="35"/>
      <c r="L107" s="54"/>
      <c r="N107" s="174" t="s">
        <v>40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34"/>
      <c r="C108" s="35"/>
      <c r="D108" s="398" t="s">
        <v>188</v>
      </c>
      <c r="E108" s="399"/>
      <c r="F108" s="399"/>
      <c r="G108" s="35"/>
      <c r="H108" s="35"/>
      <c r="I108" s="35"/>
      <c r="J108" s="176">
        <v>0</v>
      </c>
      <c r="K108" s="35"/>
      <c r="L108" s="177"/>
      <c r="M108" s="178"/>
      <c r="N108" s="179" t="s">
        <v>42</v>
      </c>
      <c r="O108" s="178"/>
      <c r="P108" s="178"/>
      <c r="Q108" s="178"/>
      <c r="R108" s="178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81" t="s">
        <v>189</v>
      </c>
      <c r="AZ108" s="178"/>
      <c r="BA108" s="178"/>
      <c r="BB108" s="178"/>
      <c r="BC108" s="178"/>
      <c r="BD108" s="178"/>
      <c r="BE108" s="182">
        <f t="shared" ref="BE108:BE113" si="0">IF(N108="základná",J108,0)</f>
        <v>0</v>
      </c>
      <c r="BF108" s="182">
        <f t="shared" ref="BF108:BF113" si="1">IF(N108="znížená",J108,0)</f>
        <v>0</v>
      </c>
      <c r="BG108" s="182">
        <f t="shared" ref="BG108:BG113" si="2">IF(N108="zákl. prenesená",J108,0)</f>
        <v>0</v>
      </c>
      <c r="BH108" s="182">
        <f t="shared" ref="BH108:BH113" si="3">IF(N108="zníž. prenesená",J108,0)</f>
        <v>0</v>
      </c>
      <c r="BI108" s="182">
        <f t="shared" ref="BI108:BI113" si="4">IF(N108="nulová",J108,0)</f>
        <v>0</v>
      </c>
      <c r="BJ108" s="181" t="s">
        <v>95</v>
      </c>
      <c r="BK108" s="178"/>
      <c r="BL108" s="178"/>
      <c r="BM108" s="178"/>
    </row>
    <row r="109" spans="1:65" s="2" customFormat="1" ht="18" customHeight="1">
      <c r="A109" s="33"/>
      <c r="B109" s="34"/>
      <c r="C109" s="35"/>
      <c r="D109" s="398" t="s">
        <v>190</v>
      </c>
      <c r="E109" s="399"/>
      <c r="F109" s="399"/>
      <c r="G109" s="35"/>
      <c r="H109" s="35"/>
      <c r="I109" s="35"/>
      <c r="J109" s="176"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189</v>
      </c>
      <c r="AZ109" s="178"/>
      <c r="BA109" s="178"/>
      <c r="BB109" s="178"/>
      <c r="BC109" s="178"/>
      <c r="BD109" s="178"/>
      <c r="BE109" s="182">
        <f t="shared" si="0"/>
        <v>0</v>
      </c>
      <c r="BF109" s="182">
        <f t="shared" si="1"/>
        <v>0</v>
      </c>
      <c r="BG109" s="182">
        <f t="shared" si="2"/>
        <v>0</v>
      </c>
      <c r="BH109" s="182">
        <f t="shared" si="3"/>
        <v>0</v>
      </c>
      <c r="BI109" s="182">
        <f t="shared" si="4"/>
        <v>0</v>
      </c>
      <c r="BJ109" s="181" t="s">
        <v>95</v>
      </c>
      <c r="BK109" s="178"/>
      <c r="BL109" s="178"/>
      <c r="BM109" s="178"/>
    </row>
    <row r="110" spans="1:65" s="2" customFormat="1" ht="18" customHeight="1">
      <c r="A110" s="33"/>
      <c r="B110" s="34"/>
      <c r="C110" s="35"/>
      <c r="D110" s="398" t="s">
        <v>191</v>
      </c>
      <c r="E110" s="399"/>
      <c r="F110" s="399"/>
      <c r="G110" s="35"/>
      <c r="H110" s="35"/>
      <c r="I110" s="35"/>
      <c r="J110" s="176">
        <v>0</v>
      </c>
      <c r="K110" s="35"/>
      <c r="L110" s="177"/>
      <c r="M110" s="178"/>
      <c r="N110" s="179" t="s">
        <v>42</v>
      </c>
      <c r="O110" s="178"/>
      <c r="P110" s="178"/>
      <c r="Q110" s="178"/>
      <c r="R110" s="178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81" t="s">
        <v>189</v>
      </c>
      <c r="AZ110" s="178"/>
      <c r="BA110" s="178"/>
      <c r="BB110" s="178"/>
      <c r="BC110" s="178"/>
      <c r="BD110" s="178"/>
      <c r="BE110" s="182">
        <f t="shared" si="0"/>
        <v>0</v>
      </c>
      <c r="BF110" s="182">
        <f t="shared" si="1"/>
        <v>0</v>
      </c>
      <c r="BG110" s="182">
        <f t="shared" si="2"/>
        <v>0</v>
      </c>
      <c r="BH110" s="182">
        <f t="shared" si="3"/>
        <v>0</v>
      </c>
      <c r="BI110" s="182">
        <f t="shared" si="4"/>
        <v>0</v>
      </c>
      <c r="BJ110" s="181" t="s">
        <v>95</v>
      </c>
      <c r="BK110" s="178"/>
      <c r="BL110" s="178"/>
      <c r="BM110" s="178"/>
    </row>
    <row r="111" spans="1:65" s="2" customFormat="1" ht="18" customHeight="1">
      <c r="A111" s="33"/>
      <c r="B111" s="34"/>
      <c r="C111" s="35"/>
      <c r="D111" s="398" t="s">
        <v>192</v>
      </c>
      <c r="E111" s="399"/>
      <c r="F111" s="399"/>
      <c r="G111" s="35"/>
      <c r="H111" s="35"/>
      <c r="I111" s="35"/>
      <c r="J111" s="176">
        <v>0</v>
      </c>
      <c r="K111" s="35"/>
      <c r="L111" s="177"/>
      <c r="M111" s="178"/>
      <c r="N111" s="179" t="s">
        <v>42</v>
      </c>
      <c r="O111" s="178"/>
      <c r="P111" s="178"/>
      <c r="Q111" s="178"/>
      <c r="R111" s="178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81" t="s">
        <v>189</v>
      </c>
      <c r="AZ111" s="178"/>
      <c r="BA111" s="178"/>
      <c r="BB111" s="178"/>
      <c r="BC111" s="178"/>
      <c r="BD111" s="178"/>
      <c r="BE111" s="182">
        <f t="shared" si="0"/>
        <v>0</v>
      </c>
      <c r="BF111" s="182">
        <f t="shared" si="1"/>
        <v>0</v>
      </c>
      <c r="BG111" s="182">
        <f t="shared" si="2"/>
        <v>0</v>
      </c>
      <c r="BH111" s="182">
        <f t="shared" si="3"/>
        <v>0</v>
      </c>
      <c r="BI111" s="182">
        <f t="shared" si="4"/>
        <v>0</v>
      </c>
      <c r="BJ111" s="181" t="s">
        <v>95</v>
      </c>
      <c r="BK111" s="178"/>
      <c r="BL111" s="178"/>
      <c r="BM111" s="178"/>
    </row>
    <row r="112" spans="1:65" s="2" customFormat="1" ht="18" customHeight="1">
      <c r="A112" s="33"/>
      <c r="B112" s="34"/>
      <c r="C112" s="35"/>
      <c r="D112" s="398" t="s">
        <v>193</v>
      </c>
      <c r="E112" s="399"/>
      <c r="F112" s="399"/>
      <c r="G112" s="35"/>
      <c r="H112" s="35"/>
      <c r="I112" s="35"/>
      <c r="J112" s="176">
        <v>0</v>
      </c>
      <c r="K112" s="35"/>
      <c r="L112" s="177"/>
      <c r="M112" s="178"/>
      <c r="N112" s="179" t="s">
        <v>42</v>
      </c>
      <c r="O112" s="178"/>
      <c r="P112" s="178"/>
      <c r="Q112" s="178"/>
      <c r="R112" s="178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81" t="s">
        <v>189</v>
      </c>
      <c r="AZ112" s="178"/>
      <c r="BA112" s="178"/>
      <c r="BB112" s="178"/>
      <c r="BC112" s="178"/>
      <c r="BD112" s="178"/>
      <c r="BE112" s="182">
        <f t="shared" si="0"/>
        <v>0</v>
      </c>
      <c r="BF112" s="182">
        <f t="shared" si="1"/>
        <v>0</v>
      </c>
      <c r="BG112" s="182">
        <f t="shared" si="2"/>
        <v>0</v>
      </c>
      <c r="BH112" s="182">
        <f t="shared" si="3"/>
        <v>0</v>
      </c>
      <c r="BI112" s="182">
        <f t="shared" si="4"/>
        <v>0</v>
      </c>
      <c r="BJ112" s="181" t="s">
        <v>95</v>
      </c>
      <c r="BK112" s="178"/>
      <c r="BL112" s="178"/>
      <c r="BM112" s="178"/>
    </row>
    <row r="113" spans="1:65" s="2" customFormat="1" ht="18" customHeight="1">
      <c r="A113" s="33"/>
      <c r="B113" s="34"/>
      <c r="C113" s="35"/>
      <c r="D113" s="175" t="s">
        <v>194</v>
      </c>
      <c r="E113" s="35"/>
      <c r="F113" s="35"/>
      <c r="G113" s="35"/>
      <c r="H113" s="35"/>
      <c r="I113" s="35"/>
      <c r="J113" s="176">
        <f>ROUND(J32*T113,2)</f>
        <v>0</v>
      </c>
      <c r="K113" s="35"/>
      <c r="L113" s="177"/>
      <c r="M113" s="178"/>
      <c r="N113" s="179" t="s">
        <v>42</v>
      </c>
      <c r="O113" s="178"/>
      <c r="P113" s="178"/>
      <c r="Q113" s="178"/>
      <c r="R113" s="178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81" t="s">
        <v>195</v>
      </c>
      <c r="AZ113" s="178"/>
      <c r="BA113" s="178"/>
      <c r="BB113" s="178"/>
      <c r="BC113" s="178"/>
      <c r="BD113" s="178"/>
      <c r="BE113" s="182">
        <f t="shared" si="0"/>
        <v>0</v>
      </c>
      <c r="BF113" s="182">
        <f t="shared" si="1"/>
        <v>0</v>
      </c>
      <c r="BG113" s="182">
        <f t="shared" si="2"/>
        <v>0</v>
      </c>
      <c r="BH113" s="182">
        <f t="shared" si="3"/>
        <v>0</v>
      </c>
      <c r="BI113" s="182">
        <f t="shared" si="4"/>
        <v>0</v>
      </c>
      <c r="BJ113" s="181" t="s">
        <v>95</v>
      </c>
      <c r="BK113" s="178"/>
      <c r="BL113" s="178"/>
      <c r="BM113" s="178"/>
    </row>
    <row r="114" spans="1:65" s="2" customForma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4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29.25" customHeight="1">
      <c r="A115" s="33"/>
      <c r="B115" s="34"/>
      <c r="C115" s="183" t="s">
        <v>196</v>
      </c>
      <c r="D115" s="159"/>
      <c r="E115" s="159"/>
      <c r="F115" s="159"/>
      <c r="G115" s="159"/>
      <c r="H115" s="159"/>
      <c r="I115" s="159"/>
      <c r="J115" s="184">
        <f>ROUND(J98+J107,2)</f>
        <v>0</v>
      </c>
      <c r="K115" s="159"/>
      <c r="L115" s="54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65" s="2" customFormat="1" ht="6.95" customHeight="1">
      <c r="A120" s="33"/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5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4.95" customHeight="1">
      <c r="A121" s="33"/>
      <c r="B121" s="34"/>
      <c r="C121" s="22" t="s">
        <v>197</v>
      </c>
      <c r="D121" s="35"/>
      <c r="E121" s="35"/>
      <c r="F121" s="35"/>
      <c r="G121" s="35"/>
      <c r="H121" s="35"/>
      <c r="I121" s="35"/>
      <c r="J121" s="35"/>
      <c r="K121" s="35"/>
      <c r="L121" s="54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2" customHeight="1">
      <c r="A123" s="33"/>
      <c r="B123" s="34"/>
      <c r="C123" s="28" t="s">
        <v>14</v>
      </c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27" customHeight="1">
      <c r="A124" s="33"/>
      <c r="B124" s="34"/>
      <c r="C124" s="35"/>
      <c r="D124" s="35"/>
      <c r="E124" s="400" t="str">
        <f>E7</f>
        <v>Cyklotrasa Partizánska - Cesta mládeže, Malacky - časť 2 - neoprávnené náklady</v>
      </c>
      <c r="F124" s="401"/>
      <c r="G124" s="401"/>
      <c r="H124" s="401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1" customFormat="1" ht="12" customHeight="1">
      <c r="B125" s="20"/>
      <c r="C125" s="28" t="s">
        <v>170</v>
      </c>
      <c r="D125" s="21"/>
      <c r="E125" s="21"/>
      <c r="F125" s="21"/>
      <c r="G125" s="21"/>
      <c r="H125" s="21"/>
      <c r="I125" s="21"/>
      <c r="J125" s="21"/>
      <c r="K125" s="21"/>
      <c r="L125" s="19"/>
    </row>
    <row r="126" spans="1:65" s="2" customFormat="1" ht="14.45" customHeight="1">
      <c r="A126" s="33"/>
      <c r="B126" s="34"/>
      <c r="C126" s="35"/>
      <c r="D126" s="35"/>
      <c r="E126" s="400" t="s">
        <v>655</v>
      </c>
      <c r="F126" s="402"/>
      <c r="G126" s="402"/>
      <c r="H126" s="402"/>
      <c r="I126" s="35"/>
      <c r="J126" s="35"/>
      <c r="K126" s="35"/>
      <c r="L126" s="5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5" s="2" customFormat="1" ht="12" customHeight="1">
      <c r="A127" s="33"/>
      <c r="B127" s="34"/>
      <c r="C127" s="28" t="s">
        <v>633</v>
      </c>
      <c r="D127" s="35"/>
      <c r="E127" s="35"/>
      <c r="F127" s="35"/>
      <c r="G127" s="35"/>
      <c r="H127" s="35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5.6" customHeight="1">
      <c r="A128" s="33"/>
      <c r="B128" s="34"/>
      <c r="C128" s="35"/>
      <c r="D128" s="35"/>
      <c r="E128" s="356" t="str">
        <f>E11</f>
        <v xml:space="preserve">999-9-9-58 - SO 14.11 </v>
      </c>
      <c r="F128" s="402"/>
      <c r="G128" s="402"/>
      <c r="H128" s="402"/>
      <c r="I128" s="35"/>
      <c r="J128" s="35"/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18</v>
      </c>
      <c r="D130" s="35"/>
      <c r="E130" s="35"/>
      <c r="F130" s="26" t="str">
        <f>F14</f>
        <v>Malacky</v>
      </c>
      <c r="G130" s="35"/>
      <c r="H130" s="35"/>
      <c r="I130" s="28" t="s">
        <v>20</v>
      </c>
      <c r="J130" s="69">
        <f>IF(J14="","",J14)</f>
        <v>44957</v>
      </c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54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40.9" customHeight="1">
      <c r="A132" s="33"/>
      <c r="B132" s="34"/>
      <c r="C132" s="28" t="s">
        <v>21</v>
      </c>
      <c r="D132" s="35"/>
      <c r="E132" s="35"/>
      <c r="F132" s="26" t="str">
        <f>E17</f>
        <v>Mesto Malacky, Bernolákova 5188/1A, 901 01 Malacky</v>
      </c>
      <c r="G132" s="35"/>
      <c r="H132" s="35"/>
      <c r="I132" s="28" t="s">
        <v>28</v>
      </c>
      <c r="J132" s="31" t="str">
        <f>E23</f>
        <v>Cykloprojekt s.r.o., Laurinská 18, 81101 Bratislav</v>
      </c>
      <c r="K132" s="35"/>
      <c r="L132" s="54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6" customHeight="1">
      <c r="A133" s="33"/>
      <c r="B133" s="34"/>
      <c r="C133" s="28" t="s">
        <v>26</v>
      </c>
      <c r="D133" s="35"/>
      <c r="E133" s="35"/>
      <c r="F133" s="26" t="str">
        <f>IF(E20="","",E20)</f>
        <v>Vyplň údaj</v>
      </c>
      <c r="G133" s="35"/>
      <c r="H133" s="35"/>
      <c r="I133" s="28" t="s">
        <v>33</v>
      </c>
      <c r="J133" s="31" t="str">
        <f>E26</f>
        <v xml:space="preserve"> </v>
      </c>
      <c r="K133" s="35"/>
      <c r="L133" s="54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0.35" customHeight="1">
      <c r="A134" s="33"/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54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11" customFormat="1" ht="29.25" customHeight="1">
      <c r="A135" s="185"/>
      <c r="B135" s="186"/>
      <c r="C135" s="187" t="s">
        <v>198</v>
      </c>
      <c r="D135" s="188" t="s">
        <v>61</v>
      </c>
      <c r="E135" s="188" t="s">
        <v>57</v>
      </c>
      <c r="F135" s="188" t="s">
        <v>58</v>
      </c>
      <c r="G135" s="188" t="s">
        <v>199</v>
      </c>
      <c r="H135" s="188" t="s">
        <v>200</v>
      </c>
      <c r="I135" s="188" t="s">
        <v>201</v>
      </c>
      <c r="J135" s="189" t="s">
        <v>176</v>
      </c>
      <c r="K135" s="190" t="s">
        <v>202</v>
      </c>
      <c r="L135" s="191"/>
      <c r="M135" s="78" t="s">
        <v>1</v>
      </c>
      <c r="N135" s="79" t="s">
        <v>40</v>
      </c>
      <c r="O135" s="79" t="s">
        <v>203</v>
      </c>
      <c r="P135" s="79" t="s">
        <v>204</v>
      </c>
      <c r="Q135" s="79" t="s">
        <v>205</v>
      </c>
      <c r="R135" s="79" t="s">
        <v>206</v>
      </c>
      <c r="S135" s="79" t="s">
        <v>207</v>
      </c>
      <c r="T135" s="80" t="s">
        <v>208</v>
      </c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</row>
    <row r="136" spans="1:65" s="2" customFormat="1" ht="22.9" customHeight="1">
      <c r="A136" s="33"/>
      <c r="B136" s="34"/>
      <c r="C136" s="85" t="s">
        <v>172</v>
      </c>
      <c r="D136" s="35"/>
      <c r="E136" s="35"/>
      <c r="F136" s="35"/>
      <c r="G136" s="35"/>
      <c r="H136" s="35"/>
      <c r="I136" s="35"/>
      <c r="J136" s="192">
        <f>BK136</f>
        <v>0</v>
      </c>
      <c r="K136" s="35"/>
      <c r="L136" s="38"/>
      <c r="M136" s="81"/>
      <c r="N136" s="193"/>
      <c r="O136" s="82"/>
      <c r="P136" s="194">
        <f>P137</f>
        <v>0</v>
      </c>
      <c r="Q136" s="82"/>
      <c r="R136" s="194">
        <f>R137</f>
        <v>44.695476499999998</v>
      </c>
      <c r="S136" s="82"/>
      <c r="T136" s="195">
        <f>T137</f>
        <v>11.103439999999999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75</v>
      </c>
      <c r="AU136" s="16" t="s">
        <v>178</v>
      </c>
      <c r="BK136" s="196">
        <f>BK137</f>
        <v>0</v>
      </c>
    </row>
    <row r="137" spans="1:65" s="12" customFormat="1" ht="25.9" customHeight="1">
      <c r="B137" s="197"/>
      <c r="C137" s="198"/>
      <c r="D137" s="199" t="s">
        <v>75</v>
      </c>
      <c r="E137" s="200" t="s">
        <v>209</v>
      </c>
      <c r="F137" s="200" t="s">
        <v>210</v>
      </c>
      <c r="G137" s="198"/>
      <c r="H137" s="198"/>
      <c r="I137" s="201"/>
      <c r="J137" s="202">
        <f>BK137</f>
        <v>0</v>
      </c>
      <c r="K137" s="198"/>
      <c r="L137" s="203"/>
      <c r="M137" s="204"/>
      <c r="N137" s="205"/>
      <c r="O137" s="205"/>
      <c r="P137" s="206">
        <f>P138+P159+P166+P183+P210</f>
        <v>0</v>
      </c>
      <c r="Q137" s="205"/>
      <c r="R137" s="206">
        <f>R138+R159+R166+R183+R210</f>
        <v>44.695476499999998</v>
      </c>
      <c r="S137" s="205"/>
      <c r="T137" s="207">
        <f>T138+T159+T166+T183+T210</f>
        <v>11.103439999999999</v>
      </c>
      <c r="AR137" s="208" t="s">
        <v>84</v>
      </c>
      <c r="AT137" s="209" t="s">
        <v>75</v>
      </c>
      <c r="AU137" s="209" t="s">
        <v>76</v>
      </c>
      <c r="AY137" s="208" t="s">
        <v>211</v>
      </c>
      <c r="BK137" s="210">
        <f>BK138+BK159+BK166+BK183+BK210</f>
        <v>0</v>
      </c>
    </row>
    <row r="138" spans="1:65" s="12" customFormat="1" ht="22.9" customHeight="1">
      <c r="B138" s="197"/>
      <c r="C138" s="198"/>
      <c r="D138" s="199" t="s">
        <v>75</v>
      </c>
      <c r="E138" s="211" t="s">
        <v>84</v>
      </c>
      <c r="F138" s="211" t="s">
        <v>212</v>
      </c>
      <c r="G138" s="198"/>
      <c r="H138" s="198"/>
      <c r="I138" s="201"/>
      <c r="J138" s="212">
        <f>BK138</f>
        <v>0</v>
      </c>
      <c r="K138" s="198"/>
      <c r="L138" s="203"/>
      <c r="M138" s="204"/>
      <c r="N138" s="205"/>
      <c r="O138" s="205"/>
      <c r="P138" s="206">
        <f>SUM(P139:P158)</f>
        <v>0</v>
      </c>
      <c r="Q138" s="205"/>
      <c r="R138" s="206">
        <f>SUM(R139:R158)</f>
        <v>3.546E-4</v>
      </c>
      <c r="S138" s="205"/>
      <c r="T138" s="207">
        <f>SUM(T139:T158)</f>
        <v>11.103439999999999</v>
      </c>
      <c r="AR138" s="208" t="s">
        <v>84</v>
      </c>
      <c r="AT138" s="209" t="s">
        <v>75</v>
      </c>
      <c r="AU138" s="209" t="s">
        <v>84</v>
      </c>
      <c r="AY138" s="208" t="s">
        <v>211</v>
      </c>
      <c r="BK138" s="210">
        <f>SUM(BK139:BK158)</f>
        <v>0</v>
      </c>
    </row>
    <row r="139" spans="1:65" s="2" customFormat="1" ht="22.15" customHeight="1">
      <c r="A139" s="33"/>
      <c r="B139" s="34"/>
      <c r="C139" s="213" t="s">
        <v>84</v>
      </c>
      <c r="D139" s="213" t="s">
        <v>213</v>
      </c>
      <c r="E139" s="214" t="s">
        <v>657</v>
      </c>
      <c r="F139" s="215" t="s">
        <v>658</v>
      </c>
      <c r="G139" s="216" t="s">
        <v>216</v>
      </c>
      <c r="H139" s="217">
        <v>14.52</v>
      </c>
      <c r="I139" s="218"/>
      <c r="J139" s="217">
        <f>ROUND(I139*H139,2)</f>
        <v>0</v>
      </c>
      <c r="K139" s="219"/>
      <c r="L139" s="38"/>
      <c r="M139" s="220" t="s">
        <v>1</v>
      </c>
      <c r="N139" s="221" t="s">
        <v>42</v>
      </c>
      <c r="O139" s="74"/>
      <c r="P139" s="222">
        <f>O139*H139</f>
        <v>0</v>
      </c>
      <c r="Q139" s="222">
        <v>0</v>
      </c>
      <c r="R139" s="222">
        <f>Q139*H139</f>
        <v>0</v>
      </c>
      <c r="S139" s="222">
        <v>0.13800000000000001</v>
      </c>
      <c r="T139" s="223">
        <f>S139*H139</f>
        <v>2.0037600000000002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4" t="s">
        <v>217</v>
      </c>
      <c r="AT139" s="224" t="s">
        <v>213</v>
      </c>
      <c r="AU139" s="224" t="s">
        <v>95</v>
      </c>
      <c r="AY139" s="16" t="s">
        <v>211</v>
      </c>
      <c r="BE139" s="225">
        <f>IF(N139="základná",J139,0)</f>
        <v>0</v>
      </c>
      <c r="BF139" s="225">
        <f>IF(N139="znížená",J139,0)</f>
        <v>0</v>
      </c>
      <c r="BG139" s="225">
        <f>IF(N139="zákl. prenesená",J139,0)</f>
        <v>0</v>
      </c>
      <c r="BH139" s="225">
        <f>IF(N139="zníž. prenesená",J139,0)</f>
        <v>0</v>
      </c>
      <c r="BI139" s="225">
        <f>IF(N139="nulová",J139,0)</f>
        <v>0</v>
      </c>
      <c r="BJ139" s="16" t="s">
        <v>95</v>
      </c>
      <c r="BK139" s="225">
        <f>ROUND(I139*H139,2)</f>
        <v>0</v>
      </c>
      <c r="BL139" s="16" t="s">
        <v>217</v>
      </c>
      <c r="BM139" s="224" t="s">
        <v>1243</v>
      </c>
    </row>
    <row r="140" spans="1:65" s="2" customFormat="1" ht="30" customHeight="1">
      <c r="A140" s="33"/>
      <c r="B140" s="34"/>
      <c r="C140" s="213" t="s">
        <v>386</v>
      </c>
      <c r="D140" s="213" t="s">
        <v>213</v>
      </c>
      <c r="E140" s="214" t="s">
        <v>214</v>
      </c>
      <c r="F140" s="215" t="s">
        <v>215</v>
      </c>
      <c r="G140" s="216" t="s">
        <v>216</v>
      </c>
      <c r="H140" s="217">
        <v>16.04</v>
      </c>
      <c r="I140" s="218"/>
      <c r="J140" s="217">
        <f>ROUND(I140*H140,2)</f>
        <v>0</v>
      </c>
      <c r="K140" s="219"/>
      <c r="L140" s="38"/>
      <c r="M140" s="220" t="s">
        <v>1</v>
      </c>
      <c r="N140" s="221" t="s">
        <v>42</v>
      </c>
      <c r="O140" s="74"/>
      <c r="P140" s="222">
        <f>O140*H140</f>
        <v>0</v>
      </c>
      <c r="Q140" s="222">
        <v>0</v>
      </c>
      <c r="R140" s="222">
        <f>Q140*H140</f>
        <v>0</v>
      </c>
      <c r="S140" s="222">
        <v>0.23499999999999999</v>
      </c>
      <c r="T140" s="223">
        <f>S140*H140</f>
        <v>3.7693999999999996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4" t="s">
        <v>217</v>
      </c>
      <c r="AT140" s="224" t="s">
        <v>213</v>
      </c>
      <c r="AU140" s="224" t="s">
        <v>95</v>
      </c>
      <c r="AY140" s="16" t="s">
        <v>211</v>
      </c>
      <c r="BE140" s="225">
        <f>IF(N140="základná",J140,0)</f>
        <v>0</v>
      </c>
      <c r="BF140" s="225">
        <f>IF(N140="znížená",J140,0)</f>
        <v>0</v>
      </c>
      <c r="BG140" s="225">
        <f>IF(N140="zákl. prenesená",J140,0)</f>
        <v>0</v>
      </c>
      <c r="BH140" s="225">
        <f>IF(N140="zníž. prenesená",J140,0)</f>
        <v>0</v>
      </c>
      <c r="BI140" s="225">
        <f>IF(N140="nulová",J140,0)</f>
        <v>0</v>
      </c>
      <c r="BJ140" s="16" t="s">
        <v>95</v>
      </c>
      <c r="BK140" s="225">
        <f>ROUND(I140*H140,2)</f>
        <v>0</v>
      </c>
      <c r="BL140" s="16" t="s">
        <v>217</v>
      </c>
      <c r="BM140" s="224" t="s">
        <v>1244</v>
      </c>
    </row>
    <row r="141" spans="1:65" s="2" customFormat="1" ht="22.15" customHeight="1">
      <c r="A141" s="33"/>
      <c r="B141" s="34"/>
      <c r="C141" s="213" t="s">
        <v>381</v>
      </c>
      <c r="D141" s="213" t="s">
        <v>213</v>
      </c>
      <c r="E141" s="214" t="s">
        <v>221</v>
      </c>
      <c r="F141" s="215" t="s">
        <v>222</v>
      </c>
      <c r="G141" s="216" t="s">
        <v>216</v>
      </c>
      <c r="H141" s="217">
        <v>16.04</v>
      </c>
      <c r="I141" s="218"/>
      <c r="J141" s="217">
        <f>ROUND(I141*H141,2)</f>
        <v>0</v>
      </c>
      <c r="K141" s="219"/>
      <c r="L141" s="38"/>
      <c r="M141" s="220" t="s">
        <v>1</v>
      </c>
      <c r="N141" s="221" t="s">
        <v>42</v>
      </c>
      <c r="O141" s="74"/>
      <c r="P141" s="222">
        <f>O141*H141</f>
        <v>0</v>
      </c>
      <c r="Q141" s="222">
        <v>0</v>
      </c>
      <c r="R141" s="222">
        <f>Q141*H141</f>
        <v>0</v>
      </c>
      <c r="S141" s="222">
        <v>0.22500000000000001</v>
      </c>
      <c r="T141" s="223">
        <f>S141*H141</f>
        <v>3.609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4" t="s">
        <v>217</v>
      </c>
      <c r="AT141" s="224" t="s">
        <v>213</v>
      </c>
      <c r="AU141" s="224" t="s">
        <v>95</v>
      </c>
      <c r="AY141" s="16" t="s">
        <v>211</v>
      </c>
      <c r="BE141" s="225">
        <f>IF(N141="základná",J141,0)</f>
        <v>0</v>
      </c>
      <c r="BF141" s="225">
        <f>IF(N141="znížená",J141,0)</f>
        <v>0</v>
      </c>
      <c r="BG141" s="225">
        <f>IF(N141="zákl. prenesená",J141,0)</f>
        <v>0</v>
      </c>
      <c r="BH141" s="225">
        <f>IF(N141="zníž. prenesená",J141,0)</f>
        <v>0</v>
      </c>
      <c r="BI141" s="225">
        <f>IF(N141="nulová",J141,0)</f>
        <v>0</v>
      </c>
      <c r="BJ141" s="16" t="s">
        <v>95</v>
      </c>
      <c r="BK141" s="225">
        <f>ROUND(I141*H141,2)</f>
        <v>0</v>
      </c>
      <c r="BL141" s="16" t="s">
        <v>217</v>
      </c>
      <c r="BM141" s="224" t="s">
        <v>1245</v>
      </c>
    </row>
    <row r="142" spans="1:65" s="2" customFormat="1" ht="30" customHeight="1">
      <c r="A142" s="33"/>
      <c r="B142" s="34"/>
      <c r="C142" s="213" t="s">
        <v>95</v>
      </c>
      <c r="D142" s="213" t="s">
        <v>213</v>
      </c>
      <c r="E142" s="214" t="s">
        <v>226</v>
      </c>
      <c r="F142" s="215" t="s">
        <v>227</v>
      </c>
      <c r="G142" s="216" t="s">
        <v>216</v>
      </c>
      <c r="H142" s="217">
        <v>3.94</v>
      </c>
      <c r="I142" s="218"/>
      <c r="J142" s="217">
        <f>ROUND(I142*H142,2)</f>
        <v>0</v>
      </c>
      <c r="K142" s="219"/>
      <c r="L142" s="38"/>
      <c r="M142" s="220" t="s">
        <v>1</v>
      </c>
      <c r="N142" s="221" t="s">
        <v>42</v>
      </c>
      <c r="O142" s="74"/>
      <c r="P142" s="222">
        <f>O142*H142</f>
        <v>0</v>
      </c>
      <c r="Q142" s="222">
        <v>9.0000000000000006E-5</v>
      </c>
      <c r="R142" s="222">
        <f>Q142*H142</f>
        <v>3.546E-4</v>
      </c>
      <c r="S142" s="222">
        <v>0.127</v>
      </c>
      <c r="T142" s="223">
        <f>S142*H142</f>
        <v>0.50038000000000005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4" t="s">
        <v>217</v>
      </c>
      <c r="AT142" s="224" t="s">
        <v>213</v>
      </c>
      <c r="AU142" s="224" t="s">
        <v>95</v>
      </c>
      <c r="AY142" s="16" t="s">
        <v>211</v>
      </c>
      <c r="BE142" s="225">
        <f>IF(N142="základná",J142,0)</f>
        <v>0</v>
      </c>
      <c r="BF142" s="225">
        <f>IF(N142="znížená",J142,0)</f>
        <v>0</v>
      </c>
      <c r="BG142" s="225">
        <f>IF(N142="zákl. prenesená",J142,0)</f>
        <v>0</v>
      </c>
      <c r="BH142" s="225">
        <f>IF(N142="zníž. prenesená",J142,0)</f>
        <v>0</v>
      </c>
      <c r="BI142" s="225">
        <f>IF(N142="nulová",J142,0)</f>
        <v>0</v>
      </c>
      <c r="BJ142" s="16" t="s">
        <v>95</v>
      </c>
      <c r="BK142" s="225">
        <f>ROUND(I142*H142,2)</f>
        <v>0</v>
      </c>
      <c r="BL142" s="16" t="s">
        <v>217</v>
      </c>
      <c r="BM142" s="224" t="s">
        <v>1246</v>
      </c>
    </row>
    <row r="143" spans="1:65" s="13" customFormat="1">
      <c r="B143" s="226"/>
      <c r="C143" s="227"/>
      <c r="D143" s="228" t="s">
        <v>219</v>
      </c>
      <c r="E143" s="229" t="s">
        <v>1</v>
      </c>
      <c r="F143" s="230" t="s">
        <v>1247</v>
      </c>
      <c r="G143" s="227"/>
      <c r="H143" s="231">
        <v>3.94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219</v>
      </c>
      <c r="AU143" s="237" t="s">
        <v>95</v>
      </c>
      <c r="AV143" s="13" t="s">
        <v>95</v>
      </c>
      <c r="AW143" s="13" t="s">
        <v>32</v>
      </c>
      <c r="AX143" s="13" t="s">
        <v>84</v>
      </c>
      <c r="AY143" s="237" t="s">
        <v>211</v>
      </c>
    </row>
    <row r="144" spans="1:65" s="2" customFormat="1" ht="22.15" customHeight="1">
      <c r="A144" s="33"/>
      <c r="B144" s="34"/>
      <c r="C144" s="213" t="s">
        <v>225</v>
      </c>
      <c r="D144" s="213" t="s">
        <v>213</v>
      </c>
      <c r="E144" s="214" t="s">
        <v>232</v>
      </c>
      <c r="F144" s="215" t="s">
        <v>233</v>
      </c>
      <c r="G144" s="216" t="s">
        <v>234</v>
      </c>
      <c r="H144" s="217">
        <v>8.42</v>
      </c>
      <c r="I144" s="218"/>
      <c r="J144" s="217">
        <f>ROUND(I144*H144,2)</f>
        <v>0</v>
      </c>
      <c r="K144" s="219"/>
      <c r="L144" s="38"/>
      <c r="M144" s="220" t="s">
        <v>1</v>
      </c>
      <c r="N144" s="221" t="s">
        <v>42</v>
      </c>
      <c r="O144" s="74"/>
      <c r="P144" s="222">
        <f>O144*H144</f>
        <v>0</v>
      </c>
      <c r="Q144" s="222">
        <v>0</v>
      </c>
      <c r="R144" s="222">
        <f>Q144*H144</f>
        <v>0</v>
      </c>
      <c r="S144" s="222">
        <v>0.14499999999999999</v>
      </c>
      <c r="T144" s="223">
        <f>S144*H144</f>
        <v>1.2208999999999999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24" t="s">
        <v>217</v>
      </c>
      <c r="AT144" s="224" t="s">
        <v>213</v>
      </c>
      <c r="AU144" s="224" t="s">
        <v>95</v>
      </c>
      <c r="AY144" s="16" t="s">
        <v>211</v>
      </c>
      <c r="BE144" s="225">
        <f>IF(N144="základná",J144,0)</f>
        <v>0</v>
      </c>
      <c r="BF144" s="225">
        <f>IF(N144="znížená",J144,0)</f>
        <v>0</v>
      </c>
      <c r="BG144" s="225">
        <f>IF(N144="zákl. prenesená",J144,0)</f>
        <v>0</v>
      </c>
      <c r="BH144" s="225">
        <f>IF(N144="zníž. prenesená",J144,0)</f>
        <v>0</v>
      </c>
      <c r="BI144" s="225">
        <f>IF(N144="nulová",J144,0)</f>
        <v>0</v>
      </c>
      <c r="BJ144" s="16" t="s">
        <v>95</v>
      </c>
      <c r="BK144" s="225">
        <f>ROUND(I144*H144,2)</f>
        <v>0</v>
      </c>
      <c r="BL144" s="16" t="s">
        <v>217</v>
      </c>
      <c r="BM144" s="224" t="s">
        <v>667</v>
      </c>
    </row>
    <row r="145" spans="1:65" s="2" customFormat="1" ht="30" customHeight="1">
      <c r="A145" s="33"/>
      <c r="B145" s="34"/>
      <c r="C145" s="213" t="s">
        <v>217</v>
      </c>
      <c r="D145" s="213" t="s">
        <v>213</v>
      </c>
      <c r="E145" s="214" t="s">
        <v>237</v>
      </c>
      <c r="F145" s="215" t="s">
        <v>238</v>
      </c>
      <c r="G145" s="216" t="s">
        <v>239</v>
      </c>
      <c r="H145" s="217">
        <v>3.62</v>
      </c>
      <c r="I145" s="218"/>
      <c r="J145" s="217">
        <f>ROUND(I145*H145,2)</f>
        <v>0</v>
      </c>
      <c r="K145" s="219"/>
      <c r="L145" s="38"/>
      <c r="M145" s="220" t="s">
        <v>1</v>
      </c>
      <c r="N145" s="221" t="s">
        <v>42</v>
      </c>
      <c r="O145" s="74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24" t="s">
        <v>217</v>
      </c>
      <c r="AT145" s="224" t="s">
        <v>213</v>
      </c>
      <c r="AU145" s="224" t="s">
        <v>95</v>
      </c>
      <c r="AY145" s="16" t="s">
        <v>211</v>
      </c>
      <c r="BE145" s="225">
        <f>IF(N145="základná",J145,0)</f>
        <v>0</v>
      </c>
      <c r="BF145" s="225">
        <f>IF(N145="znížená",J145,0)</f>
        <v>0</v>
      </c>
      <c r="BG145" s="225">
        <f>IF(N145="zákl. prenesená",J145,0)</f>
        <v>0</v>
      </c>
      <c r="BH145" s="225">
        <f>IF(N145="zníž. prenesená",J145,0)</f>
        <v>0</v>
      </c>
      <c r="BI145" s="225">
        <f>IF(N145="nulová",J145,0)</f>
        <v>0</v>
      </c>
      <c r="BJ145" s="16" t="s">
        <v>95</v>
      </c>
      <c r="BK145" s="225">
        <f>ROUND(I145*H145,2)</f>
        <v>0</v>
      </c>
      <c r="BL145" s="16" t="s">
        <v>217</v>
      </c>
      <c r="BM145" s="224" t="s">
        <v>669</v>
      </c>
    </row>
    <row r="146" spans="1:65" s="13" customFormat="1">
      <c r="B146" s="226"/>
      <c r="C146" s="227"/>
      <c r="D146" s="228" t="s">
        <v>219</v>
      </c>
      <c r="E146" s="229" t="s">
        <v>1</v>
      </c>
      <c r="F146" s="230" t="s">
        <v>1248</v>
      </c>
      <c r="G146" s="227"/>
      <c r="H146" s="231">
        <v>3.62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219</v>
      </c>
      <c r="AU146" s="237" t="s">
        <v>95</v>
      </c>
      <c r="AV146" s="13" t="s">
        <v>95</v>
      </c>
      <c r="AW146" s="13" t="s">
        <v>32</v>
      </c>
      <c r="AX146" s="13" t="s">
        <v>84</v>
      </c>
      <c r="AY146" s="237" t="s">
        <v>211</v>
      </c>
    </row>
    <row r="147" spans="1:65" s="2" customFormat="1" ht="22.15" customHeight="1">
      <c r="A147" s="33"/>
      <c r="B147" s="34"/>
      <c r="C147" s="213" t="s">
        <v>236</v>
      </c>
      <c r="D147" s="213" t="s">
        <v>213</v>
      </c>
      <c r="E147" s="214" t="s">
        <v>243</v>
      </c>
      <c r="F147" s="215" t="s">
        <v>244</v>
      </c>
      <c r="G147" s="216" t="s">
        <v>239</v>
      </c>
      <c r="H147" s="217">
        <v>3.62</v>
      </c>
      <c r="I147" s="218"/>
      <c r="J147" s="217">
        <f>ROUND(I147*H147,2)</f>
        <v>0</v>
      </c>
      <c r="K147" s="219"/>
      <c r="L147" s="38"/>
      <c r="M147" s="220" t="s">
        <v>1</v>
      </c>
      <c r="N147" s="221" t="s">
        <v>42</v>
      </c>
      <c r="O147" s="74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4" t="s">
        <v>217</v>
      </c>
      <c r="AT147" s="224" t="s">
        <v>213</v>
      </c>
      <c r="AU147" s="224" t="s">
        <v>95</v>
      </c>
      <c r="AY147" s="16" t="s">
        <v>211</v>
      </c>
      <c r="BE147" s="225">
        <f>IF(N147="základná",J147,0)</f>
        <v>0</v>
      </c>
      <c r="BF147" s="225">
        <f>IF(N147="znížená",J147,0)</f>
        <v>0</v>
      </c>
      <c r="BG147" s="225">
        <f>IF(N147="zákl. prenesená",J147,0)</f>
        <v>0</v>
      </c>
      <c r="BH147" s="225">
        <f>IF(N147="zníž. prenesená",J147,0)</f>
        <v>0</v>
      </c>
      <c r="BI147" s="225">
        <f>IF(N147="nulová",J147,0)</f>
        <v>0</v>
      </c>
      <c r="BJ147" s="16" t="s">
        <v>95</v>
      </c>
      <c r="BK147" s="225">
        <f>ROUND(I147*H147,2)</f>
        <v>0</v>
      </c>
      <c r="BL147" s="16" t="s">
        <v>217</v>
      </c>
      <c r="BM147" s="224" t="s">
        <v>672</v>
      </c>
    </row>
    <row r="148" spans="1:65" s="13" customFormat="1">
      <c r="B148" s="226"/>
      <c r="C148" s="227"/>
      <c r="D148" s="228" t="s">
        <v>219</v>
      </c>
      <c r="E148" s="229" t="s">
        <v>1</v>
      </c>
      <c r="F148" s="230" t="s">
        <v>1249</v>
      </c>
      <c r="G148" s="227"/>
      <c r="H148" s="231">
        <v>3.62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219</v>
      </c>
      <c r="AU148" s="237" t="s">
        <v>95</v>
      </c>
      <c r="AV148" s="13" t="s">
        <v>95</v>
      </c>
      <c r="AW148" s="13" t="s">
        <v>32</v>
      </c>
      <c r="AX148" s="13" t="s">
        <v>84</v>
      </c>
      <c r="AY148" s="237" t="s">
        <v>211</v>
      </c>
    </row>
    <row r="149" spans="1:65" s="2" customFormat="1" ht="40.15" customHeight="1">
      <c r="A149" s="33"/>
      <c r="B149" s="34"/>
      <c r="C149" s="213" t="s">
        <v>242</v>
      </c>
      <c r="D149" s="213" t="s">
        <v>213</v>
      </c>
      <c r="E149" s="214" t="s">
        <v>579</v>
      </c>
      <c r="F149" s="215" t="s">
        <v>580</v>
      </c>
      <c r="G149" s="216" t="s">
        <v>239</v>
      </c>
      <c r="H149" s="217">
        <v>4.6900000000000004</v>
      </c>
      <c r="I149" s="218"/>
      <c r="J149" s="217">
        <f>ROUND(I149*H149,2)</f>
        <v>0</v>
      </c>
      <c r="K149" s="219"/>
      <c r="L149" s="38"/>
      <c r="M149" s="220" t="s">
        <v>1</v>
      </c>
      <c r="N149" s="221" t="s">
        <v>42</v>
      </c>
      <c r="O149" s="74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4" t="s">
        <v>217</v>
      </c>
      <c r="AT149" s="224" t="s">
        <v>213</v>
      </c>
      <c r="AU149" s="224" t="s">
        <v>95</v>
      </c>
      <c r="AY149" s="16" t="s">
        <v>211</v>
      </c>
      <c r="BE149" s="225">
        <f>IF(N149="základná",J149,0)</f>
        <v>0</v>
      </c>
      <c r="BF149" s="225">
        <f>IF(N149="znížená",J149,0)</f>
        <v>0</v>
      </c>
      <c r="BG149" s="225">
        <f>IF(N149="zákl. prenesená",J149,0)</f>
        <v>0</v>
      </c>
      <c r="BH149" s="225">
        <f>IF(N149="zníž. prenesená",J149,0)</f>
        <v>0</v>
      </c>
      <c r="BI149" s="225">
        <f>IF(N149="nulová",J149,0)</f>
        <v>0</v>
      </c>
      <c r="BJ149" s="16" t="s">
        <v>95</v>
      </c>
      <c r="BK149" s="225">
        <f>ROUND(I149*H149,2)</f>
        <v>0</v>
      </c>
      <c r="BL149" s="16" t="s">
        <v>217</v>
      </c>
      <c r="BM149" s="224" t="s">
        <v>675</v>
      </c>
    </row>
    <row r="150" spans="1:65" s="13" customFormat="1">
      <c r="B150" s="226"/>
      <c r="C150" s="227"/>
      <c r="D150" s="228" t="s">
        <v>219</v>
      </c>
      <c r="E150" s="229" t="s">
        <v>1</v>
      </c>
      <c r="F150" s="230" t="s">
        <v>1250</v>
      </c>
      <c r="G150" s="227"/>
      <c r="H150" s="231">
        <v>3.62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219</v>
      </c>
      <c r="AU150" s="237" t="s">
        <v>95</v>
      </c>
      <c r="AV150" s="13" t="s">
        <v>95</v>
      </c>
      <c r="AW150" s="13" t="s">
        <v>32</v>
      </c>
      <c r="AX150" s="13" t="s">
        <v>76</v>
      </c>
      <c r="AY150" s="237" t="s">
        <v>211</v>
      </c>
    </row>
    <row r="151" spans="1:65" s="13" customFormat="1">
      <c r="B151" s="226"/>
      <c r="C151" s="227"/>
      <c r="D151" s="228" t="s">
        <v>219</v>
      </c>
      <c r="E151" s="229" t="s">
        <v>1</v>
      </c>
      <c r="F151" s="230" t="s">
        <v>1251</v>
      </c>
      <c r="G151" s="227"/>
      <c r="H151" s="231">
        <v>1.07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219</v>
      </c>
      <c r="AU151" s="237" t="s">
        <v>95</v>
      </c>
      <c r="AV151" s="13" t="s">
        <v>95</v>
      </c>
      <c r="AW151" s="13" t="s">
        <v>32</v>
      </c>
      <c r="AX151" s="13" t="s">
        <v>76</v>
      </c>
      <c r="AY151" s="237" t="s">
        <v>211</v>
      </c>
    </row>
    <row r="152" spans="1:65" s="14" customFormat="1">
      <c r="B152" s="238"/>
      <c r="C152" s="239"/>
      <c r="D152" s="228" t="s">
        <v>219</v>
      </c>
      <c r="E152" s="240" t="s">
        <v>1</v>
      </c>
      <c r="F152" s="241" t="s">
        <v>231</v>
      </c>
      <c r="G152" s="239"/>
      <c r="H152" s="242">
        <v>4.6900000000000004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219</v>
      </c>
      <c r="AU152" s="248" t="s">
        <v>95</v>
      </c>
      <c r="AV152" s="14" t="s">
        <v>217</v>
      </c>
      <c r="AW152" s="14" t="s">
        <v>32</v>
      </c>
      <c r="AX152" s="14" t="s">
        <v>84</v>
      </c>
      <c r="AY152" s="248" t="s">
        <v>211</v>
      </c>
    </row>
    <row r="153" spans="1:65" s="2" customFormat="1" ht="30" customHeight="1">
      <c r="A153" s="33"/>
      <c r="B153" s="34"/>
      <c r="C153" s="213" t="s">
        <v>247</v>
      </c>
      <c r="D153" s="213" t="s">
        <v>213</v>
      </c>
      <c r="E153" s="214" t="s">
        <v>270</v>
      </c>
      <c r="F153" s="215" t="s">
        <v>1252</v>
      </c>
      <c r="G153" s="216" t="s">
        <v>239</v>
      </c>
      <c r="H153" s="217">
        <v>3.62</v>
      </c>
      <c r="I153" s="218"/>
      <c r="J153" s="217">
        <f>ROUND(I153*H153,2)</f>
        <v>0</v>
      </c>
      <c r="K153" s="219"/>
      <c r="L153" s="38"/>
      <c r="M153" s="220" t="s">
        <v>1</v>
      </c>
      <c r="N153" s="221" t="s">
        <v>42</v>
      </c>
      <c r="O153" s="74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24" t="s">
        <v>217</v>
      </c>
      <c r="AT153" s="224" t="s">
        <v>213</v>
      </c>
      <c r="AU153" s="224" t="s">
        <v>95</v>
      </c>
      <c r="AY153" s="16" t="s">
        <v>211</v>
      </c>
      <c r="BE153" s="225">
        <f>IF(N153="základná",J153,0)</f>
        <v>0</v>
      </c>
      <c r="BF153" s="225">
        <f>IF(N153="znížená",J153,0)</f>
        <v>0</v>
      </c>
      <c r="BG153" s="225">
        <f>IF(N153="zákl. prenesená",J153,0)</f>
        <v>0</v>
      </c>
      <c r="BH153" s="225">
        <f>IF(N153="zníž. prenesená",J153,0)</f>
        <v>0</v>
      </c>
      <c r="BI153" s="225">
        <f>IF(N153="nulová",J153,0)</f>
        <v>0</v>
      </c>
      <c r="BJ153" s="16" t="s">
        <v>95</v>
      </c>
      <c r="BK153" s="225">
        <f>ROUND(I153*H153,2)</f>
        <v>0</v>
      </c>
      <c r="BL153" s="16" t="s">
        <v>217</v>
      </c>
      <c r="BM153" s="224" t="s">
        <v>679</v>
      </c>
    </row>
    <row r="154" spans="1:65" s="13" customFormat="1">
      <c r="B154" s="226"/>
      <c r="C154" s="227"/>
      <c r="D154" s="228" t="s">
        <v>219</v>
      </c>
      <c r="E154" s="229" t="s">
        <v>1</v>
      </c>
      <c r="F154" s="230" t="s">
        <v>1253</v>
      </c>
      <c r="G154" s="227"/>
      <c r="H154" s="231">
        <v>3.62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219</v>
      </c>
      <c r="AU154" s="237" t="s">
        <v>95</v>
      </c>
      <c r="AV154" s="13" t="s">
        <v>95</v>
      </c>
      <c r="AW154" s="13" t="s">
        <v>32</v>
      </c>
      <c r="AX154" s="13" t="s">
        <v>84</v>
      </c>
      <c r="AY154" s="237" t="s">
        <v>211</v>
      </c>
    </row>
    <row r="155" spans="1:65" s="2" customFormat="1" ht="22.15" customHeight="1">
      <c r="A155" s="33"/>
      <c r="B155" s="34"/>
      <c r="C155" s="213" t="s">
        <v>252</v>
      </c>
      <c r="D155" s="213" t="s">
        <v>213</v>
      </c>
      <c r="E155" s="214" t="s">
        <v>289</v>
      </c>
      <c r="F155" s="215" t="s">
        <v>290</v>
      </c>
      <c r="G155" s="216" t="s">
        <v>239</v>
      </c>
      <c r="H155" s="217">
        <v>8.31</v>
      </c>
      <c r="I155" s="218"/>
      <c r="J155" s="217">
        <f>ROUND(I155*H155,2)</f>
        <v>0</v>
      </c>
      <c r="K155" s="219"/>
      <c r="L155" s="38"/>
      <c r="M155" s="220" t="s">
        <v>1</v>
      </c>
      <c r="N155" s="221" t="s">
        <v>42</v>
      </c>
      <c r="O155" s="74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24" t="s">
        <v>217</v>
      </c>
      <c r="AT155" s="224" t="s">
        <v>213</v>
      </c>
      <c r="AU155" s="224" t="s">
        <v>95</v>
      </c>
      <c r="AY155" s="16" t="s">
        <v>211</v>
      </c>
      <c r="BE155" s="225">
        <f>IF(N155="základná",J155,0)</f>
        <v>0</v>
      </c>
      <c r="BF155" s="225">
        <f>IF(N155="znížená",J155,0)</f>
        <v>0</v>
      </c>
      <c r="BG155" s="225">
        <f>IF(N155="zákl. prenesená",J155,0)</f>
        <v>0</v>
      </c>
      <c r="BH155" s="225">
        <f>IF(N155="zníž. prenesená",J155,0)</f>
        <v>0</v>
      </c>
      <c r="BI155" s="225">
        <f>IF(N155="nulová",J155,0)</f>
        <v>0</v>
      </c>
      <c r="BJ155" s="16" t="s">
        <v>95</v>
      </c>
      <c r="BK155" s="225">
        <f>ROUND(I155*H155,2)</f>
        <v>0</v>
      </c>
      <c r="BL155" s="16" t="s">
        <v>217</v>
      </c>
      <c r="BM155" s="224" t="s">
        <v>686</v>
      </c>
    </row>
    <row r="156" spans="1:65" s="13" customFormat="1">
      <c r="B156" s="226"/>
      <c r="C156" s="227"/>
      <c r="D156" s="228" t="s">
        <v>219</v>
      </c>
      <c r="E156" s="229" t="s">
        <v>1</v>
      </c>
      <c r="F156" s="230" t="s">
        <v>1254</v>
      </c>
      <c r="G156" s="227"/>
      <c r="H156" s="231">
        <v>8.31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219</v>
      </c>
      <c r="AU156" s="237" t="s">
        <v>95</v>
      </c>
      <c r="AV156" s="13" t="s">
        <v>95</v>
      </c>
      <c r="AW156" s="13" t="s">
        <v>32</v>
      </c>
      <c r="AX156" s="13" t="s">
        <v>84</v>
      </c>
      <c r="AY156" s="237" t="s">
        <v>211</v>
      </c>
    </row>
    <row r="157" spans="1:65" s="2" customFormat="1" ht="22.15" customHeight="1">
      <c r="A157" s="33"/>
      <c r="B157" s="34"/>
      <c r="C157" s="213" t="s">
        <v>256</v>
      </c>
      <c r="D157" s="213" t="s">
        <v>213</v>
      </c>
      <c r="E157" s="214" t="s">
        <v>333</v>
      </c>
      <c r="F157" s="215" t="s">
        <v>334</v>
      </c>
      <c r="G157" s="216" t="s">
        <v>216</v>
      </c>
      <c r="H157" s="217">
        <v>7.15</v>
      </c>
      <c r="I157" s="218"/>
      <c r="J157" s="217">
        <f>ROUND(I157*H157,2)</f>
        <v>0</v>
      </c>
      <c r="K157" s="219"/>
      <c r="L157" s="38"/>
      <c r="M157" s="220" t="s">
        <v>1</v>
      </c>
      <c r="N157" s="221" t="s">
        <v>42</v>
      </c>
      <c r="O157" s="74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24" t="s">
        <v>217</v>
      </c>
      <c r="AT157" s="224" t="s">
        <v>213</v>
      </c>
      <c r="AU157" s="224" t="s">
        <v>95</v>
      </c>
      <c r="AY157" s="16" t="s">
        <v>211</v>
      </c>
      <c r="BE157" s="225">
        <f>IF(N157="základná",J157,0)</f>
        <v>0</v>
      </c>
      <c r="BF157" s="225">
        <f>IF(N157="znížená",J157,0)</f>
        <v>0</v>
      </c>
      <c r="BG157" s="225">
        <f>IF(N157="zákl. prenesená",J157,0)</f>
        <v>0</v>
      </c>
      <c r="BH157" s="225">
        <f>IF(N157="zníž. prenesená",J157,0)</f>
        <v>0</v>
      </c>
      <c r="BI157" s="225">
        <f>IF(N157="nulová",J157,0)</f>
        <v>0</v>
      </c>
      <c r="BJ157" s="16" t="s">
        <v>95</v>
      </c>
      <c r="BK157" s="225">
        <f>ROUND(I157*H157,2)</f>
        <v>0</v>
      </c>
      <c r="BL157" s="16" t="s">
        <v>217</v>
      </c>
      <c r="BM157" s="224" t="s">
        <v>692</v>
      </c>
    </row>
    <row r="158" spans="1:65" s="13" customFormat="1">
      <c r="B158" s="226"/>
      <c r="C158" s="227"/>
      <c r="D158" s="228" t="s">
        <v>219</v>
      </c>
      <c r="E158" s="229" t="s">
        <v>1</v>
      </c>
      <c r="F158" s="230" t="s">
        <v>1255</v>
      </c>
      <c r="G158" s="227"/>
      <c r="H158" s="231">
        <v>7.15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219</v>
      </c>
      <c r="AU158" s="237" t="s">
        <v>95</v>
      </c>
      <c r="AV158" s="13" t="s">
        <v>95</v>
      </c>
      <c r="AW158" s="13" t="s">
        <v>32</v>
      </c>
      <c r="AX158" s="13" t="s">
        <v>84</v>
      </c>
      <c r="AY158" s="237" t="s">
        <v>211</v>
      </c>
    </row>
    <row r="159" spans="1:65" s="12" customFormat="1" ht="22.9" customHeight="1">
      <c r="B159" s="197"/>
      <c r="C159" s="198"/>
      <c r="D159" s="199" t="s">
        <v>75</v>
      </c>
      <c r="E159" s="211" t="s">
        <v>217</v>
      </c>
      <c r="F159" s="211" t="s">
        <v>366</v>
      </c>
      <c r="G159" s="198"/>
      <c r="H159" s="198"/>
      <c r="I159" s="201"/>
      <c r="J159" s="212">
        <f>BK159</f>
        <v>0</v>
      </c>
      <c r="K159" s="198"/>
      <c r="L159" s="203"/>
      <c r="M159" s="204"/>
      <c r="N159" s="205"/>
      <c r="O159" s="205"/>
      <c r="P159" s="206">
        <f>SUM(P160:P165)</f>
        <v>0</v>
      </c>
      <c r="Q159" s="205"/>
      <c r="R159" s="206">
        <f>SUM(R160:R165)</f>
        <v>8.9766999999999986E-2</v>
      </c>
      <c r="S159" s="205"/>
      <c r="T159" s="207">
        <f>SUM(T160:T165)</f>
        <v>0</v>
      </c>
      <c r="AR159" s="208" t="s">
        <v>84</v>
      </c>
      <c r="AT159" s="209" t="s">
        <v>75</v>
      </c>
      <c r="AU159" s="209" t="s">
        <v>84</v>
      </c>
      <c r="AY159" s="208" t="s">
        <v>211</v>
      </c>
      <c r="BK159" s="210">
        <f>SUM(BK160:BK165)</f>
        <v>0</v>
      </c>
    </row>
    <row r="160" spans="1:65" s="2" customFormat="1" ht="22.15" customHeight="1">
      <c r="A160" s="33"/>
      <c r="B160" s="34"/>
      <c r="C160" s="213" t="s">
        <v>261</v>
      </c>
      <c r="D160" s="213" t="s">
        <v>213</v>
      </c>
      <c r="E160" s="214" t="s">
        <v>372</v>
      </c>
      <c r="F160" s="215" t="s">
        <v>915</v>
      </c>
      <c r="G160" s="216" t="s">
        <v>216</v>
      </c>
      <c r="H160" s="217">
        <v>36.58</v>
      </c>
      <c r="I160" s="218"/>
      <c r="J160" s="217">
        <f>ROUND(I160*H160,2)</f>
        <v>0</v>
      </c>
      <c r="K160" s="219"/>
      <c r="L160" s="38"/>
      <c r="M160" s="220" t="s">
        <v>1</v>
      </c>
      <c r="N160" s="221" t="s">
        <v>42</v>
      </c>
      <c r="O160" s="74"/>
      <c r="P160" s="222">
        <f>O160*H160</f>
        <v>0</v>
      </c>
      <c r="Q160" s="222">
        <v>2.2499999999999998E-3</v>
      </c>
      <c r="R160" s="222">
        <f>Q160*H160</f>
        <v>8.2304999999999989E-2</v>
      </c>
      <c r="S160" s="222">
        <v>0</v>
      </c>
      <c r="T160" s="223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24" t="s">
        <v>217</v>
      </c>
      <c r="AT160" s="224" t="s">
        <v>213</v>
      </c>
      <c r="AU160" s="224" t="s">
        <v>95</v>
      </c>
      <c r="AY160" s="16" t="s">
        <v>211</v>
      </c>
      <c r="BE160" s="225">
        <f>IF(N160="základná",J160,0)</f>
        <v>0</v>
      </c>
      <c r="BF160" s="225">
        <f>IF(N160="znížená",J160,0)</f>
        <v>0</v>
      </c>
      <c r="BG160" s="225">
        <f>IF(N160="zákl. prenesená",J160,0)</f>
        <v>0</v>
      </c>
      <c r="BH160" s="225">
        <f>IF(N160="zníž. prenesená",J160,0)</f>
        <v>0</v>
      </c>
      <c r="BI160" s="225">
        <f>IF(N160="nulová",J160,0)</f>
        <v>0</v>
      </c>
      <c r="BJ160" s="16" t="s">
        <v>95</v>
      </c>
      <c r="BK160" s="225">
        <f>ROUND(I160*H160,2)</f>
        <v>0</v>
      </c>
      <c r="BL160" s="16" t="s">
        <v>217</v>
      </c>
      <c r="BM160" s="224" t="s">
        <v>696</v>
      </c>
    </row>
    <row r="161" spans="1:65" s="13" customFormat="1">
      <c r="B161" s="226"/>
      <c r="C161" s="227"/>
      <c r="D161" s="228" t="s">
        <v>219</v>
      </c>
      <c r="E161" s="229" t="s">
        <v>1</v>
      </c>
      <c r="F161" s="230" t="s">
        <v>1256</v>
      </c>
      <c r="G161" s="227"/>
      <c r="H161" s="231">
        <v>27.44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219</v>
      </c>
      <c r="AU161" s="237" t="s">
        <v>95</v>
      </c>
      <c r="AV161" s="13" t="s">
        <v>95</v>
      </c>
      <c r="AW161" s="13" t="s">
        <v>32</v>
      </c>
      <c r="AX161" s="13" t="s">
        <v>76</v>
      </c>
      <c r="AY161" s="237" t="s">
        <v>211</v>
      </c>
    </row>
    <row r="162" spans="1:65" s="13" customFormat="1">
      <c r="B162" s="226"/>
      <c r="C162" s="227"/>
      <c r="D162" s="228" t="s">
        <v>219</v>
      </c>
      <c r="E162" s="229" t="s">
        <v>1</v>
      </c>
      <c r="F162" s="230" t="s">
        <v>1257</v>
      </c>
      <c r="G162" s="227"/>
      <c r="H162" s="231">
        <v>9.14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219</v>
      </c>
      <c r="AU162" s="237" t="s">
        <v>95</v>
      </c>
      <c r="AV162" s="13" t="s">
        <v>95</v>
      </c>
      <c r="AW162" s="13" t="s">
        <v>32</v>
      </c>
      <c r="AX162" s="13" t="s">
        <v>76</v>
      </c>
      <c r="AY162" s="237" t="s">
        <v>211</v>
      </c>
    </row>
    <row r="163" spans="1:65" s="14" customFormat="1">
      <c r="B163" s="238"/>
      <c r="C163" s="239"/>
      <c r="D163" s="228" t="s">
        <v>219</v>
      </c>
      <c r="E163" s="240" t="s">
        <v>1</v>
      </c>
      <c r="F163" s="241" t="s">
        <v>231</v>
      </c>
      <c r="G163" s="239"/>
      <c r="H163" s="242">
        <v>36.58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AT163" s="248" t="s">
        <v>219</v>
      </c>
      <c r="AU163" s="248" t="s">
        <v>95</v>
      </c>
      <c r="AV163" s="14" t="s">
        <v>217</v>
      </c>
      <c r="AW163" s="14" t="s">
        <v>32</v>
      </c>
      <c r="AX163" s="14" t="s">
        <v>84</v>
      </c>
      <c r="AY163" s="248" t="s">
        <v>211</v>
      </c>
    </row>
    <row r="164" spans="1:65" s="2" customFormat="1" ht="14.45" customHeight="1">
      <c r="A164" s="33"/>
      <c r="B164" s="34"/>
      <c r="C164" s="249" t="s">
        <v>265</v>
      </c>
      <c r="D164" s="249" t="s">
        <v>314</v>
      </c>
      <c r="E164" s="250" t="s">
        <v>377</v>
      </c>
      <c r="F164" s="251" t="s">
        <v>378</v>
      </c>
      <c r="G164" s="252" t="s">
        <v>216</v>
      </c>
      <c r="H164" s="253">
        <v>37.31</v>
      </c>
      <c r="I164" s="254"/>
      <c r="J164" s="253">
        <f>ROUND(I164*H164,2)</f>
        <v>0</v>
      </c>
      <c r="K164" s="255"/>
      <c r="L164" s="256"/>
      <c r="M164" s="257" t="s">
        <v>1</v>
      </c>
      <c r="N164" s="258" t="s">
        <v>42</v>
      </c>
      <c r="O164" s="74"/>
      <c r="P164" s="222">
        <f>O164*H164</f>
        <v>0</v>
      </c>
      <c r="Q164" s="222">
        <v>2.0000000000000001E-4</v>
      </c>
      <c r="R164" s="222">
        <f>Q164*H164</f>
        <v>7.4620000000000008E-3</v>
      </c>
      <c r="S164" s="222">
        <v>0</v>
      </c>
      <c r="T164" s="223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24" t="s">
        <v>252</v>
      </c>
      <c r="AT164" s="224" t="s">
        <v>314</v>
      </c>
      <c r="AU164" s="224" t="s">
        <v>95</v>
      </c>
      <c r="AY164" s="16" t="s">
        <v>211</v>
      </c>
      <c r="BE164" s="225">
        <f>IF(N164="základná",J164,0)</f>
        <v>0</v>
      </c>
      <c r="BF164" s="225">
        <f>IF(N164="znížená",J164,0)</f>
        <v>0</v>
      </c>
      <c r="BG164" s="225">
        <f>IF(N164="zákl. prenesená",J164,0)</f>
        <v>0</v>
      </c>
      <c r="BH164" s="225">
        <f>IF(N164="zníž. prenesená",J164,0)</f>
        <v>0</v>
      </c>
      <c r="BI164" s="225">
        <f>IF(N164="nulová",J164,0)</f>
        <v>0</v>
      </c>
      <c r="BJ164" s="16" t="s">
        <v>95</v>
      </c>
      <c r="BK164" s="225">
        <f>ROUND(I164*H164,2)</f>
        <v>0</v>
      </c>
      <c r="BL164" s="16" t="s">
        <v>217</v>
      </c>
      <c r="BM164" s="224" t="s">
        <v>700</v>
      </c>
    </row>
    <row r="165" spans="1:65" s="13" customFormat="1">
      <c r="B165" s="226"/>
      <c r="C165" s="227"/>
      <c r="D165" s="228" t="s">
        <v>219</v>
      </c>
      <c r="E165" s="227"/>
      <c r="F165" s="230" t="s">
        <v>1258</v>
      </c>
      <c r="G165" s="227"/>
      <c r="H165" s="231">
        <v>37.31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219</v>
      </c>
      <c r="AU165" s="237" t="s">
        <v>95</v>
      </c>
      <c r="AV165" s="13" t="s">
        <v>95</v>
      </c>
      <c r="AW165" s="13" t="s">
        <v>4</v>
      </c>
      <c r="AX165" s="13" t="s">
        <v>84</v>
      </c>
      <c r="AY165" s="237" t="s">
        <v>211</v>
      </c>
    </row>
    <row r="166" spans="1:65" s="12" customFormat="1" ht="22.9" customHeight="1">
      <c r="B166" s="197"/>
      <c r="C166" s="198"/>
      <c r="D166" s="199" t="s">
        <v>75</v>
      </c>
      <c r="E166" s="211" t="s">
        <v>236</v>
      </c>
      <c r="F166" s="211" t="s">
        <v>390</v>
      </c>
      <c r="G166" s="198"/>
      <c r="H166" s="198"/>
      <c r="I166" s="201"/>
      <c r="J166" s="212">
        <f>BK166</f>
        <v>0</v>
      </c>
      <c r="K166" s="198"/>
      <c r="L166" s="203"/>
      <c r="M166" s="204"/>
      <c r="N166" s="205"/>
      <c r="O166" s="205"/>
      <c r="P166" s="206">
        <f>SUM(P167:P182)</f>
        <v>0</v>
      </c>
      <c r="Q166" s="205"/>
      <c r="R166" s="206">
        <f>SUM(R167:R182)</f>
        <v>32.379020199999999</v>
      </c>
      <c r="S166" s="205"/>
      <c r="T166" s="207">
        <f>SUM(T167:T182)</f>
        <v>0</v>
      </c>
      <c r="AR166" s="208" t="s">
        <v>84</v>
      </c>
      <c r="AT166" s="209" t="s">
        <v>75</v>
      </c>
      <c r="AU166" s="209" t="s">
        <v>84</v>
      </c>
      <c r="AY166" s="208" t="s">
        <v>211</v>
      </c>
      <c r="BK166" s="210">
        <f>SUM(BK167:BK182)</f>
        <v>0</v>
      </c>
    </row>
    <row r="167" spans="1:65" s="2" customFormat="1" ht="30" customHeight="1">
      <c r="A167" s="33"/>
      <c r="B167" s="34"/>
      <c r="C167" s="213" t="s">
        <v>269</v>
      </c>
      <c r="D167" s="213" t="s">
        <v>213</v>
      </c>
      <c r="E167" s="214" t="s">
        <v>392</v>
      </c>
      <c r="F167" s="215" t="s">
        <v>796</v>
      </c>
      <c r="G167" s="216" t="s">
        <v>216</v>
      </c>
      <c r="H167" s="217">
        <v>36.58</v>
      </c>
      <c r="I167" s="218"/>
      <c r="J167" s="217">
        <f>ROUND(I167*H167,2)</f>
        <v>0</v>
      </c>
      <c r="K167" s="219"/>
      <c r="L167" s="38"/>
      <c r="M167" s="220" t="s">
        <v>1</v>
      </c>
      <c r="N167" s="221" t="s">
        <v>42</v>
      </c>
      <c r="O167" s="74"/>
      <c r="P167" s="222">
        <f>O167*H167</f>
        <v>0</v>
      </c>
      <c r="Q167" s="222">
        <v>0.27994000000000002</v>
      </c>
      <c r="R167" s="222">
        <f>Q167*H167</f>
        <v>10.2402052</v>
      </c>
      <c r="S167" s="222">
        <v>0</v>
      </c>
      <c r="T167" s="223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4" t="s">
        <v>217</v>
      </c>
      <c r="AT167" s="224" t="s">
        <v>213</v>
      </c>
      <c r="AU167" s="224" t="s">
        <v>95</v>
      </c>
      <c r="AY167" s="16" t="s">
        <v>211</v>
      </c>
      <c r="BE167" s="225">
        <f>IF(N167="základná",J167,0)</f>
        <v>0</v>
      </c>
      <c r="BF167" s="225">
        <f>IF(N167="znížená",J167,0)</f>
        <v>0</v>
      </c>
      <c r="BG167" s="225">
        <f>IF(N167="zákl. prenesená",J167,0)</f>
        <v>0</v>
      </c>
      <c r="BH167" s="225">
        <f>IF(N167="zníž. prenesená",J167,0)</f>
        <v>0</v>
      </c>
      <c r="BI167" s="225">
        <f>IF(N167="nulová",J167,0)</f>
        <v>0</v>
      </c>
      <c r="BJ167" s="16" t="s">
        <v>95</v>
      </c>
      <c r="BK167" s="225">
        <f>ROUND(I167*H167,2)</f>
        <v>0</v>
      </c>
      <c r="BL167" s="16" t="s">
        <v>217</v>
      </c>
      <c r="BM167" s="224" t="s">
        <v>703</v>
      </c>
    </row>
    <row r="168" spans="1:65" s="13" customFormat="1">
      <c r="B168" s="226"/>
      <c r="C168" s="227"/>
      <c r="D168" s="228" t="s">
        <v>219</v>
      </c>
      <c r="E168" s="229" t="s">
        <v>1</v>
      </c>
      <c r="F168" s="230" t="s">
        <v>1259</v>
      </c>
      <c r="G168" s="227"/>
      <c r="H168" s="231">
        <v>27.44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AT168" s="237" t="s">
        <v>219</v>
      </c>
      <c r="AU168" s="237" t="s">
        <v>95</v>
      </c>
      <c r="AV168" s="13" t="s">
        <v>95</v>
      </c>
      <c r="AW168" s="13" t="s">
        <v>32</v>
      </c>
      <c r="AX168" s="13" t="s">
        <v>76</v>
      </c>
      <c r="AY168" s="237" t="s">
        <v>211</v>
      </c>
    </row>
    <row r="169" spans="1:65" s="13" customFormat="1">
      <c r="B169" s="226"/>
      <c r="C169" s="227"/>
      <c r="D169" s="228" t="s">
        <v>219</v>
      </c>
      <c r="E169" s="229" t="s">
        <v>1</v>
      </c>
      <c r="F169" s="230" t="s">
        <v>1257</v>
      </c>
      <c r="G169" s="227"/>
      <c r="H169" s="231">
        <v>9.14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219</v>
      </c>
      <c r="AU169" s="237" t="s">
        <v>95</v>
      </c>
      <c r="AV169" s="13" t="s">
        <v>95</v>
      </c>
      <c r="AW169" s="13" t="s">
        <v>32</v>
      </c>
      <c r="AX169" s="13" t="s">
        <v>76</v>
      </c>
      <c r="AY169" s="237" t="s">
        <v>211</v>
      </c>
    </row>
    <row r="170" spans="1:65" s="14" customFormat="1">
      <c r="B170" s="238"/>
      <c r="C170" s="239"/>
      <c r="D170" s="228" t="s">
        <v>219</v>
      </c>
      <c r="E170" s="240" t="s">
        <v>1</v>
      </c>
      <c r="F170" s="241" t="s">
        <v>231</v>
      </c>
      <c r="G170" s="239"/>
      <c r="H170" s="242">
        <v>36.58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AT170" s="248" t="s">
        <v>219</v>
      </c>
      <c r="AU170" s="248" t="s">
        <v>95</v>
      </c>
      <c r="AV170" s="14" t="s">
        <v>217</v>
      </c>
      <c r="AW170" s="14" t="s">
        <v>32</v>
      </c>
      <c r="AX170" s="14" t="s">
        <v>84</v>
      </c>
      <c r="AY170" s="248" t="s">
        <v>211</v>
      </c>
    </row>
    <row r="171" spans="1:65" s="2" customFormat="1" ht="34.9" customHeight="1">
      <c r="A171" s="33"/>
      <c r="B171" s="34"/>
      <c r="C171" s="213" t="s">
        <v>276</v>
      </c>
      <c r="D171" s="213" t="s">
        <v>213</v>
      </c>
      <c r="E171" s="214" t="s">
        <v>707</v>
      </c>
      <c r="F171" s="215" t="s">
        <v>708</v>
      </c>
      <c r="G171" s="216" t="s">
        <v>216</v>
      </c>
      <c r="H171" s="217">
        <v>36.58</v>
      </c>
      <c r="I171" s="218"/>
      <c r="J171" s="217">
        <f>ROUND(I171*H171,2)</f>
        <v>0</v>
      </c>
      <c r="K171" s="219"/>
      <c r="L171" s="38"/>
      <c r="M171" s="220" t="s">
        <v>1</v>
      </c>
      <c r="N171" s="221" t="s">
        <v>42</v>
      </c>
      <c r="O171" s="74"/>
      <c r="P171" s="222">
        <f>O171*H171</f>
        <v>0</v>
      </c>
      <c r="Q171" s="222">
        <v>0.30834</v>
      </c>
      <c r="R171" s="222">
        <f>Q171*H171</f>
        <v>11.2790772</v>
      </c>
      <c r="S171" s="222">
        <v>0</v>
      </c>
      <c r="T171" s="223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24" t="s">
        <v>217</v>
      </c>
      <c r="AT171" s="224" t="s">
        <v>213</v>
      </c>
      <c r="AU171" s="224" t="s">
        <v>95</v>
      </c>
      <c r="AY171" s="16" t="s">
        <v>211</v>
      </c>
      <c r="BE171" s="225">
        <f>IF(N171="základná",J171,0)</f>
        <v>0</v>
      </c>
      <c r="BF171" s="225">
        <f>IF(N171="znížená",J171,0)</f>
        <v>0</v>
      </c>
      <c r="BG171" s="225">
        <f>IF(N171="zákl. prenesená",J171,0)</f>
        <v>0</v>
      </c>
      <c r="BH171" s="225">
        <f>IF(N171="zníž. prenesená",J171,0)</f>
        <v>0</v>
      </c>
      <c r="BI171" s="225">
        <f>IF(N171="nulová",J171,0)</f>
        <v>0</v>
      </c>
      <c r="BJ171" s="16" t="s">
        <v>95</v>
      </c>
      <c r="BK171" s="225">
        <f>ROUND(I171*H171,2)</f>
        <v>0</v>
      </c>
      <c r="BL171" s="16" t="s">
        <v>217</v>
      </c>
      <c r="BM171" s="224" t="s">
        <v>709</v>
      </c>
    </row>
    <row r="172" spans="1:65" s="13" customFormat="1">
      <c r="B172" s="226"/>
      <c r="C172" s="227"/>
      <c r="D172" s="228" t="s">
        <v>219</v>
      </c>
      <c r="E172" s="229" t="s">
        <v>1</v>
      </c>
      <c r="F172" s="230" t="s">
        <v>1259</v>
      </c>
      <c r="G172" s="227"/>
      <c r="H172" s="231">
        <v>27.44</v>
      </c>
      <c r="I172" s="232"/>
      <c r="J172" s="227"/>
      <c r="K172" s="227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219</v>
      </c>
      <c r="AU172" s="237" t="s">
        <v>95</v>
      </c>
      <c r="AV172" s="13" t="s">
        <v>95</v>
      </c>
      <c r="AW172" s="13" t="s">
        <v>32</v>
      </c>
      <c r="AX172" s="13" t="s">
        <v>76</v>
      </c>
      <c r="AY172" s="237" t="s">
        <v>211</v>
      </c>
    </row>
    <row r="173" spans="1:65" s="13" customFormat="1">
      <c r="B173" s="226"/>
      <c r="C173" s="227"/>
      <c r="D173" s="228" t="s">
        <v>219</v>
      </c>
      <c r="E173" s="229" t="s">
        <v>1</v>
      </c>
      <c r="F173" s="230" t="s">
        <v>1257</v>
      </c>
      <c r="G173" s="227"/>
      <c r="H173" s="231">
        <v>9.14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219</v>
      </c>
      <c r="AU173" s="237" t="s">
        <v>95</v>
      </c>
      <c r="AV173" s="13" t="s">
        <v>95</v>
      </c>
      <c r="AW173" s="13" t="s">
        <v>32</v>
      </c>
      <c r="AX173" s="13" t="s">
        <v>76</v>
      </c>
      <c r="AY173" s="237" t="s">
        <v>211</v>
      </c>
    </row>
    <row r="174" spans="1:65" s="14" customFormat="1">
      <c r="B174" s="238"/>
      <c r="C174" s="239"/>
      <c r="D174" s="228" t="s">
        <v>219</v>
      </c>
      <c r="E174" s="240" t="s">
        <v>1</v>
      </c>
      <c r="F174" s="241" t="s">
        <v>231</v>
      </c>
      <c r="G174" s="239"/>
      <c r="H174" s="242">
        <v>36.58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219</v>
      </c>
      <c r="AU174" s="248" t="s">
        <v>95</v>
      </c>
      <c r="AV174" s="14" t="s">
        <v>217</v>
      </c>
      <c r="AW174" s="14" t="s">
        <v>32</v>
      </c>
      <c r="AX174" s="14" t="s">
        <v>84</v>
      </c>
      <c r="AY174" s="248" t="s">
        <v>211</v>
      </c>
    </row>
    <row r="175" spans="1:65" s="2" customFormat="1" ht="30" customHeight="1">
      <c r="A175" s="33"/>
      <c r="B175" s="34"/>
      <c r="C175" s="213" t="s">
        <v>282</v>
      </c>
      <c r="D175" s="213" t="s">
        <v>213</v>
      </c>
      <c r="E175" s="214" t="s">
        <v>404</v>
      </c>
      <c r="F175" s="215" t="s">
        <v>1260</v>
      </c>
      <c r="G175" s="216" t="s">
        <v>216</v>
      </c>
      <c r="H175" s="217">
        <v>3.94</v>
      </c>
      <c r="I175" s="218"/>
      <c r="J175" s="217">
        <f>ROUND(I175*H175,2)</f>
        <v>0</v>
      </c>
      <c r="K175" s="219"/>
      <c r="L175" s="38"/>
      <c r="M175" s="220" t="s">
        <v>1</v>
      </c>
      <c r="N175" s="221" t="s">
        <v>42</v>
      </c>
      <c r="O175" s="74"/>
      <c r="P175" s="222">
        <f>O175*H175</f>
        <v>0</v>
      </c>
      <c r="Q175" s="222">
        <v>7.1000000000000002E-4</v>
      </c>
      <c r="R175" s="222">
        <f>Q175*H175</f>
        <v>2.7974000000000002E-3</v>
      </c>
      <c r="S175" s="222">
        <v>0</v>
      </c>
      <c r="T175" s="223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24" t="s">
        <v>217</v>
      </c>
      <c r="AT175" s="224" t="s">
        <v>213</v>
      </c>
      <c r="AU175" s="224" t="s">
        <v>95</v>
      </c>
      <c r="AY175" s="16" t="s">
        <v>211</v>
      </c>
      <c r="BE175" s="225">
        <f>IF(N175="základná",J175,0)</f>
        <v>0</v>
      </c>
      <c r="BF175" s="225">
        <f>IF(N175="znížená",J175,0)</f>
        <v>0</v>
      </c>
      <c r="BG175" s="225">
        <f>IF(N175="zákl. prenesená",J175,0)</f>
        <v>0</v>
      </c>
      <c r="BH175" s="225">
        <f>IF(N175="zníž. prenesená",J175,0)</f>
        <v>0</v>
      </c>
      <c r="BI175" s="225">
        <f>IF(N175="nulová",J175,0)</f>
        <v>0</v>
      </c>
      <c r="BJ175" s="16" t="s">
        <v>95</v>
      </c>
      <c r="BK175" s="225">
        <f>ROUND(I175*H175,2)</f>
        <v>0</v>
      </c>
      <c r="BL175" s="16" t="s">
        <v>217</v>
      </c>
      <c r="BM175" s="224" t="s">
        <v>1261</v>
      </c>
    </row>
    <row r="176" spans="1:65" s="2" customFormat="1" ht="34.9" customHeight="1">
      <c r="A176" s="33"/>
      <c r="B176" s="34"/>
      <c r="C176" s="213" t="s">
        <v>288</v>
      </c>
      <c r="D176" s="213" t="s">
        <v>213</v>
      </c>
      <c r="E176" s="214" t="s">
        <v>414</v>
      </c>
      <c r="F176" s="215" t="s">
        <v>415</v>
      </c>
      <c r="G176" s="216" t="s">
        <v>216</v>
      </c>
      <c r="H176" s="217">
        <v>3.94</v>
      </c>
      <c r="I176" s="218"/>
      <c r="J176" s="217">
        <f>ROUND(I176*H176,2)</f>
        <v>0</v>
      </c>
      <c r="K176" s="219"/>
      <c r="L176" s="38"/>
      <c r="M176" s="220" t="s">
        <v>1</v>
      </c>
      <c r="N176" s="221" t="s">
        <v>42</v>
      </c>
      <c r="O176" s="74"/>
      <c r="P176" s="222">
        <f>O176*H176</f>
        <v>0</v>
      </c>
      <c r="Q176" s="222">
        <v>0.12966</v>
      </c>
      <c r="R176" s="222">
        <f>Q176*H176</f>
        <v>0.51086039999999999</v>
      </c>
      <c r="S176" s="222">
        <v>0</v>
      </c>
      <c r="T176" s="223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24" t="s">
        <v>217</v>
      </c>
      <c r="AT176" s="224" t="s">
        <v>213</v>
      </c>
      <c r="AU176" s="224" t="s">
        <v>95</v>
      </c>
      <c r="AY176" s="16" t="s">
        <v>211</v>
      </c>
      <c r="BE176" s="225">
        <f>IF(N176="základná",J176,0)</f>
        <v>0</v>
      </c>
      <c r="BF176" s="225">
        <f>IF(N176="znížená",J176,0)</f>
        <v>0</v>
      </c>
      <c r="BG176" s="225">
        <f>IF(N176="zákl. prenesená",J176,0)</f>
        <v>0</v>
      </c>
      <c r="BH176" s="225">
        <f>IF(N176="zníž. prenesená",J176,0)</f>
        <v>0</v>
      </c>
      <c r="BI176" s="225">
        <f>IF(N176="nulová",J176,0)</f>
        <v>0</v>
      </c>
      <c r="BJ176" s="16" t="s">
        <v>95</v>
      </c>
      <c r="BK176" s="225">
        <f>ROUND(I176*H176,2)</f>
        <v>0</v>
      </c>
      <c r="BL176" s="16" t="s">
        <v>217</v>
      </c>
      <c r="BM176" s="224" t="s">
        <v>1262</v>
      </c>
    </row>
    <row r="177" spans="1:65" s="2" customFormat="1" ht="30" customHeight="1">
      <c r="A177" s="33"/>
      <c r="B177" s="34"/>
      <c r="C177" s="213" t="s">
        <v>293</v>
      </c>
      <c r="D177" s="213" t="s">
        <v>213</v>
      </c>
      <c r="E177" s="214" t="s">
        <v>715</v>
      </c>
      <c r="F177" s="215" t="s">
        <v>1087</v>
      </c>
      <c r="G177" s="216" t="s">
        <v>216</v>
      </c>
      <c r="H177" s="217">
        <v>27.44</v>
      </c>
      <c r="I177" s="218"/>
      <c r="J177" s="217">
        <f>ROUND(I177*H177,2)</f>
        <v>0</v>
      </c>
      <c r="K177" s="219"/>
      <c r="L177" s="38"/>
      <c r="M177" s="220" t="s">
        <v>1</v>
      </c>
      <c r="N177" s="221" t="s">
        <v>42</v>
      </c>
      <c r="O177" s="74"/>
      <c r="P177" s="222">
        <f>O177*H177</f>
        <v>0</v>
      </c>
      <c r="Q177" s="222">
        <v>0.112</v>
      </c>
      <c r="R177" s="222">
        <f>Q177*H177</f>
        <v>3.07328</v>
      </c>
      <c r="S177" s="222">
        <v>0</v>
      </c>
      <c r="T177" s="223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24" t="s">
        <v>217</v>
      </c>
      <c r="AT177" s="224" t="s">
        <v>213</v>
      </c>
      <c r="AU177" s="224" t="s">
        <v>95</v>
      </c>
      <c r="AY177" s="16" t="s">
        <v>211</v>
      </c>
      <c r="BE177" s="225">
        <f>IF(N177="základná",J177,0)</f>
        <v>0</v>
      </c>
      <c r="BF177" s="225">
        <f>IF(N177="znížená",J177,0)</f>
        <v>0</v>
      </c>
      <c r="BG177" s="225">
        <f>IF(N177="zákl. prenesená",J177,0)</f>
        <v>0</v>
      </c>
      <c r="BH177" s="225">
        <f>IF(N177="zníž. prenesená",J177,0)</f>
        <v>0</v>
      </c>
      <c r="BI177" s="225">
        <f>IF(N177="nulová",J177,0)</f>
        <v>0</v>
      </c>
      <c r="BJ177" s="16" t="s">
        <v>95</v>
      </c>
      <c r="BK177" s="225">
        <f>ROUND(I177*H177,2)</f>
        <v>0</v>
      </c>
      <c r="BL177" s="16" t="s">
        <v>217</v>
      </c>
      <c r="BM177" s="224" t="s">
        <v>717</v>
      </c>
    </row>
    <row r="178" spans="1:65" s="13" customFormat="1">
      <c r="B178" s="226"/>
      <c r="C178" s="227"/>
      <c r="D178" s="228" t="s">
        <v>219</v>
      </c>
      <c r="E178" s="229" t="s">
        <v>1</v>
      </c>
      <c r="F178" s="230" t="s">
        <v>1259</v>
      </c>
      <c r="G178" s="227"/>
      <c r="H178" s="231">
        <v>27.44</v>
      </c>
      <c r="I178" s="232"/>
      <c r="J178" s="227"/>
      <c r="K178" s="227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219</v>
      </c>
      <c r="AU178" s="237" t="s">
        <v>95</v>
      </c>
      <c r="AV178" s="13" t="s">
        <v>95</v>
      </c>
      <c r="AW178" s="13" t="s">
        <v>32</v>
      </c>
      <c r="AX178" s="13" t="s">
        <v>84</v>
      </c>
      <c r="AY178" s="237" t="s">
        <v>211</v>
      </c>
    </row>
    <row r="179" spans="1:65" s="2" customFormat="1" ht="22.15" customHeight="1">
      <c r="A179" s="33"/>
      <c r="B179" s="34"/>
      <c r="C179" s="249" t="s">
        <v>298</v>
      </c>
      <c r="D179" s="249" t="s">
        <v>314</v>
      </c>
      <c r="E179" s="250" t="s">
        <v>719</v>
      </c>
      <c r="F179" s="251" t="s">
        <v>1018</v>
      </c>
      <c r="G179" s="252" t="s">
        <v>216</v>
      </c>
      <c r="H179" s="253">
        <v>27.71</v>
      </c>
      <c r="I179" s="254"/>
      <c r="J179" s="253">
        <f>ROUND(I179*H179,2)</f>
        <v>0</v>
      </c>
      <c r="K179" s="255"/>
      <c r="L179" s="256"/>
      <c r="M179" s="257" t="s">
        <v>1</v>
      </c>
      <c r="N179" s="258" t="s">
        <v>42</v>
      </c>
      <c r="O179" s="74"/>
      <c r="P179" s="222">
        <f>O179*H179</f>
        <v>0</v>
      </c>
      <c r="Q179" s="222">
        <v>0.18</v>
      </c>
      <c r="R179" s="222">
        <f>Q179*H179</f>
        <v>4.9878</v>
      </c>
      <c r="S179" s="222">
        <v>0</v>
      </c>
      <c r="T179" s="223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24" t="s">
        <v>252</v>
      </c>
      <c r="AT179" s="224" t="s">
        <v>314</v>
      </c>
      <c r="AU179" s="224" t="s">
        <v>95</v>
      </c>
      <c r="AY179" s="16" t="s">
        <v>211</v>
      </c>
      <c r="BE179" s="225">
        <f>IF(N179="základná",J179,0)</f>
        <v>0</v>
      </c>
      <c r="BF179" s="225">
        <f>IF(N179="znížená",J179,0)</f>
        <v>0</v>
      </c>
      <c r="BG179" s="225">
        <f>IF(N179="zákl. prenesená",J179,0)</f>
        <v>0</v>
      </c>
      <c r="BH179" s="225">
        <f>IF(N179="zníž. prenesená",J179,0)</f>
        <v>0</v>
      </c>
      <c r="BI179" s="225">
        <f>IF(N179="nulová",J179,0)</f>
        <v>0</v>
      </c>
      <c r="BJ179" s="16" t="s">
        <v>95</v>
      </c>
      <c r="BK179" s="225">
        <f>ROUND(I179*H179,2)</f>
        <v>0</v>
      </c>
      <c r="BL179" s="16" t="s">
        <v>217</v>
      </c>
      <c r="BM179" s="224" t="s">
        <v>721</v>
      </c>
    </row>
    <row r="180" spans="1:65" s="13" customFormat="1">
      <c r="B180" s="226"/>
      <c r="C180" s="227"/>
      <c r="D180" s="228" t="s">
        <v>219</v>
      </c>
      <c r="E180" s="227"/>
      <c r="F180" s="230" t="s">
        <v>1263</v>
      </c>
      <c r="G180" s="227"/>
      <c r="H180" s="231">
        <v>27.71</v>
      </c>
      <c r="I180" s="232"/>
      <c r="J180" s="227"/>
      <c r="K180" s="227"/>
      <c r="L180" s="233"/>
      <c r="M180" s="234"/>
      <c r="N180" s="235"/>
      <c r="O180" s="235"/>
      <c r="P180" s="235"/>
      <c r="Q180" s="235"/>
      <c r="R180" s="235"/>
      <c r="S180" s="235"/>
      <c r="T180" s="236"/>
      <c r="AT180" s="237" t="s">
        <v>219</v>
      </c>
      <c r="AU180" s="237" t="s">
        <v>95</v>
      </c>
      <c r="AV180" s="13" t="s">
        <v>95</v>
      </c>
      <c r="AW180" s="13" t="s">
        <v>4</v>
      </c>
      <c r="AX180" s="13" t="s">
        <v>84</v>
      </c>
      <c r="AY180" s="237" t="s">
        <v>211</v>
      </c>
    </row>
    <row r="181" spans="1:65" s="2" customFormat="1" ht="22.15" customHeight="1">
      <c r="A181" s="33"/>
      <c r="B181" s="34"/>
      <c r="C181" s="213" t="s">
        <v>303</v>
      </c>
      <c r="D181" s="213" t="s">
        <v>213</v>
      </c>
      <c r="E181" s="214" t="s">
        <v>726</v>
      </c>
      <c r="F181" s="215" t="s">
        <v>727</v>
      </c>
      <c r="G181" s="216" t="s">
        <v>216</v>
      </c>
      <c r="H181" s="217">
        <v>9.14</v>
      </c>
      <c r="I181" s="218"/>
      <c r="J181" s="217">
        <f>ROUND(I181*H181,2)</f>
        <v>0</v>
      </c>
      <c r="K181" s="219"/>
      <c r="L181" s="38"/>
      <c r="M181" s="220" t="s">
        <v>1</v>
      </c>
      <c r="N181" s="221" t="s">
        <v>42</v>
      </c>
      <c r="O181" s="74"/>
      <c r="P181" s="222">
        <f>O181*H181</f>
        <v>0</v>
      </c>
      <c r="Q181" s="222">
        <v>0.112</v>
      </c>
      <c r="R181" s="222">
        <f>Q181*H181</f>
        <v>1.0236800000000001</v>
      </c>
      <c r="S181" s="222">
        <v>0</v>
      </c>
      <c r="T181" s="22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24" t="s">
        <v>217</v>
      </c>
      <c r="AT181" s="224" t="s">
        <v>213</v>
      </c>
      <c r="AU181" s="224" t="s">
        <v>95</v>
      </c>
      <c r="AY181" s="16" t="s">
        <v>211</v>
      </c>
      <c r="BE181" s="225">
        <f>IF(N181="základná",J181,0)</f>
        <v>0</v>
      </c>
      <c r="BF181" s="225">
        <f>IF(N181="znížená",J181,0)</f>
        <v>0</v>
      </c>
      <c r="BG181" s="225">
        <f>IF(N181="zákl. prenesená",J181,0)</f>
        <v>0</v>
      </c>
      <c r="BH181" s="225">
        <f>IF(N181="zníž. prenesená",J181,0)</f>
        <v>0</v>
      </c>
      <c r="BI181" s="225">
        <f>IF(N181="nulová",J181,0)</f>
        <v>0</v>
      </c>
      <c r="BJ181" s="16" t="s">
        <v>95</v>
      </c>
      <c r="BK181" s="225">
        <f>ROUND(I181*H181,2)</f>
        <v>0</v>
      </c>
      <c r="BL181" s="16" t="s">
        <v>217</v>
      </c>
      <c r="BM181" s="224" t="s">
        <v>728</v>
      </c>
    </row>
    <row r="182" spans="1:65" s="2" customFormat="1" ht="14.45" customHeight="1">
      <c r="A182" s="33"/>
      <c r="B182" s="34"/>
      <c r="C182" s="249" t="s">
        <v>309</v>
      </c>
      <c r="D182" s="249" t="s">
        <v>314</v>
      </c>
      <c r="E182" s="250" t="s">
        <v>729</v>
      </c>
      <c r="F182" s="251" t="s">
        <v>730</v>
      </c>
      <c r="G182" s="252" t="s">
        <v>216</v>
      </c>
      <c r="H182" s="253">
        <v>9.14</v>
      </c>
      <c r="I182" s="254"/>
      <c r="J182" s="253">
        <f>ROUND(I182*H182,2)</f>
        <v>0</v>
      </c>
      <c r="K182" s="255"/>
      <c r="L182" s="256"/>
      <c r="M182" s="257" t="s">
        <v>1</v>
      </c>
      <c r="N182" s="258" t="s">
        <v>42</v>
      </c>
      <c r="O182" s="74"/>
      <c r="P182" s="222">
        <f>O182*H182</f>
        <v>0</v>
      </c>
      <c r="Q182" s="222">
        <v>0.13800000000000001</v>
      </c>
      <c r="R182" s="222">
        <f>Q182*H182</f>
        <v>1.2613200000000002</v>
      </c>
      <c r="S182" s="222">
        <v>0</v>
      </c>
      <c r="T182" s="223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24" t="s">
        <v>252</v>
      </c>
      <c r="AT182" s="224" t="s">
        <v>314</v>
      </c>
      <c r="AU182" s="224" t="s">
        <v>95</v>
      </c>
      <c r="AY182" s="16" t="s">
        <v>211</v>
      </c>
      <c r="BE182" s="225">
        <f>IF(N182="základná",J182,0)</f>
        <v>0</v>
      </c>
      <c r="BF182" s="225">
        <f>IF(N182="znížená",J182,0)</f>
        <v>0</v>
      </c>
      <c r="BG182" s="225">
        <f>IF(N182="zákl. prenesená",J182,0)</f>
        <v>0</v>
      </c>
      <c r="BH182" s="225">
        <f>IF(N182="zníž. prenesená",J182,0)</f>
        <v>0</v>
      </c>
      <c r="BI182" s="225">
        <f>IF(N182="nulová",J182,0)</f>
        <v>0</v>
      </c>
      <c r="BJ182" s="16" t="s">
        <v>95</v>
      </c>
      <c r="BK182" s="225">
        <f>ROUND(I182*H182,2)</f>
        <v>0</v>
      </c>
      <c r="BL182" s="16" t="s">
        <v>217</v>
      </c>
      <c r="BM182" s="224" t="s">
        <v>731</v>
      </c>
    </row>
    <row r="183" spans="1:65" s="12" customFormat="1" ht="22.9" customHeight="1">
      <c r="B183" s="197"/>
      <c r="C183" s="198"/>
      <c r="D183" s="199" t="s">
        <v>75</v>
      </c>
      <c r="E183" s="211" t="s">
        <v>256</v>
      </c>
      <c r="F183" s="211" t="s">
        <v>457</v>
      </c>
      <c r="G183" s="198"/>
      <c r="H183" s="198"/>
      <c r="I183" s="201"/>
      <c r="J183" s="212">
        <f>BK183</f>
        <v>0</v>
      </c>
      <c r="K183" s="198"/>
      <c r="L183" s="203"/>
      <c r="M183" s="204"/>
      <c r="N183" s="205"/>
      <c r="O183" s="205"/>
      <c r="P183" s="206">
        <f>SUM(P184:P209)</f>
        <v>0</v>
      </c>
      <c r="Q183" s="205"/>
      <c r="R183" s="206">
        <f>SUM(R184:R209)</f>
        <v>12.226334699999999</v>
      </c>
      <c r="S183" s="205"/>
      <c r="T183" s="207">
        <f>SUM(T184:T209)</f>
        <v>0</v>
      </c>
      <c r="AR183" s="208" t="s">
        <v>84</v>
      </c>
      <c r="AT183" s="209" t="s">
        <v>75</v>
      </c>
      <c r="AU183" s="209" t="s">
        <v>84</v>
      </c>
      <c r="AY183" s="208" t="s">
        <v>211</v>
      </c>
      <c r="BK183" s="210">
        <f>SUM(BK184:BK209)</f>
        <v>0</v>
      </c>
    </row>
    <row r="184" spans="1:65" s="2" customFormat="1" ht="30" customHeight="1">
      <c r="A184" s="33"/>
      <c r="B184" s="34"/>
      <c r="C184" s="213" t="s">
        <v>7</v>
      </c>
      <c r="D184" s="213" t="s">
        <v>213</v>
      </c>
      <c r="E184" s="214" t="s">
        <v>498</v>
      </c>
      <c r="F184" s="215" t="s">
        <v>499</v>
      </c>
      <c r="G184" s="216" t="s">
        <v>234</v>
      </c>
      <c r="H184" s="217">
        <v>12.67</v>
      </c>
      <c r="I184" s="218"/>
      <c r="J184" s="217">
        <f>ROUND(I184*H184,2)</f>
        <v>0</v>
      </c>
      <c r="K184" s="219"/>
      <c r="L184" s="38"/>
      <c r="M184" s="220" t="s">
        <v>1</v>
      </c>
      <c r="N184" s="221" t="s">
        <v>42</v>
      </c>
      <c r="O184" s="74"/>
      <c r="P184" s="222">
        <f>O184*H184</f>
        <v>0</v>
      </c>
      <c r="Q184" s="222">
        <v>0.15112999999999999</v>
      </c>
      <c r="R184" s="222">
        <f>Q184*H184</f>
        <v>1.9148170999999998</v>
      </c>
      <c r="S184" s="222">
        <v>0</v>
      </c>
      <c r="T184" s="223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24" t="s">
        <v>217</v>
      </c>
      <c r="AT184" s="224" t="s">
        <v>213</v>
      </c>
      <c r="AU184" s="224" t="s">
        <v>95</v>
      </c>
      <c r="AY184" s="16" t="s">
        <v>211</v>
      </c>
      <c r="BE184" s="225">
        <f>IF(N184="základná",J184,0)</f>
        <v>0</v>
      </c>
      <c r="BF184" s="225">
        <f>IF(N184="znížená",J184,0)</f>
        <v>0</v>
      </c>
      <c r="BG184" s="225">
        <f>IF(N184="zákl. prenesená",J184,0)</f>
        <v>0</v>
      </c>
      <c r="BH184" s="225">
        <f>IF(N184="zníž. prenesená",J184,0)</f>
        <v>0</v>
      </c>
      <c r="BI184" s="225">
        <f>IF(N184="nulová",J184,0)</f>
        <v>0</v>
      </c>
      <c r="BJ184" s="16" t="s">
        <v>95</v>
      </c>
      <c r="BK184" s="225">
        <f>ROUND(I184*H184,2)</f>
        <v>0</v>
      </c>
      <c r="BL184" s="16" t="s">
        <v>217</v>
      </c>
      <c r="BM184" s="224" t="s">
        <v>1264</v>
      </c>
    </row>
    <row r="185" spans="1:65" s="13" customFormat="1">
      <c r="B185" s="226"/>
      <c r="C185" s="227"/>
      <c r="D185" s="228" t="s">
        <v>219</v>
      </c>
      <c r="E185" s="229" t="s">
        <v>1</v>
      </c>
      <c r="F185" s="230" t="s">
        <v>1265</v>
      </c>
      <c r="G185" s="227"/>
      <c r="H185" s="231">
        <v>3.81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219</v>
      </c>
      <c r="AU185" s="237" t="s">
        <v>95</v>
      </c>
      <c r="AV185" s="13" t="s">
        <v>95</v>
      </c>
      <c r="AW185" s="13" t="s">
        <v>32</v>
      </c>
      <c r="AX185" s="13" t="s">
        <v>76</v>
      </c>
      <c r="AY185" s="237" t="s">
        <v>211</v>
      </c>
    </row>
    <row r="186" spans="1:65" s="13" customFormat="1">
      <c r="B186" s="226"/>
      <c r="C186" s="227"/>
      <c r="D186" s="228" t="s">
        <v>219</v>
      </c>
      <c r="E186" s="229" t="s">
        <v>1</v>
      </c>
      <c r="F186" s="230" t="s">
        <v>1266</v>
      </c>
      <c r="G186" s="227"/>
      <c r="H186" s="231">
        <v>1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219</v>
      </c>
      <c r="AU186" s="237" t="s">
        <v>95</v>
      </c>
      <c r="AV186" s="13" t="s">
        <v>95</v>
      </c>
      <c r="AW186" s="13" t="s">
        <v>32</v>
      </c>
      <c r="AX186" s="13" t="s">
        <v>76</v>
      </c>
      <c r="AY186" s="237" t="s">
        <v>211</v>
      </c>
    </row>
    <row r="187" spans="1:65" s="13" customFormat="1">
      <c r="B187" s="226"/>
      <c r="C187" s="227"/>
      <c r="D187" s="228" t="s">
        <v>219</v>
      </c>
      <c r="E187" s="229" t="s">
        <v>1</v>
      </c>
      <c r="F187" s="230" t="s">
        <v>1267</v>
      </c>
      <c r="G187" s="227"/>
      <c r="H187" s="231">
        <v>7.86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219</v>
      </c>
      <c r="AU187" s="237" t="s">
        <v>95</v>
      </c>
      <c r="AV187" s="13" t="s">
        <v>95</v>
      </c>
      <c r="AW187" s="13" t="s">
        <v>32</v>
      </c>
      <c r="AX187" s="13" t="s">
        <v>76</v>
      </c>
      <c r="AY187" s="237" t="s">
        <v>211</v>
      </c>
    </row>
    <row r="188" spans="1:65" s="14" customFormat="1">
      <c r="B188" s="238"/>
      <c r="C188" s="239"/>
      <c r="D188" s="228" t="s">
        <v>219</v>
      </c>
      <c r="E188" s="240" t="s">
        <v>1</v>
      </c>
      <c r="F188" s="241" t="s">
        <v>231</v>
      </c>
      <c r="G188" s="239"/>
      <c r="H188" s="242">
        <v>12.670000000000002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AT188" s="248" t="s">
        <v>219</v>
      </c>
      <c r="AU188" s="248" t="s">
        <v>95</v>
      </c>
      <c r="AV188" s="14" t="s">
        <v>217</v>
      </c>
      <c r="AW188" s="14" t="s">
        <v>32</v>
      </c>
      <c r="AX188" s="14" t="s">
        <v>84</v>
      </c>
      <c r="AY188" s="248" t="s">
        <v>211</v>
      </c>
    </row>
    <row r="189" spans="1:65" s="2" customFormat="1" ht="22.15" customHeight="1">
      <c r="A189" s="33"/>
      <c r="B189" s="34"/>
      <c r="C189" s="249" t="s">
        <v>318</v>
      </c>
      <c r="D189" s="249" t="s">
        <v>314</v>
      </c>
      <c r="E189" s="250" t="s">
        <v>503</v>
      </c>
      <c r="F189" s="251" t="s">
        <v>504</v>
      </c>
      <c r="G189" s="252" t="s">
        <v>384</v>
      </c>
      <c r="H189" s="253">
        <v>11.79</v>
      </c>
      <c r="I189" s="254"/>
      <c r="J189" s="253">
        <f>ROUND(I189*H189,2)</f>
        <v>0</v>
      </c>
      <c r="K189" s="255"/>
      <c r="L189" s="256"/>
      <c r="M189" s="257" t="s">
        <v>1</v>
      </c>
      <c r="N189" s="258" t="s">
        <v>42</v>
      </c>
      <c r="O189" s="74"/>
      <c r="P189" s="222">
        <f>O189*H189</f>
        <v>0</v>
      </c>
      <c r="Q189" s="222">
        <v>0.09</v>
      </c>
      <c r="R189" s="222">
        <f>Q189*H189</f>
        <v>1.0610999999999999</v>
      </c>
      <c r="S189" s="222">
        <v>0</v>
      </c>
      <c r="T189" s="223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24" t="s">
        <v>252</v>
      </c>
      <c r="AT189" s="224" t="s">
        <v>314</v>
      </c>
      <c r="AU189" s="224" t="s">
        <v>95</v>
      </c>
      <c r="AY189" s="16" t="s">
        <v>211</v>
      </c>
      <c r="BE189" s="225">
        <f>IF(N189="základná",J189,0)</f>
        <v>0</v>
      </c>
      <c r="BF189" s="225">
        <f>IF(N189="znížená",J189,0)</f>
        <v>0</v>
      </c>
      <c r="BG189" s="225">
        <f>IF(N189="zákl. prenesená",J189,0)</f>
        <v>0</v>
      </c>
      <c r="BH189" s="225">
        <f>IF(N189="zníž. prenesená",J189,0)</f>
        <v>0</v>
      </c>
      <c r="BI189" s="225">
        <f>IF(N189="nulová",J189,0)</f>
        <v>0</v>
      </c>
      <c r="BJ189" s="16" t="s">
        <v>95</v>
      </c>
      <c r="BK189" s="225">
        <f>ROUND(I189*H189,2)</f>
        <v>0</v>
      </c>
      <c r="BL189" s="16" t="s">
        <v>217</v>
      </c>
      <c r="BM189" s="224" t="s">
        <v>1268</v>
      </c>
    </row>
    <row r="190" spans="1:65" s="13" customFormat="1">
      <c r="B190" s="226"/>
      <c r="C190" s="227"/>
      <c r="D190" s="228" t="s">
        <v>219</v>
      </c>
      <c r="E190" s="229" t="s">
        <v>1</v>
      </c>
      <c r="F190" s="230" t="s">
        <v>1265</v>
      </c>
      <c r="G190" s="227"/>
      <c r="H190" s="231">
        <v>3.81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219</v>
      </c>
      <c r="AU190" s="237" t="s">
        <v>95</v>
      </c>
      <c r="AV190" s="13" t="s">
        <v>95</v>
      </c>
      <c r="AW190" s="13" t="s">
        <v>32</v>
      </c>
      <c r="AX190" s="13" t="s">
        <v>76</v>
      </c>
      <c r="AY190" s="237" t="s">
        <v>211</v>
      </c>
    </row>
    <row r="191" spans="1:65" s="13" customFormat="1">
      <c r="B191" s="226"/>
      <c r="C191" s="227"/>
      <c r="D191" s="228" t="s">
        <v>219</v>
      </c>
      <c r="E191" s="229" t="s">
        <v>1</v>
      </c>
      <c r="F191" s="230" t="s">
        <v>1267</v>
      </c>
      <c r="G191" s="227"/>
      <c r="H191" s="231">
        <v>7.86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AT191" s="237" t="s">
        <v>219</v>
      </c>
      <c r="AU191" s="237" t="s">
        <v>95</v>
      </c>
      <c r="AV191" s="13" t="s">
        <v>95</v>
      </c>
      <c r="AW191" s="13" t="s">
        <v>32</v>
      </c>
      <c r="AX191" s="13" t="s">
        <v>76</v>
      </c>
      <c r="AY191" s="237" t="s">
        <v>211</v>
      </c>
    </row>
    <row r="192" spans="1:65" s="14" customFormat="1">
      <c r="B192" s="238"/>
      <c r="C192" s="239"/>
      <c r="D192" s="228" t="s">
        <v>219</v>
      </c>
      <c r="E192" s="240" t="s">
        <v>1</v>
      </c>
      <c r="F192" s="241" t="s">
        <v>231</v>
      </c>
      <c r="G192" s="239"/>
      <c r="H192" s="242">
        <v>11.67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219</v>
      </c>
      <c r="AU192" s="248" t="s">
        <v>95</v>
      </c>
      <c r="AV192" s="14" t="s">
        <v>217</v>
      </c>
      <c r="AW192" s="14" t="s">
        <v>32</v>
      </c>
      <c r="AX192" s="14" t="s">
        <v>84</v>
      </c>
      <c r="AY192" s="248" t="s">
        <v>211</v>
      </c>
    </row>
    <row r="193" spans="1:65" s="13" customFormat="1">
      <c r="B193" s="226"/>
      <c r="C193" s="227"/>
      <c r="D193" s="228" t="s">
        <v>219</v>
      </c>
      <c r="E193" s="227"/>
      <c r="F193" s="230" t="s">
        <v>1269</v>
      </c>
      <c r="G193" s="227"/>
      <c r="H193" s="231">
        <v>11.79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219</v>
      </c>
      <c r="AU193" s="237" t="s">
        <v>95</v>
      </c>
      <c r="AV193" s="13" t="s">
        <v>95</v>
      </c>
      <c r="AW193" s="13" t="s">
        <v>4</v>
      </c>
      <c r="AX193" s="13" t="s">
        <v>84</v>
      </c>
      <c r="AY193" s="237" t="s">
        <v>211</v>
      </c>
    </row>
    <row r="194" spans="1:65" s="2" customFormat="1" ht="14.45" customHeight="1">
      <c r="A194" s="33"/>
      <c r="B194" s="34"/>
      <c r="C194" s="249" t="s">
        <v>323</v>
      </c>
      <c r="D194" s="249" t="s">
        <v>314</v>
      </c>
      <c r="E194" s="250" t="s">
        <v>1270</v>
      </c>
      <c r="F194" s="251" t="s">
        <v>1271</v>
      </c>
      <c r="G194" s="252" t="s">
        <v>384</v>
      </c>
      <c r="H194" s="253">
        <v>1.02</v>
      </c>
      <c r="I194" s="254"/>
      <c r="J194" s="253">
        <f>ROUND(I194*H194,2)</f>
        <v>0</v>
      </c>
      <c r="K194" s="255"/>
      <c r="L194" s="256"/>
      <c r="M194" s="257" t="s">
        <v>1</v>
      </c>
      <c r="N194" s="258" t="s">
        <v>42</v>
      </c>
      <c r="O194" s="74"/>
      <c r="P194" s="222">
        <f>O194*H194</f>
        <v>0</v>
      </c>
      <c r="Q194" s="222">
        <v>8.48E-2</v>
      </c>
      <c r="R194" s="222">
        <f>Q194*H194</f>
        <v>8.6496000000000003E-2</v>
      </c>
      <c r="S194" s="222">
        <v>0</v>
      </c>
      <c r="T194" s="223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24" t="s">
        <v>252</v>
      </c>
      <c r="AT194" s="224" t="s">
        <v>314</v>
      </c>
      <c r="AU194" s="224" t="s">
        <v>95</v>
      </c>
      <c r="AY194" s="16" t="s">
        <v>211</v>
      </c>
      <c r="BE194" s="225">
        <f>IF(N194="základná",J194,0)</f>
        <v>0</v>
      </c>
      <c r="BF194" s="225">
        <f>IF(N194="znížená",J194,0)</f>
        <v>0</v>
      </c>
      <c r="BG194" s="225">
        <f>IF(N194="zákl. prenesená",J194,0)</f>
        <v>0</v>
      </c>
      <c r="BH194" s="225">
        <f>IF(N194="zníž. prenesená",J194,0)</f>
        <v>0</v>
      </c>
      <c r="BI194" s="225">
        <f>IF(N194="nulová",J194,0)</f>
        <v>0</v>
      </c>
      <c r="BJ194" s="16" t="s">
        <v>95</v>
      </c>
      <c r="BK194" s="225">
        <f>ROUND(I194*H194,2)</f>
        <v>0</v>
      </c>
      <c r="BL194" s="16" t="s">
        <v>217</v>
      </c>
      <c r="BM194" s="224" t="s">
        <v>1272</v>
      </c>
    </row>
    <row r="195" spans="1:65" s="13" customFormat="1">
      <c r="B195" s="226"/>
      <c r="C195" s="227"/>
      <c r="D195" s="228" t="s">
        <v>219</v>
      </c>
      <c r="E195" s="227"/>
      <c r="F195" s="230" t="s">
        <v>759</v>
      </c>
      <c r="G195" s="227"/>
      <c r="H195" s="231">
        <v>1.02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AT195" s="237" t="s">
        <v>219</v>
      </c>
      <c r="AU195" s="237" t="s">
        <v>95</v>
      </c>
      <c r="AV195" s="13" t="s">
        <v>95</v>
      </c>
      <c r="AW195" s="13" t="s">
        <v>4</v>
      </c>
      <c r="AX195" s="13" t="s">
        <v>84</v>
      </c>
      <c r="AY195" s="237" t="s">
        <v>211</v>
      </c>
    </row>
    <row r="196" spans="1:65" s="2" customFormat="1" ht="30" customHeight="1">
      <c r="A196" s="33"/>
      <c r="B196" s="34"/>
      <c r="C196" s="213" t="s">
        <v>327</v>
      </c>
      <c r="D196" s="213" t="s">
        <v>213</v>
      </c>
      <c r="E196" s="214" t="s">
        <v>508</v>
      </c>
      <c r="F196" s="215" t="s">
        <v>509</v>
      </c>
      <c r="G196" s="216" t="s">
        <v>234</v>
      </c>
      <c r="H196" s="217">
        <v>33.42</v>
      </c>
      <c r="I196" s="218"/>
      <c r="J196" s="217">
        <f>ROUND(I196*H196,2)</f>
        <v>0</v>
      </c>
      <c r="K196" s="219"/>
      <c r="L196" s="38"/>
      <c r="M196" s="220" t="s">
        <v>1</v>
      </c>
      <c r="N196" s="221" t="s">
        <v>42</v>
      </c>
      <c r="O196" s="74"/>
      <c r="P196" s="222">
        <f>O196*H196</f>
        <v>0</v>
      </c>
      <c r="Q196" s="222">
        <v>9.8530000000000006E-2</v>
      </c>
      <c r="R196" s="222">
        <f>Q196*H196</f>
        <v>3.2928726000000004</v>
      </c>
      <c r="S196" s="222">
        <v>0</v>
      </c>
      <c r="T196" s="223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24" t="s">
        <v>217</v>
      </c>
      <c r="AT196" s="224" t="s">
        <v>213</v>
      </c>
      <c r="AU196" s="224" t="s">
        <v>95</v>
      </c>
      <c r="AY196" s="16" t="s">
        <v>211</v>
      </c>
      <c r="BE196" s="225">
        <f>IF(N196="základná",J196,0)</f>
        <v>0</v>
      </c>
      <c r="BF196" s="225">
        <f>IF(N196="znížená",J196,0)</f>
        <v>0</v>
      </c>
      <c r="BG196" s="225">
        <f>IF(N196="zákl. prenesená",J196,0)</f>
        <v>0</v>
      </c>
      <c r="BH196" s="225">
        <f>IF(N196="zníž. prenesená",J196,0)</f>
        <v>0</v>
      </c>
      <c r="BI196" s="225">
        <f>IF(N196="nulová",J196,0)</f>
        <v>0</v>
      </c>
      <c r="BJ196" s="16" t="s">
        <v>95</v>
      </c>
      <c r="BK196" s="225">
        <f>ROUND(I196*H196,2)</f>
        <v>0</v>
      </c>
      <c r="BL196" s="16" t="s">
        <v>217</v>
      </c>
      <c r="BM196" s="224" t="s">
        <v>760</v>
      </c>
    </row>
    <row r="197" spans="1:65" s="13" customFormat="1">
      <c r="B197" s="226"/>
      <c r="C197" s="227"/>
      <c r="D197" s="228" t="s">
        <v>219</v>
      </c>
      <c r="E197" s="229" t="s">
        <v>1</v>
      </c>
      <c r="F197" s="230" t="s">
        <v>1273</v>
      </c>
      <c r="G197" s="227"/>
      <c r="H197" s="231">
        <v>33.42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AT197" s="237" t="s">
        <v>219</v>
      </c>
      <c r="AU197" s="237" t="s">
        <v>95</v>
      </c>
      <c r="AV197" s="13" t="s">
        <v>95</v>
      </c>
      <c r="AW197" s="13" t="s">
        <v>32</v>
      </c>
      <c r="AX197" s="13" t="s">
        <v>84</v>
      </c>
      <c r="AY197" s="237" t="s">
        <v>211</v>
      </c>
    </row>
    <row r="198" spans="1:65" s="2" customFormat="1" ht="14.45" customHeight="1">
      <c r="A198" s="33"/>
      <c r="B198" s="34"/>
      <c r="C198" s="249" t="s">
        <v>332</v>
      </c>
      <c r="D198" s="249" t="s">
        <v>314</v>
      </c>
      <c r="E198" s="250" t="s">
        <v>513</v>
      </c>
      <c r="F198" s="251" t="s">
        <v>514</v>
      </c>
      <c r="G198" s="252" t="s">
        <v>384</v>
      </c>
      <c r="H198" s="253">
        <v>33.75</v>
      </c>
      <c r="I198" s="254"/>
      <c r="J198" s="253">
        <f>ROUND(I198*H198,2)</f>
        <v>0</v>
      </c>
      <c r="K198" s="255"/>
      <c r="L198" s="256"/>
      <c r="M198" s="257" t="s">
        <v>1</v>
      </c>
      <c r="N198" s="258" t="s">
        <v>42</v>
      </c>
      <c r="O198" s="74"/>
      <c r="P198" s="222">
        <f>O198*H198</f>
        <v>0</v>
      </c>
      <c r="Q198" s="222">
        <v>2.3E-2</v>
      </c>
      <c r="R198" s="222">
        <f>Q198*H198</f>
        <v>0.77625</v>
      </c>
      <c r="S198" s="222">
        <v>0</v>
      </c>
      <c r="T198" s="223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224" t="s">
        <v>252</v>
      </c>
      <c r="AT198" s="224" t="s">
        <v>314</v>
      </c>
      <c r="AU198" s="224" t="s">
        <v>95</v>
      </c>
      <c r="AY198" s="16" t="s">
        <v>211</v>
      </c>
      <c r="BE198" s="225">
        <f>IF(N198="základná",J198,0)</f>
        <v>0</v>
      </c>
      <c r="BF198" s="225">
        <f>IF(N198="znížená",J198,0)</f>
        <v>0</v>
      </c>
      <c r="BG198" s="225">
        <f>IF(N198="zákl. prenesená",J198,0)</f>
        <v>0</v>
      </c>
      <c r="BH198" s="225">
        <f>IF(N198="zníž. prenesená",J198,0)</f>
        <v>0</v>
      </c>
      <c r="BI198" s="225">
        <f>IF(N198="nulová",J198,0)</f>
        <v>0</v>
      </c>
      <c r="BJ198" s="16" t="s">
        <v>95</v>
      </c>
      <c r="BK198" s="225">
        <f>ROUND(I198*H198,2)</f>
        <v>0</v>
      </c>
      <c r="BL198" s="16" t="s">
        <v>217</v>
      </c>
      <c r="BM198" s="224" t="s">
        <v>762</v>
      </c>
    </row>
    <row r="199" spans="1:65" s="13" customFormat="1">
      <c r="B199" s="226"/>
      <c r="C199" s="227"/>
      <c r="D199" s="228" t="s">
        <v>219</v>
      </c>
      <c r="E199" s="227"/>
      <c r="F199" s="230" t="s">
        <v>1274</v>
      </c>
      <c r="G199" s="227"/>
      <c r="H199" s="231">
        <v>33.75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AT199" s="237" t="s">
        <v>219</v>
      </c>
      <c r="AU199" s="237" t="s">
        <v>95</v>
      </c>
      <c r="AV199" s="13" t="s">
        <v>95</v>
      </c>
      <c r="AW199" s="13" t="s">
        <v>4</v>
      </c>
      <c r="AX199" s="13" t="s">
        <v>84</v>
      </c>
      <c r="AY199" s="237" t="s">
        <v>211</v>
      </c>
    </row>
    <row r="200" spans="1:65" s="2" customFormat="1" ht="22.15" customHeight="1">
      <c r="A200" s="33"/>
      <c r="B200" s="34"/>
      <c r="C200" s="213" t="s">
        <v>337</v>
      </c>
      <c r="D200" s="213" t="s">
        <v>213</v>
      </c>
      <c r="E200" s="214" t="s">
        <v>518</v>
      </c>
      <c r="F200" s="215" t="s">
        <v>519</v>
      </c>
      <c r="G200" s="216" t="s">
        <v>239</v>
      </c>
      <c r="H200" s="217">
        <v>2.2999999999999998</v>
      </c>
      <c r="I200" s="218"/>
      <c r="J200" s="217">
        <f>ROUND(I200*H200,2)</f>
        <v>0</v>
      </c>
      <c r="K200" s="219"/>
      <c r="L200" s="38"/>
      <c r="M200" s="220" t="s">
        <v>1</v>
      </c>
      <c r="N200" s="221" t="s">
        <v>42</v>
      </c>
      <c r="O200" s="74"/>
      <c r="P200" s="222">
        <f>O200*H200</f>
        <v>0</v>
      </c>
      <c r="Q200" s="222">
        <v>2.2151299999999998</v>
      </c>
      <c r="R200" s="222">
        <f>Q200*H200</f>
        <v>5.0947989999999992</v>
      </c>
      <c r="S200" s="222">
        <v>0</v>
      </c>
      <c r="T200" s="223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224" t="s">
        <v>217</v>
      </c>
      <c r="AT200" s="224" t="s">
        <v>213</v>
      </c>
      <c r="AU200" s="224" t="s">
        <v>95</v>
      </c>
      <c r="AY200" s="16" t="s">
        <v>211</v>
      </c>
      <c r="BE200" s="225">
        <f>IF(N200="základná",J200,0)</f>
        <v>0</v>
      </c>
      <c r="BF200" s="225">
        <f>IF(N200="znížená",J200,0)</f>
        <v>0</v>
      </c>
      <c r="BG200" s="225">
        <f>IF(N200="zákl. prenesená",J200,0)</f>
        <v>0</v>
      </c>
      <c r="BH200" s="225">
        <f>IF(N200="zníž. prenesená",J200,0)</f>
        <v>0</v>
      </c>
      <c r="BI200" s="225">
        <f>IF(N200="nulová",J200,0)</f>
        <v>0</v>
      </c>
      <c r="BJ200" s="16" t="s">
        <v>95</v>
      </c>
      <c r="BK200" s="225">
        <f>ROUND(I200*H200,2)</f>
        <v>0</v>
      </c>
      <c r="BL200" s="16" t="s">
        <v>217</v>
      </c>
      <c r="BM200" s="224" t="s">
        <v>764</v>
      </c>
    </row>
    <row r="201" spans="1:65" s="13" customFormat="1">
      <c r="B201" s="226"/>
      <c r="C201" s="227"/>
      <c r="D201" s="228" t="s">
        <v>219</v>
      </c>
      <c r="E201" s="229" t="s">
        <v>1</v>
      </c>
      <c r="F201" s="230" t="s">
        <v>1275</v>
      </c>
      <c r="G201" s="227"/>
      <c r="H201" s="231">
        <v>2.2999999999999998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AT201" s="237" t="s">
        <v>219</v>
      </c>
      <c r="AU201" s="237" t="s">
        <v>95</v>
      </c>
      <c r="AV201" s="13" t="s">
        <v>95</v>
      </c>
      <c r="AW201" s="13" t="s">
        <v>32</v>
      </c>
      <c r="AX201" s="13" t="s">
        <v>84</v>
      </c>
      <c r="AY201" s="237" t="s">
        <v>211</v>
      </c>
    </row>
    <row r="202" spans="1:65" s="2" customFormat="1" ht="22.15" customHeight="1">
      <c r="A202" s="33"/>
      <c r="B202" s="34"/>
      <c r="C202" s="213" t="s">
        <v>342</v>
      </c>
      <c r="D202" s="213" t="s">
        <v>213</v>
      </c>
      <c r="E202" s="214" t="s">
        <v>523</v>
      </c>
      <c r="F202" s="215" t="s">
        <v>524</v>
      </c>
      <c r="G202" s="216" t="s">
        <v>234</v>
      </c>
      <c r="H202" s="217">
        <v>7.89</v>
      </c>
      <c r="I202" s="218"/>
      <c r="J202" s="217">
        <f t="shared" ref="J202:J208" si="5">ROUND(I202*H202,2)</f>
        <v>0</v>
      </c>
      <c r="K202" s="219"/>
      <c r="L202" s="38"/>
      <c r="M202" s="220" t="s">
        <v>1</v>
      </c>
      <c r="N202" s="221" t="s">
        <v>42</v>
      </c>
      <c r="O202" s="74"/>
      <c r="P202" s="222">
        <f t="shared" ref="P202:P208" si="6">O202*H202</f>
        <v>0</v>
      </c>
      <c r="Q202" s="222">
        <v>0</v>
      </c>
      <c r="R202" s="222">
        <f t="shared" ref="R202:R208" si="7">Q202*H202</f>
        <v>0</v>
      </c>
      <c r="S202" s="222">
        <v>0</v>
      </c>
      <c r="T202" s="223">
        <f t="shared" ref="T202:T208" si="8"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224" t="s">
        <v>217</v>
      </c>
      <c r="AT202" s="224" t="s">
        <v>213</v>
      </c>
      <c r="AU202" s="224" t="s">
        <v>95</v>
      </c>
      <c r="AY202" s="16" t="s">
        <v>211</v>
      </c>
      <c r="BE202" s="225">
        <f t="shared" ref="BE202:BE208" si="9">IF(N202="základná",J202,0)</f>
        <v>0</v>
      </c>
      <c r="BF202" s="225">
        <f t="shared" ref="BF202:BF208" si="10">IF(N202="znížená",J202,0)</f>
        <v>0</v>
      </c>
      <c r="BG202" s="225">
        <f t="shared" ref="BG202:BG208" si="11">IF(N202="zákl. prenesená",J202,0)</f>
        <v>0</v>
      </c>
      <c r="BH202" s="225">
        <f t="shared" ref="BH202:BH208" si="12">IF(N202="zníž. prenesená",J202,0)</f>
        <v>0</v>
      </c>
      <c r="BI202" s="225">
        <f t="shared" ref="BI202:BI208" si="13">IF(N202="nulová",J202,0)</f>
        <v>0</v>
      </c>
      <c r="BJ202" s="16" t="s">
        <v>95</v>
      </c>
      <c r="BK202" s="225">
        <f t="shared" ref="BK202:BK208" si="14">ROUND(I202*H202,2)</f>
        <v>0</v>
      </c>
      <c r="BL202" s="16" t="s">
        <v>217</v>
      </c>
      <c r="BM202" s="224" t="s">
        <v>1276</v>
      </c>
    </row>
    <row r="203" spans="1:65" s="2" customFormat="1" ht="34.9" customHeight="1">
      <c r="A203" s="33"/>
      <c r="B203" s="34"/>
      <c r="C203" s="213" t="s">
        <v>347</v>
      </c>
      <c r="D203" s="213" t="s">
        <v>213</v>
      </c>
      <c r="E203" s="214" t="s">
        <v>527</v>
      </c>
      <c r="F203" s="215" t="s">
        <v>528</v>
      </c>
      <c r="G203" s="216" t="s">
        <v>216</v>
      </c>
      <c r="H203" s="217">
        <v>3.94</v>
      </c>
      <c r="I203" s="218"/>
      <c r="J203" s="217">
        <f t="shared" si="5"/>
        <v>0</v>
      </c>
      <c r="K203" s="219"/>
      <c r="L203" s="38"/>
      <c r="M203" s="220" t="s">
        <v>1</v>
      </c>
      <c r="N203" s="221" t="s">
        <v>42</v>
      </c>
      <c r="O203" s="74"/>
      <c r="P203" s="222">
        <f t="shared" si="6"/>
        <v>0</v>
      </c>
      <c r="Q203" s="222">
        <v>0</v>
      </c>
      <c r="R203" s="222">
        <f t="shared" si="7"/>
        <v>0</v>
      </c>
      <c r="S203" s="222">
        <v>0</v>
      </c>
      <c r="T203" s="223">
        <f t="shared" si="8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224" t="s">
        <v>217</v>
      </c>
      <c r="AT203" s="224" t="s">
        <v>213</v>
      </c>
      <c r="AU203" s="224" t="s">
        <v>95</v>
      </c>
      <c r="AY203" s="16" t="s">
        <v>211</v>
      </c>
      <c r="BE203" s="225">
        <f t="shared" si="9"/>
        <v>0</v>
      </c>
      <c r="BF203" s="225">
        <f t="shared" si="10"/>
        <v>0</v>
      </c>
      <c r="BG203" s="225">
        <f t="shared" si="11"/>
        <v>0</v>
      </c>
      <c r="BH203" s="225">
        <f t="shared" si="12"/>
        <v>0</v>
      </c>
      <c r="BI203" s="225">
        <f t="shared" si="13"/>
        <v>0</v>
      </c>
      <c r="BJ203" s="16" t="s">
        <v>95</v>
      </c>
      <c r="BK203" s="225">
        <f t="shared" si="14"/>
        <v>0</v>
      </c>
      <c r="BL203" s="16" t="s">
        <v>217</v>
      </c>
      <c r="BM203" s="224" t="s">
        <v>1277</v>
      </c>
    </row>
    <row r="204" spans="1:65" s="2" customFormat="1" ht="30" customHeight="1">
      <c r="A204" s="33"/>
      <c r="B204" s="34"/>
      <c r="C204" s="213" t="s">
        <v>352</v>
      </c>
      <c r="D204" s="213" t="s">
        <v>213</v>
      </c>
      <c r="E204" s="214" t="s">
        <v>543</v>
      </c>
      <c r="F204" s="215" t="s">
        <v>544</v>
      </c>
      <c r="G204" s="216" t="s">
        <v>306</v>
      </c>
      <c r="H204" s="217">
        <v>11.1</v>
      </c>
      <c r="I204" s="218"/>
      <c r="J204" s="217">
        <f t="shared" si="5"/>
        <v>0</v>
      </c>
      <c r="K204" s="219"/>
      <c r="L204" s="38"/>
      <c r="M204" s="220" t="s">
        <v>1</v>
      </c>
      <c r="N204" s="221" t="s">
        <v>42</v>
      </c>
      <c r="O204" s="74"/>
      <c r="P204" s="222">
        <f t="shared" si="6"/>
        <v>0</v>
      </c>
      <c r="Q204" s="222">
        <v>0</v>
      </c>
      <c r="R204" s="222">
        <f t="shared" si="7"/>
        <v>0</v>
      </c>
      <c r="S204" s="222">
        <v>0</v>
      </c>
      <c r="T204" s="223">
        <f t="shared" si="8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24" t="s">
        <v>217</v>
      </c>
      <c r="AT204" s="224" t="s">
        <v>213</v>
      </c>
      <c r="AU204" s="224" t="s">
        <v>95</v>
      </c>
      <c r="AY204" s="16" t="s">
        <v>211</v>
      </c>
      <c r="BE204" s="225">
        <f t="shared" si="9"/>
        <v>0</v>
      </c>
      <c r="BF204" s="225">
        <f t="shared" si="10"/>
        <v>0</v>
      </c>
      <c r="BG204" s="225">
        <f t="shared" si="11"/>
        <v>0</v>
      </c>
      <c r="BH204" s="225">
        <f t="shared" si="12"/>
        <v>0</v>
      </c>
      <c r="BI204" s="225">
        <f t="shared" si="13"/>
        <v>0</v>
      </c>
      <c r="BJ204" s="16" t="s">
        <v>95</v>
      </c>
      <c r="BK204" s="225">
        <f t="shared" si="14"/>
        <v>0</v>
      </c>
      <c r="BL204" s="16" t="s">
        <v>217</v>
      </c>
      <c r="BM204" s="224" t="s">
        <v>1278</v>
      </c>
    </row>
    <row r="205" spans="1:65" s="2" customFormat="1" ht="22.15" customHeight="1">
      <c r="A205" s="33"/>
      <c r="B205" s="34"/>
      <c r="C205" s="213" t="s">
        <v>357</v>
      </c>
      <c r="D205" s="213" t="s">
        <v>213</v>
      </c>
      <c r="E205" s="214" t="s">
        <v>547</v>
      </c>
      <c r="F205" s="215" t="s">
        <v>548</v>
      </c>
      <c r="G205" s="216" t="s">
        <v>306</v>
      </c>
      <c r="H205" s="217">
        <v>11.1</v>
      </c>
      <c r="I205" s="218"/>
      <c r="J205" s="217">
        <f t="shared" si="5"/>
        <v>0</v>
      </c>
      <c r="K205" s="219"/>
      <c r="L205" s="38"/>
      <c r="M205" s="220" t="s">
        <v>1</v>
      </c>
      <c r="N205" s="221" t="s">
        <v>42</v>
      </c>
      <c r="O205" s="74"/>
      <c r="P205" s="222">
        <f t="shared" si="6"/>
        <v>0</v>
      </c>
      <c r="Q205" s="222">
        <v>0</v>
      </c>
      <c r="R205" s="222">
        <f t="shared" si="7"/>
        <v>0</v>
      </c>
      <c r="S205" s="222">
        <v>0</v>
      </c>
      <c r="T205" s="223">
        <f t="shared" si="8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224" t="s">
        <v>217</v>
      </c>
      <c r="AT205" s="224" t="s">
        <v>213</v>
      </c>
      <c r="AU205" s="224" t="s">
        <v>95</v>
      </c>
      <c r="AY205" s="16" t="s">
        <v>211</v>
      </c>
      <c r="BE205" s="225">
        <f t="shared" si="9"/>
        <v>0</v>
      </c>
      <c r="BF205" s="225">
        <f t="shared" si="10"/>
        <v>0</v>
      </c>
      <c r="BG205" s="225">
        <f t="shared" si="11"/>
        <v>0</v>
      </c>
      <c r="BH205" s="225">
        <f t="shared" si="12"/>
        <v>0</v>
      </c>
      <c r="BI205" s="225">
        <f t="shared" si="13"/>
        <v>0</v>
      </c>
      <c r="BJ205" s="16" t="s">
        <v>95</v>
      </c>
      <c r="BK205" s="225">
        <f t="shared" si="14"/>
        <v>0</v>
      </c>
      <c r="BL205" s="16" t="s">
        <v>217</v>
      </c>
      <c r="BM205" s="224" t="s">
        <v>1279</v>
      </c>
    </row>
    <row r="206" spans="1:65" s="2" customFormat="1" ht="22.15" customHeight="1">
      <c r="A206" s="33"/>
      <c r="B206" s="34"/>
      <c r="C206" s="213" t="s">
        <v>362</v>
      </c>
      <c r="D206" s="213" t="s">
        <v>213</v>
      </c>
      <c r="E206" s="214" t="s">
        <v>551</v>
      </c>
      <c r="F206" s="215" t="s">
        <v>552</v>
      </c>
      <c r="G206" s="216" t="s">
        <v>306</v>
      </c>
      <c r="H206" s="217">
        <v>11.1</v>
      </c>
      <c r="I206" s="218"/>
      <c r="J206" s="217">
        <f t="shared" si="5"/>
        <v>0</v>
      </c>
      <c r="K206" s="219"/>
      <c r="L206" s="38"/>
      <c r="M206" s="220" t="s">
        <v>1</v>
      </c>
      <c r="N206" s="221" t="s">
        <v>42</v>
      </c>
      <c r="O206" s="74"/>
      <c r="P206" s="222">
        <f t="shared" si="6"/>
        <v>0</v>
      </c>
      <c r="Q206" s="222">
        <v>0</v>
      </c>
      <c r="R206" s="222">
        <f t="shared" si="7"/>
        <v>0</v>
      </c>
      <c r="S206" s="222">
        <v>0</v>
      </c>
      <c r="T206" s="223">
        <f t="shared" si="8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224" t="s">
        <v>217</v>
      </c>
      <c r="AT206" s="224" t="s">
        <v>213</v>
      </c>
      <c r="AU206" s="224" t="s">
        <v>95</v>
      </c>
      <c r="AY206" s="16" t="s">
        <v>211</v>
      </c>
      <c r="BE206" s="225">
        <f t="shared" si="9"/>
        <v>0</v>
      </c>
      <c r="BF206" s="225">
        <f t="shared" si="10"/>
        <v>0</v>
      </c>
      <c r="BG206" s="225">
        <f t="shared" si="11"/>
        <v>0</v>
      </c>
      <c r="BH206" s="225">
        <f t="shared" si="12"/>
        <v>0</v>
      </c>
      <c r="BI206" s="225">
        <f t="shared" si="13"/>
        <v>0</v>
      </c>
      <c r="BJ206" s="16" t="s">
        <v>95</v>
      </c>
      <c r="BK206" s="225">
        <f t="shared" si="14"/>
        <v>0</v>
      </c>
      <c r="BL206" s="16" t="s">
        <v>217</v>
      </c>
      <c r="BM206" s="224" t="s">
        <v>1280</v>
      </c>
    </row>
    <row r="207" spans="1:65" s="2" customFormat="1" ht="22.15" customHeight="1">
      <c r="A207" s="33"/>
      <c r="B207" s="34"/>
      <c r="C207" s="213" t="s">
        <v>367</v>
      </c>
      <c r="D207" s="213" t="s">
        <v>213</v>
      </c>
      <c r="E207" s="214" t="s">
        <v>555</v>
      </c>
      <c r="F207" s="215" t="s">
        <v>556</v>
      </c>
      <c r="G207" s="216" t="s">
        <v>306</v>
      </c>
      <c r="H207" s="217">
        <v>3.23</v>
      </c>
      <c r="I207" s="218"/>
      <c r="J207" s="217">
        <f t="shared" si="5"/>
        <v>0</v>
      </c>
      <c r="K207" s="219"/>
      <c r="L207" s="38"/>
      <c r="M207" s="220" t="s">
        <v>1</v>
      </c>
      <c r="N207" s="221" t="s">
        <v>42</v>
      </c>
      <c r="O207" s="74"/>
      <c r="P207" s="222">
        <f t="shared" si="6"/>
        <v>0</v>
      </c>
      <c r="Q207" s="222">
        <v>0</v>
      </c>
      <c r="R207" s="222">
        <f t="shared" si="7"/>
        <v>0</v>
      </c>
      <c r="S207" s="222">
        <v>0</v>
      </c>
      <c r="T207" s="223">
        <f t="shared" si="8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24" t="s">
        <v>217</v>
      </c>
      <c r="AT207" s="224" t="s">
        <v>213</v>
      </c>
      <c r="AU207" s="224" t="s">
        <v>95</v>
      </c>
      <c r="AY207" s="16" t="s">
        <v>211</v>
      </c>
      <c r="BE207" s="225">
        <f t="shared" si="9"/>
        <v>0</v>
      </c>
      <c r="BF207" s="225">
        <f t="shared" si="10"/>
        <v>0</v>
      </c>
      <c r="BG207" s="225">
        <f t="shared" si="11"/>
        <v>0</v>
      </c>
      <c r="BH207" s="225">
        <f t="shared" si="12"/>
        <v>0</v>
      </c>
      <c r="BI207" s="225">
        <f t="shared" si="13"/>
        <v>0</v>
      </c>
      <c r="BJ207" s="16" t="s">
        <v>95</v>
      </c>
      <c r="BK207" s="225">
        <f t="shared" si="14"/>
        <v>0</v>
      </c>
      <c r="BL207" s="16" t="s">
        <v>217</v>
      </c>
      <c r="BM207" s="224" t="s">
        <v>775</v>
      </c>
    </row>
    <row r="208" spans="1:65" s="2" customFormat="1" ht="22.15" customHeight="1">
      <c r="A208" s="33"/>
      <c r="B208" s="34"/>
      <c r="C208" s="213" t="s">
        <v>371</v>
      </c>
      <c r="D208" s="213" t="s">
        <v>213</v>
      </c>
      <c r="E208" s="214" t="s">
        <v>559</v>
      </c>
      <c r="F208" s="215" t="s">
        <v>560</v>
      </c>
      <c r="G208" s="216" t="s">
        <v>306</v>
      </c>
      <c r="H208" s="217">
        <v>0.5</v>
      </c>
      <c r="I208" s="218"/>
      <c r="J208" s="217">
        <f t="shared" si="5"/>
        <v>0</v>
      </c>
      <c r="K208" s="219"/>
      <c r="L208" s="38"/>
      <c r="M208" s="220" t="s">
        <v>1</v>
      </c>
      <c r="N208" s="221" t="s">
        <v>42</v>
      </c>
      <c r="O208" s="74"/>
      <c r="P208" s="222">
        <f t="shared" si="6"/>
        <v>0</v>
      </c>
      <c r="Q208" s="222">
        <v>0</v>
      </c>
      <c r="R208" s="222">
        <f t="shared" si="7"/>
        <v>0</v>
      </c>
      <c r="S208" s="222">
        <v>0</v>
      </c>
      <c r="T208" s="223">
        <f t="shared" si="8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24" t="s">
        <v>217</v>
      </c>
      <c r="AT208" s="224" t="s">
        <v>213</v>
      </c>
      <c r="AU208" s="224" t="s">
        <v>95</v>
      </c>
      <c r="AY208" s="16" t="s">
        <v>211</v>
      </c>
      <c r="BE208" s="225">
        <f t="shared" si="9"/>
        <v>0</v>
      </c>
      <c r="BF208" s="225">
        <f t="shared" si="10"/>
        <v>0</v>
      </c>
      <c r="BG208" s="225">
        <f t="shared" si="11"/>
        <v>0</v>
      </c>
      <c r="BH208" s="225">
        <f t="shared" si="12"/>
        <v>0</v>
      </c>
      <c r="BI208" s="225">
        <f t="shared" si="13"/>
        <v>0</v>
      </c>
      <c r="BJ208" s="16" t="s">
        <v>95</v>
      </c>
      <c r="BK208" s="225">
        <f t="shared" si="14"/>
        <v>0</v>
      </c>
      <c r="BL208" s="16" t="s">
        <v>217</v>
      </c>
      <c r="BM208" s="224" t="s">
        <v>776</v>
      </c>
    </row>
    <row r="209" spans="1:65" s="13" customFormat="1">
      <c r="B209" s="226"/>
      <c r="C209" s="227"/>
      <c r="D209" s="228" t="s">
        <v>219</v>
      </c>
      <c r="E209" s="229" t="s">
        <v>1</v>
      </c>
      <c r="F209" s="230" t="s">
        <v>1281</v>
      </c>
      <c r="G209" s="227"/>
      <c r="H209" s="231">
        <v>0.5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AT209" s="237" t="s">
        <v>219</v>
      </c>
      <c r="AU209" s="237" t="s">
        <v>95</v>
      </c>
      <c r="AV209" s="13" t="s">
        <v>95</v>
      </c>
      <c r="AW209" s="13" t="s">
        <v>32</v>
      </c>
      <c r="AX209" s="13" t="s">
        <v>84</v>
      </c>
      <c r="AY209" s="237" t="s">
        <v>211</v>
      </c>
    </row>
    <row r="210" spans="1:65" s="12" customFormat="1" ht="22.9" customHeight="1">
      <c r="B210" s="197"/>
      <c r="C210" s="198"/>
      <c r="D210" s="199" t="s">
        <v>75</v>
      </c>
      <c r="E210" s="211" t="s">
        <v>562</v>
      </c>
      <c r="F210" s="211" t="s">
        <v>563</v>
      </c>
      <c r="G210" s="198"/>
      <c r="H210" s="198"/>
      <c r="I210" s="201"/>
      <c r="J210" s="212">
        <f>BK210</f>
        <v>0</v>
      </c>
      <c r="K210" s="198"/>
      <c r="L210" s="203"/>
      <c r="M210" s="204"/>
      <c r="N210" s="205"/>
      <c r="O210" s="205"/>
      <c r="P210" s="206">
        <f>P211</f>
        <v>0</v>
      </c>
      <c r="Q210" s="205"/>
      <c r="R210" s="206">
        <f>R211</f>
        <v>0</v>
      </c>
      <c r="S210" s="205"/>
      <c r="T210" s="207">
        <f>T211</f>
        <v>0</v>
      </c>
      <c r="AR210" s="208" t="s">
        <v>84</v>
      </c>
      <c r="AT210" s="209" t="s">
        <v>75</v>
      </c>
      <c r="AU210" s="209" t="s">
        <v>84</v>
      </c>
      <c r="AY210" s="208" t="s">
        <v>211</v>
      </c>
      <c r="BK210" s="210">
        <f>BK211</f>
        <v>0</v>
      </c>
    </row>
    <row r="211" spans="1:65" s="2" customFormat="1" ht="30" customHeight="1">
      <c r="A211" s="33"/>
      <c r="B211" s="34"/>
      <c r="C211" s="213" t="s">
        <v>376</v>
      </c>
      <c r="D211" s="213" t="s">
        <v>213</v>
      </c>
      <c r="E211" s="214" t="s">
        <v>778</v>
      </c>
      <c r="F211" s="215" t="s">
        <v>779</v>
      </c>
      <c r="G211" s="216" t="s">
        <v>306</v>
      </c>
      <c r="H211" s="217">
        <v>44.7</v>
      </c>
      <c r="I211" s="218"/>
      <c r="J211" s="217">
        <f>ROUND(I211*H211,2)</f>
        <v>0</v>
      </c>
      <c r="K211" s="219"/>
      <c r="L211" s="38"/>
      <c r="M211" s="259" t="s">
        <v>1</v>
      </c>
      <c r="N211" s="260" t="s">
        <v>42</v>
      </c>
      <c r="O211" s="261"/>
      <c r="P211" s="262">
        <f>O211*H211</f>
        <v>0</v>
      </c>
      <c r="Q211" s="262">
        <v>0</v>
      </c>
      <c r="R211" s="262">
        <f>Q211*H211</f>
        <v>0</v>
      </c>
      <c r="S211" s="262">
        <v>0</v>
      </c>
      <c r="T211" s="263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224" t="s">
        <v>217</v>
      </c>
      <c r="AT211" s="224" t="s">
        <v>213</v>
      </c>
      <c r="AU211" s="224" t="s">
        <v>95</v>
      </c>
      <c r="AY211" s="16" t="s">
        <v>211</v>
      </c>
      <c r="BE211" s="225">
        <f>IF(N211="základná",J211,0)</f>
        <v>0</v>
      </c>
      <c r="BF211" s="225">
        <f>IF(N211="znížená",J211,0)</f>
        <v>0</v>
      </c>
      <c r="BG211" s="225">
        <f>IF(N211="zákl. prenesená",J211,0)</f>
        <v>0</v>
      </c>
      <c r="BH211" s="225">
        <f>IF(N211="zníž. prenesená",J211,0)</f>
        <v>0</v>
      </c>
      <c r="BI211" s="225">
        <f>IF(N211="nulová",J211,0)</f>
        <v>0</v>
      </c>
      <c r="BJ211" s="16" t="s">
        <v>95</v>
      </c>
      <c r="BK211" s="225">
        <f>ROUND(I211*H211,2)</f>
        <v>0</v>
      </c>
      <c r="BL211" s="16" t="s">
        <v>217</v>
      </c>
      <c r="BM211" s="224" t="s">
        <v>1282</v>
      </c>
    </row>
    <row r="212" spans="1:65" s="2" customFormat="1" ht="6.95" customHeight="1">
      <c r="A212" s="33"/>
      <c r="B212" s="57"/>
      <c r="C212" s="58"/>
      <c r="D212" s="58"/>
      <c r="E212" s="58"/>
      <c r="F212" s="58"/>
      <c r="G212" s="58"/>
      <c r="H212" s="58"/>
      <c r="I212" s="58"/>
      <c r="J212" s="58"/>
      <c r="K212" s="58"/>
      <c r="L212" s="38"/>
      <c r="M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</row>
  </sheetData>
  <sheetProtection password="CC35" sheet="1" objects="1" scenarios="1" formatColumns="0" formatRows="0" autoFilter="0"/>
  <autoFilter ref="C135:K211" xr:uid="{00000000-0009-0000-0000-00001F000000}"/>
  <mergeCells count="17">
    <mergeCell ref="E20:H20"/>
    <mergeCell ref="E29:H29"/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36"/>
  <sheetViews>
    <sheetView showGridLines="0" topLeftCell="A123" workbookViewId="0">
      <selection activeCell="I136" sqref="I136"/>
    </sheetView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96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1" customFormat="1" ht="12" customHeight="1">
      <c r="B8" s="19"/>
      <c r="D8" s="122" t="s">
        <v>170</v>
      </c>
      <c r="L8" s="19"/>
    </row>
    <row r="9" spans="1:46" s="2" customFormat="1" ht="14.45" customHeight="1">
      <c r="A9" s="33"/>
      <c r="B9" s="38"/>
      <c r="C9" s="33"/>
      <c r="D9" s="33"/>
      <c r="E9" s="403" t="s">
        <v>632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22" t="s">
        <v>633</v>
      </c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5.6" customHeight="1">
      <c r="A11" s="33"/>
      <c r="B11" s="38"/>
      <c r="C11" s="33"/>
      <c r="D11" s="33"/>
      <c r="E11" s="405" t="s">
        <v>634</v>
      </c>
      <c r="F11" s="406"/>
      <c r="G11" s="406"/>
      <c r="H11" s="406"/>
      <c r="I11" s="33"/>
      <c r="J11" s="33"/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22" t="s">
        <v>16</v>
      </c>
      <c r="E13" s="33"/>
      <c r="F13" s="113" t="s">
        <v>1</v>
      </c>
      <c r="G13" s="33"/>
      <c r="H13" s="33"/>
      <c r="I13" s="122" t="s">
        <v>17</v>
      </c>
      <c r="J13" s="113" t="s">
        <v>1</v>
      </c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18</v>
      </c>
      <c r="E14" s="33"/>
      <c r="F14" s="113" t="s">
        <v>19</v>
      </c>
      <c r="G14" s="33"/>
      <c r="H14" s="33"/>
      <c r="I14" s="122" t="s">
        <v>20</v>
      </c>
      <c r="J14" s="123">
        <f>'Rekapitulácia stavby'!AN8</f>
        <v>44957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22" t="s">
        <v>21</v>
      </c>
      <c r="E16" s="33"/>
      <c r="F16" s="33"/>
      <c r="G16" s="33"/>
      <c r="H16" s="33"/>
      <c r="I16" s="122" t="s">
        <v>22</v>
      </c>
      <c r="J16" s="113" t="s">
        <v>23</v>
      </c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3" t="s">
        <v>24</v>
      </c>
      <c r="F17" s="33"/>
      <c r="G17" s="33"/>
      <c r="H17" s="33"/>
      <c r="I17" s="122" t="s">
        <v>25</v>
      </c>
      <c r="J17" s="113" t="s">
        <v>1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2" t="s">
        <v>26</v>
      </c>
      <c r="E19" s="33"/>
      <c r="F19" s="33"/>
      <c r="G19" s="33"/>
      <c r="H19" s="33"/>
      <c r="I19" s="122" t="s">
        <v>22</v>
      </c>
      <c r="J19" s="29" t="str">
        <f>'Rekapitulácia stavby'!AN13</f>
        <v>Vyplň údaj</v>
      </c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407" t="str">
        <f>'Rekapitulácia stavby'!E14</f>
        <v>Vyplň údaj</v>
      </c>
      <c r="F20" s="408"/>
      <c r="G20" s="408"/>
      <c r="H20" s="408"/>
      <c r="I20" s="122" t="s">
        <v>25</v>
      </c>
      <c r="J20" s="29" t="str">
        <f>'Rekapitulácia stavby'!AN14</f>
        <v>Vyplň údaj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2" t="s">
        <v>28</v>
      </c>
      <c r="E22" s="33"/>
      <c r="F22" s="33"/>
      <c r="G22" s="33"/>
      <c r="H22" s="33"/>
      <c r="I22" s="122" t="s">
        <v>22</v>
      </c>
      <c r="J22" s="113" t="s">
        <v>29</v>
      </c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3" t="s">
        <v>30</v>
      </c>
      <c r="F23" s="33"/>
      <c r="G23" s="33"/>
      <c r="H23" s="33"/>
      <c r="I23" s="122" t="s">
        <v>25</v>
      </c>
      <c r="J23" s="113" t="s">
        <v>31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2" t="s">
        <v>33</v>
      </c>
      <c r="E25" s="33"/>
      <c r="F25" s="33"/>
      <c r="G25" s="33"/>
      <c r="H25" s="33"/>
      <c r="I25" s="122" t="s">
        <v>22</v>
      </c>
      <c r="J25" s="113" t="str">
        <f>IF('Rekapitulácia stavby'!AN19="","",'Rekapitulácia stavby'!AN19)</f>
        <v/>
      </c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3" t="str">
        <f>IF('Rekapitulácia stavby'!E20="","",'Rekapitulácia stavby'!E20)</f>
        <v xml:space="preserve"> </v>
      </c>
      <c r="F26" s="33"/>
      <c r="G26" s="33"/>
      <c r="H26" s="33"/>
      <c r="I26" s="122" t="s">
        <v>25</v>
      </c>
      <c r="J26" s="113" t="str">
        <f>IF('Rekapitulácia stavby'!AN20="","",'Rekapitulácia stavby'!AN20)</f>
        <v/>
      </c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2" t="s">
        <v>35</v>
      </c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5" customHeight="1">
      <c r="A29" s="124"/>
      <c r="B29" s="125"/>
      <c r="C29" s="124"/>
      <c r="D29" s="124"/>
      <c r="E29" s="409" t="s">
        <v>1</v>
      </c>
      <c r="F29" s="409"/>
      <c r="G29" s="409"/>
      <c r="H29" s="409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7"/>
      <c r="E31" s="127"/>
      <c r="F31" s="127"/>
      <c r="G31" s="127"/>
      <c r="H31" s="127"/>
      <c r="I31" s="127"/>
      <c r="J31" s="127"/>
      <c r="K31" s="12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13" t="s">
        <v>172</v>
      </c>
      <c r="E32" s="33"/>
      <c r="F32" s="33"/>
      <c r="G32" s="33"/>
      <c r="H32" s="33"/>
      <c r="I32" s="33"/>
      <c r="J32" s="128">
        <f>J98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9" t="s">
        <v>173</v>
      </c>
      <c r="E33" s="33"/>
      <c r="F33" s="33"/>
      <c r="G33" s="33"/>
      <c r="H33" s="33"/>
      <c r="I33" s="33"/>
      <c r="J33" s="128">
        <f>J103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7"/>
      <c r="E35" s="127"/>
      <c r="F35" s="127"/>
      <c r="G35" s="127"/>
      <c r="H35" s="127"/>
      <c r="I35" s="127"/>
      <c r="J35" s="127"/>
      <c r="K35" s="127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40</v>
      </c>
      <c r="E37" s="134" t="s">
        <v>41</v>
      </c>
      <c r="F37" s="135">
        <f>ROUND((SUM(BE103:BE110) + SUM(BE132:BE135)),  2)</f>
        <v>0</v>
      </c>
      <c r="G37" s="136"/>
      <c r="H37" s="136"/>
      <c r="I37" s="137">
        <v>0.2</v>
      </c>
      <c r="J37" s="135">
        <f>ROUND(((SUM(BE103:BE110) + SUM(BE132:BE135))*I37),  2)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34" t="s">
        <v>42</v>
      </c>
      <c r="F38" s="135">
        <f>ROUND((SUM(BF103:BF110) + SUM(BF132:BF135)),  2)</f>
        <v>0</v>
      </c>
      <c r="G38" s="136"/>
      <c r="H38" s="136"/>
      <c r="I38" s="137">
        <v>0.2</v>
      </c>
      <c r="J38" s="135">
        <f>ROUND(((SUM(BF103:BF110) + SUM(BF132:BF135))*I38),  2)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22" t="s">
        <v>43</v>
      </c>
      <c r="F39" s="138">
        <f>ROUND((SUM(BG103:BG110) + SUM(BG132:BG135)),  2)</f>
        <v>0</v>
      </c>
      <c r="G39" s="33"/>
      <c r="H39" s="33"/>
      <c r="I39" s="139">
        <v>0.2</v>
      </c>
      <c r="J39" s="138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22" t="s">
        <v>44</v>
      </c>
      <c r="F40" s="138">
        <f>ROUND((SUM(BH103:BH110) + SUM(BH132:BH135)),  2)</f>
        <v>0</v>
      </c>
      <c r="G40" s="33"/>
      <c r="H40" s="33"/>
      <c r="I40" s="139">
        <v>0.2</v>
      </c>
      <c r="J40" s="138">
        <f>0</f>
        <v>0</v>
      </c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34" t="s">
        <v>45</v>
      </c>
      <c r="F41" s="135">
        <f>ROUND((SUM(BI103:BI110) + SUM(BI132:BI135)),  2)</f>
        <v>0</v>
      </c>
      <c r="G41" s="136"/>
      <c r="H41" s="136"/>
      <c r="I41" s="137">
        <v>0</v>
      </c>
      <c r="J41" s="135">
        <f>0</f>
        <v>0</v>
      </c>
      <c r="K41" s="33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40"/>
      <c r="D43" s="141" t="s">
        <v>46</v>
      </c>
      <c r="E43" s="142"/>
      <c r="F43" s="142"/>
      <c r="G43" s="143" t="s">
        <v>47</v>
      </c>
      <c r="H43" s="144" t="s">
        <v>48</v>
      </c>
      <c r="I43" s="142"/>
      <c r="J43" s="145">
        <f>SUM(J34:J41)</f>
        <v>0</v>
      </c>
      <c r="K43" s="146"/>
      <c r="L43" s="5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170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4.45" customHeight="1">
      <c r="A87" s="33"/>
      <c r="B87" s="34"/>
      <c r="C87" s="35"/>
      <c r="D87" s="35"/>
      <c r="E87" s="400" t="s">
        <v>632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633</v>
      </c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35"/>
      <c r="D89" s="35"/>
      <c r="E89" s="356" t="str">
        <f>E11</f>
        <v>999-9-9-31 - SO 12.1.2 Verejné osvetlenie</v>
      </c>
      <c r="F89" s="402"/>
      <c r="G89" s="402"/>
      <c r="H89" s="402"/>
      <c r="I89" s="35"/>
      <c r="J89" s="35"/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Malacky</v>
      </c>
      <c r="G91" s="35"/>
      <c r="H91" s="35"/>
      <c r="I91" s="28" t="s">
        <v>20</v>
      </c>
      <c r="J91" s="69">
        <f>IF(J14="","",J14)</f>
        <v>44957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9" customHeight="1">
      <c r="A93" s="33"/>
      <c r="B93" s="34"/>
      <c r="C93" s="28" t="s">
        <v>21</v>
      </c>
      <c r="D93" s="35"/>
      <c r="E93" s="35"/>
      <c r="F93" s="26" t="str">
        <f>E17</f>
        <v>Mesto Malacky, Bernolákova 5188/1A, 901 01 Malacky</v>
      </c>
      <c r="G93" s="35"/>
      <c r="H93" s="35"/>
      <c r="I93" s="28" t="s">
        <v>28</v>
      </c>
      <c r="J93" s="31" t="str">
        <f>E23</f>
        <v>Cykloprojekt s.r.o., Laurinská 18, 81101 Bratislav</v>
      </c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6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 xml:space="preserve"> </v>
      </c>
      <c r="K94" s="35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8" t="s">
        <v>175</v>
      </c>
      <c r="D96" s="159"/>
      <c r="E96" s="159"/>
      <c r="F96" s="159"/>
      <c r="G96" s="159"/>
      <c r="H96" s="159"/>
      <c r="I96" s="159"/>
      <c r="J96" s="160" t="s">
        <v>176</v>
      </c>
      <c r="K96" s="159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4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22.9" customHeight="1">
      <c r="A98" s="33"/>
      <c r="B98" s="34"/>
      <c r="C98" s="161" t="s">
        <v>177</v>
      </c>
      <c r="D98" s="35"/>
      <c r="E98" s="35"/>
      <c r="F98" s="35"/>
      <c r="G98" s="35"/>
      <c r="H98" s="35"/>
      <c r="I98" s="35"/>
      <c r="J98" s="87">
        <f>J132</f>
        <v>0</v>
      </c>
      <c r="K98" s="35"/>
      <c r="L98" s="54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178</v>
      </c>
    </row>
    <row r="99" spans="1:65" s="9" customFormat="1" ht="24.95" customHeight="1">
      <c r="B99" s="162"/>
      <c r="C99" s="163"/>
      <c r="D99" s="164" t="s">
        <v>635</v>
      </c>
      <c r="E99" s="165"/>
      <c r="F99" s="165"/>
      <c r="G99" s="165"/>
      <c r="H99" s="165"/>
      <c r="I99" s="165"/>
      <c r="J99" s="166">
        <f>J133</f>
        <v>0</v>
      </c>
      <c r="K99" s="163"/>
      <c r="L99" s="167"/>
    </row>
    <row r="100" spans="1:65" s="10" customFormat="1" ht="19.899999999999999" customHeight="1">
      <c r="B100" s="168"/>
      <c r="C100" s="107"/>
      <c r="D100" s="169" t="s">
        <v>636</v>
      </c>
      <c r="E100" s="170"/>
      <c r="F100" s="170"/>
      <c r="G100" s="170"/>
      <c r="H100" s="170"/>
      <c r="I100" s="170"/>
      <c r="J100" s="171">
        <f>J134</f>
        <v>0</v>
      </c>
      <c r="K100" s="107"/>
      <c r="L100" s="172"/>
    </row>
    <row r="101" spans="1:65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4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65" s="2" customFormat="1" ht="6.9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4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65" s="2" customFormat="1" ht="29.25" customHeight="1">
      <c r="A103" s="33"/>
      <c r="B103" s="34"/>
      <c r="C103" s="161" t="s">
        <v>187</v>
      </c>
      <c r="D103" s="35"/>
      <c r="E103" s="35"/>
      <c r="F103" s="35"/>
      <c r="G103" s="35"/>
      <c r="H103" s="35"/>
      <c r="I103" s="35"/>
      <c r="J103" s="173">
        <f>ROUND(J104 + J105 + J106 + J107 + J108 + J109,2)</f>
        <v>0</v>
      </c>
      <c r="K103" s="35"/>
      <c r="L103" s="54"/>
      <c r="N103" s="174" t="s">
        <v>40</v>
      </c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65" s="2" customFormat="1" ht="18" customHeight="1">
      <c r="A104" s="33"/>
      <c r="B104" s="34"/>
      <c r="C104" s="35"/>
      <c r="D104" s="398" t="s">
        <v>188</v>
      </c>
      <c r="E104" s="399"/>
      <c r="F104" s="399"/>
      <c r="G104" s="35"/>
      <c r="H104" s="35"/>
      <c r="I104" s="35"/>
      <c r="J104" s="176">
        <v>0</v>
      </c>
      <c r="K104" s="35"/>
      <c r="L104" s="177"/>
      <c r="M104" s="178"/>
      <c r="N104" s="179" t="s">
        <v>42</v>
      </c>
      <c r="O104" s="178"/>
      <c r="P104" s="178"/>
      <c r="Q104" s="178"/>
      <c r="R104" s="178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81" t="s">
        <v>189</v>
      </c>
      <c r="AZ104" s="178"/>
      <c r="BA104" s="178"/>
      <c r="BB104" s="178"/>
      <c r="BC104" s="178"/>
      <c r="BD104" s="178"/>
      <c r="BE104" s="182">
        <f t="shared" ref="BE104:BE109" si="0">IF(N104="základná",J104,0)</f>
        <v>0</v>
      </c>
      <c r="BF104" s="182">
        <f t="shared" ref="BF104:BF109" si="1">IF(N104="znížená",J104,0)</f>
        <v>0</v>
      </c>
      <c r="BG104" s="182">
        <f t="shared" ref="BG104:BG109" si="2">IF(N104="zákl. prenesená",J104,0)</f>
        <v>0</v>
      </c>
      <c r="BH104" s="182">
        <f t="shared" ref="BH104:BH109" si="3">IF(N104="zníž. prenesená",J104,0)</f>
        <v>0</v>
      </c>
      <c r="BI104" s="182">
        <f t="shared" ref="BI104:BI109" si="4">IF(N104="nulová",J104,0)</f>
        <v>0</v>
      </c>
      <c r="BJ104" s="181" t="s">
        <v>95</v>
      </c>
      <c r="BK104" s="178"/>
      <c r="BL104" s="178"/>
      <c r="BM104" s="178"/>
    </row>
    <row r="105" spans="1:65" s="2" customFormat="1" ht="18" customHeight="1">
      <c r="A105" s="33"/>
      <c r="B105" s="34"/>
      <c r="C105" s="35"/>
      <c r="D105" s="398" t="s">
        <v>190</v>
      </c>
      <c r="E105" s="399"/>
      <c r="F105" s="399"/>
      <c r="G105" s="35"/>
      <c r="H105" s="35"/>
      <c r="I105" s="35"/>
      <c r="J105" s="176">
        <v>0</v>
      </c>
      <c r="K105" s="35"/>
      <c r="L105" s="177"/>
      <c r="M105" s="178"/>
      <c r="N105" s="179" t="s">
        <v>42</v>
      </c>
      <c r="O105" s="178"/>
      <c r="P105" s="178"/>
      <c r="Q105" s="178"/>
      <c r="R105" s="178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81" t="s">
        <v>189</v>
      </c>
      <c r="AZ105" s="178"/>
      <c r="BA105" s="178"/>
      <c r="BB105" s="178"/>
      <c r="BC105" s="178"/>
      <c r="BD105" s="178"/>
      <c r="BE105" s="182">
        <f t="shared" si="0"/>
        <v>0</v>
      </c>
      <c r="BF105" s="182">
        <f t="shared" si="1"/>
        <v>0</v>
      </c>
      <c r="BG105" s="182">
        <f t="shared" si="2"/>
        <v>0</v>
      </c>
      <c r="BH105" s="182">
        <f t="shared" si="3"/>
        <v>0</v>
      </c>
      <c r="BI105" s="182">
        <f t="shared" si="4"/>
        <v>0</v>
      </c>
      <c r="BJ105" s="181" t="s">
        <v>95</v>
      </c>
      <c r="BK105" s="178"/>
      <c r="BL105" s="178"/>
      <c r="BM105" s="178"/>
    </row>
    <row r="106" spans="1:65" s="2" customFormat="1" ht="18" customHeight="1">
      <c r="A106" s="33"/>
      <c r="B106" s="34"/>
      <c r="C106" s="35"/>
      <c r="D106" s="398" t="s">
        <v>191</v>
      </c>
      <c r="E106" s="399"/>
      <c r="F106" s="399"/>
      <c r="G106" s="35"/>
      <c r="H106" s="35"/>
      <c r="I106" s="35"/>
      <c r="J106" s="176">
        <v>0</v>
      </c>
      <c r="K106" s="35"/>
      <c r="L106" s="177"/>
      <c r="M106" s="178"/>
      <c r="N106" s="179" t="s">
        <v>42</v>
      </c>
      <c r="O106" s="178"/>
      <c r="P106" s="178"/>
      <c r="Q106" s="178"/>
      <c r="R106" s="178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81" t="s">
        <v>189</v>
      </c>
      <c r="AZ106" s="178"/>
      <c r="BA106" s="178"/>
      <c r="BB106" s="178"/>
      <c r="BC106" s="178"/>
      <c r="BD106" s="178"/>
      <c r="BE106" s="182">
        <f t="shared" si="0"/>
        <v>0</v>
      </c>
      <c r="BF106" s="182">
        <f t="shared" si="1"/>
        <v>0</v>
      </c>
      <c r="BG106" s="182">
        <f t="shared" si="2"/>
        <v>0</v>
      </c>
      <c r="BH106" s="182">
        <f t="shared" si="3"/>
        <v>0</v>
      </c>
      <c r="BI106" s="182">
        <f t="shared" si="4"/>
        <v>0</v>
      </c>
      <c r="BJ106" s="181" t="s">
        <v>95</v>
      </c>
      <c r="BK106" s="178"/>
      <c r="BL106" s="178"/>
      <c r="BM106" s="178"/>
    </row>
    <row r="107" spans="1:65" s="2" customFormat="1" ht="18" customHeight="1">
      <c r="A107" s="33"/>
      <c r="B107" s="34"/>
      <c r="C107" s="35"/>
      <c r="D107" s="398" t="s">
        <v>192</v>
      </c>
      <c r="E107" s="399"/>
      <c r="F107" s="399"/>
      <c r="G107" s="35"/>
      <c r="H107" s="35"/>
      <c r="I107" s="35"/>
      <c r="J107" s="176">
        <v>0</v>
      </c>
      <c r="K107" s="35"/>
      <c r="L107" s="177"/>
      <c r="M107" s="178"/>
      <c r="N107" s="179" t="s">
        <v>42</v>
      </c>
      <c r="O107" s="178"/>
      <c r="P107" s="178"/>
      <c r="Q107" s="178"/>
      <c r="R107" s="178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81" t="s">
        <v>189</v>
      </c>
      <c r="AZ107" s="178"/>
      <c r="BA107" s="178"/>
      <c r="BB107" s="178"/>
      <c r="BC107" s="178"/>
      <c r="BD107" s="178"/>
      <c r="BE107" s="182">
        <f t="shared" si="0"/>
        <v>0</v>
      </c>
      <c r="BF107" s="182">
        <f t="shared" si="1"/>
        <v>0</v>
      </c>
      <c r="BG107" s="182">
        <f t="shared" si="2"/>
        <v>0</v>
      </c>
      <c r="BH107" s="182">
        <f t="shared" si="3"/>
        <v>0</v>
      </c>
      <c r="BI107" s="182">
        <f t="shared" si="4"/>
        <v>0</v>
      </c>
      <c r="BJ107" s="181" t="s">
        <v>95</v>
      </c>
      <c r="BK107" s="178"/>
      <c r="BL107" s="178"/>
      <c r="BM107" s="178"/>
    </row>
    <row r="108" spans="1:65" s="2" customFormat="1" ht="18" customHeight="1">
      <c r="A108" s="33"/>
      <c r="B108" s="34"/>
      <c r="C108" s="35"/>
      <c r="D108" s="398" t="s">
        <v>193</v>
      </c>
      <c r="E108" s="399"/>
      <c r="F108" s="399"/>
      <c r="G108" s="35"/>
      <c r="H108" s="35"/>
      <c r="I108" s="35"/>
      <c r="J108" s="176">
        <v>0</v>
      </c>
      <c r="K108" s="35"/>
      <c r="L108" s="177"/>
      <c r="M108" s="178"/>
      <c r="N108" s="179" t="s">
        <v>42</v>
      </c>
      <c r="O108" s="178"/>
      <c r="P108" s="178"/>
      <c r="Q108" s="178"/>
      <c r="R108" s="178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81" t="s">
        <v>189</v>
      </c>
      <c r="AZ108" s="178"/>
      <c r="BA108" s="178"/>
      <c r="BB108" s="178"/>
      <c r="BC108" s="178"/>
      <c r="BD108" s="178"/>
      <c r="BE108" s="182">
        <f t="shared" si="0"/>
        <v>0</v>
      </c>
      <c r="BF108" s="182">
        <f t="shared" si="1"/>
        <v>0</v>
      </c>
      <c r="BG108" s="182">
        <f t="shared" si="2"/>
        <v>0</v>
      </c>
      <c r="BH108" s="182">
        <f t="shared" si="3"/>
        <v>0</v>
      </c>
      <c r="BI108" s="182">
        <f t="shared" si="4"/>
        <v>0</v>
      </c>
      <c r="BJ108" s="181" t="s">
        <v>95</v>
      </c>
      <c r="BK108" s="178"/>
      <c r="BL108" s="178"/>
      <c r="BM108" s="178"/>
    </row>
    <row r="109" spans="1:65" s="2" customFormat="1" ht="18" customHeight="1">
      <c r="A109" s="33"/>
      <c r="B109" s="34"/>
      <c r="C109" s="35"/>
      <c r="D109" s="175" t="s">
        <v>194</v>
      </c>
      <c r="E109" s="35"/>
      <c r="F109" s="35"/>
      <c r="G109" s="35"/>
      <c r="H109" s="35"/>
      <c r="I109" s="35"/>
      <c r="J109" s="176">
        <f>ROUND(J32*T109,2)</f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195</v>
      </c>
      <c r="AZ109" s="178"/>
      <c r="BA109" s="178"/>
      <c r="BB109" s="178"/>
      <c r="BC109" s="178"/>
      <c r="BD109" s="178"/>
      <c r="BE109" s="182">
        <f t="shared" si="0"/>
        <v>0</v>
      </c>
      <c r="BF109" s="182">
        <f t="shared" si="1"/>
        <v>0</v>
      </c>
      <c r="BG109" s="182">
        <f t="shared" si="2"/>
        <v>0</v>
      </c>
      <c r="BH109" s="182">
        <f t="shared" si="3"/>
        <v>0</v>
      </c>
      <c r="BI109" s="182">
        <f t="shared" si="4"/>
        <v>0</v>
      </c>
      <c r="BJ109" s="181" t="s">
        <v>95</v>
      </c>
      <c r="BK109" s="178"/>
      <c r="BL109" s="178"/>
      <c r="BM109" s="178"/>
    </row>
    <row r="110" spans="1:65" s="2" customForma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4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65" s="2" customFormat="1" ht="29.25" customHeight="1">
      <c r="A111" s="33"/>
      <c r="B111" s="34"/>
      <c r="C111" s="183" t="s">
        <v>196</v>
      </c>
      <c r="D111" s="159"/>
      <c r="E111" s="159"/>
      <c r="F111" s="159"/>
      <c r="G111" s="159"/>
      <c r="H111" s="159"/>
      <c r="I111" s="159"/>
      <c r="J111" s="184">
        <f>ROUND(J98+J103,2)</f>
        <v>0</v>
      </c>
      <c r="K111" s="159"/>
      <c r="L111" s="54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65" s="2" customFormat="1" ht="6.95" customHeight="1">
      <c r="A112" s="33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4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9"/>
      <c r="C116" s="60"/>
      <c r="D116" s="60"/>
      <c r="E116" s="60"/>
      <c r="F116" s="60"/>
      <c r="G116" s="60"/>
      <c r="H116" s="60"/>
      <c r="I116" s="60"/>
      <c r="J116" s="60"/>
      <c r="K116" s="60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197</v>
      </c>
      <c r="D117" s="35"/>
      <c r="E117" s="35"/>
      <c r="F117" s="35"/>
      <c r="G117" s="35"/>
      <c r="H117" s="35"/>
      <c r="I117" s="35"/>
      <c r="J117" s="35"/>
      <c r="K117" s="35"/>
      <c r="L117" s="54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4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14</v>
      </c>
      <c r="D119" s="35"/>
      <c r="E119" s="35"/>
      <c r="F119" s="35"/>
      <c r="G119" s="35"/>
      <c r="H119" s="35"/>
      <c r="I119" s="35"/>
      <c r="J119" s="35"/>
      <c r="K119" s="35"/>
      <c r="L119" s="54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7" customHeight="1">
      <c r="A120" s="33"/>
      <c r="B120" s="34"/>
      <c r="C120" s="35"/>
      <c r="D120" s="35"/>
      <c r="E120" s="400" t="str">
        <f>E7</f>
        <v>Cyklotrasa Partizánska - Cesta mládeže, Malacky - časť 2 - neoprávnené náklady</v>
      </c>
      <c r="F120" s="401"/>
      <c r="G120" s="401"/>
      <c r="H120" s="401"/>
      <c r="I120" s="35"/>
      <c r="J120" s="35"/>
      <c r="K120" s="35"/>
      <c r="L120" s="5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" customFormat="1" ht="12" customHeight="1">
      <c r="B121" s="20"/>
      <c r="C121" s="28" t="s">
        <v>170</v>
      </c>
      <c r="D121" s="21"/>
      <c r="E121" s="21"/>
      <c r="F121" s="21"/>
      <c r="G121" s="21"/>
      <c r="H121" s="21"/>
      <c r="I121" s="21"/>
      <c r="J121" s="21"/>
      <c r="K121" s="21"/>
      <c r="L121" s="19"/>
    </row>
    <row r="122" spans="1:31" s="2" customFormat="1" ht="14.45" customHeight="1">
      <c r="A122" s="33"/>
      <c r="B122" s="34"/>
      <c r="C122" s="35"/>
      <c r="D122" s="35"/>
      <c r="E122" s="400" t="s">
        <v>632</v>
      </c>
      <c r="F122" s="402"/>
      <c r="G122" s="402"/>
      <c r="H122" s="402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633</v>
      </c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6" customHeight="1">
      <c r="A124" s="33"/>
      <c r="B124" s="34"/>
      <c r="C124" s="35"/>
      <c r="D124" s="35"/>
      <c r="E124" s="356" t="str">
        <f>E11</f>
        <v>999-9-9-31 - SO 12.1.2 Verejné osvetlenie</v>
      </c>
      <c r="F124" s="402"/>
      <c r="G124" s="402"/>
      <c r="H124" s="402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4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18</v>
      </c>
      <c r="D126" s="35"/>
      <c r="E126" s="35"/>
      <c r="F126" s="26" t="str">
        <f>F14</f>
        <v>Malacky</v>
      </c>
      <c r="G126" s="35"/>
      <c r="H126" s="35"/>
      <c r="I126" s="28" t="s">
        <v>20</v>
      </c>
      <c r="J126" s="69">
        <f>IF(J14="","",J14)</f>
        <v>44957</v>
      </c>
      <c r="K126" s="35"/>
      <c r="L126" s="5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40.9" customHeight="1">
      <c r="A128" s="33"/>
      <c r="B128" s="34"/>
      <c r="C128" s="28" t="s">
        <v>21</v>
      </c>
      <c r="D128" s="35"/>
      <c r="E128" s="35"/>
      <c r="F128" s="26" t="str">
        <f>E17</f>
        <v>Mesto Malacky, Bernolákova 5188/1A, 901 01 Malacky</v>
      </c>
      <c r="G128" s="35"/>
      <c r="H128" s="35"/>
      <c r="I128" s="28" t="s">
        <v>28</v>
      </c>
      <c r="J128" s="31" t="str">
        <f>E23</f>
        <v>Cykloprojekt s.r.o., Laurinská 18, 81101 Bratislav</v>
      </c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6" customHeight="1">
      <c r="A129" s="33"/>
      <c r="B129" s="34"/>
      <c r="C129" s="28" t="s">
        <v>26</v>
      </c>
      <c r="D129" s="35"/>
      <c r="E129" s="35"/>
      <c r="F129" s="26" t="str">
        <f>IF(E20="","",E20)</f>
        <v>Vyplň údaj</v>
      </c>
      <c r="G129" s="35"/>
      <c r="H129" s="35"/>
      <c r="I129" s="28" t="s">
        <v>33</v>
      </c>
      <c r="J129" s="31" t="str">
        <f>E26</f>
        <v xml:space="preserve"> </v>
      </c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85"/>
      <c r="B131" s="186"/>
      <c r="C131" s="187" t="s">
        <v>198</v>
      </c>
      <c r="D131" s="188" t="s">
        <v>61</v>
      </c>
      <c r="E131" s="188" t="s">
        <v>57</v>
      </c>
      <c r="F131" s="188" t="s">
        <v>58</v>
      </c>
      <c r="G131" s="188" t="s">
        <v>199</v>
      </c>
      <c r="H131" s="188" t="s">
        <v>200</v>
      </c>
      <c r="I131" s="188" t="s">
        <v>201</v>
      </c>
      <c r="J131" s="189" t="s">
        <v>176</v>
      </c>
      <c r="K131" s="190" t="s">
        <v>202</v>
      </c>
      <c r="L131" s="191"/>
      <c r="M131" s="78" t="s">
        <v>1</v>
      </c>
      <c r="N131" s="79" t="s">
        <v>40</v>
      </c>
      <c r="O131" s="79" t="s">
        <v>203</v>
      </c>
      <c r="P131" s="79" t="s">
        <v>204</v>
      </c>
      <c r="Q131" s="79" t="s">
        <v>205</v>
      </c>
      <c r="R131" s="79" t="s">
        <v>206</v>
      </c>
      <c r="S131" s="79" t="s">
        <v>207</v>
      </c>
      <c r="T131" s="80" t="s">
        <v>208</v>
      </c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</row>
    <row r="132" spans="1:65" s="2" customFormat="1" ht="22.9" customHeight="1">
      <c r="A132" s="33"/>
      <c r="B132" s="34"/>
      <c r="C132" s="85" t="s">
        <v>172</v>
      </c>
      <c r="D132" s="35"/>
      <c r="E132" s="35"/>
      <c r="F132" s="35"/>
      <c r="G132" s="35"/>
      <c r="H132" s="35"/>
      <c r="I132" s="35"/>
      <c r="J132" s="192">
        <f>BK132</f>
        <v>0</v>
      </c>
      <c r="K132" s="35"/>
      <c r="L132" s="38"/>
      <c r="M132" s="81"/>
      <c r="N132" s="193"/>
      <c r="O132" s="82"/>
      <c r="P132" s="194">
        <f>P133</f>
        <v>0</v>
      </c>
      <c r="Q132" s="82"/>
      <c r="R132" s="194">
        <f>R133</f>
        <v>0</v>
      </c>
      <c r="S132" s="82"/>
      <c r="T132" s="195">
        <f>T133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75</v>
      </c>
      <c r="AU132" s="16" t="s">
        <v>178</v>
      </c>
      <c r="BK132" s="196">
        <f>BK133</f>
        <v>0</v>
      </c>
    </row>
    <row r="133" spans="1:65" s="12" customFormat="1" ht="25.9" customHeight="1">
      <c r="B133" s="197"/>
      <c r="C133" s="198"/>
      <c r="D133" s="199" t="s">
        <v>75</v>
      </c>
      <c r="E133" s="200" t="s">
        <v>314</v>
      </c>
      <c r="F133" s="200" t="s">
        <v>637</v>
      </c>
      <c r="G133" s="198"/>
      <c r="H133" s="198"/>
      <c r="I133" s="201"/>
      <c r="J133" s="202">
        <f>BK133</f>
        <v>0</v>
      </c>
      <c r="K133" s="198"/>
      <c r="L133" s="203"/>
      <c r="M133" s="204"/>
      <c r="N133" s="205"/>
      <c r="O133" s="205"/>
      <c r="P133" s="206">
        <f>P134</f>
        <v>0</v>
      </c>
      <c r="Q133" s="205"/>
      <c r="R133" s="206">
        <f>R134</f>
        <v>0</v>
      </c>
      <c r="S133" s="205"/>
      <c r="T133" s="207">
        <f>T134</f>
        <v>0</v>
      </c>
      <c r="AR133" s="208" t="s">
        <v>225</v>
      </c>
      <c r="AT133" s="209" t="s">
        <v>75</v>
      </c>
      <c r="AU133" s="209" t="s">
        <v>76</v>
      </c>
      <c r="AY133" s="208" t="s">
        <v>211</v>
      </c>
      <c r="BK133" s="210">
        <f>BK134</f>
        <v>0</v>
      </c>
    </row>
    <row r="134" spans="1:65" s="12" customFormat="1" ht="22.9" customHeight="1">
      <c r="B134" s="197"/>
      <c r="C134" s="198"/>
      <c r="D134" s="199" t="s">
        <v>75</v>
      </c>
      <c r="E134" s="211" t="s">
        <v>638</v>
      </c>
      <c r="F134" s="211" t="s">
        <v>639</v>
      </c>
      <c r="G134" s="198"/>
      <c r="H134" s="198"/>
      <c r="I134" s="201"/>
      <c r="J134" s="212">
        <f>BK134</f>
        <v>0</v>
      </c>
      <c r="K134" s="198"/>
      <c r="L134" s="203"/>
      <c r="M134" s="204"/>
      <c r="N134" s="205"/>
      <c r="O134" s="205"/>
      <c r="P134" s="206">
        <f>P135</f>
        <v>0</v>
      </c>
      <c r="Q134" s="205"/>
      <c r="R134" s="206">
        <f>R135</f>
        <v>0</v>
      </c>
      <c r="S134" s="205"/>
      <c r="T134" s="207">
        <f>T135</f>
        <v>0</v>
      </c>
      <c r="AR134" s="208" t="s">
        <v>225</v>
      </c>
      <c r="AT134" s="209" t="s">
        <v>75</v>
      </c>
      <c r="AU134" s="209" t="s">
        <v>84</v>
      </c>
      <c r="AY134" s="208" t="s">
        <v>211</v>
      </c>
      <c r="BK134" s="210">
        <f>BK135</f>
        <v>0</v>
      </c>
    </row>
    <row r="135" spans="1:65" s="2" customFormat="1" ht="14.45" customHeight="1">
      <c r="A135" s="33"/>
      <c r="B135" s="34"/>
      <c r="C135" s="213" t="s">
        <v>84</v>
      </c>
      <c r="D135" s="213" t="s">
        <v>213</v>
      </c>
      <c r="E135" s="214" t="s">
        <v>84</v>
      </c>
      <c r="F135" s="215" t="s">
        <v>640</v>
      </c>
      <c r="G135" s="216" t="s">
        <v>641</v>
      </c>
      <c r="H135" s="217">
        <v>1</v>
      </c>
      <c r="I135" s="218">
        <f>'Verejné osvetlenie'!G98</f>
        <v>0</v>
      </c>
      <c r="J135" s="217">
        <f>ROUND(I135*H135,2)</f>
        <v>0</v>
      </c>
      <c r="K135" s="219"/>
      <c r="L135" s="38"/>
      <c r="M135" s="259" t="s">
        <v>1</v>
      </c>
      <c r="N135" s="260" t="s">
        <v>42</v>
      </c>
      <c r="O135" s="261"/>
      <c r="P135" s="262">
        <f>O135*H135</f>
        <v>0</v>
      </c>
      <c r="Q135" s="262">
        <v>0</v>
      </c>
      <c r="R135" s="262">
        <f>Q135*H135</f>
        <v>0</v>
      </c>
      <c r="S135" s="262">
        <v>0</v>
      </c>
      <c r="T135" s="263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24" t="s">
        <v>517</v>
      </c>
      <c r="AT135" s="224" t="s">
        <v>213</v>
      </c>
      <c r="AU135" s="224" t="s">
        <v>95</v>
      </c>
      <c r="AY135" s="16" t="s">
        <v>211</v>
      </c>
      <c r="BE135" s="225">
        <f>IF(N135="základná",J135,0)</f>
        <v>0</v>
      </c>
      <c r="BF135" s="225">
        <f>IF(N135="znížená",J135,0)</f>
        <v>0</v>
      </c>
      <c r="BG135" s="225">
        <f>IF(N135="zákl. prenesená",J135,0)</f>
        <v>0</v>
      </c>
      <c r="BH135" s="225">
        <f>IF(N135="zníž. prenesená",J135,0)</f>
        <v>0</v>
      </c>
      <c r="BI135" s="225">
        <f>IF(N135="nulová",J135,0)</f>
        <v>0</v>
      </c>
      <c r="BJ135" s="16" t="s">
        <v>95</v>
      </c>
      <c r="BK135" s="225">
        <f>ROUND(I135*H135,2)</f>
        <v>0</v>
      </c>
      <c r="BL135" s="16" t="s">
        <v>517</v>
      </c>
      <c r="BM135" s="224" t="s">
        <v>642</v>
      </c>
    </row>
    <row r="136" spans="1:65" s="2" customFormat="1" ht="6.95" customHeight="1">
      <c r="A136" s="33"/>
      <c r="B136" s="57"/>
      <c r="C136" s="58"/>
      <c r="D136" s="58"/>
      <c r="E136" s="58"/>
      <c r="F136" s="58"/>
      <c r="G136" s="58"/>
      <c r="H136" s="58"/>
      <c r="I136" s="58"/>
      <c r="J136" s="58"/>
      <c r="K136" s="58"/>
      <c r="L136" s="38"/>
      <c r="M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</sheetData>
  <sheetProtection password="CC35" sheet="1" objects="1" scenarios="1" formatColumns="0" formatRows="0" autoFilter="0"/>
  <autoFilter ref="C131:K135" xr:uid="{00000000-0009-0000-0000-000003000000}"/>
  <mergeCells count="17">
    <mergeCell ref="E20:H20"/>
    <mergeCell ref="E29:H29"/>
    <mergeCell ref="E124:H124"/>
    <mergeCell ref="L2:V2"/>
    <mergeCell ref="D106:F106"/>
    <mergeCell ref="D107:F107"/>
    <mergeCell ref="D108:F108"/>
    <mergeCell ref="E120:H120"/>
    <mergeCell ref="E122:H122"/>
    <mergeCell ref="E85:H85"/>
    <mergeCell ref="E87:H87"/>
    <mergeCell ref="E89:H89"/>
    <mergeCell ref="D104:F104"/>
    <mergeCell ref="D105:F105"/>
    <mergeCell ref="E7:H7"/>
    <mergeCell ref="E9:H9"/>
    <mergeCell ref="E11:H11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99"/>
  <sheetViews>
    <sheetView topLeftCell="A100" workbookViewId="0">
      <selection activeCell="F98" sqref="F98"/>
    </sheetView>
  </sheetViews>
  <sheetFormatPr defaultColWidth="9.1640625" defaultRowHeight="14.25"/>
  <cols>
    <col min="1" max="1" width="9.83203125" style="267" customWidth="1"/>
    <col min="2" max="2" width="34.5" style="267" bestFit="1" customWidth="1"/>
    <col min="3" max="3" width="103" style="267" customWidth="1"/>
    <col min="4" max="4" width="5.5" style="267" customWidth="1"/>
    <col min="5" max="5" width="11.6640625" style="267" bestFit="1" customWidth="1"/>
    <col min="6" max="6" width="21.6640625" style="267" customWidth="1"/>
    <col min="7" max="7" width="19.33203125" style="267" customWidth="1"/>
    <col min="8" max="16384" width="9.1640625" style="267"/>
  </cols>
  <sheetData>
    <row r="1" spans="1:7" ht="18">
      <c r="A1" s="410" t="s">
        <v>1283</v>
      </c>
      <c r="B1" s="411"/>
      <c r="C1" s="411"/>
      <c r="D1" s="411"/>
      <c r="E1" s="411"/>
      <c r="F1" s="411"/>
      <c r="G1" s="411"/>
    </row>
    <row r="2" spans="1:7" ht="22.5" customHeight="1">
      <c r="A2" s="268" t="s">
        <v>1284</v>
      </c>
      <c r="B2" s="269"/>
      <c r="C2" s="269"/>
      <c r="D2" s="269"/>
      <c r="E2" s="269"/>
      <c r="F2" s="269"/>
      <c r="G2" s="269"/>
    </row>
    <row r="3" spans="1:7">
      <c r="A3" s="269"/>
      <c r="B3" s="269"/>
      <c r="C3" s="269"/>
      <c r="D3" s="269"/>
      <c r="E3" s="269"/>
      <c r="F3" s="269"/>
      <c r="G3" s="269"/>
    </row>
    <row r="4" spans="1:7">
      <c r="A4" s="270" t="s">
        <v>1285</v>
      </c>
      <c r="B4" s="270"/>
      <c r="C4" s="270"/>
      <c r="D4" s="270"/>
      <c r="E4" s="270"/>
      <c r="F4" s="270"/>
      <c r="G4" s="270"/>
    </row>
    <row r="5" spans="1:7">
      <c r="A5" s="412" t="s">
        <v>1286</v>
      </c>
      <c r="B5" s="412"/>
      <c r="C5" s="270"/>
      <c r="D5" s="270" t="s">
        <v>54</v>
      </c>
      <c r="E5" s="270"/>
      <c r="F5" s="270"/>
      <c r="G5" s="270"/>
    </row>
    <row r="6" spans="1:7">
      <c r="A6" s="270" t="s">
        <v>1287</v>
      </c>
      <c r="B6" s="270"/>
      <c r="C6" s="270"/>
      <c r="D6" s="270" t="s">
        <v>1288</v>
      </c>
      <c r="E6" s="270"/>
      <c r="F6" s="270"/>
      <c r="G6" s="270"/>
    </row>
    <row r="7" spans="1:7" ht="14.25" customHeight="1">
      <c r="A7" s="413" t="s">
        <v>1289</v>
      </c>
      <c r="B7" s="413" t="s">
        <v>1290</v>
      </c>
      <c r="C7" s="413" t="s">
        <v>1291</v>
      </c>
      <c r="D7" s="413" t="s">
        <v>199</v>
      </c>
      <c r="E7" s="414" t="s">
        <v>1292</v>
      </c>
      <c r="F7" s="414" t="s">
        <v>1293</v>
      </c>
      <c r="G7" s="414" t="s">
        <v>1294</v>
      </c>
    </row>
    <row r="8" spans="1:7" ht="14.25" customHeight="1">
      <c r="A8" s="413"/>
      <c r="B8" s="413"/>
      <c r="C8" s="413"/>
      <c r="D8" s="413"/>
      <c r="E8" s="414"/>
      <c r="F8" s="414"/>
      <c r="G8" s="414"/>
    </row>
    <row r="9" spans="1:7" ht="18.75" customHeight="1">
      <c r="A9" s="271" t="s">
        <v>1295</v>
      </c>
      <c r="B9" s="272"/>
      <c r="C9" s="272"/>
      <c r="D9" s="273"/>
      <c r="E9" s="274"/>
      <c r="F9" s="275"/>
      <c r="G9" s="276"/>
    </row>
    <row r="10" spans="1:7" ht="33.75">
      <c r="A10" s="277">
        <v>1</v>
      </c>
      <c r="B10" s="278" t="s">
        <v>1296</v>
      </c>
      <c r="C10" s="279" t="s">
        <v>1297</v>
      </c>
      <c r="D10" s="280" t="s">
        <v>234</v>
      </c>
      <c r="E10" s="281">
        <v>140</v>
      </c>
      <c r="F10" s="282">
        <v>0</v>
      </c>
      <c r="G10" s="283">
        <f t="shared" ref="G10:G73" si="0">E10*F10</f>
        <v>0</v>
      </c>
    </row>
    <row r="11" spans="1:7" ht="22.5">
      <c r="A11" s="277">
        <v>2</v>
      </c>
      <c r="B11" s="278" t="s">
        <v>1296</v>
      </c>
      <c r="C11" s="279" t="s">
        <v>1298</v>
      </c>
      <c r="D11" s="280" t="s">
        <v>234</v>
      </c>
      <c r="E11" s="281">
        <v>150</v>
      </c>
      <c r="F11" s="282">
        <v>0</v>
      </c>
      <c r="G11" s="283">
        <f t="shared" si="0"/>
        <v>0</v>
      </c>
    </row>
    <row r="12" spans="1:7">
      <c r="A12" s="277">
        <v>3</v>
      </c>
      <c r="B12" s="278" t="s">
        <v>1296</v>
      </c>
      <c r="C12" s="279" t="s">
        <v>1299</v>
      </c>
      <c r="D12" s="280" t="s">
        <v>384</v>
      </c>
      <c r="E12" s="281">
        <v>6</v>
      </c>
      <c r="F12" s="282">
        <v>0</v>
      </c>
      <c r="G12" s="283">
        <f t="shared" si="0"/>
        <v>0</v>
      </c>
    </row>
    <row r="13" spans="1:7">
      <c r="A13" s="277">
        <v>4</v>
      </c>
      <c r="B13" s="278" t="s">
        <v>1296</v>
      </c>
      <c r="C13" s="279" t="s">
        <v>1300</v>
      </c>
      <c r="D13" s="280" t="s">
        <v>384</v>
      </c>
      <c r="E13" s="281">
        <v>6</v>
      </c>
      <c r="F13" s="282">
        <v>0</v>
      </c>
      <c r="G13" s="283">
        <f t="shared" si="0"/>
        <v>0</v>
      </c>
    </row>
    <row r="14" spans="1:7" ht="22.5">
      <c r="A14" s="277">
        <v>5</v>
      </c>
      <c r="B14" s="278" t="s">
        <v>1296</v>
      </c>
      <c r="C14" s="279" t="s">
        <v>1301</v>
      </c>
      <c r="D14" s="280" t="s">
        <v>384</v>
      </c>
      <c r="E14" s="281">
        <v>6</v>
      </c>
      <c r="F14" s="282">
        <v>0</v>
      </c>
      <c r="G14" s="283">
        <f t="shared" si="0"/>
        <v>0</v>
      </c>
    </row>
    <row r="15" spans="1:7" ht="22.5">
      <c r="A15" s="277">
        <v>6</v>
      </c>
      <c r="B15" s="278" t="s">
        <v>1302</v>
      </c>
      <c r="C15" s="279" t="s">
        <v>1303</v>
      </c>
      <c r="D15" s="280" t="s">
        <v>384</v>
      </c>
      <c r="E15" s="281">
        <v>6</v>
      </c>
      <c r="F15" s="282">
        <v>0</v>
      </c>
      <c r="G15" s="283">
        <f t="shared" si="0"/>
        <v>0</v>
      </c>
    </row>
    <row r="16" spans="1:7" ht="22.5">
      <c r="A16" s="277">
        <v>7</v>
      </c>
      <c r="B16" s="278" t="s">
        <v>1304</v>
      </c>
      <c r="C16" s="279" t="s">
        <v>1305</v>
      </c>
      <c r="D16" s="280" t="s">
        <v>384</v>
      </c>
      <c r="E16" s="281">
        <v>6</v>
      </c>
      <c r="F16" s="282">
        <v>0</v>
      </c>
      <c r="G16" s="283">
        <f t="shared" si="0"/>
        <v>0</v>
      </c>
    </row>
    <row r="17" spans="1:7">
      <c r="A17" s="277">
        <v>8</v>
      </c>
      <c r="B17" s="278" t="s">
        <v>1304</v>
      </c>
      <c r="C17" s="279" t="s">
        <v>1306</v>
      </c>
      <c r="D17" s="280" t="s">
        <v>384</v>
      </c>
      <c r="E17" s="281">
        <v>6</v>
      </c>
      <c r="F17" s="282">
        <v>0</v>
      </c>
      <c r="G17" s="283">
        <f t="shared" si="0"/>
        <v>0</v>
      </c>
    </row>
    <row r="18" spans="1:7">
      <c r="A18" s="277">
        <v>9</v>
      </c>
      <c r="B18" s="278" t="s">
        <v>1304</v>
      </c>
      <c r="C18" s="279" t="s">
        <v>1307</v>
      </c>
      <c r="D18" s="280" t="s">
        <v>384</v>
      </c>
      <c r="E18" s="281">
        <v>6</v>
      </c>
      <c r="F18" s="282">
        <v>0</v>
      </c>
      <c r="G18" s="283">
        <f t="shared" si="0"/>
        <v>0</v>
      </c>
    </row>
    <row r="19" spans="1:7">
      <c r="A19" s="277">
        <v>10</v>
      </c>
      <c r="B19" s="278" t="s">
        <v>1304</v>
      </c>
      <c r="C19" s="279" t="s">
        <v>1308</v>
      </c>
      <c r="D19" s="280" t="s">
        <v>384</v>
      </c>
      <c r="E19" s="281">
        <v>6</v>
      </c>
      <c r="F19" s="282">
        <v>0</v>
      </c>
      <c r="G19" s="283">
        <f t="shared" si="0"/>
        <v>0</v>
      </c>
    </row>
    <row r="20" spans="1:7" ht="22.5">
      <c r="A20" s="277">
        <v>11</v>
      </c>
      <c r="B20" s="278" t="s">
        <v>1304</v>
      </c>
      <c r="C20" s="279" t="s">
        <v>1309</v>
      </c>
      <c r="D20" s="280" t="s">
        <v>384</v>
      </c>
      <c r="E20" s="281">
        <v>6</v>
      </c>
      <c r="F20" s="282">
        <v>0</v>
      </c>
      <c r="G20" s="283">
        <f t="shared" si="0"/>
        <v>0</v>
      </c>
    </row>
    <row r="21" spans="1:7" ht="22.5">
      <c r="A21" s="277">
        <v>12</v>
      </c>
      <c r="B21" s="278" t="s">
        <v>1304</v>
      </c>
      <c r="C21" s="279" t="s">
        <v>1310</v>
      </c>
      <c r="D21" s="280" t="s">
        <v>384</v>
      </c>
      <c r="E21" s="281">
        <v>6</v>
      </c>
      <c r="F21" s="282">
        <v>0</v>
      </c>
      <c r="G21" s="283">
        <f t="shared" si="0"/>
        <v>0</v>
      </c>
    </row>
    <row r="22" spans="1:7" ht="22.5">
      <c r="A22" s="277">
        <v>13</v>
      </c>
      <c r="B22" s="278" t="s">
        <v>1304</v>
      </c>
      <c r="C22" s="279" t="s">
        <v>1311</v>
      </c>
      <c r="D22" s="280" t="s">
        <v>384</v>
      </c>
      <c r="E22" s="281">
        <v>6</v>
      </c>
      <c r="F22" s="282">
        <v>0</v>
      </c>
      <c r="G22" s="283">
        <f t="shared" si="0"/>
        <v>0</v>
      </c>
    </row>
    <row r="23" spans="1:7">
      <c r="A23" s="277">
        <v>14</v>
      </c>
      <c r="B23" s="278" t="s">
        <v>1304</v>
      </c>
      <c r="C23" s="279" t="s">
        <v>1312</v>
      </c>
      <c r="D23" s="280" t="s">
        <v>384</v>
      </c>
      <c r="E23" s="281">
        <v>6</v>
      </c>
      <c r="F23" s="282">
        <v>0</v>
      </c>
      <c r="G23" s="283">
        <f t="shared" si="0"/>
        <v>0</v>
      </c>
    </row>
    <row r="24" spans="1:7">
      <c r="A24" s="277">
        <v>15</v>
      </c>
      <c r="B24" s="278" t="s">
        <v>1313</v>
      </c>
      <c r="C24" s="279" t="s">
        <v>1314</v>
      </c>
      <c r="D24" s="280" t="s">
        <v>234</v>
      </c>
      <c r="E24" s="281">
        <v>36</v>
      </c>
      <c r="F24" s="282">
        <v>0</v>
      </c>
      <c r="G24" s="283">
        <f t="shared" si="0"/>
        <v>0</v>
      </c>
    </row>
    <row r="25" spans="1:7" ht="22.5">
      <c r="A25" s="277">
        <v>16</v>
      </c>
      <c r="B25" s="278" t="s">
        <v>1313</v>
      </c>
      <c r="C25" s="279" t="s">
        <v>1315</v>
      </c>
      <c r="D25" s="280" t="s">
        <v>384</v>
      </c>
      <c r="E25" s="281">
        <v>36</v>
      </c>
      <c r="F25" s="282">
        <v>0</v>
      </c>
      <c r="G25" s="283">
        <f t="shared" si="0"/>
        <v>0</v>
      </c>
    </row>
    <row r="26" spans="1:7">
      <c r="A26" s="277">
        <v>17</v>
      </c>
      <c r="B26" s="278"/>
      <c r="C26" s="279" t="s">
        <v>1316</v>
      </c>
      <c r="D26" s="280" t="s">
        <v>234</v>
      </c>
      <c r="E26" s="281">
        <v>150</v>
      </c>
      <c r="F26" s="282">
        <v>0</v>
      </c>
      <c r="G26" s="283">
        <f t="shared" si="0"/>
        <v>0</v>
      </c>
    </row>
    <row r="27" spans="1:7" ht="22.5">
      <c r="A27" s="277">
        <v>18</v>
      </c>
      <c r="B27" s="278" t="s">
        <v>1313</v>
      </c>
      <c r="C27" s="279" t="s">
        <v>1317</v>
      </c>
      <c r="D27" s="280" t="s">
        <v>234</v>
      </c>
      <c r="E27" s="281">
        <v>164</v>
      </c>
      <c r="F27" s="282">
        <v>0</v>
      </c>
      <c r="G27" s="283">
        <f t="shared" si="0"/>
        <v>0</v>
      </c>
    </row>
    <row r="28" spans="1:7">
      <c r="A28" s="277">
        <v>19</v>
      </c>
      <c r="B28" s="278" t="s">
        <v>1313</v>
      </c>
      <c r="C28" s="279" t="s">
        <v>1318</v>
      </c>
      <c r="D28" s="280" t="s">
        <v>234</v>
      </c>
      <c r="E28" s="281">
        <v>176</v>
      </c>
      <c r="F28" s="282">
        <v>0</v>
      </c>
      <c r="G28" s="283">
        <f t="shared" si="0"/>
        <v>0</v>
      </c>
    </row>
    <row r="29" spans="1:7">
      <c r="A29" s="277">
        <v>20</v>
      </c>
      <c r="B29" s="278" t="s">
        <v>1319</v>
      </c>
      <c r="C29" s="279" t="s">
        <v>1320</v>
      </c>
      <c r="D29" s="280" t="s">
        <v>384</v>
      </c>
      <c r="E29" s="281">
        <v>6</v>
      </c>
      <c r="F29" s="282">
        <v>0</v>
      </c>
      <c r="G29" s="283">
        <f t="shared" si="0"/>
        <v>0</v>
      </c>
    </row>
    <row r="30" spans="1:7">
      <c r="A30" s="277">
        <v>21</v>
      </c>
      <c r="B30" s="278" t="s">
        <v>1319</v>
      </c>
      <c r="C30" s="279" t="s">
        <v>1321</v>
      </c>
      <c r="D30" s="280" t="s">
        <v>384</v>
      </c>
      <c r="E30" s="281">
        <v>6</v>
      </c>
      <c r="F30" s="282">
        <v>0</v>
      </c>
      <c r="G30" s="283">
        <f t="shared" si="0"/>
        <v>0</v>
      </c>
    </row>
    <row r="31" spans="1:7">
      <c r="A31" s="277">
        <v>22</v>
      </c>
      <c r="B31" s="278" t="s">
        <v>1319</v>
      </c>
      <c r="C31" s="279" t="s">
        <v>1322</v>
      </c>
      <c r="D31" s="280" t="s">
        <v>384</v>
      </c>
      <c r="E31" s="281">
        <v>6</v>
      </c>
      <c r="F31" s="282">
        <v>0</v>
      </c>
      <c r="G31" s="283">
        <f t="shared" si="0"/>
        <v>0</v>
      </c>
    </row>
    <row r="32" spans="1:7">
      <c r="A32" s="277">
        <v>23</v>
      </c>
      <c r="B32" s="278" t="s">
        <v>1323</v>
      </c>
      <c r="C32" s="279" t="s">
        <v>1324</v>
      </c>
      <c r="D32" s="280" t="s">
        <v>384</v>
      </c>
      <c r="E32" s="281">
        <v>6</v>
      </c>
      <c r="F32" s="282">
        <v>0</v>
      </c>
      <c r="G32" s="283">
        <f t="shared" si="0"/>
        <v>0</v>
      </c>
    </row>
    <row r="33" spans="1:7">
      <c r="A33" s="277">
        <v>24</v>
      </c>
      <c r="B33" s="278" t="s">
        <v>1323</v>
      </c>
      <c r="C33" s="279" t="s">
        <v>1325</v>
      </c>
      <c r="D33" s="280" t="s">
        <v>1326</v>
      </c>
      <c r="E33" s="281">
        <v>12</v>
      </c>
      <c r="F33" s="282">
        <v>0</v>
      </c>
      <c r="G33" s="283">
        <f t="shared" si="0"/>
        <v>0</v>
      </c>
    </row>
    <row r="34" spans="1:7">
      <c r="A34" s="277">
        <v>25</v>
      </c>
      <c r="B34" s="278" t="s">
        <v>1323</v>
      </c>
      <c r="C34" s="279" t="s">
        <v>1327</v>
      </c>
      <c r="D34" s="280" t="s">
        <v>384</v>
      </c>
      <c r="E34" s="281">
        <v>1</v>
      </c>
      <c r="F34" s="282">
        <v>0</v>
      </c>
      <c r="G34" s="283">
        <f t="shared" si="0"/>
        <v>0</v>
      </c>
    </row>
    <row r="35" spans="1:7">
      <c r="A35" s="277">
        <v>26</v>
      </c>
      <c r="B35" s="278" t="s">
        <v>1323</v>
      </c>
      <c r="C35" s="279" t="s">
        <v>1328</v>
      </c>
      <c r="D35" s="280" t="s">
        <v>384</v>
      </c>
      <c r="E35" s="281">
        <v>1</v>
      </c>
      <c r="F35" s="282">
        <v>0</v>
      </c>
      <c r="G35" s="283">
        <f t="shared" si="0"/>
        <v>0</v>
      </c>
    </row>
    <row r="36" spans="1:7">
      <c r="A36" s="277">
        <v>27</v>
      </c>
      <c r="B36" s="278" t="s">
        <v>1323</v>
      </c>
      <c r="C36" s="279" t="s">
        <v>1329</v>
      </c>
      <c r="D36" s="280" t="s">
        <v>384</v>
      </c>
      <c r="E36" s="281">
        <v>1</v>
      </c>
      <c r="F36" s="282">
        <v>0</v>
      </c>
      <c r="G36" s="283">
        <f t="shared" si="0"/>
        <v>0</v>
      </c>
    </row>
    <row r="37" spans="1:7">
      <c r="A37" s="277">
        <v>28</v>
      </c>
      <c r="B37" s="279" t="s">
        <v>1323</v>
      </c>
      <c r="C37" s="284" t="s">
        <v>1330</v>
      </c>
      <c r="D37" s="280" t="s">
        <v>384</v>
      </c>
      <c r="E37" s="281">
        <v>1</v>
      </c>
      <c r="F37" s="282">
        <v>0</v>
      </c>
      <c r="G37" s="283">
        <f t="shared" si="0"/>
        <v>0</v>
      </c>
    </row>
    <row r="38" spans="1:7">
      <c r="A38" s="277">
        <v>29</v>
      </c>
      <c r="B38" s="279" t="s">
        <v>1323</v>
      </c>
      <c r="C38" s="279" t="s">
        <v>1331</v>
      </c>
      <c r="D38" s="280" t="s">
        <v>384</v>
      </c>
      <c r="E38" s="281">
        <v>1</v>
      </c>
      <c r="F38" s="282">
        <v>0</v>
      </c>
      <c r="G38" s="283">
        <f t="shared" si="0"/>
        <v>0</v>
      </c>
    </row>
    <row r="39" spans="1:7">
      <c r="A39" s="277">
        <v>30</v>
      </c>
      <c r="B39" s="279" t="s">
        <v>1323</v>
      </c>
      <c r="C39" s="279" t="s">
        <v>1332</v>
      </c>
      <c r="D39" s="280" t="s">
        <v>384</v>
      </c>
      <c r="E39" s="281">
        <v>6</v>
      </c>
      <c r="F39" s="282">
        <v>0</v>
      </c>
      <c r="G39" s="283">
        <f t="shared" si="0"/>
        <v>0</v>
      </c>
    </row>
    <row r="40" spans="1:7">
      <c r="A40" s="277">
        <v>31</v>
      </c>
      <c r="B40" s="279" t="s">
        <v>1323</v>
      </c>
      <c r="C40" s="279" t="s">
        <v>1333</v>
      </c>
      <c r="D40" s="280" t="s">
        <v>384</v>
      </c>
      <c r="E40" s="281">
        <v>6</v>
      </c>
      <c r="F40" s="282">
        <v>0</v>
      </c>
      <c r="G40" s="283">
        <f t="shared" si="0"/>
        <v>0</v>
      </c>
    </row>
    <row r="41" spans="1:7">
      <c r="A41" s="277">
        <v>32</v>
      </c>
      <c r="B41" s="279" t="s">
        <v>1323</v>
      </c>
      <c r="C41" s="279" t="s">
        <v>1334</v>
      </c>
      <c r="D41" s="280" t="s">
        <v>384</v>
      </c>
      <c r="E41" s="281">
        <v>1</v>
      </c>
      <c r="F41" s="282">
        <v>0</v>
      </c>
      <c r="G41" s="283">
        <f t="shared" si="0"/>
        <v>0</v>
      </c>
    </row>
    <row r="42" spans="1:7">
      <c r="A42" s="277">
        <v>33</v>
      </c>
      <c r="B42" s="279" t="s">
        <v>1323</v>
      </c>
      <c r="C42" s="279" t="s">
        <v>1335</v>
      </c>
      <c r="D42" s="280" t="s">
        <v>384</v>
      </c>
      <c r="E42" s="281">
        <v>1</v>
      </c>
      <c r="F42" s="282">
        <v>0</v>
      </c>
      <c r="G42" s="283">
        <f t="shared" si="0"/>
        <v>0</v>
      </c>
    </row>
    <row r="43" spans="1:7">
      <c r="A43" s="277">
        <v>34</v>
      </c>
      <c r="B43" s="285" t="s">
        <v>1336</v>
      </c>
      <c r="C43" s="285" t="s">
        <v>1337</v>
      </c>
      <c r="D43" s="280" t="s">
        <v>384</v>
      </c>
      <c r="E43" s="281">
        <v>6</v>
      </c>
      <c r="F43" s="286">
        <v>0</v>
      </c>
      <c r="G43" s="283">
        <f t="shared" si="0"/>
        <v>0</v>
      </c>
    </row>
    <row r="44" spans="1:7">
      <c r="A44" s="277">
        <v>35</v>
      </c>
      <c r="B44" s="285" t="s">
        <v>1336</v>
      </c>
      <c r="C44" s="285" t="s">
        <v>1338</v>
      </c>
      <c r="D44" s="280" t="s">
        <v>384</v>
      </c>
      <c r="E44" s="281">
        <v>6</v>
      </c>
      <c r="F44" s="286">
        <v>0</v>
      </c>
      <c r="G44" s="283">
        <f t="shared" si="0"/>
        <v>0</v>
      </c>
    </row>
    <row r="45" spans="1:7">
      <c r="A45" s="277">
        <v>36</v>
      </c>
      <c r="B45" s="285" t="s">
        <v>1336</v>
      </c>
      <c r="C45" s="285" t="s">
        <v>1339</v>
      </c>
      <c r="D45" s="280" t="s">
        <v>384</v>
      </c>
      <c r="E45" s="281">
        <v>6</v>
      </c>
      <c r="F45" s="286">
        <v>0</v>
      </c>
      <c r="G45" s="283">
        <f t="shared" si="0"/>
        <v>0</v>
      </c>
    </row>
    <row r="46" spans="1:7">
      <c r="A46" s="277">
        <v>37</v>
      </c>
      <c r="B46" s="285" t="s">
        <v>1323</v>
      </c>
      <c r="C46" s="285" t="s">
        <v>1340</v>
      </c>
      <c r="D46" s="280" t="s">
        <v>384</v>
      </c>
      <c r="E46" s="281">
        <v>1</v>
      </c>
      <c r="F46" s="286">
        <v>0</v>
      </c>
      <c r="G46" s="283">
        <f t="shared" si="0"/>
        <v>0</v>
      </c>
    </row>
    <row r="47" spans="1:7" ht="14.25" customHeight="1">
      <c r="A47" s="271" t="s">
        <v>1341</v>
      </c>
      <c r="B47" s="272"/>
      <c r="C47" s="272"/>
      <c r="D47" s="273"/>
      <c r="E47" s="274"/>
      <c r="F47" s="275"/>
      <c r="G47" s="276"/>
    </row>
    <row r="48" spans="1:7">
      <c r="A48" s="277">
        <v>38</v>
      </c>
      <c r="B48" s="279" t="s">
        <v>1342</v>
      </c>
      <c r="C48" s="279" t="s">
        <v>1343</v>
      </c>
      <c r="D48" s="280" t="s">
        <v>384</v>
      </c>
      <c r="E48" s="281">
        <v>1</v>
      </c>
      <c r="F48" s="282">
        <v>0</v>
      </c>
      <c r="G48" s="283">
        <f t="shared" si="0"/>
        <v>0</v>
      </c>
    </row>
    <row r="49" spans="1:7">
      <c r="A49" s="277">
        <v>39</v>
      </c>
      <c r="B49" s="279" t="s">
        <v>1342</v>
      </c>
      <c r="C49" s="279" t="s">
        <v>1344</v>
      </c>
      <c r="D49" s="280" t="s">
        <v>384</v>
      </c>
      <c r="E49" s="281">
        <v>1</v>
      </c>
      <c r="F49" s="282">
        <v>0</v>
      </c>
      <c r="G49" s="283">
        <f t="shared" si="0"/>
        <v>0</v>
      </c>
    </row>
    <row r="50" spans="1:7">
      <c r="A50" s="277">
        <v>40</v>
      </c>
      <c r="B50" s="279" t="s">
        <v>1342</v>
      </c>
      <c r="C50" s="279" t="s">
        <v>1345</v>
      </c>
      <c r="D50" s="280" t="s">
        <v>384</v>
      </c>
      <c r="E50" s="281">
        <v>1</v>
      </c>
      <c r="F50" s="282">
        <v>0</v>
      </c>
      <c r="G50" s="283">
        <f t="shared" si="0"/>
        <v>0</v>
      </c>
    </row>
    <row r="51" spans="1:7">
      <c r="A51" s="277">
        <v>41</v>
      </c>
      <c r="B51" s="279" t="s">
        <v>1342</v>
      </c>
      <c r="C51" s="279" t="s">
        <v>1346</v>
      </c>
      <c r="D51" s="280" t="s">
        <v>384</v>
      </c>
      <c r="E51" s="281">
        <v>1</v>
      </c>
      <c r="F51" s="282">
        <v>0</v>
      </c>
      <c r="G51" s="283">
        <f t="shared" si="0"/>
        <v>0</v>
      </c>
    </row>
    <row r="52" spans="1:7">
      <c r="A52" s="277">
        <v>42</v>
      </c>
      <c r="B52" s="279" t="s">
        <v>1342</v>
      </c>
      <c r="C52" s="279" t="s">
        <v>1347</v>
      </c>
      <c r="D52" s="280" t="s">
        <v>384</v>
      </c>
      <c r="E52" s="281">
        <v>1</v>
      </c>
      <c r="F52" s="282">
        <v>0</v>
      </c>
      <c r="G52" s="283">
        <f t="shared" si="0"/>
        <v>0</v>
      </c>
    </row>
    <row r="53" spans="1:7">
      <c r="A53" s="277">
        <v>43</v>
      </c>
      <c r="B53" s="279" t="s">
        <v>1342</v>
      </c>
      <c r="C53" s="279" t="s">
        <v>1348</v>
      </c>
      <c r="D53" s="280" t="s">
        <v>384</v>
      </c>
      <c r="E53" s="281">
        <v>1</v>
      </c>
      <c r="F53" s="282">
        <v>0</v>
      </c>
      <c r="G53" s="283">
        <f t="shared" si="0"/>
        <v>0</v>
      </c>
    </row>
    <row r="54" spans="1:7" ht="22.5">
      <c r="A54" s="277">
        <v>44</v>
      </c>
      <c r="B54" s="278" t="s">
        <v>1296</v>
      </c>
      <c r="C54" s="279" t="s">
        <v>1349</v>
      </c>
      <c r="D54" s="280" t="s">
        <v>234</v>
      </c>
      <c r="E54" s="281">
        <v>25</v>
      </c>
      <c r="F54" s="282">
        <v>0</v>
      </c>
      <c r="G54" s="283">
        <f t="shared" si="0"/>
        <v>0</v>
      </c>
    </row>
    <row r="55" spans="1:7" ht="22.5">
      <c r="A55" s="277">
        <v>45</v>
      </c>
      <c r="B55" s="278" t="s">
        <v>1296</v>
      </c>
      <c r="C55" s="279" t="s">
        <v>1298</v>
      </c>
      <c r="D55" s="280" t="s">
        <v>234</v>
      </c>
      <c r="E55" s="281">
        <v>30</v>
      </c>
      <c r="F55" s="282">
        <v>0</v>
      </c>
      <c r="G55" s="283">
        <f t="shared" si="0"/>
        <v>0</v>
      </c>
    </row>
    <row r="56" spans="1:7">
      <c r="A56" s="277">
        <v>46</v>
      </c>
      <c r="B56" s="278" t="s">
        <v>1296</v>
      </c>
      <c r="C56" s="279" t="s">
        <v>1299</v>
      </c>
      <c r="D56" s="280" t="s">
        <v>384</v>
      </c>
      <c r="E56" s="281">
        <v>3</v>
      </c>
      <c r="F56" s="282">
        <v>0</v>
      </c>
      <c r="G56" s="283">
        <f t="shared" si="0"/>
        <v>0</v>
      </c>
    </row>
    <row r="57" spans="1:7">
      <c r="A57" s="277">
        <v>47</v>
      </c>
      <c r="B57" s="278" t="s">
        <v>1296</v>
      </c>
      <c r="C57" s="279" t="s">
        <v>1300</v>
      </c>
      <c r="D57" s="280" t="s">
        <v>384</v>
      </c>
      <c r="E57" s="281">
        <v>3</v>
      </c>
      <c r="F57" s="282">
        <v>0</v>
      </c>
      <c r="G57" s="283">
        <f t="shared" si="0"/>
        <v>0</v>
      </c>
    </row>
    <row r="58" spans="1:7" ht="22.5">
      <c r="A58" s="277">
        <v>48</v>
      </c>
      <c r="B58" s="278" t="s">
        <v>1296</v>
      </c>
      <c r="C58" s="279" t="s">
        <v>1301</v>
      </c>
      <c r="D58" s="280" t="s">
        <v>384</v>
      </c>
      <c r="E58" s="281">
        <v>3</v>
      </c>
      <c r="F58" s="282">
        <v>0</v>
      </c>
      <c r="G58" s="283">
        <f t="shared" si="0"/>
        <v>0</v>
      </c>
    </row>
    <row r="59" spans="1:7" ht="22.5">
      <c r="A59" s="277">
        <v>49</v>
      </c>
      <c r="B59" s="278" t="s">
        <v>1302</v>
      </c>
      <c r="C59" s="279" t="s">
        <v>1350</v>
      </c>
      <c r="D59" s="280" t="s">
        <v>384</v>
      </c>
      <c r="E59" s="281">
        <v>2</v>
      </c>
      <c r="F59" s="282">
        <v>0</v>
      </c>
      <c r="G59" s="283">
        <f t="shared" si="0"/>
        <v>0</v>
      </c>
    </row>
    <row r="60" spans="1:7" ht="22.5">
      <c r="A60" s="277">
        <v>50</v>
      </c>
      <c r="B60" s="278" t="s">
        <v>1302</v>
      </c>
      <c r="C60" s="279" t="s">
        <v>1303</v>
      </c>
      <c r="D60" s="280" t="s">
        <v>384</v>
      </c>
      <c r="E60" s="281">
        <v>1</v>
      </c>
      <c r="F60" s="282">
        <v>0</v>
      </c>
      <c r="G60" s="283">
        <f t="shared" si="0"/>
        <v>0</v>
      </c>
    </row>
    <row r="61" spans="1:7" ht="22.5">
      <c r="A61" s="277">
        <v>51</v>
      </c>
      <c r="B61" s="278" t="s">
        <v>1304</v>
      </c>
      <c r="C61" s="279" t="s">
        <v>1305</v>
      </c>
      <c r="D61" s="280" t="s">
        <v>384</v>
      </c>
      <c r="E61" s="281">
        <v>3</v>
      </c>
      <c r="F61" s="282">
        <v>0</v>
      </c>
      <c r="G61" s="283">
        <f t="shared" si="0"/>
        <v>0</v>
      </c>
    </row>
    <row r="62" spans="1:7">
      <c r="A62" s="277">
        <v>52</v>
      </c>
      <c r="B62" s="278" t="s">
        <v>1304</v>
      </c>
      <c r="C62" s="279" t="s">
        <v>1306</v>
      </c>
      <c r="D62" s="280" t="s">
        <v>384</v>
      </c>
      <c r="E62" s="281">
        <v>3</v>
      </c>
      <c r="F62" s="282">
        <v>0</v>
      </c>
      <c r="G62" s="283">
        <f t="shared" si="0"/>
        <v>0</v>
      </c>
    </row>
    <row r="63" spans="1:7">
      <c r="A63" s="277">
        <v>53</v>
      </c>
      <c r="B63" s="278" t="s">
        <v>1304</v>
      </c>
      <c r="C63" s="279" t="s">
        <v>1307</v>
      </c>
      <c r="D63" s="280" t="s">
        <v>384</v>
      </c>
      <c r="E63" s="281">
        <v>3</v>
      </c>
      <c r="F63" s="282">
        <v>0</v>
      </c>
      <c r="G63" s="283">
        <f t="shared" si="0"/>
        <v>0</v>
      </c>
    </row>
    <row r="64" spans="1:7">
      <c r="A64" s="277">
        <v>54</v>
      </c>
      <c r="B64" s="278" t="s">
        <v>1304</v>
      </c>
      <c r="C64" s="279" t="s">
        <v>1308</v>
      </c>
      <c r="D64" s="280" t="s">
        <v>384</v>
      </c>
      <c r="E64" s="281">
        <v>3</v>
      </c>
      <c r="F64" s="282">
        <v>0</v>
      </c>
      <c r="G64" s="283">
        <f t="shared" si="0"/>
        <v>0</v>
      </c>
    </row>
    <row r="65" spans="1:7" ht="22.5">
      <c r="A65" s="277">
        <v>55</v>
      </c>
      <c r="B65" s="278" t="s">
        <v>1304</v>
      </c>
      <c r="C65" s="279" t="s">
        <v>1309</v>
      </c>
      <c r="D65" s="280" t="s">
        <v>384</v>
      </c>
      <c r="E65" s="281">
        <v>3</v>
      </c>
      <c r="F65" s="282">
        <v>0</v>
      </c>
      <c r="G65" s="283">
        <f t="shared" si="0"/>
        <v>0</v>
      </c>
    </row>
    <row r="66" spans="1:7" ht="22.5">
      <c r="A66" s="277">
        <v>56</v>
      </c>
      <c r="B66" s="278" t="s">
        <v>1304</v>
      </c>
      <c r="C66" s="279" t="s">
        <v>1310</v>
      </c>
      <c r="D66" s="280" t="s">
        <v>384</v>
      </c>
      <c r="E66" s="281">
        <v>3</v>
      </c>
      <c r="F66" s="282">
        <v>0</v>
      </c>
      <c r="G66" s="283">
        <f t="shared" si="0"/>
        <v>0</v>
      </c>
    </row>
    <row r="67" spans="1:7" ht="22.5">
      <c r="A67" s="277">
        <v>57</v>
      </c>
      <c r="B67" s="278" t="s">
        <v>1304</v>
      </c>
      <c r="C67" s="279" t="s">
        <v>1311</v>
      </c>
      <c r="D67" s="280" t="s">
        <v>384</v>
      </c>
      <c r="E67" s="281">
        <v>3</v>
      </c>
      <c r="F67" s="282">
        <v>0</v>
      </c>
      <c r="G67" s="283">
        <f t="shared" si="0"/>
        <v>0</v>
      </c>
    </row>
    <row r="68" spans="1:7">
      <c r="A68" s="277">
        <v>58</v>
      </c>
      <c r="B68" s="278" t="s">
        <v>1304</v>
      </c>
      <c r="C68" s="279" t="s">
        <v>1351</v>
      </c>
      <c r="D68" s="280" t="s">
        <v>384</v>
      </c>
      <c r="E68" s="281">
        <v>2</v>
      </c>
      <c r="F68" s="282">
        <v>0</v>
      </c>
      <c r="G68" s="283">
        <f t="shared" si="0"/>
        <v>0</v>
      </c>
    </row>
    <row r="69" spans="1:7">
      <c r="A69" s="277">
        <v>59</v>
      </c>
      <c r="B69" s="278" t="s">
        <v>1304</v>
      </c>
      <c r="C69" s="279" t="s">
        <v>1312</v>
      </c>
      <c r="D69" s="280" t="s">
        <v>384</v>
      </c>
      <c r="E69" s="281">
        <v>1</v>
      </c>
      <c r="F69" s="282">
        <v>0</v>
      </c>
      <c r="G69" s="283">
        <f t="shared" si="0"/>
        <v>0</v>
      </c>
    </row>
    <row r="70" spans="1:7">
      <c r="A70" s="277">
        <v>60</v>
      </c>
      <c r="B70" s="278" t="s">
        <v>1352</v>
      </c>
      <c r="C70" s="279" t="s">
        <v>1353</v>
      </c>
      <c r="D70" s="280" t="s">
        <v>384</v>
      </c>
      <c r="E70" s="281">
        <v>2</v>
      </c>
      <c r="F70" s="282">
        <v>0</v>
      </c>
      <c r="G70" s="283">
        <f t="shared" si="0"/>
        <v>0</v>
      </c>
    </row>
    <row r="71" spans="1:7">
      <c r="A71" s="277">
        <v>61</v>
      </c>
      <c r="B71" s="278" t="s">
        <v>1352</v>
      </c>
      <c r="C71" s="279" t="s">
        <v>1354</v>
      </c>
      <c r="D71" s="280" t="s">
        <v>384</v>
      </c>
      <c r="E71" s="281">
        <v>2</v>
      </c>
      <c r="F71" s="282">
        <v>0</v>
      </c>
      <c r="G71" s="283">
        <f t="shared" si="0"/>
        <v>0</v>
      </c>
    </row>
    <row r="72" spans="1:7">
      <c r="A72" s="277">
        <v>62</v>
      </c>
      <c r="B72" s="278" t="s">
        <v>1313</v>
      </c>
      <c r="C72" s="279" t="s">
        <v>1314</v>
      </c>
      <c r="D72" s="280" t="s">
        <v>234</v>
      </c>
      <c r="E72" s="281">
        <v>26</v>
      </c>
      <c r="F72" s="282">
        <v>0</v>
      </c>
      <c r="G72" s="283">
        <f t="shared" si="0"/>
        <v>0</v>
      </c>
    </row>
    <row r="73" spans="1:7" ht="22.5">
      <c r="A73" s="277">
        <v>63</v>
      </c>
      <c r="B73" s="278" t="s">
        <v>1313</v>
      </c>
      <c r="C73" s="279" t="s">
        <v>1315</v>
      </c>
      <c r="D73" s="280" t="s">
        <v>384</v>
      </c>
      <c r="E73" s="281">
        <v>18</v>
      </c>
      <c r="F73" s="282">
        <v>0</v>
      </c>
      <c r="G73" s="283">
        <f t="shared" si="0"/>
        <v>0</v>
      </c>
    </row>
    <row r="74" spans="1:7">
      <c r="A74" s="277">
        <v>64</v>
      </c>
      <c r="B74" s="278" t="s">
        <v>1313</v>
      </c>
      <c r="C74" s="279" t="s">
        <v>1355</v>
      </c>
      <c r="D74" s="280" t="s">
        <v>384</v>
      </c>
      <c r="E74" s="281">
        <v>1</v>
      </c>
      <c r="F74" s="282">
        <v>0</v>
      </c>
      <c r="G74" s="283">
        <f t="shared" ref="G74:G97" si="1">E74*F74</f>
        <v>0</v>
      </c>
    </row>
    <row r="75" spans="1:7">
      <c r="A75" s="277">
        <v>65</v>
      </c>
      <c r="B75" s="278" t="s">
        <v>1313</v>
      </c>
      <c r="C75" s="279" t="s">
        <v>1356</v>
      </c>
      <c r="D75" s="280" t="s">
        <v>384</v>
      </c>
      <c r="E75" s="281">
        <v>1</v>
      </c>
      <c r="F75" s="282">
        <v>0</v>
      </c>
      <c r="G75" s="283">
        <f t="shared" si="1"/>
        <v>0</v>
      </c>
    </row>
    <row r="76" spans="1:7">
      <c r="A76" s="277">
        <v>66</v>
      </c>
      <c r="B76" s="278"/>
      <c r="C76" s="279" t="s">
        <v>1316</v>
      </c>
      <c r="D76" s="280" t="s">
        <v>234</v>
      </c>
      <c r="E76" s="281">
        <v>30</v>
      </c>
      <c r="F76" s="282">
        <v>0</v>
      </c>
      <c r="G76" s="283">
        <f t="shared" si="1"/>
        <v>0</v>
      </c>
    </row>
    <row r="77" spans="1:7" ht="22.5">
      <c r="A77" s="277">
        <v>67</v>
      </c>
      <c r="B77" s="278" t="s">
        <v>1313</v>
      </c>
      <c r="C77" s="279" t="s">
        <v>1317</v>
      </c>
      <c r="D77" s="280" t="s">
        <v>234</v>
      </c>
      <c r="E77" s="281">
        <v>37</v>
      </c>
      <c r="F77" s="282">
        <v>0</v>
      </c>
      <c r="G77" s="283">
        <f t="shared" si="1"/>
        <v>0</v>
      </c>
    </row>
    <row r="78" spans="1:7">
      <c r="A78" s="277">
        <v>68</v>
      </c>
      <c r="B78" s="278" t="s">
        <v>1313</v>
      </c>
      <c r="C78" s="279" t="s">
        <v>1318</v>
      </c>
      <c r="D78" s="280" t="s">
        <v>234</v>
      </c>
      <c r="E78" s="281">
        <v>43</v>
      </c>
      <c r="F78" s="282">
        <v>0</v>
      </c>
      <c r="G78" s="283">
        <f t="shared" si="1"/>
        <v>0</v>
      </c>
    </row>
    <row r="79" spans="1:7">
      <c r="A79" s="277">
        <v>69</v>
      </c>
      <c r="B79" s="278" t="s">
        <v>1319</v>
      </c>
      <c r="C79" s="279" t="s">
        <v>1320</v>
      </c>
      <c r="D79" s="280" t="s">
        <v>384</v>
      </c>
      <c r="E79" s="281">
        <v>3</v>
      </c>
      <c r="F79" s="282">
        <v>0</v>
      </c>
      <c r="G79" s="283">
        <f t="shared" si="1"/>
        <v>0</v>
      </c>
    </row>
    <row r="80" spans="1:7">
      <c r="A80" s="277">
        <v>70</v>
      </c>
      <c r="B80" s="278" t="s">
        <v>1319</v>
      </c>
      <c r="C80" s="279" t="s">
        <v>1321</v>
      </c>
      <c r="D80" s="280" t="s">
        <v>384</v>
      </c>
      <c r="E80" s="281">
        <v>3</v>
      </c>
      <c r="F80" s="282">
        <v>0</v>
      </c>
      <c r="G80" s="283">
        <f t="shared" si="1"/>
        <v>0</v>
      </c>
    </row>
    <row r="81" spans="1:7">
      <c r="A81" s="277">
        <v>71</v>
      </c>
      <c r="B81" s="278" t="s">
        <v>1319</v>
      </c>
      <c r="C81" s="279" t="s">
        <v>1357</v>
      </c>
      <c r="D81" s="280" t="s">
        <v>384</v>
      </c>
      <c r="E81" s="281">
        <v>1</v>
      </c>
      <c r="F81" s="282">
        <v>0</v>
      </c>
      <c r="G81" s="283">
        <f t="shared" si="1"/>
        <v>0</v>
      </c>
    </row>
    <row r="82" spans="1:7">
      <c r="A82" s="277">
        <v>72</v>
      </c>
      <c r="B82" s="278" t="s">
        <v>1319</v>
      </c>
      <c r="C82" s="279" t="s">
        <v>1358</v>
      </c>
      <c r="D82" s="280" t="s">
        <v>384</v>
      </c>
      <c r="E82" s="281">
        <v>2</v>
      </c>
      <c r="F82" s="282">
        <v>0</v>
      </c>
      <c r="G82" s="283">
        <f t="shared" si="1"/>
        <v>0</v>
      </c>
    </row>
    <row r="83" spans="1:7">
      <c r="A83" s="277">
        <v>73</v>
      </c>
      <c r="B83" s="278" t="s">
        <v>1323</v>
      </c>
      <c r="C83" s="279" t="s">
        <v>1324</v>
      </c>
      <c r="D83" s="280" t="s">
        <v>384</v>
      </c>
      <c r="E83" s="281">
        <v>3</v>
      </c>
      <c r="F83" s="282">
        <v>0</v>
      </c>
      <c r="G83" s="283">
        <f t="shared" si="1"/>
        <v>0</v>
      </c>
    </row>
    <row r="84" spans="1:7">
      <c r="A84" s="277">
        <v>74</v>
      </c>
      <c r="B84" s="278" t="s">
        <v>1323</v>
      </c>
      <c r="C84" s="279" t="s">
        <v>1325</v>
      </c>
      <c r="D84" s="280" t="s">
        <v>1326</v>
      </c>
      <c r="E84" s="281">
        <v>20</v>
      </c>
      <c r="F84" s="282">
        <v>0</v>
      </c>
      <c r="G84" s="283">
        <f t="shared" si="1"/>
        <v>0</v>
      </c>
    </row>
    <row r="85" spans="1:7">
      <c r="A85" s="277">
        <v>75</v>
      </c>
      <c r="B85" s="278" t="s">
        <v>1323</v>
      </c>
      <c r="C85" s="279" t="s">
        <v>1327</v>
      </c>
      <c r="D85" s="280" t="s">
        <v>384</v>
      </c>
      <c r="E85" s="281">
        <v>1</v>
      </c>
      <c r="F85" s="282">
        <v>0</v>
      </c>
      <c r="G85" s="283">
        <f t="shared" si="1"/>
        <v>0</v>
      </c>
    </row>
    <row r="86" spans="1:7">
      <c r="A86" s="277">
        <v>76</v>
      </c>
      <c r="B86" s="278" t="s">
        <v>1323</v>
      </c>
      <c r="C86" s="279" t="s">
        <v>1328</v>
      </c>
      <c r="D86" s="280" t="s">
        <v>384</v>
      </c>
      <c r="E86" s="281">
        <v>1</v>
      </c>
      <c r="F86" s="282">
        <v>0</v>
      </c>
      <c r="G86" s="283">
        <f t="shared" si="1"/>
        <v>0</v>
      </c>
    </row>
    <row r="87" spans="1:7">
      <c r="A87" s="277">
        <v>77</v>
      </c>
      <c r="B87" s="278" t="s">
        <v>1323</v>
      </c>
      <c r="C87" s="279" t="s">
        <v>1329</v>
      </c>
      <c r="D87" s="280" t="s">
        <v>384</v>
      </c>
      <c r="E87" s="281">
        <v>1</v>
      </c>
      <c r="F87" s="282">
        <v>0</v>
      </c>
      <c r="G87" s="283">
        <f t="shared" si="1"/>
        <v>0</v>
      </c>
    </row>
    <row r="88" spans="1:7">
      <c r="A88" s="277">
        <v>78</v>
      </c>
      <c r="B88" s="279" t="s">
        <v>1323</v>
      </c>
      <c r="C88" s="284" t="s">
        <v>1330</v>
      </c>
      <c r="D88" s="280" t="s">
        <v>384</v>
      </c>
      <c r="E88" s="281">
        <v>1</v>
      </c>
      <c r="F88" s="282">
        <v>0</v>
      </c>
      <c r="G88" s="283">
        <f t="shared" si="1"/>
        <v>0</v>
      </c>
    </row>
    <row r="89" spans="1:7">
      <c r="A89" s="277">
        <v>79</v>
      </c>
      <c r="B89" s="279" t="s">
        <v>1323</v>
      </c>
      <c r="C89" s="279" t="s">
        <v>1331</v>
      </c>
      <c r="D89" s="280" t="s">
        <v>384</v>
      </c>
      <c r="E89" s="281">
        <v>1</v>
      </c>
      <c r="F89" s="282">
        <v>0</v>
      </c>
      <c r="G89" s="283">
        <f t="shared" si="1"/>
        <v>0</v>
      </c>
    </row>
    <row r="90" spans="1:7">
      <c r="A90" s="277">
        <v>80</v>
      </c>
      <c r="B90" s="279" t="s">
        <v>1323</v>
      </c>
      <c r="C90" s="279" t="s">
        <v>1332</v>
      </c>
      <c r="D90" s="280" t="s">
        <v>384</v>
      </c>
      <c r="E90" s="281">
        <v>3</v>
      </c>
      <c r="F90" s="282">
        <v>0</v>
      </c>
      <c r="G90" s="283">
        <f t="shared" si="1"/>
        <v>0</v>
      </c>
    </row>
    <row r="91" spans="1:7">
      <c r="A91" s="277">
        <v>81</v>
      </c>
      <c r="B91" s="279" t="s">
        <v>1323</v>
      </c>
      <c r="C91" s="279" t="s">
        <v>1333</v>
      </c>
      <c r="D91" s="280" t="s">
        <v>384</v>
      </c>
      <c r="E91" s="281">
        <v>3</v>
      </c>
      <c r="F91" s="282">
        <v>0</v>
      </c>
      <c r="G91" s="283">
        <f t="shared" si="1"/>
        <v>0</v>
      </c>
    </row>
    <row r="92" spans="1:7">
      <c r="A92" s="277">
        <v>82</v>
      </c>
      <c r="B92" s="279" t="s">
        <v>1323</v>
      </c>
      <c r="C92" s="279" t="s">
        <v>1334</v>
      </c>
      <c r="D92" s="280" t="s">
        <v>384</v>
      </c>
      <c r="E92" s="281">
        <v>1</v>
      </c>
      <c r="F92" s="282">
        <v>0</v>
      </c>
      <c r="G92" s="283">
        <f t="shared" si="1"/>
        <v>0</v>
      </c>
    </row>
    <row r="93" spans="1:7">
      <c r="A93" s="277">
        <v>83</v>
      </c>
      <c r="B93" s="279" t="s">
        <v>1323</v>
      </c>
      <c r="C93" s="279" t="s">
        <v>1335</v>
      </c>
      <c r="D93" s="280" t="s">
        <v>384</v>
      </c>
      <c r="E93" s="281">
        <v>1</v>
      </c>
      <c r="F93" s="282">
        <v>0</v>
      </c>
      <c r="G93" s="283">
        <f t="shared" si="1"/>
        <v>0</v>
      </c>
    </row>
    <row r="94" spans="1:7">
      <c r="A94" s="277">
        <v>84</v>
      </c>
      <c r="B94" s="287" t="s">
        <v>1336</v>
      </c>
      <c r="C94" s="287" t="s">
        <v>1337</v>
      </c>
      <c r="D94" s="280" t="s">
        <v>384</v>
      </c>
      <c r="E94" s="281">
        <v>3</v>
      </c>
      <c r="F94" s="288">
        <v>0</v>
      </c>
      <c r="G94" s="283">
        <f t="shared" si="1"/>
        <v>0</v>
      </c>
    </row>
    <row r="95" spans="1:7">
      <c r="A95" s="277">
        <v>85</v>
      </c>
      <c r="B95" s="287" t="s">
        <v>1336</v>
      </c>
      <c r="C95" s="287" t="s">
        <v>1338</v>
      </c>
      <c r="D95" s="280" t="s">
        <v>384</v>
      </c>
      <c r="E95" s="281">
        <v>3</v>
      </c>
      <c r="F95" s="288">
        <v>0</v>
      </c>
      <c r="G95" s="283">
        <f t="shared" si="1"/>
        <v>0</v>
      </c>
    </row>
    <row r="96" spans="1:7">
      <c r="A96" s="277">
        <v>86</v>
      </c>
      <c r="B96" s="287" t="s">
        <v>1336</v>
      </c>
      <c r="C96" s="287" t="s">
        <v>1339</v>
      </c>
      <c r="D96" s="280" t="s">
        <v>384</v>
      </c>
      <c r="E96" s="281">
        <v>3</v>
      </c>
      <c r="F96" s="288">
        <v>0</v>
      </c>
      <c r="G96" s="283">
        <f t="shared" si="1"/>
        <v>0</v>
      </c>
    </row>
    <row r="97" spans="1:7" ht="15" thickBot="1">
      <c r="A97" s="277">
        <v>87</v>
      </c>
      <c r="B97" s="287" t="s">
        <v>1323</v>
      </c>
      <c r="C97" s="287" t="s">
        <v>1340</v>
      </c>
      <c r="D97" s="280" t="s">
        <v>384</v>
      </c>
      <c r="E97" s="281">
        <v>1</v>
      </c>
      <c r="F97" s="288">
        <v>0</v>
      </c>
      <c r="G97" s="283">
        <f t="shared" si="1"/>
        <v>0</v>
      </c>
    </row>
    <row r="98" spans="1:7" ht="15.75" customHeight="1" thickBot="1">
      <c r="A98" s="289" t="s">
        <v>1359</v>
      </c>
      <c r="B98" s="290"/>
      <c r="C98" s="290"/>
      <c r="D98" s="291"/>
      <c r="E98" s="292"/>
      <c r="F98" s="293"/>
      <c r="G98" s="294">
        <f>SUM(G10:G97)</f>
        <v>0</v>
      </c>
    </row>
    <row r="99" spans="1:7" ht="15" customHeight="1">
      <c r="A99" s="295"/>
      <c r="B99" s="295"/>
      <c r="C99" s="295"/>
      <c r="D99" s="295"/>
      <c r="E99" s="295"/>
      <c r="F99" s="296"/>
      <c r="G99" s="295"/>
    </row>
  </sheetData>
  <mergeCells count="9">
    <mergeCell ref="A1:G1"/>
    <mergeCell ref="A5:B5"/>
    <mergeCell ref="A7:A8"/>
    <mergeCell ref="B7:B8"/>
    <mergeCell ref="C7:C8"/>
    <mergeCell ref="D7:D8"/>
    <mergeCell ref="E7:E8"/>
    <mergeCell ref="F7:F8"/>
    <mergeCell ref="G7:G8"/>
  </mergeCells>
  <pageMargins left="0.25" right="0.25" top="0.75" bottom="0.75" header="0.3" footer="0.3"/>
  <pageSetup paperSize="9" scale="8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36"/>
  <sheetViews>
    <sheetView showGridLines="0" topLeftCell="A114" workbookViewId="0">
      <selection activeCell="I136" sqref="I136"/>
    </sheetView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99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1" customFormat="1" ht="12" customHeight="1">
      <c r="B8" s="19"/>
      <c r="D8" s="122" t="s">
        <v>170</v>
      </c>
      <c r="L8" s="19"/>
    </row>
    <row r="9" spans="1:46" s="2" customFormat="1" ht="14.45" customHeight="1">
      <c r="A9" s="33"/>
      <c r="B9" s="38"/>
      <c r="C9" s="33"/>
      <c r="D9" s="33"/>
      <c r="E9" s="403" t="s">
        <v>632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22" t="s">
        <v>633</v>
      </c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5.6" customHeight="1">
      <c r="A11" s="33"/>
      <c r="B11" s="38"/>
      <c r="C11" s="33"/>
      <c r="D11" s="33"/>
      <c r="E11" s="405" t="s">
        <v>643</v>
      </c>
      <c r="F11" s="406"/>
      <c r="G11" s="406"/>
      <c r="H11" s="406"/>
      <c r="I11" s="33"/>
      <c r="J11" s="33"/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22" t="s">
        <v>16</v>
      </c>
      <c r="E13" s="33"/>
      <c r="F13" s="113" t="s">
        <v>1</v>
      </c>
      <c r="G13" s="33"/>
      <c r="H13" s="33"/>
      <c r="I13" s="122" t="s">
        <v>17</v>
      </c>
      <c r="J13" s="113" t="s">
        <v>1</v>
      </c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18</v>
      </c>
      <c r="E14" s="33"/>
      <c r="F14" s="113" t="s">
        <v>19</v>
      </c>
      <c r="G14" s="33"/>
      <c r="H14" s="33"/>
      <c r="I14" s="122" t="s">
        <v>20</v>
      </c>
      <c r="J14" s="123">
        <f>'Rekapitulácia stavby'!AN8</f>
        <v>44957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22" t="s">
        <v>21</v>
      </c>
      <c r="E16" s="33"/>
      <c r="F16" s="33"/>
      <c r="G16" s="33"/>
      <c r="H16" s="33"/>
      <c r="I16" s="122" t="s">
        <v>22</v>
      </c>
      <c r="J16" s="113" t="s">
        <v>23</v>
      </c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3" t="s">
        <v>24</v>
      </c>
      <c r="F17" s="33"/>
      <c r="G17" s="33"/>
      <c r="H17" s="33"/>
      <c r="I17" s="122" t="s">
        <v>25</v>
      </c>
      <c r="J17" s="113" t="s">
        <v>1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2" t="s">
        <v>26</v>
      </c>
      <c r="E19" s="33"/>
      <c r="F19" s="33"/>
      <c r="G19" s="33"/>
      <c r="H19" s="33"/>
      <c r="I19" s="122" t="s">
        <v>22</v>
      </c>
      <c r="J19" s="29" t="str">
        <f>'Rekapitulácia stavby'!AN13</f>
        <v>Vyplň údaj</v>
      </c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407" t="str">
        <f>'Rekapitulácia stavby'!E14</f>
        <v>Vyplň údaj</v>
      </c>
      <c r="F20" s="408"/>
      <c r="G20" s="408"/>
      <c r="H20" s="408"/>
      <c r="I20" s="122" t="s">
        <v>25</v>
      </c>
      <c r="J20" s="29" t="str">
        <f>'Rekapitulácia stavby'!AN14</f>
        <v>Vyplň údaj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2" t="s">
        <v>28</v>
      </c>
      <c r="E22" s="33"/>
      <c r="F22" s="33"/>
      <c r="G22" s="33"/>
      <c r="H22" s="33"/>
      <c r="I22" s="122" t="s">
        <v>22</v>
      </c>
      <c r="J22" s="113" t="s">
        <v>29</v>
      </c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3" t="s">
        <v>30</v>
      </c>
      <c r="F23" s="33"/>
      <c r="G23" s="33"/>
      <c r="H23" s="33"/>
      <c r="I23" s="122" t="s">
        <v>25</v>
      </c>
      <c r="J23" s="113" t="s">
        <v>31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2" t="s">
        <v>33</v>
      </c>
      <c r="E25" s="33"/>
      <c r="F25" s="33"/>
      <c r="G25" s="33"/>
      <c r="H25" s="33"/>
      <c r="I25" s="122" t="s">
        <v>22</v>
      </c>
      <c r="J25" s="113" t="str">
        <f>IF('Rekapitulácia stavby'!AN19="","",'Rekapitulácia stavby'!AN19)</f>
        <v/>
      </c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3" t="str">
        <f>IF('Rekapitulácia stavby'!E20="","",'Rekapitulácia stavby'!E20)</f>
        <v xml:space="preserve"> </v>
      </c>
      <c r="F26" s="33"/>
      <c r="G26" s="33"/>
      <c r="H26" s="33"/>
      <c r="I26" s="122" t="s">
        <v>25</v>
      </c>
      <c r="J26" s="113" t="str">
        <f>IF('Rekapitulácia stavby'!AN20="","",'Rekapitulácia stavby'!AN20)</f>
        <v/>
      </c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2" t="s">
        <v>35</v>
      </c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5" customHeight="1">
      <c r="A29" s="124"/>
      <c r="B29" s="125"/>
      <c r="C29" s="124"/>
      <c r="D29" s="124"/>
      <c r="E29" s="409" t="s">
        <v>1</v>
      </c>
      <c r="F29" s="409"/>
      <c r="G29" s="409"/>
      <c r="H29" s="409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7"/>
      <c r="E31" s="127"/>
      <c r="F31" s="127"/>
      <c r="G31" s="127"/>
      <c r="H31" s="127"/>
      <c r="I31" s="127"/>
      <c r="J31" s="127"/>
      <c r="K31" s="12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13" t="s">
        <v>172</v>
      </c>
      <c r="E32" s="33"/>
      <c r="F32" s="33"/>
      <c r="G32" s="33"/>
      <c r="H32" s="33"/>
      <c r="I32" s="33"/>
      <c r="J32" s="128">
        <f>J98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9" t="s">
        <v>173</v>
      </c>
      <c r="E33" s="33"/>
      <c r="F33" s="33"/>
      <c r="G33" s="33"/>
      <c r="H33" s="33"/>
      <c r="I33" s="33"/>
      <c r="J33" s="128">
        <f>J103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7"/>
      <c r="E35" s="127"/>
      <c r="F35" s="127"/>
      <c r="G35" s="127"/>
      <c r="H35" s="127"/>
      <c r="I35" s="127"/>
      <c r="J35" s="127"/>
      <c r="K35" s="127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40</v>
      </c>
      <c r="E37" s="134" t="s">
        <v>41</v>
      </c>
      <c r="F37" s="135">
        <f>ROUND((SUM(BE103:BE110) + SUM(BE132:BE135)),  2)</f>
        <v>0</v>
      </c>
      <c r="G37" s="136"/>
      <c r="H37" s="136"/>
      <c r="I37" s="137">
        <v>0.2</v>
      </c>
      <c r="J37" s="135">
        <f>ROUND(((SUM(BE103:BE110) + SUM(BE132:BE135))*I37),  2)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34" t="s">
        <v>42</v>
      </c>
      <c r="F38" s="135">
        <f>ROUND((SUM(BF103:BF110) + SUM(BF132:BF135)),  2)</f>
        <v>0</v>
      </c>
      <c r="G38" s="136"/>
      <c r="H38" s="136"/>
      <c r="I38" s="137">
        <v>0.2</v>
      </c>
      <c r="J38" s="135">
        <f>ROUND(((SUM(BF103:BF110) + SUM(BF132:BF135))*I38),  2)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22" t="s">
        <v>43</v>
      </c>
      <c r="F39" s="138">
        <f>ROUND((SUM(BG103:BG110) + SUM(BG132:BG135)),  2)</f>
        <v>0</v>
      </c>
      <c r="G39" s="33"/>
      <c r="H39" s="33"/>
      <c r="I39" s="139">
        <v>0.2</v>
      </c>
      <c r="J39" s="138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22" t="s">
        <v>44</v>
      </c>
      <c r="F40" s="138">
        <f>ROUND((SUM(BH103:BH110) + SUM(BH132:BH135)),  2)</f>
        <v>0</v>
      </c>
      <c r="G40" s="33"/>
      <c r="H40" s="33"/>
      <c r="I40" s="139">
        <v>0.2</v>
      </c>
      <c r="J40" s="138">
        <f>0</f>
        <v>0</v>
      </c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34" t="s">
        <v>45</v>
      </c>
      <c r="F41" s="135">
        <f>ROUND((SUM(BI103:BI110) + SUM(BI132:BI135)),  2)</f>
        <v>0</v>
      </c>
      <c r="G41" s="136"/>
      <c r="H41" s="136"/>
      <c r="I41" s="137">
        <v>0</v>
      </c>
      <c r="J41" s="135">
        <f>0</f>
        <v>0</v>
      </c>
      <c r="K41" s="33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40"/>
      <c r="D43" s="141" t="s">
        <v>46</v>
      </c>
      <c r="E43" s="142"/>
      <c r="F43" s="142"/>
      <c r="G43" s="143" t="s">
        <v>47</v>
      </c>
      <c r="H43" s="144" t="s">
        <v>48</v>
      </c>
      <c r="I43" s="142"/>
      <c r="J43" s="145">
        <f>SUM(J34:J41)</f>
        <v>0</v>
      </c>
      <c r="K43" s="146"/>
      <c r="L43" s="5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170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4.45" customHeight="1">
      <c r="A87" s="33"/>
      <c r="B87" s="34"/>
      <c r="C87" s="35"/>
      <c r="D87" s="35"/>
      <c r="E87" s="400" t="s">
        <v>632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633</v>
      </c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35"/>
      <c r="D89" s="35"/>
      <c r="E89" s="356" t="str">
        <f>E11</f>
        <v>999-9-9-32 - SO 12.2.2 Prekládka Ľ.Zúbka</v>
      </c>
      <c r="F89" s="402"/>
      <c r="G89" s="402"/>
      <c r="H89" s="402"/>
      <c r="I89" s="35"/>
      <c r="J89" s="35"/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Malacky</v>
      </c>
      <c r="G91" s="35"/>
      <c r="H91" s="35"/>
      <c r="I91" s="28" t="s">
        <v>20</v>
      </c>
      <c r="J91" s="69">
        <f>IF(J14="","",J14)</f>
        <v>44957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9" customHeight="1">
      <c r="A93" s="33"/>
      <c r="B93" s="34"/>
      <c r="C93" s="28" t="s">
        <v>21</v>
      </c>
      <c r="D93" s="35"/>
      <c r="E93" s="35"/>
      <c r="F93" s="26" t="str">
        <f>E17</f>
        <v>Mesto Malacky, Bernolákova 5188/1A, 901 01 Malacky</v>
      </c>
      <c r="G93" s="35"/>
      <c r="H93" s="35"/>
      <c r="I93" s="28" t="s">
        <v>28</v>
      </c>
      <c r="J93" s="31" t="str">
        <f>E23</f>
        <v>Cykloprojekt s.r.o., Laurinská 18, 81101 Bratislav</v>
      </c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6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 xml:space="preserve"> </v>
      </c>
      <c r="K94" s="35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8" t="s">
        <v>175</v>
      </c>
      <c r="D96" s="159"/>
      <c r="E96" s="159"/>
      <c r="F96" s="159"/>
      <c r="G96" s="159"/>
      <c r="H96" s="159"/>
      <c r="I96" s="159"/>
      <c r="J96" s="160" t="s">
        <v>176</v>
      </c>
      <c r="K96" s="159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4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22.9" customHeight="1">
      <c r="A98" s="33"/>
      <c r="B98" s="34"/>
      <c r="C98" s="161" t="s">
        <v>177</v>
      </c>
      <c r="D98" s="35"/>
      <c r="E98" s="35"/>
      <c r="F98" s="35"/>
      <c r="G98" s="35"/>
      <c r="H98" s="35"/>
      <c r="I98" s="35"/>
      <c r="J98" s="87">
        <f>J132</f>
        <v>0</v>
      </c>
      <c r="K98" s="35"/>
      <c r="L98" s="54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178</v>
      </c>
    </row>
    <row r="99" spans="1:65" s="9" customFormat="1" ht="24.95" customHeight="1">
      <c r="B99" s="162"/>
      <c r="C99" s="163"/>
      <c r="D99" s="164" t="s">
        <v>635</v>
      </c>
      <c r="E99" s="165"/>
      <c r="F99" s="165"/>
      <c r="G99" s="165"/>
      <c r="H99" s="165"/>
      <c r="I99" s="165"/>
      <c r="J99" s="166">
        <f>J133</f>
        <v>0</v>
      </c>
      <c r="K99" s="163"/>
      <c r="L99" s="167"/>
    </row>
    <row r="100" spans="1:65" s="10" customFormat="1" ht="19.899999999999999" customHeight="1">
      <c r="B100" s="168"/>
      <c r="C100" s="107"/>
      <c r="D100" s="169" t="s">
        <v>636</v>
      </c>
      <c r="E100" s="170"/>
      <c r="F100" s="170"/>
      <c r="G100" s="170"/>
      <c r="H100" s="170"/>
      <c r="I100" s="170"/>
      <c r="J100" s="171">
        <f>J134</f>
        <v>0</v>
      </c>
      <c r="K100" s="107"/>
      <c r="L100" s="172"/>
    </row>
    <row r="101" spans="1:65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4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65" s="2" customFormat="1" ht="6.9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4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65" s="2" customFormat="1" ht="29.25" customHeight="1">
      <c r="A103" s="33"/>
      <c r="B103" s="34"/>
      <c r="C103" s="161" t="s">
        <v>187</v>
      </c>
      <c r="D103" s="35"/>
      <c r="E103" s="35"/>
      <c r="F103" s="35"/>
      <c r="G103" s="35"/>
      <c r="H103" s="35"/>
      <c r="I103" s="35"/>
      <c r="J103" s="173">
        <f>ROUND(J104 + J105 + J106 + J107 + J108 + J109,2)</f>
        <v>0</v>
      </c>
      <c r="K103" s="35"/>
      <c r="L103" s="54"/>
      <c r="N103" s="174" t="s">
        <v>40</v>
      </c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65" s="2" customFormat="1" ht="18" customHeight="1">
      <c r="A104" s="33"/>
      <c r="B104" s="34"/>
      <c r="C104" s="35"/>
      <c r="D104" s="398" t="s">
        <v>188</v>
      </c>
      <c r="E104" s="399"/>
      <c r="F104" s="399"/>
      <c r="G104" s="35"/>
      <c r="H104" s="35"/>
      <c r="I104" s="35"/>
      <c r="J104" s="176">
        <v>0</v>
      </c>
      <c r="K104" s="35"/>
      <c r="L104" s="177"/>
      <c r="M104" s="178"/>
      <c r="N104" s="179" t="s">
        <v>42</v>
      </c>
      <c r="O104" s="178"/>
      <c r="P104" s="178"/>
      <c r="Q104" s="178"/>
      <c r="R104" s="178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81" t="s">
        <v>189</v>
      </c>
      <c r="AZ104" s="178"/>
      <c r="BA104" s="178"/>
      <c r="BB104" s="178"/>
      <c r="BC104" s="178"/>
      <c r="BD104" s="178"/>
      <c r="BE104" s="182">
        <f t="shared" ref="BE104:BE109" si="0">IF(N104="základná",J104,0)</f>
        <v>0</v>
      </c>
      <c r="BF104" s="182">
        <f t="shared" ref="BF104:BF109" si="1">IF(N104="znížená",J104,0)</f>
        <v>0</v>
      </c>
      <c r="BG104" s="182">
        <f t="shared" ref="BG104:BG109" si="2">IF(N104="zákl. prenesená",J104,0)</f>
        <v>0</v>
      </c>
      <c r="BH104" s="182">
        <f t="shared" ref="BH104:BH109" si="3">IF(N104="zníž. prenesená",J104,0)</f>
        <v>0</v>
      </c>
      <c r="BI104" s="182">
        <f t="shared" ref="BI104:BI109" si="4">IF(N104="nulová",J104,0)</f>
        <v>0</v>
      </c>
      <c r="BJ104" s="181" t="s">
        <v>95</v>
      </c>
      <c r="BK104" s="178"/>
      <c r="BL104" s="178"/>
      <c r="BM104" s="178"/>
    </row>
    <row r="105" spans="1:65" s="2" customFormat="1" ht="18" customHeight="1">
      <c r="A105" s="33"/>
      <c r="B105" s="34"/>
      <c r="C105" s="35"/>
      <c r="D105" s="398" t="s">
        <v>190</v>
      </c>
      <c r="E105" s="399"/>
      <c r="F105" s="399"/>
      <c r="G105" s="35"/>
      <c r="H105" s="35"/>
      <c r="I105" s="35"/>
      <c r="J105" s="176">
        <v>0</v>
      </c>
      <c r="K105" s="35"/>
      <c r="L105" s="177"/>
      <c r="M105" s="178"/>
      <c r="N105" s="179" t="s">
        <v>42</v>
      </c>
      <c r="O105" s="178"/>
      <c r="P105" s="178"/>
      <c r="Q105" s="178"/>
      <c r="R105" s="178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81" t="s">
        <v>189</v>
      </c>
      <c r="AZ105" s="178"/>
      <c r="BA105" s="178"/>
      <c r="BB105" s="178"/>
      <c r="BC105" s="178"/>
      <c r="BD105" s="178"/>
      <c r="BE105" s="182">
        <f t="shared" si="0"/>
        <v>0</v>
      </c>
      <c r="BF105" s="182">
        <f t="shared" si="1"/>
        <v>0</v>
      </c>
      <c r="BG105" s="182">
        <f t="shared" si="2"/>
        <v>0</v>
      </c>
      <c r="BH105" s="182">
        <f t="shared" si="3"/>
        <v>0</v>
      </c>
      <c r="BI105" s="182">
        <f t="shared" si="4"/>
        <v>0</v>
      </c>
      <c r="BJ105" s="181" t="s">
        <v>95</v>
      </c>
      <c r="BK105" s="178"/>
      <c r="BL105" s="178"/>
      <c r="BM105" s="178"/>
    </row>
    <row r="106" spans="1:65" s="2" customFormat="1" ht="18" customHeight="1">
      <c r="A106" s="33"/>
      <c r="B106" s="34"/>
      <c r="C106" s="35"/>
      <c r="D106" s="398" t="s">
        <v>191</v>
      </c>
      <c r="E106" s="399"/>
      <c r="F106" s="399"/>
      <c r="G106" s="35"/>
      <c r="H106" s="35"/>
      <c r="I106" s="35"/>
      <c r="J106" s="176">
        <v>0</v>
      </c>
      <c r="K106" s="35"/>
      <c r="L106" s="177"/>
      <c r="M106" s="178"/>
      <c r="N106" s="179" t="s">
        <v>42</v>
      </c>
      <c r="O106" s="178"/>
      <c r="P106" s="178"/>
      <c r="Q106" s="178"/>
      <c r="R106" s="178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81" t="s">
        <v>189</v>
      </c>
      <c r="AZ106" s="178"/>
      <c r="BA106" s="178"/>
      <c r="BB106" s="178"/>
      <c r="BC106" s="178"/>
      <c r="BD106" s="178"/>
      <c r="BE106" s="182">
        <f t="shared" si="0"/>
        <v>0</v>
      </c>
      <c r="BF106" s="182">
        <f t="shared" si="1"/>
        <v>0</v>
      </c>
      <c r="BG106" s="182">
        <f t="shared" si="2"/>
        <v>0</v>
      </c>
      <c r="BH106" s="182">
        <f t="shared" si="3"/>
        <v>0</v>
      </c>
      <c r="BI106" s="182">
        <f t="shared" si="4"/>
        <v>0</v>
      </c>
      <c r="BJ106" s="181" t="s">
        <v>95</v>
      </c>
      <c r="BK106" s="178"/>
      <c r="BL106" s="178"/>
      <c r="BM106" s="178"/>
    </row>
    <row r="107" spans="1:65" s="2" customFormat="1" ht="18" customHeight="1">
      <c r="A107" s="33"/>
      <c r="B107" s="34"/>
      <c r="C107" s="35"/>
      <c r="D107" s="398" t="s">
        <v>192</v>
      </c>
      <c r="E107" s="399"/>
      <c r="F107" s="399"/>
      <c r="G107" s="35"/>
      <c r="H107" s="35"/>
      <c r="I107" s="35"/>
      <c r="J107" s="176">
        <v>0</v>
      </c>
      <c r="K107" s="35"/>
      <c r="L107" s="177"/>
      <c r="M107" s="178"/>
      <c r="N107" s="179" t="s">
        <v>42</v>
      </c>
      <c r="O107" s="178"/>
      <c r="P107" s="178"/>
      <c r="Q107" s="178"/>
      <c r="R107" s="178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81" t="s">
        <v>189</v>
      </c>
      <c r="AZ107" s="178"/>
      <c r="BA107" s="178"/>
      <c r="BB107" s="178"/>
      <c r="BC107" s="178"/>
      <c r="BD107" s="178"/>
      <c r="BE107" s="182">
        <f t="shared" si="0"/>
        <v>0</v>
      </c>
      <c r="BF107" s="182">
        <f t="shared" si="1"/>
        <v>0</v>
      </c>
      <c r="BG107" s="182">
        <f t="shared" si="2"/>
        <v>0</v>
      </c>
      <c r="BH107" s="182">
        <f t="shared" si="3"/>
        <v>0</v>
      </c>
      <c r="BI107" s="182">
        <f t="shared" si="4"/>
        <v>0</v>
      </c>
      <c r="BJ107" s="181" t="s">
        <v>95</v>
      </c>
      <c r="BK107" s="178"/>
      <c r="BL107" s="178"/>
      <c r="BM107" s="178"/>
    </row>
    <row r="108" spans="1:65" s="2" customFormat="1" ht="18" customHeight="1">
      <c r="A108" s="33"/>
      <c r="B108" s="34"/>
      <c r="C108" s="35"/>
      <c r="D108" s="398" t="s">
        <v>193</v>
      </c>
      <c r="E108" s="399"/>
      <c r="F108" s="399"/>
      <c r="G108" s="35"/>
      <c r="H108" s="35"/>
      <c r="I108" s="35"/>
      <c r="J108" s="176">
        <v>0</v>
      </c>
      <c r="K108" s="35"/>
      <c r="L108" s="177"/>
      <c r="M108" s="178"/>
      <c r="N108" s="179" t="s">
        <v>42</v>
      </c>
      <c r="O108" s="178"/>
      <c r="P108" s="178"/>
      <c r="Q108" s="178"/>
      <c r="R108" s="178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81" t="s">
        <v>189</v>
      </c>
      <c r="AZ108" s="178"/>
      <c r="BA108" s="178"/>
      <c r="BB108" s="178"/>
      <c r="BC108" s="178"/>
      <c r="BD108" s="178"/>
      <c r="BE108" s="182">
        <f t="shared" si="0"/>
        <v>0</v>
      </c>
      <c r="BF108" s="182">
        <f t="shared" si="1"/>
        <v>0</v>
      </c>
      <c r="BG108" s="182">
        <f t="shared" si="2"/>
        <v>0</v>
      </c>
      <c r="BH108" s="182">
        <f t="shared" si="3"/>
        <v>0</v>
      </c>
      <c r="BI108" s="182">
        <f t="shared" si="4"/>
        <v>0</v>
      </c>
      <c r="BJ108" s="181" t="s">
        <v>95</v>
      </c>
      <c r="BK108" s="178"/>
      <c r="BL108" s="178"/>
      <c r="BM108" s="178"/>
    </row>
    <row r="109" spans="1:65" s="2" customFormat="1" ht="18" customHeight="1">
      <c r="A109" s="33"/>
      <c r="B109" s="34"/>
      <c r="C109" s="35"/>
      <c r="D109" s="175" t="s">
        <v>194</v>
      </c>
      <c r="E109" s="35"/>
      <c r="F109" s="35"/>
      <c r="G109" s="35"/>
      <c r="H109" s="35"/>
      <c r="I109" s="35"/>
      <c r="J109" s="176">
        <f>ROUND(J32*T109,2)</f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195</v>
      </c>
      <c r="AZ109" s="178"/>
      <c r="BA109" s="178"/>
      <c r="BB109" s="178"/>
      <c r="BC109" s="178"/>
      <c r="BD109" s="178"/>
      <c r="BE109" s="182">
        <f t="shared" si="0"/>
        <v>0</v>
      </c>
      <c r="BF109" s="182">
        <f t="shared" si="1"/>
        <v>0</v>
      </c>
      <c r="BG109" s="182">
        <f t="shared" si="2"/>
        <v>0</v>
      </c>
      <c r="BH109" s="182">
        <f t="shared" si="3"/>
        <v>0</v>
      </c>
      <c r="BI109" s="182">
        <f t="shared" si="4"/>
        <v>0</v>
      </c>
      <c r="BJ109" s="181" t="s">
        <v>95</v>
      </c>
      <c r="BK109" s="178"/>
      <c r="BL109" s="178"/>
      <c r="BM109" s="178"/>
    </row>
    <row r="110" spans="1:65" s="2" customForma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4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65" s="2" customFormat="1" ht="29.25" customHeight="1">
      <c r="A111" s="33"/>
      <c r="B111" s="34"/>
      <c r="C111" s="183" t="s">
        <v>196</v>
      </c>
      <c r="D111" s="159"/>
      <c r="E111" s="159"/>
      <c r="F111" s="159"/>
      <c r="G111" s="159"/>
      <c r="H111" s="159"/>
      <c r="I111" s="159"/>
      <c r="J111" s="184">
        <f>ROUND(J98+J103,2)</f>
        <v>0</v>
      </c>
      <c r="K111" s="159"/>
      <c r="L111" s="54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65" s="2" customFormat="1" ht="6.95" customHeight="1">
      <c r="A112" s="33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4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9"/>
      <c r="C116" s="60"/>
      <c r="D116" s="60"/>
      <c r="E116" s="60"/>
      <c r="F116" s="60"/>
      <c r="G116" s="60"/>
      <c r="H116" s="60"/>
      <c r="I116" s="60"/>
      <c r="J116" s="60"/>
      <c r="K116" s="60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197</v>
      </c>
      <c r="D117" s="35"/>
      <c r="E117" s="35"/>
      <c r="F117" s="35"/>
      <c r="G117" s="35"/>
      <c r="H117" s="35"/>
      <c r="I117" s="35"/>
      <c r="J117" s="35"/>
      <c r="K117" s="35"/>
      <c r="L117" s="54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4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14</v>
      </c>
      <c r="D119" s="35"/>
      <c r="E119" s="35"/>
      <c r="F119" s="35"/>
      <c r="G119" s="35"/>
      <c r="H119" s="35"/>
      <c r="I119" s="35"/>
      <c r="J119" s="35"/>
      <c r="K119" s="35"/>
      <c r="L119" s="54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7" customHeight="1">
      <c r="A120" s="33"/>
      <c r="B120" s="34"/>
      <c r="C120" s="35"/>
      <c r="D120" s="35"/>
      <c r="E120" s="400" t="str">
        <f>E7</f>
        <v>Cyklotrasa Partizánska - Cesta mládeže, Malacky - časť 2 - neoprávnené náklady</v>
      </c>
      <c r="F120" s="401"/>
      <c r="G120" s="401"/>
      <c r="H120" s="401"/>
      <c r="I120" s="35"/>
      <c r="J120" s="35"/>
      <c r="K120" s="35"/>
      <c r="L120" s="5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" customFormat="1" ht="12" customHeight="1">
      <c r="B121" s="20"/>
      <c r="C121" s="28" t="s">
        <v>170</v>
      </c>
      <c r="D121" s="21"/>
      <c r="E121" s="21"/>
      <c r="F121" s="21"/>
      <c r="G121" s="21"/>
      <c r="H121" s="21"/>
      <c r="I121" s="21"/>
      <c r="J121" s="21"/>
      <c r="K121" s="21"/>
      <c r="L121" s="19"/>
    </row>
    <row r="122" spans="1:31" s="2" customFormat="1" ht="14.45" customHeight="1">
      <c r="A122" s="33"/>
      <c r="B122" s="34"/>
      <c r="C122" s="35"/>
      <c r="D122" s="35"/>
      <c r="E122" s="400" t="s">
        <v>632</v>
      </c>
      <c r="F122" s="402"/>
      <c r="G122" s="402"/>
      <c r="H122" s="402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633</v>
      </c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6" customHeight="1">
      <c r="A124" s="33"/>
      <c r="B124" s="34"/>
      <c r="C124" s="35"/>
      <c r="D124" s="35"/>
      <c r="E124" s="356" t="str">
        <f>E11</f>
        <v>999-9-9-32 - SO 12.2.2 Prekládka Ľ.Zúbka</v>
      </c>
      <c r="F124" s="402"/>
      <c r="G124" s="402"/>
      <c r="H124" s="402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4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18</v>
      </c>
      <c r="D126" s="35"/>
      <c r="E126" s="35"/>
      <c r="F126" s="26" t="str">
        <f>F14</f>
        <v>Malacky</v>
      </c>
      <c r="G126" s="35"/>
      <c r="H126" s="35"/>
      <c r="I126" s="28" t="s">
        <v>20</v>
      </c>
      <c r="J126" s="69">
        <f>IF(J14="","",J14)</f>
        <v>44957</v>
      </c>
      <c r="K126" s="35"/>
      <c r="L126" s="5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40.9" customHeight="1">
      <c r="A128" s="33"/>
      <c r="B128" s="34"/>
      <c r="C128" s="28" t="s">
        <v>21</v>
      </c>
      <c r="D128" s="35"/>
      <c r="E128" s="35"/>
      <c r="F128" s="26" t="str">
        <f>E17</f>
        <v>Mesto Malacky, Bernolákova 5188/1A, 901 01 Malacky</v>
      </c>
      <c r="G128" s="35"/>
      <c r="H128" s="35"/>
      <c r="I128" s="28" t="s">
        <v>28</v>
      </c>
      <c r="J128" s="31" t="str">
        <f>E23</f>
        <v>Cykloprojekt s.r.o., Laurinská 18, 81101 Bratislav</v>
      </c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6" customHeight="1">
      <c r="A129" s="33"/>
      <c r="B129" s="34"/>
      <c r="C129" s="28" t="s">
        <v>26</v>
      </c>
      <c r="D129" s="35"/>
      <c r="E129" s="35"/>
      <c r="F129" s="26" t="str">
        <f>IF(E20="","",E20)</f>
        <v>Vyplň údaj</v>
      </c>
      <c r="G129" s="35"/>
      <c r="H129" s="35"/>
      <c r="I129" s="28" t="s">
        <v>33</v>
      </c>
      <c r="J129" s="31" t="str">
        <f>E26</f>
        <v xml:space="preserve"> </v>
      </c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85"/>
      <c r="B131" s="186"/>
      <c r="C131" s="187" t="s">
        <v>198</v>
      </c>
      <c r="D131" s="188" t="s">
        <v>61</v>
      </c>
      <c r="E131" s="188" t="s">
        <v>57</v>
      </c>
      <c r="F131" s="188" t="s">
        <v>58</v>
      </c>
      <c r="G131" s="188" t="s">
        <v>199</v>
      </c>
      <c r="H131" s="188" t="s">
        <v>200</v>
      </c>
      <c r="I131" s="188" t="s">
        <v>201</v>
      </c>
      <c r="J131" s="189" t="s">
        <v>176</v>
      </c>
      <c r="K131" s="190" t="s">
        <v>202</v>
      </c>
      <c r="L131" s="191"/>
      <c r="M131" s="78" t="s">
        <v>1</v>
      </c>
      <c r="N131" s="79" t="s">
        <v>40</v>
      </c>
      <c r="O131" s="79" t="s">
        <v>203</v>
      </c>
      <c r="P131" s="79" t="s">
        <v>204</v>
      </c>
      <c r="Q131" s="79" t="s">
        <v>205</v>
      </c>
      <c r="R131" s="79" t="s">
        <v>206</v>
      </c>
      <c r="S131" s="79" t="s">
        <v>207</v>
      </c>
      <c r="T131" s="80" t="s">
        <v>208</v>
      </c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</row>
    <row r="132" spans="1:65" s="2" customFormat="1" ht="22.9" customHeight="1">
      <c r="A132" s="33"/>
      <c r="B132" s="34"/>
      <c r="C132" s="85" t="s">
        <v>172</v>
      </c>
      <c r="D132" s="35"/>
      <c r="E132" s="35"/>
      <c r="F132" s="35"/>
      <c r="G132" s="35"/>
      <c r="H132" s="35"/>
      <c r="I132" s="35"/>
      <c r="J132" s="192">
        <f>BK132</f>
        <v>0</v>
      </c>
      <c r="K132" s="35"/>
      <c r="L132" s="38"/>
      <c r="M132" s="81"/>
      <c r="N132" s="193"/>
      <c r="O132" s="82"/>
      <c r="P132" s="194">
        <f>P133</f>
        <v>0</v>
      </c>
      <c r="Q132" s="82"/>
      <c r="R132" s="194">
        <f>R133</f>
        <v>0</v>
      </c>
      <c r="S132" s="82"/>
      <c r="T132" s="195">
        <f>T133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75</v>
      </c>
      <c r="AU132" s="16" t="s">
        <v>178</v>
      </c>
      <c r="BK132" s="196">
        <f>BK133</f>
        <v>0</v>
      </c>
    </row>
    <row r="133" spans="1:65" s="12" customFormat="1" ht="25.9" customHeight="1">
      <c r="B133" s="197"/>
      <c r="C133" s="198"/>
      <c r="D133" s="199" t="s">
        <v>75</v>
      </c>
      <c r="E133" s="200" t="s">
        <v>314</v>
      </c>
      <c r="F133" s="200" t="s">
        <v>637</v>
      </c>
      <c r="G133" s="198"/>
      <c r="H133" s="198"/>
      <c r="I133" s="201"/>
      <c r="J133" s="202">
        <f>BK133</f>
        <v>0</v>
      </c>
      <c r="K133" s="198"/>
      <c r="L133" s="203"/>
      <c r="M133" s="204"/>
      <c r="N133" s="205"/>
      <c r="O133" s="205"/>
      <c r="P133" s="206">
        <f>P134</f>
        <v>0</v>
      </c>
      <c r="Q133" s="205"/>
      <c r="R133" s="206">
        <f>R134</f>
        <v>0</v>
      </c>
      <c r="S133" s="205"/>
      <c r="T133" s="207">
        <f>T134</f>
        <v>0</v>
      </c>
      <c r="AR133" s="208" t="s">
        <v>225</v>
      </c>
      <c r="AT133" s="209" t="s">
        <v>75</v>
      </c>
      <c r="AU133" s="209" t="s">
        <v>76</v>
      </c>
      <c r="AY133" s="208" t="s">
        <v>211</v>
      </c>
      <c r="BK133" s="210">
        <f>BK134</f>
        <v>0</v>
      </c>
    </row>
    <row r="134" spans="1:65" s="12" customFormat="1" ht="22.9" customHeight="1">
      <c r="B134" s="197"/>
      <c r="C134" s="198"/>
      <c r="D134" s="199" t="s">
        <v>75</v>
      </c>
      <c r="E134" s="211" t="s">
        <v>638</v>
      </c>
      <c r="F134" s="211" t="s">
        <v>639</v>
      </c>
      <c r="G134" s="198"/>
      <c r="H134" s="198"/>
      <c r="I134" s="201"/>
      <c r="J134" s="212">
        <f>BK134</f>
        <v>0</v>
      </c>
      <c r="K134" s="198"/>
      <c r="L134" s="203"/>
      <c r="M134" s="204"/>
      <c r="N134" s="205"/>
      <c r="O134" s="205"/>
      <c r="P134" s="206">
        <f>P135</f>
        <v>0</v>
      </c>
      <c r="Q134" s="205"/>
      <c r="R134" s="206">
        <f>R135</f>
        <v>0</v>
      </c>
      <c r="S134" s="205"/>
      <c r="T134" s="207">
        <f>T135</f>
        <v>0</v>
      </c>
      <c r="AR134" s="208" t="s">
        <v>225</v>
      </c>
      <c r="AT134" s="209" t="s">
        <v>75</v>
      </c>
      <c r="AU134" s="209" t="s">
        <v>84</v>
      </c>
      <c r="AY134" s="208" t="s">
        <v>211</v>
      </c>
      <c r="BK134" s="210">
        <f>BK135</f>
        <v>0</v>
      </c>
    </row>
    <row r="135" spans="1:65" s="2" customFormat="1" ht="14.45" customHeight="1">
      <c r="A135" s="33"/>
      <c r="B135" s="34"/>
      <c r="C135" s="213" t="s">
        <v>84</v>
      </c>
      <c r="D135" s="213" t="s">
        <v>213</v>
      </c>
      <c r="E135" s="214" t="s">
        <v>84</v>
      </c>
      <c r="F135" s="215" t="s">
        <v>644</v>
      </c>
      <c r="G135" s="216" t="s">
        <v>641</v>
      </c>
      <c r="H135" s="217">
        <v>1</v>
      </c>
      <c r="I135" s="218">
        <f>'Prekládka Ľ.Zúbka'!G67</f>
        <v>0</v>
      </c>
      <c r="J135" s="217">
        <f>ROUND(I135*H135,2)</f>
        <v>0</v>
      </c>
      <c r="K135" s="219"/>
      <c r="L135" s="38"/>
      <c r="M135" s="259" t="s">
        <v>1</v>
      </c>
      <c r="N135" s="260" t="s">
        <v>42</v>
      </c>
      <c r="O135" s="261"/>
      <c r="P135" s="262">
        <f>O135*H135</f>
        <v>0</v>
      </c>
      <c r="Q135" s="262">
        <v>0</v>
      </c>
      <c r="R135" s="262">
        <f>Q135*H135</f>
        <v>0</v>
      </c>
      <c r="S135" s="262">
        <v>0</v>
      </c>
      <c r="T135" s="263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24" t="s">
        <v>517</v>
      </c>
      <c r="AT135" s="224" t="s">
        <v>213</v>
      </c>
      <c r="AU135" s="224" t="s">
        <v>95</v>
      </c>
      <c r="AY135" s="16" t="s">
        <v>211</v>
      </c>
      <c r="BE135" s="225">
        <f>IF(N135="základná",J135,0)</f>
        <v>0</v>
      </c>
      <c r="BF135" s="225">
        <f>IF(N135="znížená",J135,0)</f>
        <v>0</v>
      </c>
      <c r="BG135" s="225">
        <f>IF(N135="zákl. prenesená",J135,0)</f>
        <v>0</v>
      </c>
      <c r="BH135" s="225">
        <f>IF(N135="zníž. prenesená",J135,0)</f>
        <v>0</v>
      </c>
      <c r="BI135" s="225">
        <f>IF(N135="nulová",J135,0)</f>
        <v>0</v>
      </c>
      <c r="BJ135" s="16" t="s">
        <v>95</v>
      </c>
      <c r="BK135" s="225">
        <f>ROUND(I135*H135,2)</f>
        <v>0</v>
      </c>
      <c r="BL135" s="16" t="s">
        <v>517</v>
      </c>
      <c r="BM135" s="224" t="s">
        <v>642</v>
      </c>
    </row>
    <row r="136" spans="1:65" s="2" customFormat="1" ht="6.95" customHeight="1">
      <c r="A136" s="33"/>
      <c r="B136" s="57"/>
      <c r="C136" s="58"/>
      <c r="D136" s="58"/>
      <c r="E136" s="58"/>
      <c r="F136" s="58"/>
      <c r="G136" s="58"/>
      <c r="H136" s="58"/>
      <c r="I136" s="58"/>
      <c r="J136" s="58"/>
      <c r="K136" s="58"/>
      <c r="L136" s="38"/>
      <c r="M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</sheetData>
  <sheetProtection password="CC35" sheet="1" objects="1" scenarios="1" formatColumns="0" formatRows="0" autoFilter="0"/>
  <autoFilter ref="C131:K135" xr:uid="{00000000-0009-0000-0000-000005000000}"/>
  <mergeCells count="17">
    <mergeCell ref="E20:H20"/>
    <mergeCell ref="E29:H29"/>
    <mergeCell ref="E124:H124"/>
    <mergeCell ref="L2:V2"/>
    <mergeCell ref="D106:F106"/>
    <mergeCell ref="D107:F107"/>
    <mergeCell ref="D108:F108"/>
    <mergeCell ref="E120:H120"/>
    <mergeCell ref="E122:H122"/>
    <mergeCell ref="E85:H85"/>
    <mergeCell ref="E87:H87"/>
    <mergeCell ref="E89:H89"/>
    <mergeCell ref="D104:F104"/>
    <mergeCell ref="D105:F105"/>
    <mergeCell ref="E7:H7"/>
    <mergeCell ref="E9:H9"/>
    <mergeCell ref="E11:H11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7"/>
  <sheetViews>
    <sheetView topLeftCell="A55" workbookViewId="0">
      <selection activeCell="C68" sqref="C68:G69"/>
    </sheetView>
  </sheetViews>
  <sheetFormatPr defaultColWidth="11.6640625" defaultRowHeight="12.75"/>
  <cols>
    <col min="1" max="1" width="13" style="297" bestFit="1" customWidth="1"/>
    <col min="2" max="2" width="6.5" style="297" bestFit="1" customWidth="1"/>
    <col min="3" max="3" width="93.1640625" style="297" bestFit="1" customWidth="1"/>
    <col min="4" max="4" width="6" style="297" bestFit="1" customWidth="1"/>
    <col min="5" max="5" width="11.5" style="298" bestFit="1" customWidth="1"/>
    <col min="6" max="6" width="14.83203125" style="299" bestFit="1" customWidth="1"/>
    <col min="7" max="7" width="15.5" style="299" bestFit="1" customWidth="1"/>
    <col min="8" max="16384" width="11.6640625" style="297"/>
  </cols>
  <sheetData>
    <row r="1" spans="1:7">
      <c r="C1" s="297" t="s">
        <v>1360</v>
      </c>
    </row>
    <row r="3" spans="1:7">
      <c r="A3" s="297" t="s">
        <v>14</v>
      </c>
      <c r="C3" s="297" t="s">
        <v>1361</v>
      </c>
    </row>
    <row r="4" spans="1:7">
      <c r="A4" s="297" t="s">
        <v>1362</v>
      </c>
      <c r="C4" s="297" t="s">
        <v>1363</v>
      </c>
    </row>
    <row r="5" spans="1:7">
      <c r="A5" s="297" t="s">
        <v>20</v>
      </c>
      <c r="C5" s="300">
        <v>44942</v>
      </c>
    </row>
    <row r="7" spans="1:7" ht="25.5">
      <c r="A7" s="301" t="s">
        <v>1364</v>
      </c>
      <c r="B7" s="301" t="s">
        <v>1365</v>
      </c>
      <c r="C7" s="301" t="s">
        <v>1366</v>
      </c>
      <c r="D7" s="301" t="s">
        <v>1367</v>
      </c>
      <c r="E7" s="302" t="s">
        <v>1368</v>
      </c>
      <c r="F7" s="303" t="s">
        <v>1369</v>
      </c>
      <c r="G7" s="303" t="s">
        <v>1370</v>
      </c>
    </row>
    <row r="8" spans="1:7">
      <c r="A8" s="304">
        <v>1</v>
      </c>
      <c r="B8" s="305" t="s">
        <v>314</v>
      </c>
      <c r="C8" s="306" t="s">
        <v>1371</v>
      </c>
      <c r="D8" s="305" t="s">
        <v>314</v>
      </c>
      <c r="E8" s="307">
        <v>80</v>
      </c>
      <c r="F8" s="308">
        <v>0</v>
      </c>
      <c r="G8" s="308">
        <f t="shared" ref="G8:G20" si="0">E8*F8</f>
        <v>0</v>
      </c>
    </row>
    <row r="9" spans="1:7">
      <c r="A9" s="304">
        <v>2</v>
      </c>
      <c r="B9" s="305" t="s">
        <v>314</v>
      </c>
      <c r="C9" s="306" t="s">
        <v>1372</v>
      </c>
      <c r="D9" s="305" t="s">
        <v>314</v>
      </c>
      <c r="E9" s="307">
        <v>100</v>
      </c>
      <c r="F9" s="308">
        <v>0</v>
      </c>
      <c r="G9" s="308">
        <f t="shared" si="0"/>
        <v>0</v>
      </c>
    </row>
    <row r="10" spans="1:7">
      <c r="A10" s="304">
        <v>3</v>
      </c>
      <c r="B10" s="305" t="s">
        <v>314</v>
      </c>
      <c r="C10" s="306" t="s">
        <v>1373</v>
      </c>
      <c r="D10" s="305" t="s">
        <v>1374</v>
      </c>
      <c r="E10" s="307">
        <v>1</v>
      </c>
      <c r="F10" s="308">
        <v>0</v>
      </c>
      <c r="G10" s="308">
        <f t="shared" si="0"/>
        <v>0</v>
      </c>
    </row>
    <row r="11" spans="1:7">
      <c r="A11" s="304">
        <v>4</v>
      </c>
      <c r="B11" s="305" t="s">
        <v>314</v>
      </c>
      <c r="C11" s="306" t="s">
        <v>1375</v>
      </c>
      <c r="D11" s="305" t="s">
        <v>1374</v>
      </c>
      <c r="E11" s="307">
        <v>1</v>
      </c>
      <c r="F11" s="308">
        <v>0</v>
      </c>
      <c r="G11" s="308">
        <f t="shared" si="0"/>
        <v>0</v>
      </c>
    </row>
    <row r="12" spans="1:7">
      <c r="A12" s="304">
        <v>5</v>
      </c>
      <c r="B12" s="305" t="s">
        <v>314</v>
      </c>
      <c r="C12" s="306" t="s">
        <v>1376</v>
      </c>
      <c r="D12" s="305" t="s">
        <v>1374</v>
      </c>
      <c r="E12" s="307">
        <v>9</v>
      </c>
      <c r="F12" s="308">
        <v>0</v>
      </c>
      <c r="G12" s="308">
        <f t="shared" si="0"/>
        <v>0</v>
      </c>
    </row>
    <row r="13" spans="1:7">
      <c r="A13" s="304">
        <v>6</v>
      </c>
      <c r="B13" s="305" t="s">
        <v>314</v>
      </c>
      <c r="C13" s="306" t="s">
        <v>1377</v>
      </c>
      <c r="D13" s="305" t="s">
        <v>1374</v>
      </c>
      <c r="E13" s="307">
        <v>3</v>
      </c>
      <c r="F13" s="308">
        <v>0</v>
      </c>
      <c r="G13" s="308">
        <f t="shared" si="0"/>
        <v>0</v>
      </c>
    </row>
    <row r="14" spans="1:7">
      <c r="A14" s="304">
        <v>7</v>
      </c>
      <c r="B14" s="305" t="s">
        <v>314</v>
      </c>
      <c r="C14" s="306" t="s">
        <v>1378</v>
      </c>
      <c r="D14" s="305" t="s">
        <v>314</v>
      </c>
      <c r="E14" s="307">
        <v>20</v>
      </c>
      <c r="F14" s="308">
        <v>0</v>
      </c>
      <c r="G14" s="308">
        <f t="shared" si="0"/>
        <v>0</v>
      </c>
    </row>
    <row r="15" spans="1:7">
      <c r="A15" s="304">
        <v>8</v>
      </c>
      <c r="B15" s="305" t="s">
        <v>314</v>
      </c>
      <c r="C15" s="306" t="s">
        <v>1379</v>
      </c>
      <c r="D15" s="305" t="s">
        <v>314</v>
      </c>
      <c r="E15" s="307">
        <v>125</v>
      </c>
      <c r="F15" s="308">
        <v>0</v>
      </c>
      <c r="G15" s="308">
        <f t="shared" si="0"/>
        <v>0</v>
      </c>
    </row>
    <row r="16" spans="1:7">
      <c r="A16" s="304">
        <v>9</v>
      </c>
      <c r="B16" s="305" t="s">
        <v>314</v>
      </c>
      <c r="C16" s="306" t="s">
        <v>1380</v>
      </c>
      <c r="D16" s="305" t="s">
        <v>1374</v>
      </c>
      <c r="E16" s="307">
        <v>5</v>
      </c>
      <c r="F16" s="308">
        <v>0</v>
      </c>
      <c r="G16" s="308">
        <f t="shared" si="0"/>
        <v>0</v>
      </c>
    </row>
    <row r="17" spans="1:7">
      <c r="A17" s="304">
        <v>10</v>
      </c>
      <c r="B17" s="305" t="s">
        <v>314</v>
      </c>
      <c r="C17" s="306" t="s">
        <v>1381</v>
      </c>
      <c r="D17" s="305" t="s">
        <v>314</v>
      </c>
      <c r="E17" s="307">
        <v>100</v>
      </c>
      <c r="F17" s="308">
        <v>0</v>
      </c>
      <c r="G17" s="308">
        <f t="shared" si="0"/>
        <v>0</v>
      </c>
    </row>
    <row r="18" spans="1:7">
      <c r="A18" s="304">
        <v>11</v>
      </c>
      <c r="B18" s="305" t="s">
        <v>314</v>
      </c>
      <c r="C18" s="306" t="s">
        <v>1382</v>
      </c>
      <c r="D18" s="305" t="s">
        <v>314</v>
      </c>
      <c r="E18" s="307">
        <v>184</v>
      </c>
      <c r="F18" s="308">
        <v>0</v>
      </c>
      <c r="G18" s="308">
        <f t="shared" si="0"/>
        <v>0</v>
      </c>
    </row>
    <row r="19" spans="1:7">
      <c r="A19" s="304">
        <v>12</v>
      </c>
      <c r="B19" s="305" t="s">
        <v>314</v>
      </c>
      <c r="C19" s="306" t="s">
        <v>1383</v>
      </c>
      <c r="D19" s="305" t="s">
        <v>1374</v>
      </c>
      <c r="E19" s="307">
        <v>4</v>
      </c>
      <c r="F19" s="308">
        <v>0</v>
      </c>
      <c r="G19" s="308">
        <f t="shared" si="0"/>
        <v>0</v>
      </c>
    </row>
    <row r="20" spans="1:7">
      <c r="A20" s="304">
        <v>13</v>
      </c>
      <c r="B20" s="305" t="s">
        <v>314</v>
      </c>
      <c r="C20" s="306" t="s">
        <v>1384</v>
      </c>
      <c r="D20" s="305" t="s">
        <v>1374</v>
      </c>
      <c r="E20" s="307">
        <v>6</v>
      </c>
      <c r="F20" s="308">
        <v>0</v>
      </c>
      <c r="G20" s="308">
        <f t="shared" si="0"/>
        <v>0</v>
      </c>
    </row>
    <row r="21" spans="1:7">
      <c r="C21" s="306" t="s">
        <v>1385</v>
      </c>
      <c r="G21" s="299">
        <f>SUM(G8:G20)</f>
        <v>0</v>
      </c>
    </row>
    <row r="23" spans="1:7" ht="25.5">
      <c r="A23" s="301" t="s">
        <v>1364</v>
      </c>
      <c r="B23" s="301" t="s">
        <v>1365</v>
      </c>
      <c r="C23" s="301" t="s">
        <v>1386</v>
      </c>
      <c r="D23" s="301" t="s">
        <v>1367</v>
      </c>
      <c r="E23" s="302" t="s">
        <v>1368</v>
      </c>
      <c r="F23" s="303" t="s">
        <v>1369</v>
      </c>
      <c r="G23" s="303" t="s">
        <v>1370</v>
      </c>
    </row>
    <row r="24" spans="1:7">
      <c r="A24" s="304">
        <v>1</v>
      </c>
      <c r="B24" s="305" t="s">
        <v>1</v>
      </c>
      <c r="C24" s="306" t="s">
        <v>1387</v>
      </c>
      <c r="D24" s="305" t="s">
        <v>314</v>
      </c>
      <c r="E24" s="307">
        <v>84</v>
      </c>
      <c r="F24" s="308">
        <v>0</v>
      </c>
      <c r="G24" s="308">
        <f t="shared" ref="G24:G38" si="1">E24*F24</f>
        <v>0</v>
      </c>
    </row>
    <row r="25" spans="1:7">
      <c r="A25" s="304">
        <v>2</v>
      </c>
      <c r="B25" s="305" t="s">
        <v>1</v>
      </c>
      <c r="C25" s="306" t="s">
        <v>1388</v>
      </c>
      <c r="D25" s="305" t="s">
        <v>314</v>
      </c>
      <c r="E25" s="307">
        <f>105</f>
        <v>105</v>
      </c>
      <c r="F25" s="308">
        <v>0</v>
      </c>
      <c r="G25" s="308">
        <f t="shared" si="1"/>
        <v>0</v>
      </c>
    </row>
    <row r="26" spans="1:7">
      <c r="A26" s="304">
        <v>3</v>
      </c>
      <c r="B26" s="305" t="s">
        <v>1</v>
      </c>
      <c r="C26" s="306" t="s">
        <v>1389</v>
      </c>
      <c r="D26" s="305" t="s">
        <v>1374</v>
      </c>
      <c r="E26" s="307">
        <v>1</v>
      </c>
      <c r="F26" s="308">
        <v>0</v>
      </c>
      <c r="G26" s="308">
        <f t="shared" si="1"/>
        <v>0</v>
      </c>
    </row>
    <row r="27" spans="1:7">
      <c r="A27" s="304">
        <v>4</v>
      </c>
      <c r="B27" s="305" t="s">
        <v>1</v>
      </c>
      <c r="C27" s="306" t="s">
        <v>1390</v>
      </c>
      <c r="D27" s="305" t="s">
        <v>1391</v>
      </c>
      <c r="E27" s="307">
        <v>0.01</v>
      </c>
      <c r="F27" s="308">
        <v>0</v>
      </c>
      <c r="G27" s="308">
        <f t="shared" si="1"/>
        <v>0</v>
      </c>
    </row>
    <row r="28" spans="1:7">
      <c r="A28" s="304">
        <v>5</v>
      </c>
      <c r="B28" s="305" t="s">
        <v>1</v>
      </c>
      <c r="C28" s="306" t="s">
        <v>1392</v>
      </c>
      <c r="D28" s="305" t="s">
        <v>1374</v>
      </c>
      <c r="E28" s="307">
        <v>1</v>
      </c>
      <c r="F28" s="308">
        <v>0</v>
      </c>
      <c r="G28" s="308">
        <f t="shared" si="1"/>
        <v>0</v>
      </c>
    </row>
    <row r="29" spans="1:7">
      <c r="A29" s="304">
        <v>6</v>
      </c>
      <c r="B29" s="305" t="s">
        <v>1</v>
      </c>
      <c r="C29" s="306" t="s">
        <v>1393</v>
      </c>
      <c r="D29" s="305" t="s">
        <v>1374</v>
      </c>
      <c r="E29" s="307">
        <v>3</v>
      </c>
      <c r="F29" s="308">
        <v>0</v>
      </c>
      <c r="G29" s="308">
        <f t="shared" si="1"/>
        <v>0</v>
      </c>
    </row>
    <row r="30" spans="1:7">
      <c r="A30" s="304">
        <v>7</v>
      </c>
      <c r="B30" s="305" t="s">
        <v>1</v>
      </c>
      <c r="C30" s="306" t="s">
        <v>1394</v>
      </c>
      <c r="D30" s="305" t="s">
        <v>1374</v>
      </c>
      <c r="E30" s="307">
        <v>6</v>
      </c>
      <c r="F30" s="308">
        <v>0</v>
      </c>
      <c r="G30" s="308">
        <f t="shared" si="1"/>
        <v>0</v>
      </c>
    </row>
    <row r="31" spans="1:7">
      <c r="A31" s="304">
        <v>8</v>
      </c>
      <c r="B31" s="305" t="s">
        <v>1</v>
      </c>
      <c r="C31" s="306" t="s">
        <v>1395</v>
      </c>
      <c r="D31" s="305" t="s">
        <v>1374</v>
      </c>
      <c r="E31" s="307">
        <v>3</v>
      </c>
      <c r="F31" s="308">
        <v>0</v>
      </c>
      <c r="G31" s="308">
        <f t="shared" si="1"/>
        <v>0</v>
      </c>
    </row>
    <row r="32" spans="1:7">
      <c r="A32" s="304">
        <v>9</v>
      </c>
      <c r="B32" s="305" t="s">
        <v>1</v>
      </c>
      <c r="C32" s="306" t="s">
        <v>1396</v>
      </c>
      <c r="D32" s="305" t="s">
        <v>1397</v>
      </c>
      <c r="E32" s="307">
        <v>117.75</v>
      </c>
      <c r="F32" s="308">
        <v>0</v>
      </c>
      <c r="G32" s="308">
        <f t="shared" si="1"/>
        <v>0</v>
      </c>
    </row>
    <row r="33" spans="1:7">
      <c r="A33" s="304">
        <v>10</v>
      </c>
      <c r="B33" s="305" t="s">
        <v>1</v>
      </c>
      <c r="C33" s="306" t="s">
        <v>1398</v>
      </c>
      <c r="D33" s="305" t="s">
        <v>1374</v>
      </c>
      <c r="E33" s="307">
        <v>5</v>
      </c>
      <c r="F33" s="308">
        <v>0</v>
      </c>
      <c r="G33" s="308">
        <f t="shared" si="1"/>
        <v>0</v>
      </c>
    </row>
    <row r="34" spans="1:7">
      <c r="A34" s="304">
        <v>11</v>
      </c>
      <c r="B34" s="305" t="s">
        <v>1</v>
      </c>
      <c r="C34" s="306" t="s">
        <v>1399</v>
      </c>
      <c r="D34" s="305" t="s">
        <v>314</v>
      </c>
      <c r="E34" s="307">
        <v>100</v>
      </c>
      <c r="F34" s="308">
        <v>0</v>
      </c>
      <c r="G34" s="308">
        <f t="shared" si="1"/>
        <v>0</v>
      </c>
    </row>
    <row r="35" spans="1:7">
      <c r="A35" s="304">
        <v>12</v>
      </c>
      <c r="B35" s="305" t="s">
        <v>1</v>
      </c>
      <c r="C35" s="306" t="s">
        <v>1400</v>
      </c>
      <c r="D35" s="305" t="s">
        <v>1374</v>
      </c>
      <c r="E35" s="307">
        <v>184</v>
      </c>
      <c r="F35" s="308">
        <v>0</v>
      </c>
      <c r="G35" s="308">
        <f t="shared" si="1"/>
        <v>0</v>
      </c>
    </row>
    <row r="36" spans="1:7">
      <c r="A36" s="304">
        <v>13</v>
      </c>
      <c r="B36" s="305" t="s">
        <v>1</v>
      </c>
      <c r="C36" s="306" t="s">
        <v>1401</v>
      </c>
      <c r="D36" s="305" t="s">
        <v>1402</v>
      </c>
      <c r="E36" s="307">
        <v>22.08</v>
      </c>
      <c r="F36" s="308">
        <v>0</v>
      </c>
      <c r="G36" s="308">
        <f t="shared" si="1"/>
        <v>0</v>
      </c>
    </row>
    <row r="37" spans="1:7">
      <c r="A37" s="304">
        <v>14</v>
      </c>
      <c r="B37" s="305" t="s">
        <v>1</v>
      </c>
      <c r="C37" s="306" t="s">
        <v>1403</v>
      </c>
      <c r="D37" s="305" t="s">
        <v>1374</v>
      </c>
      <c r="E37" s="307">
        <v>6</v>
      </c>
      <c r="F37" s="308">
        <v>0</v>
      </c>
      <c r="G37" s="308">
        <f t="shared" si="1"/>
        <v>0</v>
      </c>
    </row>
    <row r="38" spans="1:7">
      <c r="A38" s="304">
        <v>15</v>
      </c>
      <c r="B38" s="305" t="s">
        <v>1</v>
      </c>
      <c r="C38" s="306" t="s">
        <v>1404</v>
      </c>
      <c r="D38" s="305" t="s">
        <v>1391</v>
      </c>
      <c r="E38" s="307">
        <v>0.06</v>
      </c>
      <c r="F38" s="308">
        <v>0</v>
      </c>
      <c r="G38" s="308">
        <f t="shared" si="1"/>
        <v>0</v>
      </c>
    </row>
    <row r="39" spans="1:7">
      <c r="C39" s="306" t="s">
        <v>1385</v>
      </c>
      <c r="G39" s="299">
        <f>SUM(G24:G38)</f>
        <v>0</v>
      </c>
    </row>
    <row r="42" spans="1:7" ht="25.5">
      <c r="A42" s="301" t="s">
        <v>1364</v>
      </c>
      <c r="B42" s="301" t="s">
        <v>1365</v>
      </c>
      <c r="C42" s="301" t="s">
        <v>1405</v>
      </c>
      <c r="D42" s="301" t="s">
        <v>1367</v>
      </c>
      <c r="E42" s="302" t="s">
        <v>1368</v>
      </c>
      <c r="F42" s="303" t="s">
        <v>1369</v>
      </c>
      <c r="G42" s="303" t="s">
        <v>1370</v>
      </c>
    </row>
    <row r="43" spans="1:7">
      <c r="A43" s="305" t="s">
        <v>84</v>
      </c>
      <c r="B43" s="306"/>
      <c r="C43" s="306" t="s">
        <v>1406</v>
      </c>
      <c r="D43" s="305" t="s">
        <v>234</v>
      </c>
      <c r="E43" s="307">
        <v>100</v>
      </c>
      <c r="F43" s="308">
        <v>0</v>
      </c>
      <c r="G43" s="308">
        <f>E43*F43</f>
        <v>0</v>
      </c>
    </row>
    <row r="44" spans="1:7">
      <c r="A44" s="305" t="s">
        <v>95</v>
      </c>
      <c r="B44" s="306"/>
      <c r="C44" s="306" t="s">
        <v>1407</v>
      </c>
      <c r="D44" s="305" t="s">
        <v>216</v>
      </c>
      <c r="E44" s="307">
        <v>100</v>
      </c>
      <c r="F44" s="308">
        <v>0</v>
      </c>
      <c r="G44" s="308">
        <f t="shared" ref="G44:G50" si="2">E44*F44</f>
        <v>0</v>
      </c>
    </row>
    <row r="45" spans="1:7">
      <c r="A45" s="305" t="s">
        <v>225</v>
      </c>
      <c r="B45" s="306"/>
      <c r="C45" s="306" t="s">
        <v>1408</v>
      </c>
      <c r="D45" s="305" t="s">
        <v>216</v>
      </c>
      <c r="E45" s="307">
        <v>100</v>
      </c>
      <c r="F45" s="308">
        <v>0</v>
      </c>
      <c r="G45" s="308">
        <f t="shared" si="2"/>
        <v>0</v>
      </c>
    </row>
    <row r="46" spans="1:7">
      <c r="A46" s="305" t="s">
        <v>217</v>
      </c>
      <c r="B46" s="306"/>
      <c r="C46" s="306" t="s">
        <v>1409</v>
      </c>
      <c r="D46" s="305" t="s">
        <v>239</v>
      </c>
      <c r="E46" s="307">
        <v>1</v>
      </c>
      <c r="F46" s="308">
        <v>0</v>
      </c>
      <c r="G46" s="308">
        <f t="shared" si="2"/>
        <v>0</v>
      </c>
    </row>
    <row r="47" spans="1:7">
      <c r="A47" s="305" t="s">
        <v>236</v>
      </c>
      <c r="B47" s="306"/>
      <c r="C47" s="306" t="s">
        <v>1410</v>
      </c>
      <c r="D47" s="305" t="s">
        <v>239</v>
      </c>
      <c r="E47" s="307">
        <v>1</v>
      </c>
      <c r="F47" s="308">
        <v>0</v>
      </c>
      <c r="G47" s="308">
        <f t="shared" si="2"/>
        <v>0</v>
      </c>
    </row>
    <row r="48" spans="1:7">
      <c r="A48" s="305" t="s">
        <v>242</v>
      </c>
      <c r="B48" s="306"/>
      <c r="C48" s="306" t="s">
        <v>1411</v>
      </c>
      <c r="D48" s="305" t="s">
        <v>239</v>
      </c>
      <c r="E48" s="307">
        <v>1</v>
      </c>
      <c r="F48" s="308">
        <v>0</v>
      </c>
      <c r="G48" s="308">
        <f t="shared" si="2"/>
        <v>0</v>
      </c>
    </row>
    <row r="49" spans="1:7">
      <c r="A49" s="305" t="s">
        <v>247</v>
      </c>
      <c r="B49" s="306"/>
      <c r="C49" s="306" t="s">
        <v>1412</v>
      </c>
      <c r="D49" s="305" t="s">
        <v>239</v>
      </c>
      <c r="E49" s="307">
        <v>1</v>
      </c>
      <c r="F49" s="308">
        <v>0</v>
      </c>
      <c r="G49" s="308">
        <f t="shared" si="2"/>
        <v>0</v>
      </c>
    </row>
    <row r="50" spans="1:7">
      <c r="A50" s="305" t="s">
        <v>252</v>
      </c>
      <c r="B50" s="306"/>
      <c r="C50" s="306" t="s">
        <v>1413</v>
      </c>
      <c r="D50" s="305" t="s">
        <v>239</v>
      </c>
      <c r="E50" s="307">
        <v>1</v>
      </c>
      <c r="F50" s="308">
        <v>0</v>
      </c>
      <c r="G50" s="308">
        <f t="shared" si="2"/>
        <v>0</v>
      </c>
    </row>
    <row r="51" spans="1:7">
      <c r="A51" s="305"/>
      <c r="B51" s="306"/>
      <c r="C51" s="306" t="s">
        <v>1385</v>
      </c>
      <c r="D51" s="305"/>
      <c r="E51" s="307"/>
      <c r="F51" s="308"/>
      <c r="G51" s="308">
        <f>SUM(G43:G50)</f>
        <v>0</v>
      </c>
    </row>
    <row r="53" spans="1:7" ht="25.5">
      <c r="A53" s="301" t="s">
        <v>1364</v>
      </c>
      <c r="B53" s="301" t="s">
        <v>1365</v>
      </c>
      <c r="C53" s="301" t="s">
        <v>1414</v>
      </c>
      <c r="D53" s="301" t="s">
        <v>1367</v>
      </c>
      <c r="E53" s="302" t="s">
        <v>1368</v>
      </c>
      <c r="F53" s="303" t="s">
        <v>1369</v>
      </c>
      <c r="G53" s="303" t="s">
        <v>1370</v>
      </c>
    </row>
    <row r="54" spans="1:7">
      <c r="A54" s="304">
        <v>1</v>
      </c>
      <c r="C54" s="306" t="s">
        <v>1415</v>
      </c>
      <c r="E54" s="298">
        <v>3</v>
      </c>
      <c r="F54" s="299">
        <v>0</v>
      </c>
      <c r="G54" s="299">
        <f>E54*F54</f>
        <v>0</v>
      </c>
    </row>
    <row r="55" spans="1:7">
      <c r="A55" s="304">
        <v>2</v>
      </c>
      <c r="C55" s="306" t="s">
        <v>1416</v>
      </c>
      <c r="E55" s="298">
        <v>1</v>
      </c>
      <c r="F55" s="299">
        <v>0</v>
      </c>
      <c r="G55" s="299">
        <f>E55*F55</f>
        <v>0</v>
      </c>
    </row>
    <row r="56" spans="1:7">
      <c r="C56" s="306" t="s">
        <v>1385</v>
      </c>
      <c r="G56" s="299">
        <f>SUM(G54:G55)</f>
        <v>0</v>
      </c>
    </row>
    <row r="61" spans="1:7">
      <c r="C61" s="297" t="s">
        <v>1417</v>
      </c>
    </row>
    <row r="63" spans="1:7">
      <c r="C63" s="297" t="s">
        <v>1366</v>
      </c>
      <c r="G63" s="299">
        <f>G21</f>
        <v>0</v>
      </c>
    </row>
    <row r="64" spans="1:7">
      <c r="C64" s="297" t="s">
        <v>1386</v>
      </c>
      <c r="G64" s="299">
        <f>G39</f>
        <v>0</v>
      </c>
    </row>
    <row r="65" spans="3:7">
      <c r="C65" s="297" t="s">
        <v>1405</v>
      </c>
      <c r="G65" s="299">
        <f>G51</f>
        <v>0</v>
      </c>
    </row>
    <row r="66" spans="3:7">
      <c r="C66" s="297" t="s">
        <v>1414</v>
      </c>
      <c r="G66" s="299">
        <f>G56</f>
        <v>0</v>
      </c>
    </row>
    <row r="67" spans="3:7">
      <c r="C67" s="297" t="s">
        <v>1418</v>
      </c>
      <c r="G67" s="299">
        <f>SUM(G63:G66)</f>
        <v>0</v>
      </c>
    </row>
  </sheetData>
  <pageMargins left="0.7" right="0.7" top="0.75" bottom="0.75" header="0.3" footer="0.3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36"/>
  <sheetViews>
    <sheetView showGridLines="0" topLeftCell="A114" workbookViewId="0">
      <selection activeCell="I136" sqref="I136"/>
    </sheetView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102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9"/>
      <c r="AT3" s="16" t="s">
        <v>76</v>
      </c>
    </row>
    <row r="4" spans="1:46" s="1" customFormat="1" ht="24.95" customHeight="1">
      <c r="B4" s="19"/>
      <c r="D4" s="120" t="s">
        <v>169</v>
      </c>
      <c r="L4" s="19"/>
      <c r="M4" s="121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2" t="s">
        <v>14</v>
      </c>
      <c r="L6" s="19"/>
    </row>
    <row r="7" spans="1:46" s="1" customFormat="1" ht="27" customHeight="1">
      <c r="B7" s="19"/>
      <c r="E7" s="403" t="str">
        <f>'Rekapitulácia stavby'!K6</f>
        <v>Cyklotrasa Partizánska - Cesta mládeže, Malacky - časť 2 - neoprávnené náklady</v>
      </c>
      <c r="F7" s="404"/>
      <c r="G7" s="404"/>
      <c r="H7" s="404"/>
      <c r="L7" s="19"/>
    </row>
    <row r="8" spans="1:46" s="1" customFormat="1" ht="12" customHeight="1">
      <c r="B8" s="19"/>
      <c r="D8" s="122" t="s">
        <v>170</v>
      </c>
      <c r="L8" s="19"/>
    </row>
    <row r="9" spans="1:46" s="2" customFormat="1" ht="14.45" customHeight="1">
      <c r="A9" s="33"/>
      <c r="B9" s="38"/>
      <c r="C9" s="33"/>
      <c r="D9" s="33"/>
      <c r="E9" s="403" t="s">
        <v>632</v>
      </c>
      <c r="F9" s="406"/>
      <c r="G9" s="406"/>
      <c r="H9" s="406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22" t="s">
        <v>633</v>
      </c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5.6" customHeight="1">
      <c r="A11" s="33"/>
      <c r="B11" s="38"/>
      <c r="C11" s="33"/>
      <c r="D11" s="33"/>
      <c r="E11" s="405" t="s">
        <v>645</v>
      </c>
      <c r="F11" s="406"/>
      <c r="G11" s="406"/>
      <c r="H11" s="406"/>
      <c r="I11" s="33"/>
      <c r="J11" s="33"/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22" t="s">
        <v>16</v>
      </c>
      <c r="E13" s="33"/>
      <c r="F13" s="113" t="s">
        <v>1</v>
      </c>
      <c r="G13" s="33"/>
      <c r="H13" s="33"/>
      <c r="I13" s="122" t="s">
        <v>17</v>
      </c>
      <c r="J13" s="113" t="s">
        <v>1</v>
      </c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22" t="s">
        <v>18</v>
      </c>
      <c r="E14" s="33"/>
      <c r="F14" s="113" t="s">
        <v>19</v>
      </c>
      <c r="G14" s="33"/>
      <c r="H14" s="33"/>
      <c r="I14" s="122" t="s">
        <v>20</v>
      </c>
      <c r="J14" s="123">
        <f>'Rekapitulácia stavby'!AN8</f>
        <v>44957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22" t="s">
        <v>21</v>
      </c>
      <c r="E16" s="33"/>
      <c r="F16" s="33"/>
      <c r="G16" s="33"/>
      <c r="H16" s="33"/>
      <c r="I16" s="122" t="s">
        <v>22</v>
      </c>
      <c r="J16" s="113" t="s">
        <v>23</v>
      </c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3" t="s">
        <v>24</v>
      </c>
      <c r="F17" s="33"/>
      <c r="G17" s="33"/>
      <c r="H17" s="33"/>
      <c r="I17" s="122" t="s">
        <v>25</v>
      </c>
      <c r="J17" s="113" t="s">
        <v>1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2" t="s">
        <v>26</v>
      </c>
      <c r="E19" s="33"/>
      <c r="F19" s="33"/>
      <c r="G19" s="33"/>
      <c r="H19" s="33"/>
      <c r="I19" s="122" t="s">
        <v>22</v>
      </c>
      <c r="J19" s="29" t="str">
        <f>'Rekapitulácia stavby'!AN13</f>
        <v>Vyplň údaj</v>
      </c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407" t="str">
        <f>'Rekapitulácia stavby'!E14</f>
        <v>Vyplň údaj</v>
      </c>
      <c r="F20" s="408"/>
      <c r="G20" s="408"/>
      <c r="H20" s="408"/>
      <c r="I20" s="122" t="s">
        <v>25</v>
      </c>
      <c r="J20" s="29" t="str">
        <f>'Rekapitulácia stavby'!AN14</f>
        <v>Vyplň údaj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2" t="s">
        <v>28</v>
      </c>
      <c r="E22" s="33"/>
      <c r="F22" s="33"/>
      <c r="G22" s="33"/>
      <c r="H22" s="33"/>
      <c r="I22" s="122" t="s">
        <v>22</v>
      </c>
      <c r="J22" s="113" t="s">
        <v>29</v>
      </c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3" t="s">
        <v>30</v>
      </c>
      <c r="F23" s="33"/>
      <c r="G23" s="33"/>
      <c r="H23" s="33"/>
      <c r="I23" s="122" t="s">
        <v>25</v>
      </c>
      <c r="J23" s="113" t="s">
        <v>31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2" t="s">
        <v>33</v>
      </c>
      <c r="E25" s="33"/>
      <c r="F25" s="33"/>
      <c r="G25" s="33"/>
      <c r="H25" s="33"/>
      <c r="I25" s="122" t="s">
        <v>22</v>
      </c>
      <c r="J25" s="113" t="str">
        <f>IF('Rekapitulácia stavby'!AN19="","",'Rekapitulácia stavby'!AN19)</f>
        <v/>
      </c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3" t="str">
        <f>IF('Rekapitulácia stavby'!E20="","",'Rekapitulácia stavby'!E20)</f>
        <v xml:space="preserve"> </v>
      </c>
      <c r="F26" s="33"/>
      <c r="G26" s="33"/>
      <c r="H26" s="33"/>
      <c r="I26" s="122" t="s">
        <v>25</v>
      </c>
      <c r="J26" s="113" t="str">
        <f>IF('Rekapitulácia stavby'!AN20="","",'Rekapitulácia stavby'!AN20)</f>
        <v/>
      </c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2" t="s">
        <v>35</v>
      </c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5" customHeight="1">
      <c r="A29" s="124"/>
      <c r="B29" s="125"/>
      <c r="C29" s="124"/>
      <c r="D29" s="124"/>
      <c r="E29" s="409" t="s">
        <v>1</v>
      </c>
      <c r="F29" s="409"/>
      <c r="G29" s="409"/>
      <c r="H29" s="409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7"/>
      <c r="E31" s="127"/>
      <c r="F31" s="127"/>
      <c r="G31" s="127"/>
      <c r="H31" s="127"/>
      <c r="I31" s="127"/>
      <c r="J31" s="127"/>
      <c r="K31" s="12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13" t="s">
        <v>172</v>
      </c>
      <c r="E32" s="33"/>
      <c r="F32" s="33"/>
      <c r="G32" s="33"/>
      <c r="H32" s="33"/>
      <c r="I32" s="33"/>
      <c r="J32" s="128">
        <f>J98</f>
        <v>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9" t="s">
        <v>173</v>
      </c>
      <c r="E33" s="33"/>
      <c r="F33" s="33"/>
      <c r="G33" s="33"/>
      <c r="H33" s="33"/>
      <c r="I33" s="33"/>
      <c r="J33" s="128">
        <f>J103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7"/>
      <c r="E35" s="127"/>
      <c r="F35" s="127"/>
      <c r="G35" s="127"/>
      <c r="H35" s="127"/>
      <c r="I35" s="127"/>
      <c r="J35" s="127"/>
      <c r="K35" s="127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40</v>
      </c>
      <c r="E37" s="134" t="s">
        <v>41</v>
      </c>
      <c r="F37" s="135">
        <f>ROUND((SUM(BE103:BE110) + SUM(BE132:BE135)),  2)</f>
        <v>0</v>
      </c>
      <c r="G37" s="136"/>
      <c r="H37" s="136"/>
      <c r="I37" s="137">
        <v>0.2</v>
      </c>
      <c r="J37" s="135">
        <f>ROUND(((SUM(BE103:BE110) + SUM(BE132:BE135))*I37),  2)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34" t="s">
        <v>42</v>
      </c>
      <c r="F38" s="135">
        <f>ROUND((SUM(BF103:BF110) + SUM(BF132:BF135)),  2)</f>
        <v>0</v>
      </c>
      <c r="G38" s="136"/>
      <c r="H38" s="136"/>
      <c r="I38" s="137">
        <v>0.2</v>
      </c>
      <c r="J38" s="135">
        <f>ROUND(((SUM(BF103:BF110) + SUM(BF132:BF135))*I38),  2)</f>
        <v>0</v>
      </c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22" t="s">
        <v>43</v>
      </c>
      <c r="F39" s="138">
        <f>ROUND((SUM(BG103:BG110) + SUM(BG132:BG135)),  2)</f>
        <v>0</v>
      </c>
      <c r="G39" s="33"/>
      <c r="H39" s="33"/>
      <c r="I39" s="139">
        <v>0.2</v>
      </c>
      <c r="J39" s="138">
        <f>0</f>
        <v>0</v>
      </c>
      <c r="K39" s="33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22" t="s">
        <v>44</v>
      </c>
      <c r="F40" s="138">
        <f>ROUND((SUM(BH103:BH110) + SUM(BH132:BH135)),  2)</f>
        <v>0</v>
      </c>
      <c r="G40" s="33"/>
      <c r="H40" s="33"/>
      <c r="I40" s="139">
        <v>0.2</v>
      </c>
      <c r="J40" s="138">
        <f>0</f>
        <v>0</v>
      </c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34" t="s">
        <v>45</v>
      </c>
      <c r="F41" s="135">
        <f>ROUND((SUM(BI103:BI110) + SUM(BI132:BI135)),  2)</f>
        <v>0</v>
      </c>
      <c r="G41" s="136"/>
      <c r="H41" s="136"/>
      <c r="I41" s="137">
        <v>0</v>
      </c>
      <c r="J41" s="135">
        <f>0</f>
        <v>0</v>
      </c>
      <c r="K41" s="33"/>
      <c r="L41" s="5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40"/>
      <c r="D43" s="141" t="s">
        <v>46</v>
      </c>
      <c r="E43" s="142"/>
      <c r="F43" s="142"/>
      <c r="G43" s="143" t="s">
        <v>47</v>
      </c>
      <c r="H43" s="144" t="s">
        <v>48</v>
      </c>
      <c r="I43" s="142"/>
      <c r="J43" s="145">
        <f>SUM(J34:J41)</f>
        <v>0</v>
      </c>
      <c r="K43" s="146"/>
      <c r="L43" s="5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4"/>
      <c r="D50" s="147" t="s">
        <v>49</v>
      </c>
      <c r="E50" s="148"/>
      <c r="F50" s="148"/>
      <c r="G50" s="147" t="s">
        <v>50</v>
      </c>
      <c r="H50" s="148"/>
      <c r="I50" s="148"/>
      <c r="J50" s="148"/>
      <c r="K50" s="148"/>
      <c r="L50" s="5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9" t="s">
        <v>51</v>
      </c>
      <c r="E61" s="150"/>
      <c r="F61" s="151" t="s">
        <v>52</v>
      </c>
      <c r="G61" s="149" t="s">
        <v>51</v>
      </c>
      <c r="H61" s="150"/>
      <c r="I61" s="150"/>
      <c r="J61" s="152" t="s">
        <v>52</v>
      </c>
      <c r="K61" s="150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7" t="s">
        <v>53</v>
      </c>
      <c r="E65" s="153"/>
      <c r="F65" s="153"/>
      <c r="G65" s="147" t="s">
        <v>54</v>
      </c>
      <c r="H65" s="153"/>
      <c r="I65" s="153"/>
      <c r="J65" s="153"/>
      <c r="K65" s="153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9" t="s">
        <v>51</v>
      </c>
      <c r="E76" s="150"/>
      <c r="F76" s="151" t="s">
        <v>52</v>
      </c>
      <c r="G76" s="149" t="s">
        <v>51</v>
      </c>
      <c r="H76" s="150"/>
      <c r="I76" s="150"/>
      <c r="J76" s="152" t="s">
        <v>52</v>
      </c>
      <c r="K76" s="150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174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5"/>
      <c r="D85" s="35"/>
      <c r="E85" s="400" t="str">
        <f>E7</f>
        <v>Cyklotrasa Partizánska - Cesta mládeže, Malacky - časť 2 - neoprávnené náklady</v>
      </c>
      <c r="F85" s="401"/>
      <c r="G85" s="401"/>
      <c r="H85" s="401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170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4.45" customHeight="1">
      <c r="A87" s="33"/>
      <c r="B87" s="34"/>
      <c r="C87" s="35"/>
      <c r="D87" s="35"/>
      <c r="E87" s="400" t="s">
        <v>632</v>
      </c>
      <c r="F87" s="402"/>
      <c r="G87" s="402"/>
      <c r="H87" s="402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633</v>
      </c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35"/>
      <c r="D89" s="35"/>
      <c r="E89" s="356" t="str">
        <f>E11</f>
        <v>999-9-9-33 - SO 12.2.2 Ochrana VN Veľkomoravská</v>
      </c>
      <c r="F89" s="402"/>
      <c r="G89" s="402"/>
      <c r="H89" s="402"/>
      <c r="I89" s="35"/>
      <c r="J89" s="35"/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Malacky</v>
      </c>
      <c r="G91" s="35"/>
      <c r="H91" s="35"/>
      <c r="I91" s="28" t="s">
        <v>20</v>
      </c>
      <c r="J91" s="69">
        <f>IF(J14="","",J14)</f>
        <v>44957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9" customHeight="1">
      <c r="A93" s="33"/>
      <c r="B93" s="34"/>
      <c r="C93" s="28" t="s">
        <v>21</v>
      </c>
      <c r="D93" s="35"/>
      <c r="E93" s="35"/>
      <c r="F93" s="26" t="str">
        <f>E17</f>
        <v>Mesto Malacky, Bernolákova 5188/1A, 901 01 Malacky</v>
      </c>
      <c r="G93" s="35"/>
      <c r="H93" s="35"/>
      <c r="I93" s="28" t="s">
        <v>28</v>
      </c>
      <c r="J93" s="31" t="str">
        <f>E23</f>
        <v>Cykloprojekt s.r.o., Laurinská 18, 81101 Bratislav</v>
      </c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6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 xml:space="preserve"> </v>
      </c>
      <c r="K94" s="35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8" t="s">
        <v>175</v>
      </c>
      <c r="D96" s="159"/>
      <c r="E96" s="159"/>
      <c r="F96" s="159"/>
      <c r="G96" s="159"/>
      <c r="H96" s="159"/>
      <c r="I96" s="159"/>
      <c r="J96" s="160" t="s">
        <v>176</v>
      </c>
      <c r="K96" s="159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4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22.9" customHeight="1">
      <c r="A98" s="33"/>
      <c r="B98" s="34"/>
      <c r="C98" s="161" t="s">
        <v>177</v>
      </c>
      <c r="D98" s="35"/>
      <c r="E98" s="35"/>
      <c r="F98" s="35"/>
      <c r="G98" s="35"/>
      <c r="H98" s="35"/>
      <c r="I98" s="35"/>
      <c r="J98" s="87">
        <f>J132</f>
        <v>0</v>
      </c>
      <c r="K98" s="35"/>
      <c r="L98" s="54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178</v>
      </c>
    </row>
    <row r="99" spans="1:65" s="9" customFormat="1" ht="24.95" customHeight="1">
      <c r="B99" s="162"/>
      <c r="C99" s="163"/>
      <c r="D99" s="164" t="s">
        <v>635</v>
      </c>
      <c r="E99" s="165"/>
      <c r="F99" s="165"/>
      <c r="G99" s="165"/>
      <c r="H99" s="165"/>
      <c r="I99" s="165"/>
      <c r="J99" s="166">
        <f>J133</f>
        <v>0</v>
      </c>
      <c r="K99" s="163"/>
      <c r="L99" s="167"/>
    </row>
    <row r="100" spans="1:65" s="10" customFormat="1" ht="19.899999999999999" customHeight="1">
      <c r="B100" s="168"/>
      <c r="C100" s="107"/>
      <c r="D100" s="169" t="s">
        <v>636</v>
      </c>
      <c r="E100" s="170"/>
      <c r="F100" s="170"/>
      <c r="G100" s="170"/>
      <c r="H100" s="170"/>
      <c r="I100" s="170"/>
      <c r="J100" s="171">
        <f>J134</f>
        <v>0</v>
      </c>
      <c r="K100" s="107"/>
      <c r="L100" s="172"/>
    </row>
    <row r="101" spans="1:65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4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65" s="2" customFormat="1" ht="6.9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4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65" s="2" customFormat="1" ht="29.25" customHeight="1">
      <c r="A103" s="33"/>
      <c r="B103" s="34"/>
      <c r="C103" s="161" t="s">
        <v>187</v>
      </c>
      <c r="D103" s="35"/>
      <c r="E103" s="35"/>
      <c r="F103" s="35"/>
      <c r="G103" s="35"/>
      <c r="H103" s="35"/>
      <c r="I103" s="35"/>
      <c r="J103" s="173">
        <f>ROUND(J104 + J105 + J106 + J107 + J108 + J109,2)</f>
        <v>0</v>
      </c>
      <c r="K103" s="35"/>
      <c r="L103" s="54"/>
      <c r="N103" s="174" t="s">
        <v>40</v>
      </c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65" s="2" customFormat="1" ht="18" customHeight="1">
      <c r="A104" s="33"/>
      <c r="B104" s="34"/>
      <c r="C104" s="35"/>
      <c r="D104" s="398" t="s">
        <v>188</v>
      </c>
      <c r="E104" s="399"/>
      <c r="F104" s="399"/>
      <c r="G104" s="35"/>
      <c r="H104" s="35"/>
      <c r="I104" s="35"/>
      <c r="J104" s="176">
        <v>0</v>
      </c>
      <c r="K104" s="35"/>
      <c r="L104" s="177"/>
      <c r="M104" s="178"/>
      <c r="N104" s="179" t="s">
        <v>42</v>
      </c>
      <c r="O104" s="178"/>
      <c r="P104" s="178"/>
      <c r="Q104" s="178"/>
      <c r="R104" s="178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81" t="s">
        <v>189</v>
      </c>
      <c r="AZ104" s="178"/>
      <c r="BA104" s="178"/>
      <c r="BB104" s="178"/>
      <c r="BC104" s="178"/>
      <c r="BD104" s="178"/>
      <c r="BE104" s="182">
        <f t="shared" ref="BE104:BE109" si="0">IF(N104="základná",J104,0)</f>
        <v>0</v>
      </c>
      <c r="BF104" s="182">
        <f t="shared" ref="BF104:BF109" si="1">IF(N104="znížená",J104,0)</f>
        <v>0</v>
      </c>
      <c r="BG104" s="182">
        <f t="shared" ref="BG104:BG109" si="2">IF(N104="zákl. prenesená",J104,0)</f>
        <v>0</v>
      </c>
      <c r="BH104" s="182">
        <f t="shared" ref="BH104:BH109" si="3">IF(N104="zníž. prenesená",J104,0)</f>
        <v>0</v>
      </c>
      <c r="BI104" s="182">
        <f t="shared" ref="BI104:BI109" si="4">IF(N104="nulová",J104,0)</f>
        <v>0</v>
      </c>
      <c r="BJ104" s="181" t="s">
        <v>95</v>
      </c>
      <c r="BK104" s="178"/>
      <c r="BL104" s="178"/>
      <c r="BM104" s="178"/>
    </row>
    <row r="105" spans="1:65" s="2" customFormat="1" ht="18" customHeight="1">
      <c r="A105" s="33"/>
      <c r="B105" s="34"/>
      <c r="C105" s="35"/>
      <c r="D105" s="398" t="s">
        <v>190</v>
      </c>
      <c r="E105" s="399"/>
      <c r="F105" s="399"/>
      <c r="G105" s="35"/>
      <c r="H105" s="35"/>
      <c r="I105" s="35"/>
      <c r="J105" s="176">
        <v>0</v>
      </c>
      <c r="K105" s="35"/>
      <c r="L105" s="177"/>
      <c r="M105" s="178"/>
      <c r="N105" s="179" t="s">
        <v>42</v>
      </c>
      <c r="O105" s="178"/>
      <c r="P105" s="178"/>
      <c r="Q105" s="178"/>
      <c r="R105" s="178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81" t="s">
        <v>189</v>
      </c>
      <c r="AZ105" s="178"/>
      <c r="BA105" s="178"/>
      <c r="BB105" s="178"/>
      <c r="BC105" s="178"/>
      <c r="BD105" s="178"/>
      <c r="BE105" s="182">
        <f t="shared" si="0"/>
        <v>0</v>
      </c>
      <c r="BF105" s="182">
        <f t="shared" si="1"/>
        <v>0</v>
      </c>
      <c r="BG105" s="182">
        <f t="shared" si="2"/>
        <v>0</v>
      </c>
      <c r="BH105" s="182">
        <f t="shared" si="3"/>
        <v>0</v>
      </c>
      <c r="BI105" s="182">
        <f t="shared" si="4"/>
        <v>0</v>
      </c>
      <c r="BJ105" s="181" t="s">
        <v>95</v>
      </c>
      <c r="BK105" s="178"/>
      <c r="BL105" s="178"/>
      <c r="BM105" s="178"/>
    </row>
    <row r="106" spans="1:65" s="2" customFormat="1" ht="18" customHeight="1">
      <c r="A106" s="33"/>
      <c r="B106" s="34"/>
      <c r="C106" s="35"/>
      <c r="D106" s="398" t="s">
        <v>191</v>
      </c>
      <c r="E106" s="399"/>
      <c r="F106" s="399"/>
      <c r="G106" s="35"/>
      <c r="H106" s="35"/>
      <c r="I106" s="35"/>
      <c r="J106" s="176">
        <v>0</v>
      </c>
      <c r="K106" s="35"/>
      <c r="L106" s="177"/>
      <c r="M106" s="178"/>
      <c r="N106" s="179" t="s">
        <v>42</v>
      </c>
      <c r="O106" s="178"/>
      <c r="P106" s="178"/>
      <c r="Q106" s="178"/>
      <c r="R106" s="178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81" t="s">
        <v>189</v>
      </c>
      <c r="AZ106" s="178"/>
      <c r="BA106" s="178"/>
      <c r="BB106" s="178"/>
      <c r="BC106" s="178"/>
      <c r="BD106" s="178"/>
      <c r="BE106" s="182">
        <f t="shared" si="0"/>
        <v>0</v>
      </c>
      <c r="BF106" s="182">
        <f t="shared" si="1"/>
        <v>0</v>
      </c>
      <c r="BG106" s="182">
        <f t="shared" si="2"/>
        <v>0</v>
      </c>
      <c r="BH106" s="182">
        <f t="shared" si="3"/>
        <v>0</v>
      </c>
      <c r="BI106" s="182">
        <f t="shared" si="4"/>
        <v>0</v>
      </c>
      <c r="BJ106" s="181" t="s">
        <v>95</v>
      </c>
      <c r="BK106" s="178"/>
      <c r="BL106" s="178"/>
      <c r="BM106" s="178"/>
    </row>
    <row r="107" spans="1:65" s="2" customFormat="1" ht="18" customHeight="1">
      <c r="A107" s="33"/>
      <c r="B107" s="34"/>
      <c r="C107" s="35"/>
      <c r="D107" s="398" t="s">
        <v>192</v>
      </c>
      <c r="E107" s="399"/>
      <c r="F107" s="399"/>
      <c r="G107" s="35"/>
      <c r="H107" s="35"/>
      <c r="I107" s="35"/>
      <c r="J107" s="176">
        <v>0</v>
      </c>
      <c r="K107" s="35"/>
      <c r="L107" s="177"/>
      <c r="M107" s="178"/>
      <c r="N107" s="179" t="s">
        <v>42</v>
      </c>
      <c r="O107" s="178"/>
      <c r="P107" s="178"/>
      <c r="Q107" s="178"/>
      <c r="R107" s="178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81" t="s">
        <v>189</v>
      </c>
      <c r="AZ107" s="178"/>
      <c r="BA107" s="178"/>
      <c r="BB107" s="178"/>
      <c r="BC107" s="178"/>
      <c r="BD107" s="178"/>
      <c r="BE107" s="182">
        <f t="shared" si="0"/>
        <v>0</v>
      </c>
      <c r="BF107" s="182">
        <f t="shared" si="1"/>
        <v>0</v>
      </c>
      <c r="BG107" s="182">
        <f t="shared" si="2"/>
        <v>0</v>
      </c>
      <c r="BH107" s="182">
        <f t="shared" si="3"/>
        <v>0</v>
      </c>
      <c r="BI107" s="182">
        <f t="shared" si="4"/>
        <v>0</v>
      </c>
      <c r="BJ107" s="181" t="s">
        <v>95</v>
      </c>
      <c r="BK107" s="178"/>
      <c r="BL107" s="178"/>
      <c r="BM107" s="178"/>
    </row>
    <row r="108" spans="1:65" s="2" customFormat="1" ht="18" customHeight="1">
      <c r="A108" s="33"/>
      <c r="B108" s="34"/>
      <c r="C108" s="35"/>
      <c r="D108" s="398" t="s">
        <v>193</v>
      </c>
      <c r="E108" s="399"/>
      <c r="F108" s="399"/>
      <c r="G108" s="35"/>
      <c r="H108" s="35"/>
      <c r="I108" s="35"/>
      <c r="J108" s="176">
        <v>0</v>
      </c>
      <c r="K108" s="35"/>
      <c r="L108" s="177"/>
      <c r="M108" s="178"/>
      <c r="N108" s="179" t="s">
        <v>42</v>
      </c>
      <c r="O108" s="178"/>
      <c r="P108" s="178"/>
      <c r="Q108" s="178"/>
      <c r="R108" s="178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81" t="s">
        <v>189</v>
      </c>
      <c r="AZ108" s="178"/>
      <c r="BA108" s="178"/>
      <c r="BB108" s="178"/>
      <c r="BC108" s="178"/>
      <c r="BD108" s="178"/>
      <c r="BE108" s="182">
        <f t="shared" si="0"/>
        <v>0</v>
      </c>
      <c r="BF108" s="182">
        <f t="shared" si="1"/>
        <v>0</v>
      </c>
      <c r="BG108" s="182">
        <f t="shared" si="2"/>
        <v>0</v>
      </c>
      <c r="BH108" s="182">
        <f t="shared" si="3"/>
        <v>0</v>
      </c>
      <c r="BI108" s="182">
        <f t="shared" si="4"/>
        <v>0</v>
      </c>
      <c r="BJ108" s="181" t="s">
        <v>95</v>
      </c>
      <c r="BK108" s="178"/>
      <c r="BL108" s="178"/>
      <c r="BM108" s="178"/>
    </row>
    <row r="109" spans="1:65" s="2" customFormat="1" ht="18" customHeight="1">
      <c r="A109" s="33"/>
      <c r="B109" s="34"/>
      <c r="C109" s="35"/>
      <c r="D109" s="175" t="s">
        <v>194</v>
      </c>
      <c r="E109" s="35"/>
      <c r="F109" s="35"/>
      <c r="G109" s="35"/>
      <c r="H109" s="35"/>
      <c r="I109" s="35"/>
      <c r="J109" s="176">
        <f>ROUND(J32*T109,2)</f>
        <v>0</v>
      </c>
      <c r="K109" s="35"/>
      <c r="L109" s="177"/>
      <c r="M109" s="178"/>
      <c r="N109" s="179" t="s">
        <v>42</v>
      </c>
      <c r="O109" s="178"/>
      <c r="P109" s="178"/>
      <c r="Q109" s="178"/>
      <c r="R109" s="178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81" t="s">
        <v>195</v>
      </c>
      <c r="AZ109" s="178"/>
      <c r="BA109" s="178"/>
      <c r="BB109" s="178"/>
      <c r="BC109" s="178"/>
      <c r="BD109" s="178"/>
      <c r="BE109" s="182">
        <f t="shared" si="0"/>
        <v>0</v>
      </c>
      <c r="BF109" s="182">
        <f t="shared" si="1"/>
        <v>0</v>
      </c>
      <c r="BG109" s="182">
        <f t="shared" si="2"/>
        <v>0</v>
      </c>
      <c r="BH109" s="182">
        <f t="shared" si="3"/>
        <v>0</v>
      </c>
      <c r="BI109" s="182">
        <f t="shared" si="4"/>
        <v>0</v>
      </c>
      <c r="BJ109" s="181" t="s">
        <v>95</v>
      </c>
      <c r="BK109" s="178"/>
      <c r="BL109" s="178"/>
      <c r="BM109" s="178"/>
    </row>
    <row r="110" spans="1:65" s="2" customForma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4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65" s="2" customFormat="1" ht="29.25" customHeight="1">
      <c r="A111" s="33"/>
      <c r="B111" s="34"/>
      <c r="C111" s="183" t="s">
        <v>196</v>
      </c>
      <c r="D111" s="159"/>
      <c r="E111" s="159"/>
      <c r="F111" s="159"/>
      <c r="G111" s="159"/>
      <c r="H111" s="159"/>
      <c r="I111" s="159"/>
      <c r="J111" s="184">
        <f>ROUND(J98+J103,2)</f>
        <v>0</v>
      </c>
      <c r="K111" s="159"/>
      <c r="L111" s="54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65" s="2" customFormat="1" ht="6.95" customHeight="1">
      <c r="A112" s="33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4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9"/>
      <c r="C116" s="60"/>
      <c r="D116" s="60"/>
      <c r="E116" s="60"/>
      <c r="F116" s="60"/>
      <c r="G116" s="60"/>
      <c r="H116" s="60"/>
      <c r="I116" s="60"/>
      <c r="J116" s="60"/>
      <c r="K116" s="60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197</v>
      </c>
      <c r="D117" s="35"/>
      <c r="E117" s="35"/>
      <c r="F117" s="35"/>
      <c r="G117" s="35"/>
      <c r="H117" s="35"/>
      <c r="I117" s="35"/>
      <c r="J117" s="35"/>
      <c r="K117" s="35"/>
      <c r="L117" s="54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4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14</v>
      </c>
      <c r="D119" s="35"/>
      <c r="E119" s="35"/>
      <c r="F119" s="35"/>
      <c r="G119" s="35"/>
      <c r="H119" s="35"/>
      <c r="I119" s="35"/>
      <c r="J119" s="35"/>
      <c r="K119" s="35"/>
      <c r="L119" s="54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7" customHeight="1">
      <c r="A120" s="33"/>
      <c r="B120" s="34"/>
      <c r="C120" s="35"/>
      <c r="D120" s="35"/>
      <c r="E120" s="400" t="str">
        <f>E7</f>
        <v>Cyklotrasa Partizánska - Cesta mládeže, Malacky - časť 2 - neoprávnené náklady</v>
      </c>
      <c r="F120" s="401"/>
      <c r="G120" s="401"/>
      <c r="H120" s="401"/>
      <c r="I120" s="35"/>
      <c r="J120" s="35"/>
      <c r="K120" s="35"/>
      <c r="L120" s="5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" customFormat="1" ht="12" customHeight="1">
      <c r="B121" s="20"/>
      <c r="C121" s="28" t="s">
        <v>170</v>
      </c>
      <c r="D121" s="21"/>
      <c r="E121" s="21"/>
      <c r="F121" s="21"/>
      <c r="G121" s="21"/>
      <c r="H121" s="21"/>
      <c r="I121" s="21"/>
      <c r="J121" s="21"/>
      <c r="K121" s="21"/>
      <c r="L121" s="19"/>
    </row>
    <row r="122" spans="1:31" s="2" customFormat="1" ht="14.45" customHeight="1">
      <c r="A122" s="33"/>
      <c r="B122" s="34"/>
      <c r="C122" s="35"/>
      <c r="D122" s="35"/>
      <c r="E122" s="400" t="s">
        <v>632</v>
      </c>
      <c r="F122" s="402"/>
      <c r="G122" s="402"/>
      <c r="H122" s="402"/>
      <c r="I122" s="35"/>
      <c r="J122" s="35"/>
      <c r="K122" s="35"/>
      <c r="L122" s="5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633</v>
      </c>
      <c r="D123" s="35"/>
      <c r="E123" s="35"/>
      <c r="F123" s="35"/>
      <c r="G123" s="35"/>
      <c r="H123" s="35"/>
      <c r="I123" s="35"/>
      <c r="J123" s="35"/>
      <c r="K123" s="35"/>
      <c r="L123" s="5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6" customHeight="1">
      <c r="A124" s="33"/>
      <c r="B124" s="34"/>
      <c r="C124" s="35"/>
      <c r="D124" s="35"/>
      <c r="E124" s="356" t="str">
        <f>E11</f>
        <v>999-9-9-33 - SO 12.2.2 Ochrana VN Veľkomoravská</v>
      </c>
      <c r="F124" s="402"/>
      <c r="G124" s="402"/>
      <c r="H124" s="402"/>
      <c r="I124" s="35"/>
      <c r="J124" s="35"/>
      <c r="K124" s="35"/>
      <c r="L124" s="5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4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18</v>
      </c>
      <c r="D126" s="35"/>
      <c r="E126" s="35"/>
      <c r="F126" s="26" t="str">
        <f>F14</f>
        <v>Malacky</v>
      </c>
      <c r="G126" s="35"/>
      <c r="H126" s="35"/>
      <c r="I126" s="28" t="s">
        <v>20</v>
      </c>
      <c r="J126" s="69">
        <f>IF(J14="","",J14)</f>
        <v>44957</v>
      </c>
      <c r="K126" s="35"/>
      <c r="L126" s="5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40.9" customHeight="1">
      <c r="A128" s="33"/>
      <c r="B128" s="34"/>
      <c r="C128" s="28" t="s">
        <v>21</v>
      </c>
      <c r="D128" s="35"/>
      <c r="E128" s="35"/>
      <c r="F128" s="26" t="str">
        <f>E17</f>
        <v>Mesto Malacky, Bernolákova 5188/1A, 901 01 Malacky</v>
      </c>
      <c r="G128" s="35"/>
      <c r="H128" s="35"/>
      <c r="I128" s="28" t="s">
        <v>28</v>
      </c>
      <c r="J128" s="31" t="str">
        <f>E23</f>
        <v>Cykloprojekt s.r.o., Laurinská 18, 81101 Bratislav</v>
      </c>
      <c r="K128" s="35"/>
      <c r="L128" s="5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6" customHeight="1">
      <c r="A129" s="33"/>
      <c r="B129" s="34"/>
      <c r="C129" s="28" t="s">
        <v>26</v>
      </c>
      <c r="D129" s="35"/>
      <c r="E129" s="35"/>
      <c r="F129" s="26" t="str">
        <f>IF(E20="","",E20)</f>
        <v>Vyplň údaj</v>
      </c>
      <c r="G129" s="35"/>
      <c r="H129" s="35"/>
      <c r="I129" s="28" t="s">
        <v>33</v>
      </c>
      <c r="J129" s="31" t="str">
        <f>E26</f>
        <v xml:space="preserve"> </v>
      </c>
      <c r="K129" s="35"/>
      <c r="L129" s="5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5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85"/>
      <c r="B131" s="186"/>
      <c r="C131" s="187" t="s">
        <v>198</v>
      </c>
      <c r="D131" s="188" t="s">
        <v>61</v>
      </c>
      <c r="E131" s="188" t="s">
        <v>57</v>
      </c>
      <c r="F131" s="188" t="s">
        <v>58</v>
      </c>
      <c r="G131" s="188" t="s">
        <v>199</v>
      </c>
      <c r="H131" s="188" t="s">
        <v>200</v>
      </c>
      <c r="I131" s="188" t="s">
        <v>201</v>
      </c>
      <c r="J131" s="189" t="s">
        <v>176</v>
      </c>
      <c r="K131" s="190" t="s">
        <v>202</v>
      </c>
      <c r="L131" s="191"/>
      <c r="M131" s="78" t="s">
        <v>1</v>
      </c>
      <c r="N131" s="79" t="s">
        <v>40</v>
      </c>
      <c r="O131" s="79" t="s">
        <v>203</v>
      </c>
      <c r="P131" s="79" t="s">
        <v>204</v>
      </c>
      <c r="Q131" s="79" t="s">
        <v>205</v>
      </c>
      <c r="R131" s="79" t="s">
        <v>206</v>
      </c>
      <c r="S131" s="79" t="s">
        <v>207</v>
      </c>
      <c r="T131" s="80" t="s">
        <v>208</v>
      </c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</row>
    <row r="132" spans="1:65" s="2" customFormat="1" ht="22.9" customHeight="1">
      <c r="A132" s="33"/>
      <c r="B132" s="34"/>
      <c r="C132" s="85" t="s">
        <v>172</v>
      </c>
      <c r="D132" s="35"/>
      <c r="E132" s="35"/>
      <c r="F132" s="35"/>
      <c r="G132" s="35"/>
      <c r="H132" s="35"/>
      <c r="I132" s="35"/>
      <c r="J132" s="192">
        <f>BK132</f>
        <v>0</v>
      </c>
      <c r="K132" s="35"/>
      <c r="L132" s="38"/>
      <c r="M132" s="81"/>
      <c r="N132" s="193"/>
      <c r="O132" s="82"/>
      <c r="P132" s="194">
        <f>P133</f>
        <v>0</v>
      </c>
      <c r="Q132" s="82"/>
      <c r="R132" s="194">
        <f>R133</f>
        <v>0</v>
      </c>
      <c r="S132" s="82"/>
      <c r="T132" s="195">
        <f>T133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75</v>
      </c>
      <c r="AU132" s="16" t="s">
        <v>178</v>
      </c>
      <c r="BK132" s="196">
        <f>BK133</f>
        <v>0</v>
      </c>
    </row>
    <row r="133" spans="1:65" s="12" customFormat="1" ht="25.9" customHeight="1">
      <c r="B133" s="197"/>
      <c r="C133" s="198"/>
      <c r="D133" s="199" t="s">
        <v>75</v>
      </c>
      <c r="E133" s="200" t="s">
        <v>314</v>
      </c>
      <c r="F133" s="200" t="s">
        <v>637</v>
      </c>
      <c r="G133" s="198"/>
      <c r="H133" s="198"/>
      <c r="I133" s="201"/>
      <c r="J133" s="202">
        <f>BK133</f>
        <v>0</v>
      </c>
      <c r="K133" s="198"/>
      <c r="L133" s="203"/>
      <c r="M133" s="204"/>
      <c r="N133" s="205"/>
      <c r="O133" s="205"/>
      <c r="P133" s="206">
        <f>P134</f>
        <v>0</v>
      </c>
      <c r="Q133" s="205"/>
      <c r="R133" s="206">
        <f>R134</f>
        <v>0</v>
      </c>
      <c r="S133" s="205"/>
      <c r="T133" s="207">
        <f>T134</f>
        <v>0</v>
      </c>
      <c r="AR133" s="208" t="s">
        <v>225</v>
      </c>
      <c r="AT133" s="209" t="s">
        <v>75</v>
      </c>
      <c r="AU133" s="209" t="s">
        <v>76</v>
      </c>
      <c r="AY133" s="208" t="s">
        <v>211</v>
      </c>
      <c r="BK133" s="210">
        <f>BK134</f>
        <v>0</v>
      </c>
    </row>
    <row r="134" spans="1:65" s="12" customFormat="1" ht="22.9" customHeight="1">
      <c r="B134" s="197"/>
      <c r="C134" s="198"/>
      <c r="D134" s="199" t="s">
        <v>75</v>
      </c>
      <c r="E134" s="211" t="s">
        <v>638</v>
      </c>
      <c r="F134" s="211" t="s">
        <v>639</v>
      </c>
      <c r="G134" s="198"/>
      <c r="H134" s="198"/>
      <c r="I134" s="201"/>
      <c r="J134" s="212">
        <f>BK134</f>
        <v>0</v>
      </c>
      <c r="K134" s="198"/>
      <c r="L134" s="203"/>
      <c r="M134" s="204"/>
      <c r="N134" s="205"/>
      <c r="O134" s="205"/>
      <c r="P134" s="206">
        <f>P135</f>
        <v>0</v>
      </c>
      <c r="Q134" s="205"/>
      <c r="R134" s="206">
        <f>R135</f>
        <v>0</v>
      </c>
      <c r="S134" s="205"/>
      <c r="T134" s="207">
        <f>T135</f>
        <v>0</v>
      </c>
      <c r="AR134" s="208" t="s">
        <v>225</v>
      </c>
      <c r="AT134" s="209" t="s">
        <v>75</v>
      </c>
      <c r="AU134" s="209" t="s">
        <v>84</v>
      </c>
      <c r="AY134" s="208" t="s">
        <v>211</v>
      </c>
      <c r="BK134" s="210">
        <f>BK135</f>
        <v>0</v>
      </c>
    </row>
    <row r="135" spans="1:65" s="2" customFormat="1" ht="14.45" customHeight="1">
      <c r="A135" s="33"/>
      <c r="B135" s="34"/>
      <c r="C135" s="213" t="s">
        <v>84</v>
      </c>
      <c r="D135" s="213" t="s">
        <v>213</v>
      </c>
      <c r="E135" s="214" t="s">
        <v>84</v>
      </c>
      <c r="F135" s="215" t="s">
        <v>646</v>
      </c>
      <c r="G135" s="216" t="s">
        <v>641</v>
      </c>
      <c r="H135" s="217">
        <v>1</v>
      </c>
      <c r="I135" s="218">
        <f>'Ochrana VN Veľkomoravská'!G38</f>
        <v>0</v>
      </c>
      <c r="J135" s="217">
        <f>ROUND(I135*H135,2)</f>
        <v>0</v>
      </c>
      <c r="K135" s="219"/>
      <c r="L135" s="38"/>
      <c r="M135" s="259" t="s">
        <v>1</v>
      </c>
      <c r="N135" s="260" t="s">
        <v>42</v>
      </c>
      <c r="O135" s="261"/>
      <c r="P135" s="262">
        <f>O135*H135</f>
        <v>0</v>
      </c>
      <c r="Q135" s="262">
        <v>0</v>
      </c>
      <c r="R135" s="262">
        <f>Q135*H135</f>
        <v>0</v>
      </c>
      <c r="S135" s="262">
        <v>0</v>
      </c>
      <c r="T135" s="263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24" t="s">
        <v>517</v>
      </c>
      <c r="AT135" s="224" t="s">
        <v>213</v>
      </c>
      <c r="AU135" s="224" t="s">
        <v>95</v>
      </c>
      <c r="AY135" s="16" t="s">
        <v>211</v>
      </c>
      <c r="BE135" s="225">
        <f>IF(N135="základná",J135,0)</f>
        <v>0</v>
      </c>
      <c r="BF135" s="225">
        <f>IF(N135="znížená",J135,0)</f>
        <v>0</v>
      </c>
      <c r="BG135" s="225">
        <f>IF(N135="zákl. prenesená",J135,0)</f>
        <v>0</v>
      </c>
      <c r="BH135" s="225">
        <f>IF(N135="zníž. prenesená",J135,0)</f>
        <v>0</v>
      </c>
      <c r="BI135" s="225">
        <f>IF(N135="nulová",J135,0)</f>
        <v>0</v>
      </c>
      <c r="BJ135" s="16" t="s">
        <v>95</v>
      </c>
      <c r="BK135" s="225">
        <f>ROUND(I135*H135,2)</f>
        <v>0</v>
      </c>
      <c r="BL135" s="16" t="s">
        <v>517</v>
      </c>
      <c r="BM135" s="224" t="s">
        <v>642</v>
      </c>
    </row>
    <row r="136" spans="1:65" s="2" customFormat="1" ht="6.95" customHeight="1">
      <c r="A136" s="33"/>
      <c r="B136" s="57"/>
      <c r="C136" s="58"/>
      <c r="D136" s="58"/>
      <c r="E136" s="58"/>
      <c r="F136" s="58"/>
      <c r="G136" s="58"/>
      <c r="H136" s="58"/>
      <c r="I136" s="58"/>
      <c r="J136" s="58"/>
      <c r="K136" s="58"/>
      <c r="L136" s="38"/>
      <c r="M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</sheetData>
  <sheetProtection password="CC35" sheet="1" objects="1" scenarios="1" formatColumns="0" formatRows="0" autoFilter="0"/>
  <autoFilter ref="C131:K135" xr:uid="{00000000-0009-0000-0000-000007000000}"/>
  <mergeCells count="17">
    <mergeCell ref="E20:H20"/>
    <mergeCell ref="E29:H29"/>
    <mergeCell ref="E124:H124"/>
    <mergeCell ref="L2:V2"/>
    <mergeCell ref="D106:F106"/>
    <mergeCell ref="D107:F107"/>
    <mergeCell ref="D108:F108"/>
    <mergeCell ref="E120:H120"/>
    <mergeCell ref="E122:H122"/>
    <mergeCell ref="E85:H85"/>
    <mergeCell ref="E87:H87"/>
    <mergeCell ref="E89:H89"/>
    <mergeCell ref="D104:F104"/>
    <mergeCell ref="D105:F105"/>
    <mergeCell ref="E7:H7"/>
    <mergeCell ref="E9:H9"/>
    <mergeCell ref="E11:H11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8"/>
  <sheetViews>
    <sheetView workbookViewId="0">
      <selection activeCell="C39" sqref="C39:G40"/>
    </sheetView>
  </sheetViews>
  <sheetFormatPr defaultColWidth="11.6640625" defaultRowHeight="12.75"/>
  <cols>
    <col min="1" max="1" width="13" style="297" bestFit="1" customWidth="1"/>
    <col min="2" max="2" width="6" style="297" bestFit="1" customWidth="1"/>
    <col min="3" max="3" width="92.5" style="297" bestFit="1" customWidth="1"/>
    <col min="4" max="4" width="5.5" style="297" bestFit="1" customWidth="1"/>
    <col min="5" max="5" width="13.6640625" style="298" customWidth="1"/>
    <col min="6" max="6" width="14.5" style="299" customWidth="1"/>
    <col min="7" max="7" width="13.6640625" style="299" customWidth="1"/>
    <col min="8" max="16384" width="11.6640625" style="297"/>
  </cols>
  <sheetData>
    <row r="1" spans="1:7">
      <c r="C1" s="297" t="s">
        <v>1360</v>
      </c>
    </row>
    <row r="3" spans="1:7">
      <c r="A3" s="297" t="s">
        <v>14</v>
      </c>
      <c r="C3" s="297" t="s">
        <v>1419</v>
      </c>
    </row>
    <row r="4" spans="1:7">
      <c r="A4" s="297" t="s">
        <v>1362</v>
      </c>
      <c r="C4" s="297" t="s">
        <v>1363</v>
      </c>
    </row>
    <row r="5" spans="1:7">
      <c r="A5" s="297" t="s">
        <v>20</v>
      </c>
      <c r="C5" s="300">
        <v>44942</v>
      </c>
    </row>
    <row r="7" spans="1:7" ht="25.5">
      <c r="A7" s="301" t="s">
        <v>1364</v>
      </c>
      <c r="B7" s="301" t="s">
        <v>1365</v>
      </c>
      <c r="C7" s="301" t="s">
        <v>1366</v>
      </c>
      <c r="D7" s="301" t="s">
        <v>1367</v>
      </c>
      <c r="E7" s="302" t="s">
        <v>1368</v>
      </c>
      <c r="F7" s="303" t="s">
        <v>1369</v>
      </c>
      <c r="G7" s="303" t="s">
        <v>1370</v>
      </c>
    </row>
    <row r="8" spans="1:7">
      <c r="A8" s="304">
        <v>1</v>
      </c>
      <c r="B8" s="305" t="s">
        <v>314</v>
      </c>
      <c r="C8" s="306" t="s">
        <v>1381</v>
      </c>
      <c r="D8" s="305" t="s">
        <v>314</v>
      </c>
      <c r="E8" s="307">
        <v>14</v>
      </c>
      <c r="F8" s="308">
        <v>0</v>
      </c>
      <c r="G8" s="308">
        <f t="shared" ref="G8:G9" si="0">E8*F8</f>
        <v>0</v>
      </c>
    </row>
    <row r="9" spans="1:7">
      <c r="A9" s="304">
        <v>2</v>
      </c>
      <c r="B9" s="305" t="s">
        <v>314</v>
      </c>
      <c r="C9" s="306" t="s">
        <v>1420</v>
      </c>
      <c r="D9" s="305" t="s">
        <v>314</v>
      </c>
      <c r="E9" s="307">
        <v>14</v>
      </c>
      <c r="F9" s="308">
        <v>0</v>
      </c>
      <c r="G9" s="308">
        <f t="shared" si="0"/>
        <v>0</v>
      </c>
    </row>
    <row r="10" spans="1:7">
      <c r="C10" s="306" t="s">
        <v>1385</v>
      </c>
      <c r="G10" s="299">
        <f>SUM(G8:G9)</f>
        <v>0</v>
      </c>
    </row>
    <row r="12" spans="1:7" ht="25.5">
      <c r="A12" s="301" t="s">
        <v>1364</v>
      </c>
      <c r="B12" s="301" t="s">
        <v>1365</v>
      </c>
      <c r="C12" s="301" t="s">
        <v>1386</v>
      </c>
      <c r="D12" s="301" t="s">
        <v>1367</v>
      </c>
      <c r="E12" s="302" t="s">
        <v>1368</v>
      </c>
      <c r="F12" s="303" t="s">
        <v>1369</v>
      </c>
      <c r="G12" s="303" t="s">
        <v>1370</v>
      </c>
    </row>
    <row r="13" spans="1:7">
      <c r="A13" s="304">
        <v>1</v>
      </c>
      <c r="B13" s="305" t="s">
        <v>1</v>
      </c>
      <c r="C13" s="306" t="s">
        <v>1399</v>
      </c>
      <c r="D13" s="305" t="s">
        <v>314</v>
      </c>
      <c r="E13" s="307">
        <v>14</v>
      </c>
      <c r="F13" s="308">
        <v>0</v>
      </c>
      <c r="G13" s="308">
        <f t="shared" ref="G13:G14" si="1">E13*F13</f>
        <v>0</v>
      </c>
    </row>
    <row r="14" spans="1:7">
      <c r="A14" s="304">
        <v>2</v>
      </c>
      <c r="B14" s="305" t="s">
        <v>1</v>
      </c>
      <c r="C14" s="306" t="s">
        <v>1421</v>
      </c>
      <c r="D14" s="305" t="s">
        <v>1374</v>
      </c>
      <c r="E14" s="307">
        <v>14</v>
      </c>
      <c r="F14" s="308">
        <v>0</v>
      </c>
      <c r="G14" s="308">
        <f t="shared" si="1"/>
        <v>0</v>
      </c>
    </row>
    <row r="15" spans="1:7">
      <c r="C15" s="306" t="s">
        <v>1385</v>
      </c>
      <c r="G15" s="299">
        <f>SUM(G13:G14)</f>
        <v>0</v>
      </c>
    </row>
    <row r="18" spans="1:7" ht="25.5">
      <c r="A18" s="301" t="s">
        <v>1364</v>
      </c>
      <c r="B18" s="301" t="s">
        <v>1365</v>
      </c>
      <c r="C18" s="301" t="s">
        <v>1405</v>
      </c>
      <c r="D18" s="301" t="s">
        <v>1367</v>
      </c>
      <c r="E18" s="302" t="s">
        <v>1368</v>
      </c>
      <c r="F18" s="303" t="s">
        <v>1369</v>
      </c>
      <c r="G18" s="303" t="s">
        <v>1370</v>
      </c>
    </row>
    <row r="19" spans="1:7">
      <c r="A19" s="305" t="s">
        <v>84</v>
      </c>
      <c r="B19" s="306"/>
      <c r="C19" s="306" t="s">
        <v>1422</v>
      </c>
      <c r="D19" s="305" t="s">
        <v>234</v>
      </c>
      <c r="E19" s="307">
        <v>7</v>
      </c>
      <c r="F19" s="308">
        <v>0</v>
      </c>
      <c r="G19" s="308">
        <f t="shared" ref="G19:G21" si="2">E19*F19</f>
        <v>0</v>
      </c>
    </row>
    <row r="20" spans="1:7">
      <c r="A20" s="305" t="s">
        <v>95</v>
      </c>
      <c r="B20" s="306"/>
      <c r="C20" s="306" t="s">
        <v>1407</v>
      </c>
      <c r="D20" s="305" t="s">
        <v>216</v>
      </c>
      <c r="E20" s="307">
        <v>7</v>
      </c>
      <c r="F20" s="308">
        <v>0</v>
      </c>
      <c r="G20" s="308">
        <f t="shared" si="2"/>
        <v>0</v>
      </c>
    </row>
    <row r="21" spans="1:7">
      <c r="A21" s="305" t="s">
        <v>225</v>
      </c>
      <c r="B21" s="306"/>
      <c r="C21" s="306" t="s">
        <v>1408</v>
      </c>
      <c r="D21" s="305" t="s">
        <v>216</v>
      </c>
      <c r="E21" s="307">
        <v>7</v>
      </c>
      <c r="F21" s="308">
        <v>0</v>
      </c>
      <c r="G21" s="308">
        <f t="shared" si="2"/>
        <v>0</v>
      </c>
    </row>
    <row r="22" spans="1:7">
      <c r="A22" s="305"/>
      <c r="B22" s="306"/>
      <c r="C22" s="306" t="s">
        <v>1385</v>
      </c>
      <c r="D22" s="305"/>
      <c r="E22" s="307"/>
      <c r="F22" s="308"/>
      <c r="G22" s="308">
        <f>SUM(G19:G21)</f>
        <v>0</v>
      </c>
    </row>
    <row r="24" spans="1:7" ht="25.5">
      <c r="A24" s="301" t="s">
        <v>1364</v>
      </c>
      <c r="B24" s="301" t="s">
        <v>1365</v>
      </c>
      <c r="C24" s="301" t="s">
        <v>1414</v>
      </c>
      <c r="D24" s="301" t="s">
        <v>1367</v>
      </c>
      <c r="E24" s="302" t="s">
        <v>1368</v>
      </c>
      <c r="F24" s="303" t="s">
        <v>1369</v>
      </c>
      <c r="G24" s="303" t="s">
        <v>1370</v>
      </c>
    </row>
    <row r="25" spans="1:7">
      <c r="A25" s="304">
        <v>1</v>
      </c>
      <c r="C25" s="306" t="s">
        <v>1415</v>
      </c>
      <c r="E25" s="298">
        <v>3</v>
      </c>
      <c r="F25" s="299">
        <v>0</v>
      </c>
      <c r="G25" s="299">
        <f>E25*F25</f>
        <v>0</v>
      </c>
    </row>
    <row r="26" spans="1:7">
      <c r="A26" s="304">
        <v>2</v>
      </c>
      <c r="C26" s="306" t="s">
        <v>1416</v>
      </c>
      <c r="E26" s="298">
        <v>2</v>
      </c>
      <c r="F26" s="299">
        <v>0</v>
      </c>
      <c r="G26" s="299">
        <f>E26*F26</f>
        <v>0</v>
      </c>
    </row>
    <row r="27" spans="1:7">
      <c r="C27" s="306" t="s">
        <v>1385</v>
      </c>
      <c r="G27" s="299">
        <f>SUM(G25:G26)</f>
        <v>0</v>
      </c>
    </row>
    <row r="32" spans="1:7">
      <c r="C32" s="297" t="s">
        <v>1417</v>
      </c>
    </row>
    <row r="34" spans="3:7">
      <c r="C34" s="297" t="s">
        <v>1366</v>
      </c>
      <c r="G34" s="299">
        <f>G10</f>
        <v>0</v>
      </c>
    </row>
    <row r="35" spans="3:7">
      <c r="C35" s="297" t="s">
        <v>1386</v>
      </c>
      <c r="G35" s="299">
        <f>G15</f>
        <v>0</v>
      </c>
    </row>
    <row r="36" spans="3:7">
      <c r="C36" s="297" t="s">
        <v>1405</v>
      </c>
      <c r="G36" s="299">
        <f>G22</f>
        <v>0</v>
      </c>
    </row>
    <row r="37" spans="3:7">
      <c r="C37" s="297" t="s">
        <v>1414</v>
      </c>
      <c r="G37" s="299">
        <f>G27</f>
        <v>0</v>
      </c>
    </row>
    <row r="38" spans="3:7">
      <c r="C38" s="297" t="s">
        <v>1418</v>
      </c>
      <c r="G38" s="299">
        <f>SUM(G34:G37)</f>
        <v>0</v>
      </c>
    </row>
  </sheetData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32</vt:i4>
      </vt:variant>
      <vt:variant>
        <vt:lpstr>Pomenované rozsahy</vt:lpstr>
      </vt:variant>
      <vt:variant>
        <vt:i4>57</vt:i4>
      </vt:variant>
    </vt:vector>
  </HeadingPairs>
  <TitlesOfParts>
    <vt:vector size="89" baseType="lpstr">
      <vt:lpstr>Rekapitulácia stavby</vt:lpstr>
      <vt:lpstr>999-9-9-1 - SO 02 Cesta m...</vt:lpstr>
      <vt:lpstr>999-9-9-2 - SO 03 Cyklotr...</vt:lpstr>
      <vt:lpstr>999-9-9-31 - SO 12.1.2 Ve...</vt:lpstr>
      <vt:lpstr>Verejné osvetlenie</vt:lpstr>
      <vt:lpstr>999-9-9-32 - SO 12.2.2 Pr...</vt:lpstr>
      <vt:lpstr>Prekládka Ľ.Zúbka</vt:lpstr>
      <vt:lpstr>999-9-9-33 - SO 12.2.2 Oc...</vt:lpstr>
      <vt:lpstr>Ochrana VN Veľkomoravská</vt:lpstr>
      <vt:lpstr>999-9-9-34 - SO 12.2.2 Oc...</vt:lpstr>
      <vt:lpstr>Ochrana VN M. Benku</vt:lpstr>
      <vt:lpstr>999-9-9-35 - SO 12.5 Prek...</vt:lpstr>
      <vt:lpstr>Prekládka pripoj. plynovodov</vt:lpstr>
      <vt:lpstr>999-9-9-41 - SO 14.1</vt:lpstr>
      <vt:lpstr>999-9-9-42 - SO 14.3</vt:lpstr>
      <vt:lpstr>999-9-9-43 - SO 14.4 Ľ</vt:lpstr>
      <vt:lpstr>999-9-9-44 - SO 14.4 P</vt:lpstr>
      <vt:lpstr>999-9-9-45 - SO 14.6</vt:lpstr>
      <vt:lpstr>999-9-9-46 - SO 14.7</vt:lpstr>
      <vt:lpstr>999-9-9-47 - SO 14.8 Holl...</vt:lpstr>
      <vt:lpstr>999-9-9-48 - SO 14.8 Nešp...</vt:lpstr>
      <vt:lpstr>999-9-9-49 - SO 14.8 Slov...</vt:lpstr>
      <vt:lpstr>999-9-9-40 - SO 14.9 Peká...</vt:lpstr>
      <vt:lpstr>999-9-9-50 - SO 14.9 Veľk...</vt:lpstr>
      <vt:lpstr>999-9-9-51 - SO 14.9 Veľk...</vt:lpstr>
      <vt:lpstr>999-9-9-52 - SO 14.10 Mod...</vt:lpstr>
      <vt:lpstr>999-9-9-53 - SO 14.10 Hal...</vt:lpstr>
      <vt:lpstr>999-9-9-54 - SO 14.10 Bus...</vt:lpstr>
      <vt:lpstr>999-9-9-55 - SO 14.10 Ang...</vt:lpstr>
      <vt:lpstr>999-9-9-56 - SO 14.10 Mal...</vt:lpstr>
      <vt:lpstr>999-9-9-57 - SO 14.10 Aut...</vt:lpstr>
      <vt:lpstr>999-9-9-58 - SO 14.11 </vt:lpstr>
      <vt:lpstr>'999-9-9-1 - SO 02 Cesta m...'!Názvy_tlače</vt:lpstr>
      <vt:lpstr>'999-9-9-2 - SO 03 Cyklotr...'!Názvy_tlače</vt:lpstr>
      <vt:lpstr>'999-9-9-31 - SO 12.1.2 Ve...'!Názvy_tlače</vt:lpstr>
      <vt:lpstr>'999-9-9-32 - SO 12.2.2 Pr...'!Názvy_tlače</vt:lpstr>
      <vt:lpstr>'999-9-9-33 - SO 12.2.2 Oc...'!Názvy_tlače</vt:lpstr>
      <vt:lpstr>'999-9-9-34 - SO 12.2.2 Oc...'!Názvy_tlače</vt:lpstr>
      <vt:lpstr>'999-9-9-35 - SO 12.5 Prek...'!Názvy_tlače</vt:lpstr>
      <vt:lpstr>'999-9-9-40 - SO 14.9 Peká...'!Názvy_tlače</vt:lpstr>
      <vt:lpstr>'999-9-9-41 - SO 14.1'!Názvy_tlače</vt:lpstr>
      <vt:lpstr>'999-9-9-42 - SO 14.3'!Názvy_tlače</vt:lpstr>
      <vt:lpstr>'999-9-9-43 - SO 14.4 Ľ'!Názvy_tlače</vt:lpstr>
      <vt:lpstr>'999-9-9-44 - SO 14.4 P'!Názvy_tlače</vt:lpstr>
      <vt:lpstr>'999-9-9-45 - SO 14.6'!Názvy_tlače</vt:lpstr>
      <vt:lpstr>'999-9-9-46 - SO 14.7'!Názvy_tlače</vt:lpstr>
      <vt:lpstr>'999-9-9-47 - SO 14.8 Holl...'!Názvy_tlače</vt:lpstr>
      <vt:lpstr>'999-9-9-48 - SO 14.8 Nešp...'!Názvy_tlače</vt:lpstr>
      <vt:lpstr>'999-9-9-49 - SO 14.8 Slov...'!Názvy_tlače</vt:lpstr>
      <vt:lpstr>'999-9-9-50 - SO 14.9 Veľk...'!Názvy_tlače</vt:lpstr>
      <vt:lpstr>'999-9-9-51 - SO 14.9 Veľk...'!Názvy_tlače</vt:lpstr>
      <vt:lpstr>'999-9-9-52 - SO 14.10 Mod...'!Názvy_tlače</vt:lpstr>
      <vt:lpstr>'999-9-9-53 - SO 14.10 Hal...'!Názvy_tlače</vt:lpstr>
      <vt:lpstr>'999-9-9-54 - SO 14.10 Bus...'!Názvy_tlače</vt:lpstr>
      <vt:lpstr>'999-9-9-55 - SO 14.10 Ang...'!Názvy_tlače</vt:lpstr>
      <vt:lpstr>'999-9-9-56 - SO 14.10 Mal...'!Názvy_tlače</vt:lpstr>
      <vt:lpstr>'999-9-9-57 - SO 14.10 Aut...'!Názvy_tlače</vt:lpstr>
      <vt:lpstr>'999-9-9-58 - SO 14.11 '!Názvy_tlače</vt:lpstr>
      <vt:lpstr>'Prekládka pripoj. plynovodov'!Názvy_tlače</vt:lpstr>
      <vt:lpstr>'Rekapitulácia stavby'!Názvy_tlače</vt:lpstr>
      <vt:lpstr>'999-9-9-1 - SO 02 Cesta m...'!Oblasť_tlače</vt:lpstr>
      <vt:lpstr>'999-9-9-2 - SO 03 Cyklotr...'!Oblasť_tlače</vt:lpstr>
      <vt:lpstr>'999-9-9-31 - SO 12.1.2 Ve...'!Oblasť_tlače</vt:lpstr>
      <vt:lpstr>'999-9-9-32 - SO 12.2.2 Pr...'!Oblasť_tlače</vt:lpstr>
      <vt:lpstr>'999-9-9-33 - SO 12.2.2 Oc...'!Oblasť_tlače</vt:lpstr>
      <vt:lpstr>'999-9-9-34 - SO 12.2.2 Oc...'!Oblasť_tlače</vt:lpstr>
      <vt:lpstr>'999-9-9-35 - SO 12.5 Prek...'!Oblasť_tlače</vt:lpstr>
      <vt:lpstr>'999-9-9-40 - SO 14.9 Peká...'!Oblasť_tlače</vt:lpstr>
      <vt:lpstr>'999-9-9-41 - SO 14.1'!Oblasť_tlače</vt:lpstr>
      <vt:lpstr>'999-9-9-42 - SO 14.3'!Oblasť_tlače</vt:lpstr>
      <vt:lpstr>'999-9-9-43 - SO 14.4 Ľ'!Oblasť_tlače</vt:lpstr>
      <vt:lpstr>'999-9-9-44 - SO 14.4 P'!Oblasť_tlače</vt:lpstr>
      <vt:lpstr>'999-9-9-45 - SO 14.6'!Oblasť_tlače</vt:lpstr>
      <vt:lpstr>'999-9-9-46 - SO 14.7'!Oblasť_tlače</vt:lpstr>
      <vt:lpstr>'999-9-9-47 - SO 14.8 Holl...'!Oblasť_tlače</vt:lpstr>
      <vt:lpstr>'999-9-9-48 - SO 14.8 Nešp...'!Oblasť_tlače</vt:lpstr>
      <vt:lpstr>'999-9-9-49 - SO 14.8 Slov...'!Oblasť_tlače</vt:lpstr>
      <vt:lpstr>'999-9-9-50 - SO 14.9 Veľk...'!Oblasť_tlače</vt:lpstr>
      <vt:lpstr>'999-9-9-51 - SO 14.9 Veľk...'!Oblasť_tlače</vt:lpstr>
      <vt:lpstr>'999-9-9-52 - SO 14.10 Mod...'!Oblasť_tlače</vt:lpstr>
      <vt:lpstr>'999-9-9-53 - SO 14.10 Hal...'!Oblasť_tlače</vt:lpstr>
      <vt:lpstr>'999-9-9-54 - SO 14.10 Bus...'!Oblasť_tlače</vt:lpstr>
      <vt:lpstr>'999-9-9-55 - SO 14.10 Ang...'!Oblasť_tlače</vt:lpstr>
      <vt:lpstr>'999-9-9-56 - SO 14.10 Mal...'!Oblasť_tlače</vt:lpstr>
      <vt:lpstr>'999-9-9-57 - SO 14.10 Aut...'!Oblasť_tlače</vt:lpstr>
      <vt:lpstr>'999-9-9-58 - SO 14.11 '!Oblasť_tlače</vt:lpstr>
      <vt:lpstr>'Prekládka pripoj. plynovodov'!Oblasť_tlače</vt:lpstr>
      <vt:lpstr>'Rekapitulácia stavby'!Oblasť_tlače</vt:lpstr>
      <vt:lpstr>'Verejné osvetlenie'!Oblasť_tlače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Marika-PC\Marika</dc:creator>
  <cp:lastModifiedBy>Sokolová Eva</cp:lastModifiedBy>
  <cp:lastPrinted>2023-01-31T12:11:59Z</cp:lastPrinted>
  <dcterms:created xsi:type="dcterms:W3CDTF">2023-01-30T18:23:42Z</dcterms:created>
  <dcterms:modified xsi:type="dcterms:W3CDTF">2023-01-31T12:13:11Z</dcterms:modified>
</cp:coreProperties>
</file>