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4B649024-1424-4A3F-B950-BC16FD9978DC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Rekapitulácia stavby" sheetId="1" r:id="rId1"/>
    <sheet name="SO01 - Rek.vybratých prie..." sheetId="2" r:id="rId2"/>
    <sheet name="EKVIVALENTY" sheetId="4" r:id="rId3"/>
  </sheets>
  <definedNames>
    <definedName name="_xlnm._FilterDatabase" localSheetId="1" hidden="1">'SO01 - Rek.vybratých prie...'!$C$139:$K$455</definedName>
    <definedName name="_xlnm.Print_Titles" localSheetId="0">'Rekapitulácia stavby'!$92:$92</definedName>
    <definedName name="_xlnm.Print_Titles" localSheetId="1">'SO01 - Rek.vybratých prie...'!$139:$139</definedName>
    <definedName name="_xlnm.Print_Area" localSheetId="0">'Rekapitulácia stavby'!$D$4:$AO$76,'Rekapitulácia stavby'!$C$82:$AQ$96</definedName>
    <definedName name="_xlnm.Print_Area" localSheetId="1">'SO01 - Rek.vybratých prie...'!$C$4:$J$76,'SO01 - Rek.vybratých prie...'!$C$82:$J$121,'SO01 - Rek.vybratých prie...'!$C$127:$J$455</definedName>
  </definedNames>
  <calcPr calcId="181029"/>
</workbook>
</file>

<file path=xl/calcChain.xml><?xml version="1.0" encoding="utf-8"?>
<calcChain xmlns="http://schemas.openxmlformats.org/spreadsheetml/2006/main">
  <c r="J454" i="2" l="1"/>
  <c r="J455" i="2"/>
  <c r="J458" i="2"/>
  <c r="J457" i="2" s="1"/>
  <c r="F34" i="2" l="1"/>
  <c r="J34" i="2"/>
  <c r="J120" i="2"/>
  <c r="J37" i="2"/>
  <c r="J36" i="2"/>
  <c r="AY95" i="1" s="1"/>
  <c r="J35" i="2"/>
  <c r="AX95" i="1" s="1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2" i="2"/>
  <c r="BH452" i="2"/>
  <c r="BG452" i="2"/>
  <c r="BE452" i="2"/>
  <c r="T452" i="2"/>
  <c r="R452" i="2"/>
  <c r="P452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T304" i="2" s="1"/>
  <c r="R305" i="2"/>
  <c r="R304" i="2" s="1"/>
  <c r="P305" i="2"/>
  <c r="P304" i="2" s="1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7" i="2"/>
  <c r="F137" i="2"/>
  <c r="J136" i="2"/>
  <c r="F136" i="2"/>
  <c r="F134" i="2"/>
  <c r="E132" i="2"/>
  <c r="J92" i="2"/>
  <c r="F92" i="2"/>
  <c r="J91" i="2"/>
  <c r="F91" i="2"/>
  <c r="F89" i="2"/>
  <c r="E87" i="2"/>
  <c r="J12" i="2"/>
  <c r="J89" i="2" s="1"/>
  <c r="E7" i="2"/>
  <c r="E130" i="2" s="1"/>
  <c r="L90" i="1"/>
  <c r="AM90" i="1"/>
  <c r="AM89" i="1"/>
  <c r="L89" i="1"/>
  <c r="AM87" i="1"/>
  <c r="L87" i="1"/>
  <c r="L85" i="1"/>
  <c r="L84" i="1"/>
  <c r="J386" i="2"/>
  <c r="J336" i="2"/>
  <c r="J292" i="2"/>
  <c r="BK278" i="2"/>
  <c r="J263" i="2"/>
  <c r="BK178" i="2"/>
  <c r="J445" i="2"/>
  <c r="BK410" i="2"/>
  <c r="BK403" i="2"/>
  <c r="BK391" i="2"/>
  <c r="J387" i="2"/>
  <c r="BK374" i="2"/>
  <c r="BK361" i="2"/>
  <c r="BK358" i="2"/>
  <c r="BK340" i="2"/>
  <c r="BK332" i="2"/>
  <c r="BK303" i="2"/>
  <c r="J278" i="2"/>
  <c r="BK249" i="2"/>
  <c r="J234" i="2"/>
  <c r="BK230" i="2"/>
  <c r="J205" i="2"/>
  <c r="BK438" i="2"/>
  <c r="BK434" i="2"/>
  <c r="BK429" i="2"/>
  <c r="BK424" i="2"/>
  <c r="BK413" i="2"/>
  <c r="J409" i="2"/>
  <c r="BK401" i="2"/>
  <c r="BK396" i="2"/>
  <c r="J383" i="2"/>
  <c r="BK377" i="2"/>
  <c r="J369" i="2"/>
  <c r="BK349" i="2"/>
  <c r="BK342" i="2"/>
  <c r="J325" i="2"/>
  <c r="BK309" i="2"/>
  <c r="J299" i="2"/>
  <c r="J287" i="2"/>
  <c r="BK272" i="2"/>
  <c r="J265" i="2"/>
  <c r="BK254" i="2"/>
  <c r="BK250" i="2"/>
  <c r="J236" i="2"/>
  <c r="J230" i="2"/>
  <c r="BK223" i="2"/>
  <c r="BK218" i="2"/>
  <c r="BK204" i="2"/>
  <c r="BK197" i="2"/>
  <c r="BK194" i="2"/>
  <c r="J181" i="2"/>
  <c r="BK171" i="2"/>
  <c r="J169" i="2"/>
  <c r="BK162" i="2"/>
  <c r="BK158" i="2"/>
  <c r="BK148" i="2"/>
  <c r="BK442" i="2"/>
  <c r="BK408" i="2"/>
  <c r="J379" i="2"/>
  <c r="BK328" i="2"/>
  <c r="BK314" i="2"/>
  <c r="J284" i="2"/>
  <c r="J270" i="2"/>
  <c r="J237" i="2"/>
  <c r="J198" i="2"/>
  <c r="BK189" i="2"/>
  <c r="J171" i="2"/>
  <c r="J167" i="2"/>
  <c r="J161" i="2"/>
  <c r="BK151" i="2"/>
  <c r="BK145" i="2"/>
  <c r="AS94" i="1"/>
  <c r="BK450" i="2"/>
  <c r="BK445" i="2"/>
  <c r="BK425" i="2"/>
  <c r="J412" i="2"/>
  <c r="BK409" i="2"/>
  <c r="J397" i="2"/>
  <c r="J385" i="2"/>
  <c r="J384" i="2"/>
  <c r="BK368" i="2"/>
  <c r="J365" i="2"/>
  <c r="J356" i="2"/>
  <c r="BK350" i="2"/>
  <c r="BK325" i="2"/>
  <c r="J322" i="2"/>
  <c r="BK302" i="2"/>
  <c r="BK296" i="2"/>
  <c r="J290" i="2"/>
  <c r="J283" i="2"/>
  <c r="BK271" i="2"/>
  <c r="BK262" i="2"/>
  <c r="J250" i="2"/>
  <c r="J248" i="2"/>
  <c r="BK241" i="2"/>
  <c r="BK232" i="2"/>
  <c r="J224" i="2"/>
  <c r="J217" i="2"/>
  <c r="BK206" i="2"/>
  <c r="J197" i="2"/>
  <c r="BK186" i="2"/>
  <c r="BK183" i="2"/>
  <c r="J173" i="2"/>
  <c r="J159" i="2"/>
  <c r="J150" i="2"/>
  <c r="BK449" i="2"/>
  <c r="J439" i="2"/>
  <c r="BK430" i="2"/>
  <c r="J424" i="2"/>
  <c r="BK419" i="2"/>
  <c r="BK399" i="2"/>
  <c r="J394" i="2"/>
  <c r="BK382" i="2"/>
  <c r="J372" i="2"/>
  <c r="BK360" i="2"/>
  <c r="J348" i="2"/>
  <c r="BK345" i="2"/>
  <c r="BK337" i="2"/>
  <c r="J330" i="2"/>
  <c r="BK324" i="2"/>
  <c r="J314" i="2"/>
  <c r="BK298" i="2"/>
  <c r="BK288" i="2"/>
  <c r="BK276" i="2"/>
  <c r="J272" i="2"/>
  <c r="BK265" i="2"/>
  <c r="BK246" i="2"/>
  <c r="BK243" i="2"/>
  <c r="BK239" i="2"/>
  <c r="BK227" i="2"/>
  <c r="J216" i="2"/>
  <c r="J212" i="2"/>
  <c r="BK207" i="2"/>
  <c r="J201" i="2"/>
  <c r="J178" i="2"/>
  <c r="BK448" i="2"/>
  <c r="BK343" i="2"/>
  <c r="BK308" i="2"/>
  <c r="J268" i="2"/>
  <c r="J199" i="2"/>
  <c r="J182" i="2"/>
  <c r="BK318" i="2"/>
  <c r="J275" i="2"/>
  <c r="J244" i="2"/>
  <c r="J190" i="2"/>
  <c r="J179" i="2"/>
  <c r="J294" i="2"/>
  <c r="BK195" i="2"/>
  <c r="BK406" i="2"/>
  <c r="J381" i="2"/>
  <c r="BK348" i="2"/>
  <c r="BK316" i="2"/>
  <c r="J254" i="2"/>
  <c r="J196" i="2"/>
  <c r="BK431" i="2"/>
  <c r="J408" i="2"/>
  <c r="BK370" i="2"/>
  <c r="BK335" i="2"/>
  <c r="BK281" i="2"/>
  <c r="J256" i="2"/>
  <c r="BK233" i="2"/>
  <c r="J210" i="2"/>
  <c r="BK190" i="2"/>
  <c r="J160" i="2"/>
  <c r="J413" i="2"/>
  <c r="J333" i="2"/>
  <c r="J276" i="2"/>
  <c r="J192" i="2"/>
  <c r="BK155" i="2"/>
  <c r="J446" i="2"/>
  <c r="J415" i="2"/>
  <c r="J398" i="2"/>
  <c r="BK373" i="2"/>
  <c r="J338" i="2"/>
  <c r="BK313" i="2"/>
  <c r="BK282" i="2"/>
  <c r="BK258" i="2"/>
  <c r="J228" i="2"/>
  <c r="J204" i="2"/>
  <c r="BK179" i="2"/>
  <c r="J151" i="2"/>
  <c r="J435" i="2"/>
  <c r="BK417" i="2"/>
  <c r="J393" i="2"/>
  <c r="J364" i="2"/>
  <c r="BK333" i="2"/>
  <c r="BK305" i="2"/>
  <c r="BK267" i="2"/>
  <c r="J240" i="2"/>
  <c r="J223" i="2"/>
  <c r="J209" i="2"/>
  <c r="J329" i="2"/>
  <c r="J255" i="2"/>
  <c r="BK352" i="2"/>
  <c r="BK264" i="2"/>
  <c r="BK164" i="2"/>
  <c r="J309" i="2"/>
  <c r="J177" i="2"/>
  <c r="J438" i="2"/>
  <c r="J390" i="2"/>
  <c r="BK338" i="2"/>
  <c r="BK300" i="2"/>
  <c r="BK228" i="2"/>
  <c r="J444" i="2"/>
  <c r="J422" i="2"/>
  <c r="J407" i="2"/>
  <c r="BK384" i="2"/>
  <c r="J352" i="2"/>
  <c r="BK321" i="2"/>
  <c r="J282" i="2"/>
  <c r="J252" i="2"/>
  <c r="J232" i="2"/>
  <c r="J207" i="2"/>
  <c r="BK175" i="2"/>
  <c r="BK153" i="2"/>
  <c r="J423" i="2"/>
  <c r="J337" i="2"/>
  <c r="BK280" i="2"/>
  <c r="J208" i="2"/>
  <c r="J175" i="2"/>
  <c r="BK156" i="2"/>
  <c r="BK454" i="2"/>
  <c r="BK420" i="2"/>
  <c r="J395" i="2"/>
  <c r="BK364" i="2"/>
  <c r="BK331" i="2"/>
  <c r="BK312" i="2"/>
  <c r="J267" i="2"/>
  <c r="BK240" i="2"/>
  <c r="J214" i="2"/>
  <c r="J194" i="2"/>
  <c r="BK177" i="2"/>
  <c r="J143" i="2"/>
  <c r="BK432" i="2"/>
  <c r="J406" i="2"/>
  <c r="BK389" i="2"/>
  <c r="BK356" i="2"/>
  <c r="BK329" i="2"/>
  <c r="BK317" i="2"/>
  <c r="J271" i="2"/>
  <c r="J231" i="2"/>
  <c r="J185" i="2"/>
  <c r="J349" i="2"/>
  <c r="J213" i="2"/>
  <c r="BK219" i="2"/>
  <c r="BK347" i="2"/>
  <c r="J285" i="2"/>
  <c r="J269" i="2"/>
  <c r="BK209" i="2"/>
  <c r="BK152" i="2"/>
  <c r="J443" i="2"/>
  <c r="J396" i="2"/>
  <c r="BK383" i="2"/>
  <c r="J373" i="2"/>
  <c r="J353" i="2"/>
  <c r="BK319" i="2"/>
  <c r="J305" i="2"/>
  <c r="J258" i="2"/>
  <c r="BK224" i="2"/>
  <c r="BK451" i="2"/>
  <c r="BK437" i="2"/>
  <c r="J427" i="2"/>
  <c r="BK412" i="2"/>
  <c r="J404" i="2"/>
  <c r="BK387" i="2"/>
  <c r="J374" i="2"/>
  <c r="BK359" i="2"/>
  <c r="J343" i="2"/>
  <c r="J313" i="2"/>
  <c r="BK295" i="2"/>
  <c r="BK269" i="2"/>
  <c r="BK261" i="2"/>
  <c r="BK248" i="2"/>
  <c r="J227" i="2"/>
  <c r="BK208" i="2"/>
  <c r="BK202" i="2"/>
  <c r="BK191" i="2"/>
  <c r="BK172" i="2"/>
  <c r="BK167" i="2"/>
  <c r="J155" i="2"/>
  <c r="J149" i="2"/>
  <c r="J432" i="2"/>
  <c r="BK400" i="2"/>
  <c r="J327" i="2"/>
  <c r="BK286" i="2"/>
  <c r="J264" i="2"/>
  <c r="BK210" i="2"/>
  <c r="J170" i="2"/>
  <c r="J162" i="2"/>
  <c r="J154" i="2"/>
  <c r="BK147" i="2"/>
  <c r="BK452" i="2"/>
  <c r="J437" i="2"/>
  <c r="J417" i="2"/>
  <c r="J402" i="2"/>
  <c r="J391" i="2"/>
  <c r="BK372" i="2"/>
  <c r="BK357" i="2"/>
  <c r="J335" i="2"/>
  <c r="J320" i="2"/>
  <c r="J298" i="2"/>
  <c r="BK291" i="2"/>
  <c r="BK279" i="2"/>
  <c r="BK253" i="2"/>
  <c r="BK247" i="2"/>
  <c r="BK226" i="2"/>
  <c r="J202" i="2"/>
  <c r="BK188" i="2"/>
  <c r="J180" i="2"/>
  <c r="J164" i="2"/>
  <c r="J147" i="2"/>
  <c r="BK444" i="2"/>
  <c r="J429" i="2"/>
  <c r="BK422" i="2"/>
  <c r="BK397" i="2"/>
  <c r="BK381" i="2"/>
  <c r="J367" i="2"/>
  <c r="BK354" i="2"/>
  <c r="J344" i="2"/>
  <c r="J332" i="2"/>
  <c r="BK320" i="2"/>
  <c r="J289" i="2"/>
  <c r="J280" i="2"/>
  <c r="BK244" i="2"/>
  <c r="J238" i="2"/>
  <c r="J226" i="2"/>
  <c r="BK214" i="2"/>
  <c r="J206" i="2"/>
  <c r="BK182" i="2"/>
  <c r="J354" i="2"/>
  <c r="J315" i="2"/>
  <c r="J243" i="2"/>
  <c r="J187" i="2"/>
  <c r="J317" i="2"/>
  <c r="BK237" i="2"/>
  <c r="BK160" i="2"/>
  <c r="BK311" i="2"/>
  <c r="BK174" i="2"/>
  <c r="J431" i="2"/>
  <c r="J378" i="2"/>
  <c r="J341" i="2"/>
  <c r="J301" i="2"/>
  <c r="BK238" i="2"/>
  <c r="BK443" i="2"/>
  <c r="BK421" i="2"/>
  <c r="BK385" i="2"/>
  <c r="BK366" i="2"/>
  <c r="BK315" i="2"/>
  <c r="J274" i="2"/>
  <c r="J247" i="2"/>
  <c r="BK211" i="2"/>
  <c r="J186" i="2"/>
  <c r="BK168" i="2"/>
  <c r="J144" i="2"/>
  <c r="BK287" i="2"/>
  <c r="J233" i="2"/>
  <c r="J168" i="2"/>
  <c r="BK149" i="2"/>
  <c r="BK416" i="2"/>
  <c r="J400" i="2"/>
  <c r="BK367" i="2"/>
  <c r="BK353" i="2"/>
  <c r="BK299" i="2"/>
  <c r="J277" i="2"/>
  <c r="BK234" i="2"/>
  <c r="BK220" i="2"/>
  <c r="BK193" i="2"/>
  <c r="BK161" i="2"/>
  <c r="J448" i="2"/>
  <c r="BK427" i="2"/>
  <c r="J403" i="2"/>
  <c r="BK386" i="2"/>
  <c r="J357" i="2"/>
  <c r="J342" i="2"/>
  <c r="J321" i="2"/>
  <c r="BK292" i="2"/>
  <c r="BK275" i="2"/>
  <c r="BK251" i="2"/>
  <c r="J219" i="2"/>
  <c r="BK203" i="2"/>
  <c r="J152" i="2"/>
  <c r="J302" i="2"/>
  <c r="BK196" i="2"/>
  <c r="BK290" i="2"/>
  <c r="BK187" i="2"/>
  <c r="J358" i="2"/>
  <c r="BK310" i="2"/>
  <c r="BK289" i="2"/>
  <c r="BK273" i="2"/>
  <c r="J262" i="2"/>
  <c r="BK185" i="2"/>
  <c r="J165" i="2"/>
  <c r="J452" i="2"/>
  <c r="BK439" i="2"/>
  <c r="J420" i="2"/>
  <c r="BK404" i="2"/>
  <c r="BK394" i="2"/>
  <c r="J389" i="2"/>
  <c r="BK376" i="2"/>
  <c r="J359" i="2"/>
  <c r="BK355" i="2"/>
  <c r="BK339" i="2"/>
  <c r="BK322" i="2"/>
  <c r="J311" i="2"/>
  <c r="J295" i="2"/>
  <c r="J257" i="2"/>
  <c r="BK242" i="2"/>
  <c r="BK231" i="2"/>
  <c r="BK222" i="2"/>
  <c r="BK165" i="2"/>
  <c r="BK455" i="2"/>
  <c r="BK440" i="2"/>
  <c r="BK436" i="2"/>
  <c r="J430" i="2"/>
  <c r="J426" i="2"/>
  <c r="J416" i="2"/>
  <c r="J410" i="2"/>
  <c r="J405" i="2"/>
  <c r="BK398" i="2"/>
  <c r="BK392" i="2"/>
  <c r="J382" i="2"/>
  <c r="J376" i="2"/>
  <c r="J368" i="2"/>
  <c r="J350" i="2"/>
  <c r="BK344" i="2"/>
  <c r="BK330" i="2"/>
  <c r="J324" i="2"/>
  <c r="J303" i="2"/>
  <c r="J288" i="2"/>
  <c r="J286" i="2"/>
  <c r="BK270" i="2"/>
  <c r="J266" i="2"/>
  <c r="BK257" i="2"/>
  <c r="J251" i="2"/>
  <c r="J241" i="2"/>
  <c r="J229" i="2"/>
  <c r="BK221" i="2"/>
  <c r="J215" i="2"/>
  <c r="BK205" i="2"/>
  <c r="BK198" i="2"/>
  <c r="BK192" i="2"/>
  <c r="BK184" i="2"/>
  <c r="J174" i="2"/>
  <c r="BK170" i="2"/>
  <c r="BK159" i="2"/>
  <c r="BK154" i="2"/>
  <c r="J145" i="2"/>
  <c r="BK426" i="2"/>
  <c r="BK405" i="2"/>
  <c r="BK365" i="2"/>
  <c r="BK341" i="2"/>
  <c r="J319" i="2"/>
  <c r="BK293" i="2"/>
  <c r="BK277" i="2"/>
  <c r="J246" i="2"/>
  <c r="J218" i="2"/>
  <c r="J193" i="2"/>
  <c r="J188" i="2"/>
  <c r="BK169" i="2"/>
  <c r="J163" i="2"/>
  <c r="J158" i="2"/>
  <c r="J153" i="2"/>
  <c r="J148" i="2"/>
  <c r="BK144" i="2"/>
  <c r="J449" i="2"/>
  <c r="J440" i="2"/>
  <c r="J421" i="2"/>
  <c r="J419" i="2"/>
  <c r="J411" i="2"/>
  <c r="J401" i="2"/>
  <c r="J399" i="2"/>
  <c r="BK393" i="2"/>
  <c r="BK380" i="2"/>
  <c r="BK369" i="2"/>
  <c r="J366" i="2"/>
  <c r="J360" i="2"/>
  <c r="J355" i="2"/>
  <c r="J345" i="2"/>
  <c r="J323" i="2"/>
  <c r="J316" i="2"/>
  <c r="J300" i="2"/>
  <c r="J297" i="2"/>
  <c r="J293" i="2"/>
  <c r="BK284" i="2"/>
  <c r="J281" i="2"/>
  <c r="BK263" i="2"/>
  <c r="BK260" i="2"/>
  <c r="J249" i="2"/>
  <c r="J235" i="2"/>
  <c r="BK229" i="2"/>
  <c r="J222" i="2"/>
  <c r="BK216" i="2"/>
  <c r="BK201" i="2"/>
  <c r="J195" i="2"/>
  <c r="J184" i="2"/>
  <c r="BK181" i="2"/>
  <c r="J172" i="2"/>
  <c r="BK163" i="2"/>
  <c r="J156" i="2"/>
  <c r="BK146" i="2"/>
  <c r="J450" i="2"/>
  <c r="J436" i="2"/>
  <c r="J434" i="2"/>
  <c r="J425" i="2"/>
  <c r="BK423" i="2"/>
  <c r="BK402" i="2"/>
  <c r="BK395" i="2"/>
  <c r="J392" i="2"/>
  <c r="BK379" i="2"/>
  <c r="J370" i="2"/>
  <c r="BK363" i="2"/>
  <c r="J351" i="2"/>
  <c r="J347" i="2"/>
  <c r="J340" i="2"/>
  <c r="BK336" i="2"/>
  <c r="J326" i="2"/>
  <c r="J318" i="2"/>
  <c r="J308" i="2"/>
  <c r="BK301" i="2"/>
  <c r="BK283" i="2"/>
  <c r="BK274" i="2"/>
  <c r="BK266" i="2"/>
  <c r="BK252" i="2"/>
  <c r="BK245" i="2"/>
  <c r="J242" i="2"/>
  <c r="BK236" i="2"/>
  <c r="BK235" i="2"/>
  <c r="BK217" i="2"/>
  <c r="BK215" i="2"/>
  <c r="J211" i="2"/>
  <c r="BK199" i="2"/>
  <c r="BK173" i="2"/>
  <c r="BK351" i="2"/>
  <c r="J331" i="2"/>
  <c r="J312" i="2"/>
  <c r="J291" i="2"/>
  <c r="J221" i="2"/>
  <c r="J191" i="2"/>
  <c r="J146" i="2"/>
  <c r="BK326" i="2"/>
  <c r="BK285" i="2"/>
  <c r="J245" i="2"/>
  <c r="BK212" i="2"/>
  <c r="J189" i="2"/>
  <c r="BK297" i="2"/>
  <c r="BK256" i="2"/>
  <c r="J451" i="2"/>
  <c r="J363" i="2"/>
  <c r="J273" i="2"/>
  <c r="J442" i="2"/>
  <c r="BK411" i="2"/>
  <c r="J380" i="2"/>
  <c r="J328" i="2"/>
  <c r="J296" i="2"/>
  <c r="BK268" i="2"/>
  <c r="J220" i="2"/>
  <c r="J203" i="2"/>
  <c r="J183" i="2"/>
  <c r="BK166" i="2"/>
  <c r="BK150" i="2"/>
  <c r="BK390" i="2"/>
  <c r="J310" i="2"/>
  <c r="BK255" i="2"/>
  <c r="BK180" i="2"/>
  <c r="BK143" i="2"/>
  <c r="BK435" i="2"/>
  <c r="BK407" i="2"/>
  <c r="BK378" i="2"/>
  <c r="J361" i="2"/>
  <c r="BK327" i="2"/>
  <c r="BK294" i="2"/>
  <c r="J261" i="2"/>
  <c r="J239" i="2"/>
  <c r="BK213" i="2"/>
  <c r="J166" i="2"/>
  <c r="BK446" i="2"/>
  <c r="BK415" i="2"/>
  <c r="J377" i="2"/>
  <c r="J339" i="2"/>
  <c r="BK323" i="2"/>
  <c r="J279" i="2"/>
  <c r="J253" i="2"/>
  <c r="R157" i="2" l="1"/>
  <c r="R225" i="2"/>
  <c r="P346" i="2"/>
  <c r="BK388" i="2"/>
  <c r="J388" i="2" s="1"/>
  <c r="J112" i="2" s="1"/>
  <c r="BK418" i="2"/>
  <c r="J418" i="2" s="1"/>
  <c r="J114" i="2" s="1"/>
  <c r="P142" i="2"/>
  <c r="BK157" i="2"/>
  <c r="J157" i="2" s="1"/>
  <c r="J99" i="2" s="1"/>
  <c r="R176" i="2"/>
  <c r="T176" i="2"/>
  <c r="R200" i="2"/>
  <c r="T200" i="2"/>
  <c r="P259" i="2"/>
  <c r="BK307" i="2"/>
  <c r="J307" i="2" s="1"/>
  <c r="J106" i="2" s="1"/>
  <c r="BK334" i="2"/>
  <c r="J334" i="2" s="1"/>
  <c r="J107" i="2" s="1"/>
  <c r="T334" i="2"/>
  <c r="BK362" i="2"/>
  <c r="J362" i="2" s="1"/>
  <c r="J109" i="2" s="1"/>
  <c r="BK371" i="2"/>
  <c r="J371" i="2" s="1"/>
  <c r="J110" i="2" s="1"/>
  <c r="R375" i="2"/>
  <c r="P418" i="2"/>
  <c r="BK447" i="2"/>
  <c r="J447" i="2" s="1"/>
  <c r="J118" i="2" s="1"/>
  <c r="T157" i="2"/>
  <c r="BK259" i="2"/>
  <c r="J259" i="2" s="1"/>
  <c r="J103" i="2" s="1"/>
  <c r="P334" i="2"/>
  <c r="P371" i="2"/>
  <c r="P375" i="2"/>
  <c r="R414" i="2"/>
  <c r="T447" i="2"/>
  <c r="T142" i="2"/>
  <c r="P200" i="2"/>
  <c r="T225" i="2"/>
  <c r="P307" i="2"/>
  <c r="BK346" i="2"/>
  <c r="J346" i="2" s="1"/>
  <c r="J108" i="2" s="1"/>
  <c r="T362" i="2"/>
  <c r="T388" i="2"/>
  <c r="BK453" i="2"/>
  <c r="BK176" i="2"/>
  <c r="J176" i="2" s="1"/>
  <c r="J100" i="2" s="1"/>
  <c r="T259" i="2"/>
  <c r="R346" i="2"/>
  <c r="R371" i="2"/>
  <c r="P414" i="2"/>
  <c r="BK441" i="2"/>
  <c r="J441" i="2" s="1"/>
  <c r="J117" i="2" s="1"/>
  <c r="P157" i="2"/>
  <c r="P225" i="2"/>
  <c r="R307" i="2"/>
  <c r="P362" i="2"/>
  <c r="P388" i="2"/>
  <c r="BK414" i="2"/>
  <c r="J414" i="2" s="1"/>
  <c r="J113" i="2" s="1"/>
  <c r="R418" i="2"/>
  <c r="P428" i="2"/>
  <c r="T428" i="2"/>
  <c r="T433" i="2"/>
  <c r="P441" i="2"/>
  <c r="P447" i="2"/>
  <c r="P453" i="2"/>
  <c r="BK375" i="2"/>
  <c r="J375" i="2" s="1"/>
  <c r="J111" i="2" s="1"/>
  <c r="R388" i="2"/>
  <c r="T414" i="2"/>
  <c r="BK428" i="2"/>
  <c r="J428" i="2" s="1"/>
  <c r="J115" i="2" s="1"/>
  <c r="R428" i="2"/>
  <c r="BK433" i="2"/>
  <c r="J433" i="2" s="1"/>
  <c r="J116" i="2" s="1"/>
  <c r="R433" i="2"/>
  <c r="T441" i="2"/>
  <c r="R447" i="2"/>
  <c r="T453" i="2"/>
  <c r="BK142" i="2"/>
  <c r="J142" i="2" s="1"/>
  <c r="J98" i="2" s="1"/>
  <c r="R142" i="2"/>
  <c r="P176" i="2"/>
  <c r="BK200" i="2"/>
  <c r="J200" i="2" s="1"/>
  <c r="J101" i="2" s="1"/>
  <c r="BK225" i="2"/>
  <c r="J225" i="2" s="1"/>
  <c r="J102" i="2" s="1"/>
  <c r="R259" i="2"/>
  <c r="T307" i="2"/>
  <c r="R334" i="2"/>
  <c r="T346" i="2"/>
  <c r="R362" i="2"/>
  <c r="T371" i="2"/>
  <c r="T375" i="2"/>
  <c r="T418" i="2"/>
  <c r="P433" i="2"/>
  <c r="R441" i="2"/>
  <c r="R453" i="2"/>
  <c r="BK304" i="2"/>
  <c r="J304" i="2" s="1"/>
  <c r="J104" i="2" s="1"/>
  <c r="BF143" i="2"/>
  <c r="BF144" i="2"/>
  <c r="BF151" i="2"/>
  <c r="BF156" i="2"/>
  <c r="BF167" i="2"/>
  <c r="BF173" i="2"/>
  <c r="BF174" i="2"/>
  <c r="BF177" i="2"/>
  <c r="BF181" i="2"/>
  <c r="BF183" i="2"/>
  <c r="BF184" i="2"/>
  <c r="BF191" i="2"/>
  <c r="BF204" i="2"/>
  <c r="BF208" i="2"/>
  <c r="BF221" i="2"/>
  <c r="BF223" i="2"/>
  <c r="BF246" i="2"/>
  <c r="BF253" i="2"/>
  <c r="BF268" i="2"/>
  <c r="BF281" i="2"/>
  <c r="BF291" i="2"/>
  <c r="BF295" i="2"/>
  <c r="BF333" i="2"/>
  <c r="BF336" i="2"/>
  <c r="BF340" i="2"/>
  <c r="BF357" i="2"/>
  <c r="BF170" i="2"/>
  <c r="BF178" i="2"/>
  <c r="BF219" i="2"/>
  <c r="BF231" i="2"/>
  <c r="BF239" i="2"/>
  <c r="BF248" i="2"/>
  <c r="BF256" i="2"/>
  <c r="BF265" i="2"/>
  <c r="BF271" i="2"/>
  <c r="BF319" i="2"/>
  <c r="BF347" i="2"/>
  <c r="BF366" i="2"/>
  <c r="BF443" i="2"/>
  <c r="BF147" i="2"/>
  <c r="BF153" i="2"/>
  <c r="BF155" i="2"/>
  <c r="BF158" i="2"/>
  <c r="BF161" i="2"/>
  <c r="BF165" i="2"/>
  <c r="BF202" i="2"/>
  <c r="BF210" i="2"/>
  <c r="BF214" i="2"/>
  <c r="BF216" i="2"/>
  <c r="BF218" i="2"/>
  <c r="BF232" i="2"/>
  <c r="BF235" i="2"/>
  <c r="BF243" i="2"/>
  <c r="BF250" i="2"/>
  <c r="BF258" i="2"/>
  <c r="BF261" i="2"/>
  <c r="BF264" i="2"/>
  <c r="BF270" i="2"/>
  <c r="BF274" i="2"/>
  <c r="BF276" i="2"/>
  <c r="BF279" i="2"/>
  <c r="BF290" i="2"/>
  <c r="BF294" i="2"/>
  <c r="BF297" i="2"/>
  <c r="BF303" i="2"/>
  <c r="BF310" i="2"/>
  <c r="BF313" i="2"/>
  <c r="BF316" i="2"/>
  <c r="BF322" i="2"/>
  <c r="BF325" i="2"/>
  <c r="BF327" i="2"/>
  <c r="BF335" i="2"/>
  <c r="BF338" i="2"/>
  <c r="BF349" i="2"/>
  <c r="BF355" i="2"/>
  <c r="BF365" i="2"/>
  <c r="BF378" i="2"/>
  <c r="BF392" i="2"/>
  <c r="BF400" i="2"/>
  <c r="BF404" i="2"/>
  <c r="BF421" i="2"/>
  <c r="BF423" i="2"/>
  <c r="BF425" i="2"/>
  <c r="BF431" i="2"/>
  <c r="BF436" i="2"/>
  <c r="BF439" i="2"/>
  <c r="BF445" i="2"/>
  <c r="BF446" i="2"/>
  <c r="BF448" i="2"/>
  <c r="E85" i="2"/>
  <c r="J134" i="2"/>
  <c r="BF145" i="2"/>
  <c r="BF146" i="2"/>
  <c r="BF152" i="2"/>
  <c r="BF160" i="2"/>
  <c r="BF187" i="2"/>
  <c r="BF190" i="2"/>
  <c r="BF192" i="2"/>
  <c r="BF194" i="2"/>
  <c r="BF199" i="2"/>
  <c r="BF205" i="2"/>
  <c r="BF211" i="2"/>
  <c r="BF212" i="2"/>
  <c r="BF220" i="2"/>
  <c r="BF233" i="2"/>
  <c r="BF236" i="2"/>
  <c r="BF237" i="2"/>
  <c r="BF238" i="2"/>
  <c r="BF254" i="2"/>
  <c r="BF257" i="2"/>
  <c r="BF266" i="2"/>
  <c r="BF278" i="2"/>
  <c r="BF292" i="2"/>
  <c r="BF293" i="2"/>
  <c r="BF296" i="2"/>
  <c r="BF300" i="2"/>
  <c r="BF301" i="2"/>
  <c r="BF308" i="2"/>
  <c r="BF309" i="2"/>
  <c r="BF311" i="2"/>
  <c r="BF320" i="2"/>
  <c r="BF323" i="2"/>
  <c r="BF329" i="2"/>
  <c r="BF337" i="2"/>
  <c r="BF342" i="2"/>
  <c r="BF352" i="2"/>
  <c r="BF353" i="2"/>
  <c r="BF354" i="2"/>
  <c r="BF359" i="2"/>
  <c r="BF370" i="2"/>
  <c r="BF374" i="2"/>
  <c r="BF379" i="2"/>
  <c r="BF381" i="2"/>
  <c r="BF382" i="2"/>
  <c r="BF383" i="2"/>
  <c r="BF384" i="2"/>
  <c r="BF386" i="2"/>
  <c r="BF390" i="2"/>
  <c r="BF395" i="2"/>
  <c r="BF397" i="2"/>
  <c r="BF398" i="2"/>
  <c r="BF399" i="2"/>
  <c r="BF401" i="2"/>
  <c r="BF402" i="2"/>
  <c r="BF405" i="2"/>
  <c r="BF410" i="2"/>
  <c r="BF411" i="2"/>
  <c r="BF412" i="2"/>
  <c r="BF416" i="2"/>
  <c r="BF420" i="2"/>
  <c r="BF430" i="2"/>
  <c r="BF438" i="2"/>
  <c r="BF442" i="2"/>
  <c r="BF150" i="2"/>
  <c r="BF162" i="2"/>
  <c r="BF166" i="2"/>
  <c r="BF169" i="2"/>
  <c r="BF175" i="2"/>
  <c r="BF179" i="2"/>
  <c r="BF182" i="2"/>
  <c r="BF186" i="2"/>
  <c r="BF189" i="2"/>
  <c r="BF193" i="2"/>
  <c r="BF213" i="2"/>
  <c r="BF215" i="2"/>
  <c r="BF230" i="2"/>
  <c r="BF272" i="2"/>
  <c r="BF299" i="2"/>
  <c r="BF331" i="2"/>
  <c r="BF345" i="2"/>
  <c r="BF348" i="2"/>
  <c r="BF358" i="2"/>
  <c r="BF360" i="2"/>
  <c r="BF363" i="2"/>
  <c r="BF367" i="2"/>
  <c r="BF380" i="2"/>
  <c r="BF387" i="2"/>
  <c r="BF394" i="2"/>
  <c r="BF409" i="2"/>
  <c r="BF424" i="2"/>
  <c r="BF427" i="2"/>
  <c r="BF434" i="2"/>
  <c r="BF437" i="2"/>
  <c r="BF149" i="2"/>
  <c r="BF154" i="2"/>
  <c r="BF159" i="2"/>
  <c r="BF164" i="2"/>
  <c r="BF168" i="2"/>
  <c r="BF180" i="2"/>
  <c r="BF185" i="2"/>
  <c r="BF195" i="2"/>
  <c r="BF196" i="2"/>
  <c r="BF197" i="2"/>
  <c r="BF203" i="2"/>
  <c r="BF207" i="2"/>
  <c r="BF209" i="2"/>
  <c r="BF217" i="2"/>
  <c r="BF222" i="2"/>
  <c r="BF224" i="2"/>
  <c r="BF226" i="2"/>
  <c r="BF228" i="2"/>
  <c r="BF229" i="2"/>
  <c r="BF234" i="2"/>
  <c r="BF241" i="2"/>
  <c r="BF247" i="2"/>
  <c r="BF249" i="2"/>
  <c r="BF251" i="2"/>
  <c r="BF255" i="2"/>
  <c r="BF267" i="2"/>
  <c r="BF273" i="2"/>
  <c r="BF277" i="2"/>
  <c r="BF282" i="2"/>
  <c r="BF283" i="2"/>
  <c r="BF285" i="2"/>
  <c r="BF286" i="2"/>
  <c r="BF287" i="2"/>
  <c r="BF288" i="2"/>
  <c r="BF289" i="2"/>
  <c r="BF298" i="2"/>
  <c r="BF302" i="2"/>
  <c r="BF305" i="2"/>
  <c r="BF312" i="2"/>
  <c r="BF318" i="2"/>
  <c r="BF328" i="2"/>
  <c r="BF332" i="2"/>
  <c r="BF341" i="2"/>
  <c r="BF351" i="2"/>
  <c r="BF356" i="2"/>
  <c r="BF364" i="2"/>
  <c r="BF372" i="2"/>
  <c r="BF376" i="2"/>
  <c r="BF389" i="2"/>
  <c r="BF391" i="2"/>
  <c r="BF393" i="2"/>
  <c r="BF396" i="2"/>
  <c r="BF403" i="2"/>
  <c r="BF406" i="2"/>
  <c r="BF415" i="2"/>
  <c r="BF419" i="2"/>
  <c r="BF422" i="2"/>
  <c r="BF426" i="2"/>
  <c r="BF429" i="2"/>
  <c r="BF432" i="2"/>
  <c r="BF435" i="2"/>
  <c r="BF444" i="2"/>
  <c r="BF449" i="2"/>
  <c r="BF451" i="2"/>
  <c r="BF452" i="2"/>
  <c r="BF454" i="2"/>
  <c r="BF172" i="2"/>
  <c r="BF198" i="2"/>
  <c r="BF201" i="2"/>
  <c r="BF227" i="2"/>
  <c r="BF242" i="2"/>
  <c r="BF244" i="2"/>
  <c r="BF245" i="2"/>
  <c r="BF252" i="2"/>
  <c r="BF262" i="2"/>
  <c r="BF263" i="2"/>
  <c r="BF269" i="2"/>
  <c r="BF280" i="2"/>
  <c r="BF284" i="2"/>
  <c r="BF314" i="2"/>
  <c r="BF317" i="2"/>
  <c r="BF330" i="2"/>
  <c r="BF343" i="2"/>
  <c r="BF350" i="2"/>
  <c r="BF368" i="2"/>
  <c r="BF369" i="2"/>
  <c r="BF385" i="2"/>
  <c r="BF407" i="2"/>
  <c r="BF408" i="2"/>
  <c r="BF413" i="2"/>
  <c r="BF417" i="2"/>
  <c r="BF440" i="2"/>
  <c r="BF450" i="2"/>
  <c r="BF455" i="2"/>
  <c r="BF148" i="2"/>
  <c r="BF163" i="2"/>
  <c r="BF171" i="2"/>
  <c r="BF188" i="2"/>
  <c r="BF206" i="2"/>
  <c r="BF240" i="2"/>
  <c r="BF260" i="2"/>
  <c r="BF275" i="2"/>
  <c r="BF315" i="2"/>
  <c r="BF321" i="2"/>
  <c r="BF324" i="2"/>
  <c r="BF326" i="2"/>
  <c r="BF339" i="2"/>
  <c r="BF344" i="2"/>
  <c r="BF361" i="2"/>
  <c r="BF373" i="2"/>
  <c r="BF377" i="2"/>
  <c r="J33" i="2"/>
  <c r="AV95" i="1" s="1"/>
  <c r="F37" i="2"/>
  <c r="BD95" i="1" s="1"/>
  <c r="BD94" i="1" s="1"/>
  <c r="W33" i="1" s="1"/>
  <c r="F36" i="2"/>
  <c r="BC95" i="1" s="1"/>
  <c r="BC94" i="1" s="1"/>
  <c r="W32" i="1" s="1"/>
  <c r="F35" i="2"/>
  <c r="BB95" i="1" s="1"/>
  <c r="BB94" i="1" s="1"/>
  <c r="W31" i="1" s="1"/>
  <c r="F33" i="2"/>
  <c r="AZ95" i="1" s="1"/>
  <c r="AZ94" i="1" s="1"/>
  <c r="AV94" i="1" s="1"/>
  <c r="AK29" i="1" s="1"/>
  <c r="J453" i="2" l="1"/>
  <c r="J119" i="2" s="1"/>
  <c r="R141" i="2"/>
  <c r="T306" i="2"/>
  <c r="P306" i="2"/>
  <c r="T141" i="2"/>
  <c r="R306" i="2"/>
  <c r="P141" i="2"/>
  <c r="P140" i="2" s="1"/>
  <c r="AU95" i="1" s="1"/>
  <c r="AU94" i="1" s="1"/>
  <c r="BK306" i="2"/>
  <c r="BK141" i="2"/>
  <c r="J141" i="2" s="1"/>
  <c r="J97" i="2" s="1"/>
  <c r="W29" i="1"/>
  <c r="AY94" i="1"/>
  <c r="AW95" i="1"/>
  <c r="AT95" i="1" s="1"/>
  <c r="BA95" i="1"/>
  <c r="BA94" i="1" s="1"/>
  <c r="AW94" i="1" s="1"/>
  <c r="AK30" i="1" s="1"/>
  <c r="AX94" i="1"/>
  <c r="J306" i="2" l="1"/>
  <c r="J105" i="2" s="1"/>
  <c r="T140" i="2"/>
  <c r="R140" i="2"/>
  <c r="BK140" i="2"/>
  <c r="J140" i="2" s="1"/>
  <c r="J96" i="2" s="1"/>
  <c r="W30" i="1"/>
  <c r="AT94" i="1"/>
  <c r="J30" i="2" l="1"/>
  <c r="AG95" i="1" l="1"/>
  <c r="AN95" i="1" s="1"/>
  <c r="J39" i="2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<sst xmlns="http://schemas.openxmlformats.org/spreadsheetml/2006/main" count="4568" uniqueCount="1348">
  <si>
    <t>Export Komplet</t>
  </si>
  <si>
    <t/>
  </si>
  <si>
    <t>2.0</t>
  </si>
  <si>
    <t>False</t>
  </si>
  <si>
    <t>{e14f12e8-fdc3-46a3-a15a-04a0f9f55245}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</si>
  <si>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</si>
  <si>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</si>
  <si>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</si>
  <si>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</si>
  <si>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</si>
  <si>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</si>
  <si>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</si>
  <si>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22005</t>
  </si>
  <si>
    <t>Stavba:</t>
  </si>
  <si>
    <t>Rekonštrukcia vybraných priestorov pavilónu E  na stravovaciu prevádzku_zmena dokončenej stavby</t>
  </si>
  <si>
    <t>JKSO:</t>
  </si>
  <si>
    <t>KS:</t>
  </si>
  <si>
    <t>Miesto:</t>
  </si>
  <si>
    <t>Pezinok</t>
  </si>
  <si>
    <t>Dátum:</t>
  </si>
  <si>
    <t>Objednávateľ:</t>
  </si>
  <si>
    <t>IČO:</t>
  </si>
  <si>
    <t xml:space="preserve">Psychiatrická nemocnica Philippa Pinela Pezinok, </t>
  </si>
  <si>
    <t>IČ DPH:</t>
  </si>
  <si>
    <t>Zhotoviteľ:</t>
  </si>
  <si>
    <t>určený výberom</t>
  </si>
  <si>
    <t>Projektant:</t>
  </si>
  <si>
    <t>KubisArchitekti s.r.o.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</si>
  <si>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</si>
  <si>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</si>
  <si>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</si>
  <si>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</si>
  <si>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</si>
  <si>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</si>
  <si>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</si>
  <si>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</si>
  <si>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</si>
  <si>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</si>
  <si>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</si>
  <si>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</si>
  <si>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</si>
  <si>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</si>
  <si>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</si>
  <si>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</si>
  <si>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</si>
  <si>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</si>
  <si>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</si>
  <si>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</si>
  <si>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</si>
  <si>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</si>
  <si>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</si>
  <si>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</si>
  <si>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</si>
  <si>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</si>
  <si>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</si>
  <si>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</si>
  <si>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</si>
  <si>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</si>
  <si>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</si>
  <si>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</si>
  <si>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</si>
  <si>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</si>
  <si>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</si>
  <si>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</si>
  <si>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</si>
  <si>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</si>
  <si>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</si>
  <si>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</si>
  <si>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</si>
  <si>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</si>
  <si>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</si>
  <si>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</si>
  <si>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</si>
  <si>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</si>
  <si>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</si>
  <si>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</si>
  <si>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</si>
  <si>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</si>
  <si>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Rek.vybratých priestorov pavilónu E_ASR</t>
  </si>
  <si>
    <t>STA</t>
  </si>
  <si>
    <t>1</t>
  </si>
  <si>
    <t>{00f1738e-3c68-4286-95ce-b3089984c8f1}</t>
  </si>
  <si>
    <t>KRYCÍ LIST ROZPOČTU</t>
  </si>
  <si>
    <t>Objekt:</t>
  </si>
  <si>
    <t>SO01 - Rek.vybratých priestorov pavilónu E_ASR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</si>
  <si>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</si>
  <si>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</si>
  <si>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</si>
  <si>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</si>
  <si>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</si>
  <si>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</si>
  <si>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</si>
  <si>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</si>
  <si>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</si>
  <si>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</si>
  <si>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</si>
  <si>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</si>
  <si>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</si>
  <si>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</si>
  <si>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</si>
  <si>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</si>
  <si>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</si>
  <si>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</si>
  <si>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</si>
  <si>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</si>
  <si>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</si>
  <si>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</si>
  <si>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</si>
  <si>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</si>
  <si>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</si>
  <si>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</si>
  <si>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</si>
  <si>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 xml:space="preserve">    787 - Zasklievanie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</si>
  <si>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</si>
  <si>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</si>
  <si>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</si>
  <si>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</si>
  <si>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</si>
  <si>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</si>
  <si>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</si>
  <si>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</si>
  <si>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</si>
  <si>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</si>
  <si>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</si>
  <si>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</si>
  <si>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</si>
  <si>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</si>
  <si>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</si>
  <si>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</si>
  <si>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</si>
  <si>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139711101.S</t>
  </si>
  <si>
    <t>Výkop v uzavretých priestoroch s naložením výkopu na dopravný prostriedok v hornine 1 až 4</t>
  </si>
  <si>
    <t>m3</t>
  </si>
  <si>
    <t>4</t>
  </si>
  <si>
    <t>2</t>
  </si>
  <si>
    <t>-1664300059</t>
  </si>
  <si>
    <t>151101201.S</t>
  </si>
  <si>
    <t>Paženie stien bez rozopretia alebo vzopretia, príložné hĺbky do 4m</t>
  </si>
  <si>
    <t>m2</t>
  </si>
  <si>
    <t>2054857726</t>
  </si>
  <si>
    <t>3</t>
  </si>
  <si>
    <t>151101211.S</t>
  </si>
  <si>
    <t>Odstránenie paženia stien príložné hĺbky do 4 m</t>
  </si>
  <si>
    <t>637208744</t>
  </si>
  <si>
    <t>151101301.S</t>
  </si>
  <si>
    <t>Rozopretie zapažených stien pri pažení príložnom hĺbky do 4 m</t>
  </si>
  <si>
    <t>673002762</t>
  </si>
  <si>
    <t>5</t>
  </si>
  <si>
    <t>151101311.S</t>
  </si>
  <si>
    <t>Odstránenie rozopretia stien paženia príložného hĺbky do 4 m</t>
  </si>
  <si>
    <t>-1210097452</t>
  </si>
  <si>
    <t>6</t>
  </si>
  <si>
    <t>162201201.S</t>
  </si>
  <si>
    <t>Vodorovné premiestnenie výkopu nosením do 10 m horniny 1 až 4</t>
  </si>
  <si>
    <t>381396921</t>
  </si>
  <si>
    <t>7</t>
  </si>
  <si>
    <t>162201209.S</t>
  </si>
  <si>
    <t>Vodorovné premiestnenie výkopu nosením do 10 m horniny 1 až 4 - príplatok k cene za každých ďalších 10 m</t>
  </si>
  <si>
    <t>1209069160</t>
  </si>
  <si>
    <t>8</t>
  </si>
  <si>
    <t>162501102.S</t>
  </si>
  <si>
    <t>Vodorovné premiestnenie výkopku po spevnenej ceste z horniny tr.1-4, do 100 m3 na vzdialenosť do 3000 m</t>
  </si>
  <si>
    <t>-857521201</t>
  </si>
  <si>
    <t>9</t>
  </si>
  <si>
    <t>162501105.S</t>
  </si>
  <si>
    <t>Vodorovné premiestnenie výkopku po spevnenej ceste z horniny tr.1-4, do 100 m3, príplatok k cene za každých ďalšich a začatých 1000 m</t>
  </si>
  <si>
    <t>1821663393</t>
  </si>
  <si>
    <t>10</t>
  </si>
  <si>
    <t>167101100.S</t>
  </si>
  <si>
    <t>Nakladanie výkopku tr.1-4 ručne</t>
  </si>
  <si>
    <t>1558899310</t>
  </si>
  <si>
    <t>11</t>
  </si>
  <si>
    <t>171201201.S</t>
  </si>
  <si>
    <t>Uloženie sypaniny na skládky do 100 m3</t>
  </si>
  <si>
    <t>-413550673</t>
  </si>
  <si>
    <t>12</t>
  </si>
  <si>
    <t>171209002.S</t>
  </si>
  <si>
    <t>Poplatok za skladovanie - zemina a kamenivo (17 05) ostatné</t>
  </si>
  <si>
    <t>t</t>
  </si>
  <si>
    <t>800162633</t>
  </si>
  <si>
    <t>13</t>
  </si>
  <si>
    <t>175101202.S</t>
  </si>
  <si>
    <t>Obsyp objektov sypaninou z vhodných hornín 1 až 4 s prehodením sypaniny</t>
  </si>
  <si>
    <t>-1867286501</t>
  </si>
  <si>
    <t>14</t>
  </si>
  <si>
    <t>181101102.S</t>
  </si>
  <si>
    <t>Úprava pláne v zárezoch v hornine 1-4 so zhutnením</t>
  </si>
  <si>
    <t>-2047308684</t>
  </si>
  <si>
    <t>Zakladanie</t>
  </si>
  <si>
    <t>15</t>
  </si>
  <si>
    <t>271573001.S</t>
  </si>
  <si>
    <t>Násyp pod základové konštrukcie so zhutnením zo štrkopiesku fr.16-32 mm</t>
  </si>
  <si>
    <t>577062105</t>
  </si>
  <si>
    <t>16</t>
  </si>
  <si>
    <t>273313521.S</t>
  </si>
  <si>
    <t>Betón základových dosiek, prostý tr. C 12/15</t>
  </si>
  <si>
    <t>-614755103</t>
  </si>
  <si>
    <t>17</t>
  </si>
  <si>
    <t>273321312.S</t>
  </si>
  <si>
    <t>Betón základových dosiek, železový (bez výstuže), tr. C 20/25, XC2(SK), Cl0,4-Dmax16-S3</t>
  </si>
  <si>
    <t>1533207667</t>
  </si>
  <si>
    <t>18</t>
  </si>
  <si>
    <t>273351217.S</t>
  </si>
  <si>
    <t>Debnenie stien základových dosiek, zhotovenie-tradičné</t>
  </si>
  <si>
    <t>1309943553</t>
  </si>
  <si>
    <t>19</t>
  </si>
  <si>
    <t>273351218.S</t>
  </si>
  <si>
    <t>Debnenie stien základových dosiek, odstránenie-tradičné</t>
  </si>
  <si>
    <t>408467600</t>
  </si>
  <si>
    <t>273361821.S</t>
  </si>
  <si>
    <t>Výstuž základových dosiek z ocele B500 (10505)</t>
  </si>
  <si>
    <t>-528935413</t>
  </si>
  <si>
    <t>21</t>
  </si>
  <si>
    <t>M</t>
  </si>
  <si>
    <t>DB200</t>
  </si>
  <si>
    <t>Kovové dištančné pásy (hady) - krytie 200mm, 2m kusy, balenie 50m (25ks)</t>
  </si>
  <si>
    <t>bal</t>
  </si>
  <si>
    <t>396491852</t>
  </si>
  <si>
    <t>22</t>
  </si>
  <si>
    <t>273362442.S</t>
  </si>
  <si>
    <t>Výstuž základových dosiek zo zvár. sietí KARI, priemer drôtu 8/8 mm, veľkosť oka 150x150 mm</t>
  </si>
  <si>
    <t>-724041238</t>
  </si>
  <si>
    <t>23</t>
  </si>
  <si>
    <t>273362514.S</t>
  </si>
  <si>
    <t>Dodatočné vystužovanie betónových konštrukcií betonárskou oceľovou chemickou injektážnou kotvou VME, D 14 mm -0.00001t</t>
  </si>
  <si>
    <t>cm</t>
  </si>
  <si>
    <t>-1863283802</t>
  </si>
  <si>
    <t>24</t>
  </si>
  <si>
    <t>589510002600.S</t>
  </si>
  <si>
    <t>Výstuž do betónu z ocele 10 505 (B500) D 14 mm</t>
  </si>
  <si>
    <t>-556240844</t>
  </si>
  <si>
    <t>25</t>
  </si>
  <si>
    <t>247410002400</t>
  </si>
  <si>
    <t>Hmota vytláčacia lepiaca HIT-HY 270 330/2, 330 ml, hybridné uretánovo-metakrylátové lepidlo, HILTI</t>
  </si>
  <si>
    <t>ks</t>
  </si>
  <si>
    <t>2051043437</t>
  </si>
  <si>
    <t>26</t>
  </si>
  <si>
    <t>274271302</t>
  </si>
  <si>
    <t>Murivo základových pásov (m3) PREMAC 50x25x25 s betónovou výplňou C 16/20 hr. 250 mm</t>
  </si>
  <si>
    <t>-238529512</t>
  </si>
  <si>
    <t>27</t>
  </si>
  <si>
    <t>274313612.S</t>
  </si>
  <si>
    <t>Betón základových pásov, prostý tr. C 20/25</t>
  </si>
  <si>
    <t>-980655850</t>
  </si>
  <si>
    <t>28</t>
  </si>
  <si>
    <t>274321312.S</t>
  </si>
  <si>
    <t>Betón základových pásov, železový (bez výstuže), tr. C 20/25, XC2(SK), Cl0,4-Dmax16-S3</t>
  </si>
  <si>
    <t>-1237411171</t>
  </si>
  <si>
    <t>29</t>
  </si>
  <si>
    <t>274361821.S</t>
  </si>
  <si>
    <t>Výstuž základových pásov z ocele B500 (10505)</t>
  </si>
  <si>
    <t>644117636</t>
  </si>
  <si>
    <t>30</t>
  </si>
  <si>
    <t>275321312.S</t>
  </si>
  <si>
    <t>Betón základových pätiek, železový (bez výstuže), tr. C 20/25, XC12(SK)-Cl0,4-Dmax16-S3</t>
  </si>
  <si>
    <t>991308695</t>
  </si>
  <si>
    <t>31</t>
  </si>
  <si>
    <t>275361821.S</t>
  </si>
  <si>
    <t>Výstuž základových pätiek z ocele B500 (10505)</t>
  </si>
  <si>
    <t>-888226558</t>
  </si>
  <si>
    <t>32</t>
  </si>
  <si>
    <t>275362442.S</t>
  </si>
  <si>
    <t>Výstuž základových pätiek zo zvár. sietí KARI, priemer drôtu 8/8 mm, veľkosť oka 150x150 mm</t>
  </si>
  <si>
    <t>366832314</t>
  </si>
  <si>
    <t>Zvislé a kompletné konštrukcie</t>
  </si>
  <si>
    <t>33</t>
  </si>
  <si>
    <t>311271302</t>
  </si>
  <si>
    <t>Murivo nosné (m3) PREMAC 50x25x25 s betónovou výplňou hr. 250 mm, alebo výrobok s rovnakými technickými vlastnosťami</t>
  </si>
  <si>
    <t>-952033564</t>
  </si>
  <si>
    <t>34</t>
  </si>
  <si>
    <t>311272041.S</t>
  </si>
  <si>
    <t>Murivo nosné (m3) z betónových debniacich tvárnic s betónovou výplňou C 16/20 hrúbky 300 mm</t>
  </si>
  <si>
    <t>-835643469</t>
  </si>
  <si>
    <t>35</t>
  </si>
  <si>
    <t>311272051.S</t>
  </si>
  <si>
    <t>Murivo nosné (m3) z betónových debniacich tvárnic s betónovou výplňou C 16/20 hrúbky 400 mm, alebo výrobok s rovnakými technickými vlastnosťami</t>
  </si>
  <si>
    <t>958085541</t>
  </si>
  <si>
    <t>36</t>
  </si>
  <si>
    <t>311272511</t>
  </si>
  <si>
    <t>Murivo nosné (m3) z tvárnic YTONG Univerzal hr. 250 mm P3-450 PD, na MVC a maltu YTONG (250x249x599)</t>
  </si>
  <si>
    <t>-1802914276</t>
  </si>
  <si>
    <t>37</t>
  </si>
  <si>
    <t>311361825</t>
  </si>
  <si>
    <t>Výstuž pre murivo nosné PREMAC s betónovou výplňou z ocele B500 (10505), alebo výrobok s rovnakými technickými vlastnosťami</t>
  </si>
  <si>
    <t>1304104972</t>
  </si>
  <si>
    <t>38</t>
  </si>
  <si>
    <t>317160112.S</t>
  </si>
  <si>
    <t>Keramický preklad nenosný šírky 115 mm, výšky 65 mm, dĺžky 1250 mm</t>
  </si>
  <si>
    <t>-1105130026</t>
  </si>
  <si>
    <t>39</t>
  </si>
  <si>
    <t>317161121.S</t>
  </si>
  <si>
    <t>Pórobetónový preklad nenosný šírky 100 mm, výšky 250 mm, dĺžky 1000 mm</t>
  </si>
  <si>
    <t>950698920</t>
  </si>
  <si>
    <t>40</t>
  </si>
  <si>
    <t>317165122</t>
  </si>
  <si>
    <t>Prekladový trámec YTONG šírky 150 mm, výšky 124 mm, dĺžky 1250 mm</t>
  </si>
  <si>
    <t>-1950885223</t>
  </si>
  <si>
    <t>41</t>
  </si>
  <si>
    <t>317165125</t>
  </si>
  <si>
    <t>Prekladový trámec YTONG šírky 150 mm, výšky 124 mm, dĺžky 2000 mm</t>
  </si>
  <si>
    <t>1256411310</t>
  </si>
  <si>
    <t>42</t>
  </si>
  <si>
    <t>340238235</t>
  </si>
  <si>
    <t>Zamurovanie otvorov plochy od 0,25 do 1 m2 tvárnicami YTONG (150x599x249)</t>
  </si>
  <si>
    <t>-250578660</t>
  </si>
  <si>
    <t>43</t>
  </si>
  <si>
    <t>340238238</t>
  </si>
  <si>
    <t>Zamurovanie otvorov plochy od 0,25 do 1 m2 tvárnicami YTONG (300x499x249)</t>
  </si>
  <si>
    <t>2051149240</t>
  </si>
  <si>
    <t>44</t>
  </si>
  <si>
    <t>340239235</t>
  </si>
  <si>
    <t>Zamurovanie otvorov plochy nad 1 do 4 m2 tvárnicami YTONG (150x599x249)</t>
  </si>
  <si>
    <t>-537786054</t>
  </si>
  <si>
    <t>45</t>
  </si>
  <si>
    <t>340239237</t>
  </si>
  <si>
    <t>Zamurovanie otvorov plochy nad 1 do 4 m2 tvárnicami YTONG (250x499x249)</t>
  </si>
  <si>
    <t>-2062043705</t>
  </si>
  <si>
    <t>46</t>
  </si>
  <si>
    <t>340239238</t>
  </si>
  <si>
    <t>Zamurovanie otvorov plochy nad 1 do 4 m2 tvárnicami YTONG (300x499x249)</t>
  </si>
  <si>
    <t>621086576</t>
  </si>
  <si>
    <t>47</t>
  </si>
  <si>
    <t>342272102</t>
  </si>
  <si>
    <t>Priečky z tvárnic YTONG hr. 100 mm P2-500 hladkých, na MVC a maltu YTONG (100x249x599), alebo výrobok s rovnakými technickými vlastnosťami</t>
  </si>
  <si>
    <t>-1197191091</t>
  </si>
  <si>
    <t>48</t>
  </si>
  <si>
    <t>342272104</t>
  </si>
  <si>
    <t>Priečky z tvárnic YTONG hr. 150 mm P2-500 hladkých, na MVC a maltu YTONG (150x249x599),alebo výrobok s rovnakými technickými vlastnosťami</t>
  </si>
  <si>
    <t>-1157792695</t>
  </si>
  <si>
    <t>49</t>
  </si>
  <si>
    <t>342948113.S</t>
  </si>
  <si>
    <t>Ukotvenie priečok k betónovým konštrukciám priskrutkovaním</t>
  </si>
  <si>
    <t>m</t>
  </si>
  <si>
    <t>-652880522</t>
  </si>
  <si>
    <t>50</t>
  </si>
  <si>
    <t>342948115.S</t>
  </si>
  <si>
    <t>Ukončenie priečok hr. do 100 mm ku konštrukciam polyuretánovou penou</t>
  </si>
  <si>
    <t>-1088288550</t>
  </si>
  <si>
    <t>51</t>
  </si>
  <si>
    <t>342948116.S</t>
  </si>
  <si>
    <t>Ukončenie priečok hr. nad 100 mm ku konštrukciam polyuretánovou penou</t>
  </si>
  <si>
    <t>940023630</t>
  </si>
  <si>
    <t>52</t>
  </si>
  <si>
    <t>345321414.S</t>
  </si>
  <si>
    <t>Betón múrikov parapetných, atikových, schodiskových, zábradelných, železový (bez výstuže) tr. C 20/25, XC2(SK), Cl0,4-Dmax16-S3</t>
  </si>
  <si>
    <t>-1328466312</t>
  </si>
  <si>
    <t>53</t>
  </si>
  <si>
    <t>345351101.S</t>
  </si>
  <si>
    <t>Debnenie múrikov parapet., atik., zábradl., plnostenných- zhotovenie</t>
  </si>
  <si>
    <t>-883133161</t>
  </si>
  <si>
    <t>54</t>
  </si>
  <si>
    <t>345351102.S</t>
  </si>
  <si>
    <t>Debnenie múrikov parapet., atik., zábradl., plnostenných- odstránenie</t>
  </si>
  <si>
    <t>-1093589821</t>
  </si>
  <si>
    <t>55</t>
  </si>
  <si>
    <t>345361821.S</t>
  </si>
  <si>
    <t>Výstuž múrikov parapet., atik., schodisk., zábradl., z betonárskej ocele B500 (10505)</t>
  </si>
  <si>
    <t>712721406</t>
  </si>
  <si>
    <t>Vodorovné konštrukcie</t>
  </si>
  <si>
    <t>56</t>
  </si>
  <si>
    <t>411321314.S</t>
  </si>
  <si>
    <t>Betón stropov doskových a trámových,  železový tr. C 20/25, XC1(SK)-Cl0,4-Dmax16-S3</t>
  </si>
  <si>
    <t>-1969239922</t>
  </si>
  <si>
    <t>57</t>
  </si>
  <si>
    <t>411351101.S</t>
  </si>
  <si>
    <t>Debnenie stropov doskových zhotovenie-dielce</t>
  </si>
  <si>
    <t>1610183501</t>
  </si>
  <si>
    <t>58</t>
  </si>
  <si>
    <t>411351102.S</t>
  </si>
  <si>
    <t>Debnenie stropov doskových odstránenie-dielce</t>
  </si>
  <si>
    <t>-216732625</t>
  </si>
  <si>
    <t>59</t>
  </si>
  <si>
    <t>411354171.S</t>
  </si>
  <si>
    <t>Podporná konštrukcia stropov výšky do 4 m pre zaťaženie do 5 kPa zhotovenie</t>
  </si>
  <si>
    <t>711390356</t>
  </si>
  <si>
    <t>60</t>
  </si>
  <si>
    <t>411354172.S</t>
  </si>
  <si>
    <t>Podporná konštrukcia stropov výšky do 4 m pre zaťaženie do 5 kPa odstránenie</t>
  </si>
  <si>
    <t>-1719777829</t>
  </si>
  <si>
    <t>61</t>
  </si>
  <si>
    <t>411354173.S</t>
  </si>
  <si>
    <t>Podporná konštrukcia stropov výšky do 4 m pre zaťaženie do 12 kPa zhotovenie</t>
  </si>
  <si>
    <t>2049363919</t>
  </si>
  <si>
    <t>62</t>
  </si>
  <si>
    <t>411354174.S</t>
  </si>
  <si>
    <t>Podporná konštrukcia stropov výšky do 4 m pre zaťaženie do 12 kPa odstránenie</t>
  </si>
  <si>
    <t>1657817827</t>
  </si>
  <si>
    <t>63</t>
  </si>
  <si>
    <t>411354183.S</t>
  </si>
  <si>
    <t>Príplatok pre výšku nad 4 do 6 m podpornej konštrukcii stropov pre zaťaženie do 12kPa zhotovenie</t>
  </si>
  <si>
    <t>-1226897445</t>
  </si>
  <si>
    <t>64</t>
  </si>
  <si>
    <t>411354184.S</t>
  </si>
  <si>
    <t>Príplatok pre výšku nad 4 do 6 m podpornej konštrukcii stropov pre zaťaženie do 12kPa odstránenie</t>
  </si>
  <si>
    <t>-849380679</t>
  </si>
  <si>
    <t>65</t>
  </si>
  <si>
    <t>411361821.S</t>
  </si>
  <si>
    <t>Výstuž stropov doskových, trámových, vložkových,konzolových alebo balkónových, B500 (10505)</t>
  </si>
  <si>
    <t>-1867396647</t>
  </si>
  <si>
    <t>66</t>
  </si>
  <si>
    <t>411362442.S</t>
  </si>
  <si>
    <t>Výstuž stropov doskových, trámových, vložkových, konzolových, balkónových, zo sietí KARI, priemer drôtu 8/8 mm, veľkosť oka 150x150 mm</t>
  </si>
  <si>
    <t>648951429</t>
  </si>
  <si>
    <t>67</t>
  </si>
  <si>
    <t>DB120</t>
  </si>
  <si>
    <t>Kovové dištančné pásy (hady) - krytie 120mm, 2m kusy, balenie 50m (25ks)</t>
  </si>
  <si>
    <t>563636715</t>
  </si>
  <si>
    <t>68</t>
  </si>
  <si>
    <t>DB080</t>
  </si>
  <si>
    <t xml:space="preserve"> Kovové dištančné pásy (hady) - krytie 80mm, 2m kusy, balenie 50m (25ks)</t>
  </si>
  <si>
    <t>827366034</t>
  </si>
  <si>
    <t>69</t>
  </si>
  <si>
    <t>413321315.S</t>
  </si>
  <si>
    <t>Betón nosníkov, železový tr. C 20/25, XC1(SK)-Cl0,4-Dmax16-S3</t>
  </si>
  <si>
    <t>1382460799</t>
  </si>
  <si>
    <t>70</t>
  </si>
  <si>
    <t>413351107.S</t>
  </si>
  <si>
    <t>Debnenie nosníka zhotovenie-dielce</t>
  </si>
  <si>
    <t>1446836918</t>
  </si>
  <si>
    <t>71</t>
  </si>
  <si>
    <t>413351108.S</t>
  </si>
  <si>
    <t>Debnenie nosníka odstránenie-dielce</t>
  </si>
  <si>
    <t>302530683</t>
  </si>
  <si>
    <t>72</t>
  </si>
  <si>
    <t>413351213.S</t>
  </si>
  <si>
    <t>Podporná konštrukcia nosníkov výšky do 4 m zaťaženia do 10 kPa - zhotovenie</t>
  </si>
  <si>
    <t>-46184136</t>
  </si>
  <si>
    <t>73</t>
  </si>
  <si>
    <t>413351214.S</t>
  </si>
  <si>
    <t>Podporná konštrukcia nosníkov výšky do 4 m zaťaženia do 10 kPa - odstránenie</t>
  </si>
  <si>
    <t>-1929182657</t>
  </si>
  <si>
    <t>74</t>
  </si>
  <si>
    <t>413361821.S</t>
  </si>
  <si>
    <t>Výstuž nosníkov a trámov, bez rozdielu tvaru a uloženia, B500 (10505)</t>
  </si>
  <si>
    <t>1567182885</t>
  </si>
  <si>
    <t>75</t>
  </si>
  <si>
    <t>417321414.S</t>
  </si>
  <si>
    <t>Betón stužujúcich pásov a vencov železový tr. C 20/25,  XC1(SK)-Cl0,4-Dmax16-S3</t>
  </si>
  <si>
    <t>-211051825</t>
  </si>
  <si>
    <t>76</t>
  </si>
  <si>
    <t>417351115.S</t>
  </si>
  <si>
    <t>Debnenie bočníc stužujúcich pásov a vencov vrátane vzpier zhotovenie</t>
  </si>
  <si>
    <t>654230886</t>
  </si>
  <si>
    <t>77</t>
  </si>
  <si>
    <t>417351116.S</t>
  </si>
  <si>
    <t>Debnenie bočníc stužujúcich pásov a vencov vrátane vzpier odstránenie</t>
  </si>
  <si>
    <t>-1769485143</t>
  </si>
  <si>
    <t>78</t>
  </si>
  <si>
    <t>451475121.S</t>
  </si>
  <si>
    <t>Podkladová vrstva plastbetónová samonivelačná - prvá vrstva hr. 10 mm</t>
  </si>
  <si>
    <t>-7191142</t>
  </si>
  <si>
    <t>79</t>
  </si>
  <si>
    <t>451475122.S</t>
  </si>
  <si>
    <t>Podkladová vrstva plastbetónová samonivelačná - každá ďalšia vrstva hr. 10 mm</t>
  </si>
  <si>
    <t>1985936111</t>
  </si>
  <si>
    <t>Úpravy povrchov, podlahy, osadenie</t>
  </si>
  <si>
    <t>80</t>
  </si>
  <si>
    <t>611403399.S</t>
  </si>
  <si>
    <t>Hrubá výplň rýh v stropoch akoukoľvek maltou, akejkoľvek šírky ryhy</t>
  </si>
  <si>
    <t>-1088962474</t>
  </si>
  <si>
    <t>81</t>
  </si>
  <si>
    <t>611421221.S</t>
  </si>
  <si>
    <t>Oprava vnútorných vápenných omietok stropov železobetónových rovných tvárnicových a klenieb, opravovaná plocha nad 5 do 10 %,hladká</t>
  </si>
  <si>
    <t>646884519</t>
  </si>
  <si>
    <t>82</t>
  </si>
  <si>
    <t>611425521.S</t>
  </si>
  <si>
    <t>Omietka rýh v stropoch maltou vápennou šírky do 150 mm omietkou hladkou</t>
  </si>
  <si>
    <t>-2137245604</t>
  </si>
  <si>
    <t>83</t>
  </si>
  <si>
    <t>611460112.S</t>
  </si>
  <si>
    <t>Príprava vnútorného podkladu stropov na betónové podklady kontaktným mostíkom</t>
  </si>
  <si>
    <t>1019133456</t>
  </si>
  <si>
    <t>84</t>
  </si>
  <si>
    <t>611460151.S</t>
  </si>
  <si>
    <t>Príprava vnútorného podkladu stropov cementovým prednástrekom, hr. 3 mm</t>
  </si>
  <si>
    <t>-926031172</t>
  </si>
  <si>
    <t>85</t>
  </si>
  <si>
    <t>611460241.S</t>
  </si>
  <si>
    <t>Vnútorná omietka stropov vápennocementová jadrová (hrubá), hr. 10 mm</t>
  </si>
  <si>
    <t>1723312647</t>
  </si>
  <si>
    <t>86</t>
  </si>
  <si>
    <t>612403399.S</t>
  </si>
  <si>
    <t>Hrubá výplň rýh na stenách akoukoľvek maltou, akejkoľvek šírky ryhy</t>
  </si>
  <si>
    <t>818944719</t>
  </si>
  <si>
    <t>87</t>
  </si>
  <si>
    <t>612409991.S</t>
  </si>
  <si>
    <t>Začistenie omietok (s dodaním hmoty) okolo okien, dverí, podláh, obkladov atď.</t>
  </si>
  <si>
    <t>-1566590575</t>
  </si>
  <si>
    <t>88</t>
  </si>
  <si>
    <t>612421221.S</t>
  </si>
  <si>
    <t>Oprava vnútorných vápenných omietok stien, opravovaná plocha nad 5 do 10 %,hladká</t>
  </si>
  <si>
    <t>-2061297866</t>
  </si>
  <si>
    <t>89</t>
  </si>
  <si>
    <t>612423521.S</t>
  </si>
  <si>
    <t>Omietka rýh v stenách maltou vápennou šírky ryhy do 150 mm omietkou hladkou</t>
  </si>
  <si>
    <t>1435058414</t>
  </si>
  <si>
    <t>90</t>
  </si>
  <si>
    <t>612460111.S</t>
  </si>
  <si>
    <t>Príprava vnútorného podkladu stien na silno a nerovnomerne nasiakavé podklady regulátorom nasiakavosti</t>
  </si>
  <si>
    <t>1990688498</t>
  </si>
  <si>
    <t>91</t>
  </si>
  <si>
    <t>612460122.S</t>
  </si>
  <si>
    <t>Príprava vnútorného podkladu stien penetráciou hĺbkovou na nasiakavé podklady</t>
  </si>
  <si>
    <t>-1238922019</t>
  </si>
  <si>
    <t>92</t>
  </si>
  <si>
    <t>612460151.S</t>
  </si>
  <si>
    <t>Príprava vnútorného podkladu stien cementovým prednástrekom, hr. 3 mm</t>
  </si>
  <si>
    <t>221171631</t>
  </si>
  <si>
    <t>93</t>
  </si>
  <si>
    <t>612460241.S</t>
  </si>
  <si>
    <t>Vnútorná omietka stien vápennocementová jadrová (hrubá), hr. 10 mm</t>
  </si>
  <si>
    <t>1852772071</t>
  </si>
  <si>
    <t>94</t>
  </si>
  <si>
    <t>612481011.S</t>
  </si>
  <si>
    <t>Priebežná omietková lišta (omietnik) z pozinkovaného plechu pre hrúbku omietky 6 mm</t>
  </si>
  <si>
    <t>179249683</t>
  </si>
  <si>
    <t>95</t>
  </si>
  <si>
    <t>612481022.S</t>
  </si>
  <si>
    <t>Okenný a dverový plastový dilatačný profil pre hrúbku omietky 9 mm</t>
  </si>
  <si>
    <t>602443888</t>
  </si>
  <si>
    <t>96</t>
  </si>
  <si>
    <t>612481031.S</t>
  </si>
  <si>
    <t>Rohový profil z pozinkovaného plechu pre hrúbku omietky 8 až 12 mm</t>
  </si>
  <si>
    <t>-1536746702</t>
  </si>
  <si>
    <t>97</t>
  </si>
  <si>
    <t>612481119.S</t>
  </si>
  <si>
    <t>Potiahnutie vnútorných stien sklotextílnou mriežkou s celoplošným prilepením</t>
  </si>
  <si>
    <t>-755619127</t>
  </si>
  <si>
    <t>98</t>
  </si>
  <si>
    <t>619442431.S</t>
  </si>
  <si>
    <t>Zhotovenie profilov pri opravách fabiónov, hrán a kútov akejkoľvek dľžky</t>
  </si>
  <si>
    <t>1010092783</t>
  </si>
  <si>
    <t>99</t>
  </si>
  <si>
    <t>622460111.S</t>
  </si>
  <si>
    <t>Príprava vonkajšieho podkladu stien na silno a nerovnomerne nasiakavé podklady regulátorom nasiakavosti</t>
  </si>
  <si>
    <t>-1950509486</t>
  </si>
  <si>
    <t>100</t>
  </si>
  <si>
    <t>622460124.S</t>
  </si>
  <si>
    <t>Príprava vonkajšieho podkladu stien penetráciou pod omietky a nátery</t>
  </si>
  <si>
    <t>-1229562774</t>
  </si>
  <si>
    <t>101</t>
  </si>
  <si>
    <t>622460563.S</t>
  </si>
  <si>
    <t>Vonkajšia omietka stien ušľachtilá minerálna ryhovaná, hr. 2 mm</t>
  </si>
  <si>
    <t>-632536735</t>
  </si>
  <si>
    <t>102</t>
  </si>
  <si>
    <t>622464222</t>
  </si>
  <si>
    <t>Vonkajšia omietka stien tenkovrstvová BAUMIT, silikátová, Baumit SilikatTop, škrabaná, hr. 2 mm, alebo výrobok s rovnakými technickými vlastnosťami</t>
  </si>
  <si>
    <t>1248347023</t>
  </si>
  <si>
    <t>103</t>
  </si>
  <si>
    <t>622467496</t>
  </si>
  <si>
    <t>Vonkajšia penetrácia stien c farebná pod omietky ušlachtilé, pastovité, silikátové fasádne a fasádne farby</t>
  </si>
  <si>
    <t>1640431111</t>
  </si>
  <si>
    <t>104</t>
  </si>
  <si>
    <t>625250548.S</t>
  </si>
  <si>
    <t>Kontaktný zatepľovací systém soklovej alebo vodou namáhanej časti hr. 100 mm, XPS skrutkovacie kotvy</t>
  </si>
  <si>
    <t>1046128891</t>
  </si>
  <si>
    <t>105</t>
  </si>
  <si>
    <t>625250713.S</t>
  </si>
  <si>
    <t>Kontaktný zatepľovací systém z minerálnej vlny hr. 200 mm, skrutkovacie kotvy</t>
  </si>
  <si>
    <t>-1858054816</t>
  </si>
  <si>
    <t>106</t>
  </si>
  <si>
    <t>631313652.S</t>
  </si>
  <si>
    <t>Mazanina z betónu prostého (m2) hladená dreveným hladidlom, betón tr. C 20/25 hr. 90 mm</t>
  </si>
  <si>
    <t>1562205650</t>
  </si>
  <si>
    <t>107</t>
  </si>
  <si>
    <t>631319163.S</t>
  </si>
  <si>
    <t>Príplatok za prehlad. betónovej mazaniny min. tr.C 8/10 oceľ. hlad. hr. 80-120 mm (20kg/m3)</t>
  </si>
  <si>
    <t>-489816790</t>
  </si>
  <si>
    <t>108</t>
  </si>
  <si>
    <t>631319173.S</t>
  </si>
  <si>
    <t>Príplatok za strhnutie povrchu mazaniny latou pre hr. obidvoch vrstiev mazaniny nad 80 do 120 mm</t>
  </si>
  <si>
    <t>-1383188500</t>
  </si>
  <si>
    <t>109</t>
  </si>
  <si>
    <t>631362422.S</t>
  </si>
  <si>
    <t>Výstuž mazanín z betónov (z kameniva) a z ľahkých betónov zo sietí KARI, priemer drôtu 6/6 mm, veľkosť oka 150x150 mm</t>
  </si>
  <si>
    <t>114190178</t>
  </si>
  <si>
    <t>110</t>
  </si>
  <si>
    <t>632452290.S</t>
  </si>
  <si>
    <t>Cementový poter (vhodný aj ako spádový), pevnosti v tlaku 30 MPa, hr. 50 mm</t>
  </si>
  <si>
    <t>175035251</t>
  </si>
  <si>
    <t>111</t>
  </si>
  <si>
    <t>632452300.S</t>
  </si>
  <si>
    <t>Cementový poter (vhodný aj ako spádový), pevnosti v tlaku 30 MPa, hr. 100 mm</t>
  </si>
  <si>
    <t>1364428525</t>
  </si>
  <si>
    <t>112</t>
  </si>
  <si>
    <t>632452644.S</t>
  </si>
  <si>
    <t>Cementová samonivelizačná stierka, pevnosti v tlaku 25 MPa, hr. 5 mm</t>
  </si>
  <si>
    <t>-1846528505</t>
  </si>
  <si>
    <t>Ostatné konštrukcie a práce-búranie</t>
  </si>
  <si>
    <t>113</t>
  </si>
  <si>
    <t>941955002.S</t>
  </si>
  <si>
    <t>Lešenie ľahké pracovné pomocné s výškou lešeňovej podlahy nad 1,20 do 1,90 m</t>
  </si>
  <si>
    <t>-1584044559</t>
  </si>
  <si>
    <t>114</t>
  </si>
  <si>
    <t>952901111.S</t>
  </si>
  <si>
    <t>Vyčistenie budov pri výške podlaží do 4 m</t>
  </si>
  <si>
    <t>-1728260276</t>
  </si>
  <si>
    <t>115</t>
  </si>
  <si>
    <t>952902110.S</t>
  </si>
  <si>
    <t>Čistenie budov zametaním v miestnostiach, chodbách, na schodišti a na povalách</t>
  </si>
  <si>
    <t>-713038948</t>
  </si>
  <si>
    <t>116</t>
  </si>
  <si>
    <t>959941131.S</t>
  </si>
  <si>
    <t>Chemická kotva s kotevným svorníkom tesnená chemickou ampulkou do betónu, ŽB, kameňa, s vyvŕtaním otvoru M16/20/165 mm</t>
  </si>
  <si>
    <t>1387210238</t>
  </si>
  <si>
    <t>117</t>
  </si>
  <si>
    <t>959941132.S</t>
  </si>
  <si>
    <t>Chemická kotva s kotevným svorníkom tesnená chemickou ampulkou do betónu, ŽB, kameňa, s vyvŕtaním otvoru M16/45/190 mm</t>
  </si>
  <si>
    <t>-182367598</t>
  </si>
  <si>
    <t>118</t>
  </si>
  <si>
    <t>962031132.S</t>
  </si>
  <si>
    <t>Búranie priečok alebo vybúranie otvorov plochy nad 4 m2 z tehál pálených, plných alebo dutých hr. do 150 mm,  -0,19600t</t>
  </si>
  <si>
    <t>1138705947</t>
  </si>
  <si>
    <t>119</t>
  </si>
  <si>
    <t>962032231.S</t>
  </si>
  <si>
    <t>Búranie muriva alebo vybúranie otvorov plochy nad 4 m2 nadzákladového z tehál pálených, vápenopieskových, cementových na maltu,  -1,90500t</t>
  </si>
  <si>
    <t>89949665</t>
  </si>
  <si>
    <t>120</t>
  </si>
  <si>
    <t>963051113.S</t>
  </si>
  <si>
    <t>Búranie železobetónových stropov doskových hr.nad 80 mm,  -2,40000t</t>
  </si>
  <si>
    <t>-1116270136</t>
  </si>
  <si>
    <t>121</t>
  </si>
  <si>
    <t>965042131.S</t>
  </si>
  <si>
    <t>Búranie podkladov pod dlažby, liatych dlažieb a mazanín,betón  hr.do 100 mm, plochy do 4 m2 -2,20000t</t>
  </si>
  <si>
    <t>-1465566373</t>
  </si>
  <si>
    <t>122</t>
  </si>
  <si>
    <t>965042141.S</t>
  </si>
  <si>
    <t>Búranie podkladov pod dlažby, liatych dlažieb a mazanín,betón  hr.do 100 mm, plochy nad 4 m2 -2,20000t</t>
  </si>
  <si>
    <t>1887066638</t>
  </si>
  <si>
    <t>123</t>
  </si>
  <si>
    <t>965042231.S</t>
  </si>
  <si>
    <t>Búranie podkladov pod dlažby, liatych dlažieb a mazanín,betón hr.nad 100 mm, plochy do 4 m2 -2,20000t</t>
  </si>
  <si>
    <t>785051137</t>
  </si>
  <si>
    <t>124</t>
  </si>
  <si>
    <t>965042241.S</t>
  </si>
  <si>
    <t>Búranie podkladov pod dlažby, liatych dlažieb a mazanín,betón,liaty asfalt hr.nad 100 mm, plochy nad 4 m2 -2,20000t</t>
  </si>
  <si>
    <t>-897536372</t>
  </si>
  <si>
    <t>125</t>
  </si>
  <si>
    <t>965044201.S</t>
  </si>
  <si>
    <t>Brúsenie existujúcich betónových podláh, zbrúsenie hrúbky do 3 mm -0,00600t</t>
  </si>
  <si>
    <t>-418972632</t>
  </si>
  <si>
    <t>126</t>
  </si>
  <si>
    <t>965049110.S</t>
  </si>
  <si>
    <t>Príplatok za búranie betónovej mazaniny so zváranou sieťou alebo rabicovým pletivom hr. do 100 mm</t>
  </si>
  <si>
    <t>-1227244746</t>
  </si>
  <si>
    <t>127</t>
  </si>
  <si>
    <t>965081712.S</t>
  </si>
  <si>
    <t>Búranie dlažieb, bez podklad. lôžka z  keramických dlaždíc hr. do 10 mm,  -0,02000t</t>
  </si>
  <si>
    <t>-51969680</t>
  </si>
  <si>
    <t>128</t>
  </si>
  <si>
    <t>968061113.S</t>
  </si>
  <si>
    <t>Vyvesenie dreveného okenného krídla do suti plochy nad 1,5 m2, -0,01600t</t>
  </si>
  <si>
    <t>1554476655</t>
  </si>
  <si>
    <t>129</t>
  </si>
  <si>
    <t>968061115.S</t>
  </si>
  <si>
    <t>Demontáž okien drevených, 1 bm obvodu - 0,008t</t>
  </si>
  <si>
    <t>1169639934</t>
  </si>
  <si>
    <t>130</t>
  </si>
  <si>
    <t>968061116.S</t>
  </si>
  <si>
    <t>Demontáž dverí drevených vchodových, 1 bm obvodu - 0,012t</t>
  </si>
  <si>
    <t>-2063949502</t>
  </si>
  <si>
    <t>131</t>
  </si>
  <si>
    <t>968061125.S</t>
  </si>
  <si>
    <t>Vyvesenie dreveného dverného krídla do suti plochy do 2 m2, -0,02400t</t>
  </si>
  <si>
    <t>1926467938</t>
  </si>
  <si>
    <t>132</t>
  </si>
  <si>
    <t>968061126.S</t>
  </si>
  <si>
    <t>Vyvesenie dreveného dverného krídla do suti plochy nad 2 m2, -0,02700t</t>
  </si>
  <si>
    <t>-617883767</t>
  </si>
  <si>
    <t>133</t>
  </si>
  <si>
    <t>968062246.S</t>
  </si>
  <si>
    <t>Vybúranie drevených rámov okien jednoduchých plochy do 4 m2,  -0,02700t</t>
  </si>
  <si>
    <t>-678568445</t>
  </si>
  <si>
    <t>134</t>
  </si>
  <si>
    <t>968062356.S</t>
  </si>
  <si>
    <t>Vybúranie drevených rámov okien dvojitých alebo zdvojených, plochy do 4 m2,  -0,05400t</t>
  </si>
  <si>
    <t>-1862351346</t>
  </si>
  <si>
    <t>289</t>
  </si>
  <si>
    <t>968062558.S</t>
  </si>
  <si>
    <t>Vybúranie drevených vrát plochy do 5 m2,  -0,06000t</t>
  </si>
  <si>
    <t>-44876940</t>
  </si>
  <si>
    <t>136</t>
  </si>
  <si>
    <t>968071126.S</t>
  </si>
  <si>
    <t>Vyvesenie kovového dverného krídla do suti plochy nad 2 m2</t>
  </si>
  <si>
    <t>-333846519</t>
  </si>
  <si>
    <t>290</t>
  </si>
  <si>
    <t>968072455.S</t>
  </si>
  <si>
    <t>Vybúranie kovových dverových zárubní plochy do 2 m2,  -0,07600t</t>
  </si>
  <si>
    <t>-1402467438</t>
  </si>
  <si>
    <t>137</t>
  </si>
  <si>
    <t>971033331.S</t>
  </si>
  <si>
    <t>Vybúranie otvoru v murive tehl. plochy do 0,09 m2 hr. do 150 mm,  -0,02600t</t>
  </si>
  <si>
    <t>-1087076934</t>
  </si>
  <si>
    <t>138</t>
  </si>
  <si>
    <t>971033531.S</t>
  </si>
  <si>
    <t>Vybúranie otvorov v murive tehl. plochy do 1 m2 hr. do 150 mm,  -0,28100t</t>
  </si>
  <si>
    <t>857448453</t>
  </si>
  <si>
    <t>139</t>
  </si>
  <si>
    <t>971033541.S</t>
  </si>
  <si>
    <t>Vybúranie otvorov v murive tehl. plochy do 1 m2 hr. do 300 mm,  -1,87500t</t>
  </si>
  <si>
    <t>886075749</t>
  </si>
  <si>
    <t>140</t>
  </si>
  <si>
    <t>971033641.S</t>
  </si>
  <si>
    <t>Vybúranie otvorov v murive tehl. plochy do 4 m2 hr. do 300 mm,  -1,87500t</t>
  </si>
  <si>
    <t>1645682174</t>
  </si>
  <si>
    <t>141</t>
  </si>
  <si>
    <t>971033651.S</t>
  </si>
  <si>
    <t>Vybúranie otvorov v murive tehl. plochy do 4 m2 hr. do 600 mm,  -1,87500t</t>
  </si>
  <si>
    <t>-1651034685</t>
  </si>
  <si>
    <t>142</t>
  </si>
  <si>
    <t>971055024.S</t>
  </si>
  <si>
    <t>Rezanie konštrukcií zo železobetónu hr. panelu 300 mm stenovou pílou -0,03600t</t>
  </si>
  <si>
    <t>904985475</t>
  </si>
  <si>
    <t>143</t>
  </si>
  <si>
    <t>971055034.S</t>
  </si>
  <si>
    <t>Rezanie konštrukcií zo železobetónu hr. panelu 400 mm stenovou pílou -0,04800t</t>
  </si>
  <si>
    <t>-186022978</t>
  </si>
  <si>
    <t>144</t>
  </si>
  <si>
    <t>974083112.S</t>
  </si>
  <si>
    <t>Rezanie betónových mazanín existujúcich vystužených hĺbky nad 50 do 100 mm</t>
  </si>
  <si>
    <t>-1491072695</t>
  </si>
  <si>
    <t>145</t>
  </si>
  <si>
    <t>974083114.S</t>
  </si>
  <si>
    <t>Rezanie betónových mazanín existujúcich vystužených hĺbky nad 150 do 200 mm</t>
  </si>
  <si>
    <t>-875052567</t>
  </si>
  <si>
    <t>146</t>
  </si>
  <si>
    <t>975053141.S</t>
  </si>
  <si>
    <t>Viacradové podchyenie stropov pre osadenie nosníkov, do výšky podchytenia 3,50 m a zaťaženia nad 800 do 1500 kg/m2</t>
  </si>
  <si>
    <t>1345869624</t>
  </si>
  <si>
    <t>147</t>
  </si>
  <si>
    <t>978059531.S</t>
  </si>
  <si>
    <t>Odsekanie a odobratie obkladov stien z obkladačiek vnútorných vrátane podkladovej omietky nad 2 m2,  -0,06800t</t>
  </si>
  <si>
    <t>1123485856</t>
  </si>
  <si>
    <t>148</t>
  </si>
  <si>
    <t>978071211.S</t>
  </si>
  <si>
    <t>Odsekanie a odstránenie izolácie lepenkovej zvislej,  -0,07300t</t>
  </si>
  <si>
    <t>1817488850</t>
  </si>
  <si>
    <t>149</t>
  </si>
  <si>
    <t>978071251.S</t>
  </si>
  <si>
    <t>Odsekanie a odstránenie izolácie lepenkovej vodorovnej,  -0,07300t</t>
  </si>
  <si>
    <t>-1176909997</t>
  </si>
  <si>
    <t>150</t>
  </si>
  <si>
    <t>979081111.S</t>
  </si>
  <si>
    <t>Odvoz sutiny a vybúraných hmôt na skládku do 1 km</t>
  </si>
  <si>
    <t>-1341149817</t>
  </si>
  <si>
    <t>151</t>
  </si>
  <si>
    <t>979081121.S</t>
  </si>
  <si>
    <t>Odvoz sutiny a vybúraných hmôt na skládku za každý ďalší 1 km</t>
  </si>
  <si>
    <t>-25054414</t>
  </si>
  <si>
    <t>152</t>
  </si>
  <si>
    <t>979082111.S</t>
  </si>
  <si>
    <t>Vnútrostavenisková doprava sutiny a vybúraných hmôt do 10 m</t>
  </si>
  <si>
    <t>-967213945</t>
  </si>
  <si>
    <t>153</t>
  </si>
  <si>
    <t>979082121.S</t>
  </si>
  <si>
    <t>Vnútrostavenisková doprava sutiny a vybúraných hmôt za každých ďalších 5 m</t>
  </si>
  <si>
    <t>-1342225670</t>
  </si>
  <si>
    <t>154</t>
  </si>
  <si>
    <t>979089012.S</t>
  </si>
  <si>
    <t>Poplatok za skladovanie - betón, tehly, dlaždice (17 01) ostatné</t>
  </si>
  <si>
    <t>-1930098956</t>
  </si>
  <si>
    <t>155</t>
  </si>
  <si>
    <t>979089212.S</t>
  </si>
  <si>
    <t>Poplatok za skladovanie - bitúmenové zmesi, uholný decht, dechtové výrobky (17 03 ), ostatné</t>
  </si>
  <si>
    <t>623193003</t>
  </si>
  <si>
    <t>Presun hmôt HSV</t>
  </si>
  <si>
    <t>156</t>
  </si>
  <si>
    <t>999281111.S</t>
  </si>
  <si>
    <t>Presun hmôt pre opravy a údržbu objektov vrátane vonkajších plášťov výšky do 25 m</t>
  </si>
  <si>
    <t>760583139</t>
  </si>
  <si>
    <t>PSV</t>
  </si>
  <si>
    <t>Práce a dodávky PSV</t>
  </si>
  <si>
    <t>711</t>
  </si>
  <si>
    <t>Izolácie proti vode a vlhkosti</t>
  </si>
  <si>
    <t>157</t>
  </si>
  <si>
    <t>711111001.S</t>
  </si>
  <si>
    <t>Zhotovenie izolácie proti zemnej vlhkosti vodorovná náterom penetračným za studena</t>
  </si>
  <si>
    <t>-1180491776</t>
  </si>
  <si>
    <t>158</t>
  </si>
  <si>
    <t>711112001.S</t>
  </si>
  <si>
    <t>Zhotovenie  izolácie proti zemnej vlhkosti zvislá penetračným náterom za studena</t>
  </si>
  <si>
    <t>-501663693</t>
  </si>
  <si>
    <t>159</t>
  </si>
  <si>
    <t>246170000900.S</t>
  </si>
  <si>
    <t>Lak asfaltový penetračný</t>
  </si>
  <si>
    <t>246649334</t>
  </si>
  <si>
    <t>160</t>
  </si>
  <si>
    <t>711132103.S</t>
  </si>
  <si>
    <t>Zhotovenie  izolácie proti zemnej vlhkosti zvislo, separačná fólia na sucho</t>
  </si>
  <si>
    <t>750655202</t>
  </si>
  <si>
    <t>161</t>
  </si>
  <si>
    <t>693110002000.S</t>
  </si>
  <si>
    <t>Geotextília polypropylénová netkaná 200 g/m2</t>
  </si>
  <si>
    <t>-192751464</t>
  </si>
  <si>
    <t>162</t>
  </si>
  <si>
    <t>711132107.S</t>
  </si>
  <si>
    <t>Zhotovenie izolácie proti zemnej vlhkosti nopovou fóloiu položenou voľne na ploche zvislej</t>
  </si>
  <si>
    <t>201396414</t>
  </si>
  <si>
    <t>163</t>
  </si>
  <si>
    <t>283230002700</t>
  </si>
  <si>
    <t>Nopová HDPE fólia FONDALINE 500, výška nopu 8 mm, proti zemnej vlhkosti s radónovou ochranou, pre spodnú stavbu, alebo výrobok s rovnakými technickými vlastnosťami</t>
  </si>
  <si>
    <t>-459990303</t>
  </si>
  <si>
    <t>164</t>
  </si>
  <si>
    <t>711141559.S</t>
  </si>
  <si>
    <t>Zhotovenie  izolácie proti zemnej vlhkosti a tlakovej vode vodorovná NAIP pritavením</t>
  </si>
  <si>
    <t>-273766718</t>
  </si>
  <si>
    <t>165</t>
  </si>
  <si>
    <t>711142559.S</t>
  </si>
  <si>
    <t>Zhotovenie  izolácie proti zemnej vlhkosti a tlakovej vode zvislá NAIP pritavením</t>
  </si>
  <si>
    <t>1721993900</t>
  </si>
  <si>
    <t>166</t>
  </si>
  <si>
    <t>628310001200</t>
  </si>
  <si>
    <t>Pás asfaltový FOALBIT AL S 40 pre spodné vrstvy hydroizolačných systémov (parotesná zábrana a protiradónová izolácia),alebo výrobok s rovnakými technickými vlastnosťami</t>
  </si>
  <si>
    <t>-1930456947</t>
  </si>
  <si>
    <t>167</t>
  </si>
  <si>
    <t>711211051.S</t>
  </si>
  <si>
    <t>Jednozlož. silikátová hydroizolačná hmota, stierka vodorovná</t>
  </si>
  <si>
    <t>-1703145619</t>
  </si>
  <si>
    <t>168</t>
  </si>
  <si>
    <t>711212051.S</t>
  </si>
  <si>
    <t>Jednozlož. silikátová hydroizolačná hmota, stierka zvislá</t>
  </si>
  <si>
    <t>1599588513</t>
  </si>
  <si>
    <t>169</t>
  </si>
  <si>
    <t>245610003500</t>
  </si>
  <si>
    <t xml:space="preserve">Páska tesniaca špeciálna ASO-DICHTBAND 2000-S, pre náročné aplikácie s vysokým zaťažením, 120 mm/50 m, </t>
  </si>
  <si>
    <t>470239371</t>
  </si>
  <si>
    <t>170</t>
  </si>
  <si>
    <t>711471051.S</t>
  </si>
  <si>
    <t>Zhotovenie izolácie proti tlakovej vode PVC fóliou položenou voľne na vodorovnej ploche so zvarením spoju</t>
  </si>
  <si>
    <t>588026323</t>
  </si>
  <si>
    <t>171</t>
  </si>
  <si>
    <t>711472051.S</t>
  </si>
  <si>
    <t>Zhotovenie izolácie proti tlakovej vode PVC fóliou položenou voľne na ploche zvislej so zvarením spoju</t>
  </si>
  <si>
    <t>715582822</t>
  </si>
  <si>
    <t>172</t>
  </si>
  <si>
    <t>283220000300</t>
  </si>
  <si>
    <t>Hydroizolačná fólia PVC-P FATRAFOL 803, hr. 1,5 mm, š. 1,3 m, izolácia základov proti zemnej vlhkosti, tlakovej vode, radónu, hnedá,alebo výrobok s rovnakými technickými vlastnosťami</t>
  </si>
  <si>
    <t>-489338057</t>
  </si>
  <si>
    <t>173</t>
  </si>
  <si>
    <t>711491171.S</t>
  </si>
  <si>
    <t>Zhotovenie podkladnej vrstvy izolácie z textílie na ploche vodorovnej, pre izolácie proti zemnej vlhkosti, podpovrchovej a tlakovej vode</t>
  </si>
  <si>
    <t>-774924908</t>
  </si>
  <si>
    <t>174</t>
  </si>
  <si>
    <t>711491172.S</t>
  </si>
  <si>
    <t>Zhotovenie ochrannej vrstvy izolácie z textílie na ploche vodorovnej, pre izolácie proti zemnej vlhkosti, podpovrchovej a tlakovej vode</t>
  </si>
  <si>
    <t>-1748142548</t>
  </si>
  <si>
    <t>175</t>
  </si>
  <si>
    <t>711491175.S</t>
  </si>
  <si>
    <t>Pripevnenie textílie na plochy vodorovné kotviacimi páskami</t>
  </si>
  <si>
    <t>905199301</t>
  </si>
  <si>
    <t>176</t>
  </si>
  <si>
    <t>553430004800.S</t>
  </si>
  <si>
    <t>Lišta kútová z poplastovaného plechu PVC š. 100 mm, dĺ. 2 m</t>
  </si>
  <si>
    <t>-382026893</t>
  </si>
  <si>
    <t>177</t>
  </si>
  <si>
    <t>711491271.S</t>
  </si>
  <si>
    <t>Zhotovenie podkladnej vrstvy izolácie z textílie na ploche zvislej, pre izolácie proti zemnej vlhkosti, podpovrchovej a tlakovej vode</t>
  </si>
  <si>
    <t>140417986</t>
  </si>
  <si>
    <t>178</t>
  </si>
  <si>
    <t>711491272.S</t>
  </si>
  <si>
    <t>Zhotovenie ochrannej vrstvy izolácie z textílie na ploche zvislej, pre izolácie proti zemnej vlhkosti, podpovrchovej a tlakovej vode</t>
  </si>
  <si>
    <t>-38625533</t>
  </si>
  <si>
    <t>179</t>
  </si>
  <si>
    <t>693110004500.S</t>
  </si>
  <si>
    <t>Geotextília polypropylénová netkaná 300 g/m2</t>
  </si>
  <si>
    <t>-1145769779</t>
  </si>
  <si>
    <t>180</t>
  </si>
  <si>
    <t>711491275.S</t>
  </si>
  <si>
    <t>Pripevnenie textílie na plochy zvislé kotviacimi páskami</t>
  </si>
  <si>
    <t>205842694</t>
  </si>
  <si>
    <t>181</t>
  </si>
  <si>
    <t>553430004600.S</t>
  </si>
  <si>
    <t>Lišta stenová z poplastovaného plechu FATRAFOL, PVC š. 100 mm, dĺ. 2 m,alebo výrobok s rovnakými technickými vlastnosťami</t>
  </si>
  <si>
    <t>-1816960591</t>
  </si>
  <si>
    <t>182</t>
  </si>
  <si>
    <t>998711202.S</t>
  </si>
  <si>
    <t>Presun hmôt pre izoláciu proti vode v objektoch výšky nad 6 do 12 m</t>
  </si>
  <si>
    <t>%</t>
  </si>
  <si>
    <t>912309419</t>
  </si>
  <si>
    <t>712</t>
  </si>
  <si>
    <t>Izolácie striech, povlakové krytiny</t>
  </si>
  <si>
    <t>183</t>
  </si>
  <si>
    <t>712290010.S</t>
  </si>
  <si>
    <t>Zhotovenie parozábrany pre strechy ploché do 10°</t>
  </si>
  <si>
    <t>1074823769</t>
  </si>
  <si>
    <t>184</t>
  </si>
  <si>
    <t>283230007300</t>
  </si>
  <si>
    <t>Parozábrana FATRAFOL Fatrapar E, hr. 0,15 mm, š. 2 m, materiál na báze PO - modifikovaný PE, alebo výrobok s rovnakými technickými vlastnosťami</t>
  </si>
  <si>
    <t>1812342400</t>
  </si>
  <si>
    <t>185</t>
  </si>
  <si>
    <t>712370070.S</t>
  </si>
  <si>
    <t>Zhotovenie povlakovej krytiny striech plochých do 10° PVC-P fóliou upevnenou prikotvením so zvarením spoju</t>
  </si>
  <si>
    <t>-1510859018</t>
  </si>
  <si>
    <t>186</t>
  </si>
  <si>
    <t>283220002300</t>
  </si>
  <si>
    <t>Hydroizolačná fólia PVC-P FATRAFOL 810, hr. 2,00 mm, š. 1,6/2,05 m, izolácia plochých striech, sivá,alebo výrobok s rovnakými technickými vlastnosťami</t>
  </si>
  <si>
    <t>-881720624</t>
  </si>
  <si>
    <t>187</t>
  </si>
  <si>
    <t>712973410.S</t>
  </si>
  <si>
    <t>Detaily k termoplastom všeobecne, kútový uholník z hrubopoplastovaného plechu RŠ 80 mm, ohyb 90-135°</t>
  </si>
  <si>
    <t>859328273</t>
  </si>
  <si>
    <t>188</t>
  </si>
  <si>
    <t>712973610.S</t>
  </si>
  <si>
    <t>Detaily k termoplastom všeobecne, nárožný uholník z hrubopoplast. plechu RŠ 80 mm, ohyb 90-135°</t>
  </si>
  <si>
    <t>-1439288925</t>
  </si>
  <si>
    <t>189</t>
  </si>
  <si>
    <t>712973710.S</t>
  </si>
  <si>
    <t>Detaily k termoplastom všeobecne, ukončujúci profil na stene tvaru "C" pre zateplovanie z hrubopoplast. plechu RŠ 140 mm</t>
  </si>
  <si>
    <t>1417651325</t>
  </si>
  <si>
    <t>190</t>
  </si>
  <si>
    <t>712973885.S</t>
  </si>
  <si>
    <t>Detaily k termoplastom všeobecne, oplechovanie okraja odkvapovou lištou z hrubopolpast. plechu RŠ 200 mm</t>
  </si>
  <si>
    <t>869902868</t>
  </si>
  <si>
    <t>191</t>
  </si>
  <si>
    <t>712990040.S</t>
  </si>
  <si>
    <t>Položenie geotextílie vodorovne alebo zvislo na strechy ploché do 10°</t>
  </si>
  <si>
    <t>-1286671244</t>
  </si>
  <si>
    <t>192</t>
  </si>
  <si>
    <t>1138703016</t>
  </si>
  <si>
    <t>193</t>
  </si>
  <si>
    <t>998712202.S</t>
  </si>
  <si>
    <t>Presun hmôt pre izoláciu povlakovej krytiny v objektoch výšky nad 6 do 12 m</t>
  </si>
  <si>
    <t>-1842565764</t>
  </si>
  <si>
    <t>713</t>
  </si>
  <si>
    <t>Izolácie tepelné</t>
  </si>
  <si>
    <t>194</t>
  </si>
  <si>
    <t>713120010.S</t>
  </si>
  <si>
    <t>Zakrývanie tepelnej izolácie podláh fóliou</t>
  </si>
  <si>
    <t>-1140223482</t>
  </si>
  <si>
    <t>195</t>
  </si>
  <si>
    <t>283230011400.S</t>
  </si>
  <si>
    <t xml:space="preserve">Krycia PE fólia hr. 0,12 mm, </t>
  </si>
  <si>
    <t>534394155</t>
  </si>
  <si>
    <t>196</t>
  </si>
  <si>
    <t>713122111.S</t>
  </si>
  <si>
    <t>Montáž tepelnej izolácie podláh polystyrénom, kladeným voľne v jednej vrstve</t>
  </si>
  <si>
    <t>1747001861</t>
  </si>
  <si>
    <t>197</t>
  </si>
  <si>
    <t>283720008000.S</t>
  </si>
  <si>
    <t>Doska EPS hr. 100 mm, pevnosť v tlaku 100 kPa, na zateplenie podláh a plochých striech</t>
  </si>
  <si>
    <t>1739988308</t>
  </si>
  <si>
    <t>198</t>
  </si>
  <si>
    <t>713132211.S</t>
  </si>
  <si>
    <t>Montáž tepelnej izolácie podzemných stien a základov xps celoplošným prilepením</t>
  </si>
  <si>
    <t>1218145788</t>
  </si>
  <si>
    <t>199</t>
  </si>
  <si>
    <t>283750002100</t>
  </si>
  <si>
    <t>Doska XPS STYRODUR 3000 CS hr. 100 mm, zakladanie stavieb, podlahy, obrátené ploché strechy, alebo výrobok s rovnakými technickými vlastnosťami</t>
  </si>
  <si>
    <t>-50465807</t>
  </si>
  <si>
    <t>200</t>
  </si>
  <si>
    <t>713142155.S</t>
  </si>
  <si>
    <t>Montáž tepelnej izolácie striech plochých do 10° polystyrénom, rozloženej v jednej vrstve, prikotvením</t>
  </si>
  <si>
    <t>-1053639321</t>
  </si>
  <si>
    <t>201</t>
  </si>
  <si>
    <t>283720009300.S</t>
  </si>
  <si>
    <t>Doska EPS hr. 160 mm, pevnosť v tlaku 150 kPa, na zateplenie podláh a plochých striech</t>
  </si>
  <si>
    <t>2020778506</t>
  </si>
  <si>
    <t>202</t>
  </si>
  <si>
    <t>713142160.S</t>
  </si>
  <si>
    <t>Montáž tepelnej izolácie striech plochých do 10° spádovými doskami z polystyrénu v jednej vrstve</t>
  </si>
  <si>
    <t>-1849649352</t>
  </si>
  <si>
    <t>203</t>
  </si>
  <si>
    <t>283760007500.S</t>
  </si>
  <si>
    <t>Doska spádová EPS, pevnosť v tlaku 150 kPa, šedý polystyrén pre vyspádovanie plochých striech</t>
  </si>
  <si>
    <t>-454151825</t>
  </si>
  <si>
    <t>204</t>
  </si>
  <si>
    <t>713144090.S</t>
  </si>
  <si>
    <t>Montáž tepelnej izolácie na atiku z XPS prikotvením</t>
  </si>
  <si>
    <t>-543454739</t>
  </si>
  <si>
    <t>205</t>
  </si>
  <si>
    <t>283750002000</t>
  </si>
  <si>
    <t>Doska XPS STYRODUR 3000 CS hr. 80 mm, zakladanie stavieb, podlahy, obrátené ploché strechy, alebo výrobok s rovnakými technickými vlastnosťami</t>
  </si>
  <si>
    <t>1329476153</t>
  </si>
  <si>
    <t>206</t>
  </si>
  <si>
    <t>1698911054</t>
  </si>
  <si>
    <t>207</t>
  </si>
  <si>
    <t>713191221.S</t>
  </si>
  <si>
    <t>Izolácie tepelné obloženie stien páskami do výšky 100 mm</t>
  </si>
  <si>
    <t>-452353378</t>
  </si>
  <si>
    <t>208</t>
  </si>
  <si>
    <t>998713202.S</t>
  </si>
  <si>
    <t>Presun hmôt pre izolácie tepelné v objektoch výšky nad 6 m do 12 m</t>
  </si>
  <si>
    <t>371279239</t>
  </si>
  <si>
    <t>725</t>
  </si>
  <si>
    <t>Zdravotechnika - zariaďovacie predmety</t>
  </si>
  <si>
    <t>209</t>
  </si>
  <si>
    <t>725110814.S</t>
  </si>
  <si>
    <t>Demontáž záchoda odsávacieho alebo kombinačného,  -0,03420t</t>
  </si>
  <si>
    <t>súb.</t>
  </si>
  <si>
    <t>-2044287033</t>
  </si>
  <si>
    <t>210</t>
  </si>
  <si>
    <t>725122813.S</t>
  </si>
  <si>
    <t>Demontáž pisoára s nádržkou a 1 záchodom,  -0,01720t</t>
  </si>
  <si>
    <t>607908818</t>
  </si>
  <si>
    <t>211</t>
  </si>
  <si>
    <t>725210821.S</t>
  </si>
  <si>
    <t>Demontáž umývadiel alebo umývadielok bez výtokovej armatúry,  -0,01946t</t>
  </si>
  <si>
    <t>1328836815</t>
  </si>
  <si>
    <t>212</t>
  </si>
  <si>
    <t>725220831.S</t>
  </si>
  <si>
    <t>Demontáž vane liatinovej rohovej,  -0.09510t</t>
  </si>
  <si>
    <t>-1036017924</t>
  </si>
  <si>
    <t>213</t>
  </si>
  <si>
    <t>725820802.S</t>
  </si>
  <si>
    <t>Demontáž batérie stojankovej do 1 otvoru,  -0,00086t</t>
  </si>
  <si>
    <t>678956380</t>
  </si>
  <si>
    <t>214</t>
  </si>
  <si>
    <t>725840870.S</t>
  </si>
  <si>
    <t>Demontáž batérie vaňovej, sprchovej nástennej,  -0,00225t</t>
  </si>
  <si>
    <t>1514957226</t>
  </si>
  <si>
    <t>215</t>
  </si>
  <si>
    <t>725860820.S</t>
  </si>
  <si>
    <t>Demontáž jednoduchej zápachovej uzávierky pre zariaďovacie predmety, umývadlá, drezy, práčky  -0,00085t</t>
  </si>
  <si>
    <t>-1004523709</t>
  </si>
  <si>
    <t>216</t>
  </si>
  <si>
    <t>725860822.S</t>
  </si>
  <si>
    <t>Demontáž zápachovej uzávierky pre zariaďovacie predmety, vane, sprchy  -0,00122t</t>
  </si>
  <si>
    <t>-2091766663</t>
  </si>
  <si>
    <t>763</t>
  </si>
  <si>
    <t>Konštrukcie - drevostavby</t>
  </si>
  <si>
    <t>217</t>
  </si>
  <si>
    <t>763134580.S</t>
  </si>
  <si>
    <t>Montáž podhľadu z minerálnych kaziet, rozmer 600x600 mm, konštrukcia skrytá</t>
  </si>
  <si>
    <t>1679239641</t>
  </si>
  <si>
    <t>218</t>
  </si>
  <si>
    <t>631480001700</t>
  </si>
  <si>
    <t xml:space="preserve">Stropný podhľad  hr. 15 mm, 600x600 mm, minerálna kazeta so zapustenou hranou </t>
  </si>
  <si>
    <t>1451403119</t>
  </si>
  <si>
    <t>219</t>
  </si>
  <si>
    <t>998763201.S</t>
  </si>
  <si>
    <t>Presun hmôt pre drevostavby v objektoch výšky do 12 m</t>
  </si>
  <si>
    <t>-918587374</t>
  </si>
  <si>
    <t>766</t>
  </si>
  <si>
    <t>Konštrukcie stolárske</t>
  </si>
  <si>
    <t>220</t>
  </si>
  <si>
    <t>76666211Di02</t>
  </si>
  <si>
    <t>Di02 D+M vnutorné dvere jednokrídlové, otočné, 800x1970mm, voštinová výplň, plné s podrážkou, ocelová zárubeň, bez prahu, kovanie</t>
  </si>
  <si>
    <t>603340627</t>
  </si>
  <si>
    <t>221</t>
  </si>
  <si>
    <t>76666211Di03</t>
  </si>
  <si>
    <t>Di03 D+M vnutorné dvere jednokrídlové, otočné, 700x1970mm, voštinová výplň, plné s poldrážkou , ocelová zárubeň, bez prahu, kovanie</t>
  </si>
  <si>
    <t>-1879734355</t>
  </si>
  <si>
    <t>222</t>
  </si>
  <si>
    <t>76666211Di04</t>
  </si>
  <si>
    <t>Di04 D+M vnutorné dvere jednokrídlové, otočné, 900x1970mm, voštinová výplň, plné s poldrážkou , ocelová zárubeň, bez prahu, kovanie</t>
  </si>
  <si>
    <t>1968495280</t>
  </si>
  <si>
    <t>223</t>
  </si>
  <si>
    <t>76666211Di05</t>
  </si>
  <si>
    <t>Di05 D+M vnutorné dvere jednokrídlové, otočné, 1100x1970mm, celopresklené, hliníkový profil ,PO EI30/D3-C, bez prahu, kovanie</t>
  </si>
  <si>
    <t>-836916475</t>
  </si>
  <si>
    <t>224</t>
  </si>
  <si>
    <t>76666211Di06</t>
  </si>
  <si>
    <t>Di06 D+M vnutorné dvere dvojkrídlové, otočné, 1450x1970mm, celopresklené, hliníkový profil ,PO EI30/D3-C, bez prahu, kovanie</t>
  </si>
  <si>
    <t>58415041</t>
  </si>
  <si>
    <t>225</t>
  </si>
  <si>
    <t>76666211Di07</t>
  </si>
  <si>
    <t>Di07 D+M vnutorné dvere jednokrídlové, otočné, 600x1970mm, voštinová výplň, plné s poldrážkou , ocelová zárubeň, bez prahu, kovanie</t>
  </si>
  <si>
    <t>-1301864355</t>
  </si>
  <si>
    <t>226</t>
  </si>
  <si>
    <t>76666211Di08</t>
  </si>
  <si>
    <t>Di08 D+M vnutorné dvere dvojkrídlové, otočné, 1450x1970mm, voštinová výplň, plné s poldrážkou , ocelová zárubeň, bez prahu, kovanie</t>
  </si>
  <si>
    <t>1451599458</t>
  </si>
  <si>
    <t>227</t>
  </si>
  <si>
    <t>76666211Di09</t>
  </si>
  <si>
    <t>Di09 D+M vnutorné dvere dvojkrídlové, otočné, 1400x1970mm, celopresklené, hliníkový profil ,PO EI30/D3-C, bez prahu, kovanie</t>
  </si>
  <si>
    <t>601449364</t>
  </si>
  <si>
    <t>228</t>
  </si>
  <si>
    <t>76666211Di10</t>
  </si>
  <si>
    <t>Di10 D+M vnutorné dvere jednokrídlové, otočné, 900x1970mm, celopresklené, hliníkový profil ,PO EI30/D3-C, bez prahu, kovanie</t>
  </si>
  <si>
    <t>-169889142</t>
  </si>
  <si>
    <t>293</t>
  </si>
  <si>
    <t>76666211Di11</t>
  </si>
  <si>
    <t>Di11 D+M vnutorné dvere jednokrídlové, otočné, 1000x1970mm, voštinová výplň, plné s poldrážkou , ocelová zárubeň, bez prahu, kovanie</t>
  </si>
  <si>
    <t>-795794638</t>
  </si>
  <si>
    <t>229</t>
  </si>
  <si>
    <t>766821811.S</t>
  </si>
  <si>
    <t>Demontáž vstavanej skrine jednokrídlových    -0,08800t</t>
  </si>
  <si>
    <t>-1366166822</t>
  </si>
  <si>
    <t>230</t>
  </si>
  <si>
    <t>998766202.S</t>
  </si>
  <si>
    <t>Presun hmot pre konštrukcie stolárske v objektoch výšky nad 6 do 12 m</t>
  </si>
  <si>
    <t>25774406</t>
  </si>
  <si>
    <t>767</t>
  </si>
  <si>
    <t>Konštrukcie doplnkové kovové</t>
  </si>
  <si>
    <t>231</t>
  </si>
  <si>
    <t>767581802.S</t>
  </si>
  <si>
    <t>Demontáž podhľadov lamiel,  -0,00400t</t>
  </si>
  <si>
    <t>-1506133913</t>
  </si>
  <si>
    <t>232</t>
  </si>
  <si>
    <t>767582800.S</t>
  </si>
  <si>
    <t>Demontáž podhľadov roštov,  -0,00200t</t>
  </si>
  <si>
    <t>-751222563</t>
  </si>
  <si>
    <t>233</t>
  </si>
  <si>
    <t>76761210OK01</t>
  </si>
  <si>
    <t>OK01 D+M hliníkové okno dvojkrídlové, fix 2100x1600mm, izolačné sklo, Uw=max 0,85 W/m2K, PO EI 45/D1,  obojstranné obvodové HI pásky, vonk. parapet elox hliník</t>
  </si>
  <si>
    <t>-555720110</t>
  </si>
  <si>
    <t>234</t>
  </si>
  <si>
    <t>76761210OK02</t>
  </si>
  <si>
    <t>OK02 D+M hliníkové okno dvojkrídlové, fix 2400x1600mm, izolačné sklo, Uw=max 0,85 W/m2K, PO EI 45/D1,  obojstranné obvodové HI pásky, vonk. parapet elox hliník</t>
  </si>
  <si>
    <t>-362104746</t>
  </si>
  <si>
    <t>235</t>
  </si>
  <si>
    <t>76764111DE01</t>
  </si>
  <si>
    <t>De01 D+M vonkajšie dvere plastové otočné plné, 1000x2100mm, obojstranná HI páska, bez prahu, zateplené, kovanie</t>
  </si>
  <si>
    <t>-428110224</t>
  </si>
  <si>
    <t>236</t>
  </si>
  <si>
    <t>76764111DE02</t>
  </si>
  <si>
    <t>De02 D+M vonkajšie dvere  dvojkrídlové hliníkové otočné celopresklené, 2400x2650= 900x2650 kridlo+ 1500x2650 fix mm, obojstranná HI páska,Uw= max0,85 W/m2K,  bez prahu, , kovanie</t>
  </si>
  <si>
    <t>-1224417677</t>
  </si>
  <si>
    <t>237</t>
  </si>
  <si>
    <t>76764111DE03</t>
  </si>
  <si>
    <t>De03 D+M vonkajšie dvere  trojkrídlové hliníkové otočné celopresklené, 2400x2650= 1800x2650 2-kridlo+ 600x2650 fix mm, obojstranná HI páska,Uw= max0,85 W/m2K,  bez prahu, , kovanie</t>
  </si>
  <si>
    <t>-1192468118</t>
  </si>
  <si>
    <t>292</t>
  </si>
  <si>
    <t>76764111DE04</t>
  </si>
  <si>
    <t>De04 D+M vonkajšie dvere  dvojkrídlové hliníkové otočné celopresklené, 2500x2450 mm, obojstranná HI páska,Uw= max0,85 W/m2K,  bez prahu, , kovanie</t>
  </si>
  <si>
    <t>564511891</t>
  </si>
  <si>
    <t>291</t>
  </si>
  <si>
    <t>767995103.S2</t>
  </si>
  <si>
    <t>DP16 Montáž a dodávka  - ocelová rampa pre zásobovanie 850x5855mm</t>
  </si>
  <si>
    <t>-1704947304</t>
  </si>
  <si>
    <t>238</t>
  </si>
  <si>
    <t>767995104.S1</t>
  </si>
  <si>
    <t>OK1 až OK6 Montáž ostatných atypických kovových stavebných doplnkových konštrukcií nad 20 do 50 kg</t>
  </si>
  <si>
    <t>kg</t>
  </si>
  <si>
    <t>1620464065</t>
  </si>
  <si>
    <t>239</t>
  </si>
  <si>
    <t>136110020400.S</t>
  </si>
  <si>
    <t>Plech oceľový hrubý 12x1000x2000 mm, ozn. 11 373.0, podľa EN S235JRG1</t>
  </si>
  <si>
    <t>-432161694</t>
  </si>
  <si>
    <t>240</t>
  </si>
  <si>
    <t>133830000203.S</t>
  </si>
  <si>
    <t>Tyč oceľová stredná prierezu IPE 160 mm, ozn. 11 373, podľa EN ISO S235JRG1</t>
  </si>
  <si>
    <t>-1762422700</t>
  </si>
  <si>
    <t>241</t>
  </si>
  <si>
    <t>134830000400.S</t>
  </si>
  <si>
    <t>Tyč oceľová prierezu IPE 220 mm, ozn. 11 373, podľa EN ISO S235JRG1</t>
  </si>
  <si>
    <t>321656574</t>
  </si>
  <si>
    <t>242</t>
  </si>
  <si>
    <t>134840000503.S</t>
  </si>
  <si>
    <t>Spoje, zvary</t>
  </si>
  <si>
    <t>-1236621427</t>
  </si>
  <si>
    <t>243</t>
  </si>
  <si>
    <t>767995105.S1</t>
  </si>
  <si>
    <t>OR1, OR2, OR3 Montáž ostatných atypických kovových stavebných doplnkových konštrukcií nad 50 do 100 kg</t>
  </si>
  <si>
    <t>1851684822</t>
  </si>
  <si>
    <t>244</t>
  </si>
  <si>
    <t>133880001140.S</t>
  </si>
  <si>
    <t>Oceľový nosník HEA 180, z valcovanej ocele S235JR</t>
  </si>
  <si>
    <t>-895566589</t>
  </si>
  <si>
    <t>245</t>
  </si>
  <si>
    <t>133880001180.S</t>
  </si>
  <si>
    <t>Oceľový nosník HEA 260, z valcovanej ocele S235JR</t>
  </si>
  <si>
    <t>-291900017</t>
  </si>
  <si>
    <t>246</t>
  </si>
  <si>
    <t>133880001182.S</t>
  </si>
  <si>
    <t>Oceľový nosník HEA 280, z valcovanej ocele S235JR</t>
  </si>
  <si>
    <t>-1770858979</t>
  </si>
  <si>
    <t>247</t>
  </si>
  <si>
    <t>445802362</t>
  </si>
  <si>
    <t>248</t>
  </si>
  <si>
    <t>136110020700.S</t>
  </si>
  <si>
    <t>Plech oceľový hrubý 15x1000x2000 mm, ozn. 11 373.0, podľa EN S235JRG1</t>
  </si>
  <si>
    <t>-1896205887</t>
  </si>
  <si>
    <t>249</t>
  </si>
  <si>
    <t>-1105195649</t>
  </si>
  <si>
    <t>250</t>
  </si>
  <si>
    <t>309020002400.S</t>
  </si>
  <si>
    <t>Skrutka šesťhranná DIN 933 M 16x50 mm, pevnostná trieda 8,8, zinok</t>
  </si>
  <si>
    <t>1576192102</t>
  </si>
  <si>
    <t>251</t>
  </si>
  <si>
    <t>311110003600.S</t>
  </si>
  <si>
    <t>Matica presná šesťhranná trieda 8 lisovaná M 16 mm</t>
  </si>
  <si>
    <t>tks</t>
  </si>
  <si>
    <t>1969660790</t>
  </si>
  <si>
    <t>252</t>
  </si>
  <si>
    <t>311210005400.S</t>
  </si>
  <si>
    <t>Podložka presná otvor d 17 mm tvar A, oceľ pozinkovaná</t>
  </si>
  <si>
    <t>-1887703036</t>
  </si>
  <si>
    <t>253</t>
  </si>
  <si>
    <t>998767202.S</t>
  </si>
  <si>
    <t>Presun hmôt pre kovové stavebné doplnkové konštrukcie v objektoch výšky nad 6 do 12 m</t>
  </si>
  <si>
    <t>-1379464078</t>
  </si>
  <si>
    <t>771</t>
  </si>
  <si>
    <t>Podlahy z dlaždíc</t>
  </si>
  <si>
    <t>254</t>
  </si>
  <si>
    <t>771541215.S</t>
  </si>
  <si>
    <t xml:space="preserve">Montáž podláh z dlaždíc gres kladených do tmelu flexibil. mrazuvzdorného </t>
  </si>
  <si>
    <t>-134397555</t>
  </si>
  <si>
    <t>255</t>
  </si>
  <si>
    <t>597740001910</t>
  </si>
  <si>
    <t>Dlaždice keramické</t>
  </si>
  <si>
    <t>-478849969</t>
  </si>
  <si>
    <t>256</t>
  </si>
  <si>
    <t>998771202.S</t>
  </si>
  <si>
    <t>Presun hmôt pre podlahy z dlaždíc v objektoch výšky nad 6 do 12 m</t>
  </si>
  <si>
    <t>2089943833</t>
  </si>
  <si>
    <t>776</t>
  </si>
  <si>
    <t>Podlahy povlakové</t>
  </si>
  <si>
    <t>257</t>
  </si>
  <si>
    <t>776401800.S</t>
  </si>
  <si>
    <t>Demontáž soklíkov alebo líšt</t>
  </si>
  <si>
    <t>-1335884128</t>
  </si>
  <si>
    <t>258</t>
  </si>
  <si>
    <t>776420010.S</t>
  </si>
  <si>
    <t>Lepenie podlahových soklov z PVC</t>
  </si>
  <si>
    <t>711908610</t>
  </si>
  <si>
    <t>259</t>
  </si>
  <si>
    <t>284130001500.S</t>
  </si>
  <si>
    <t>Podlahový profil so zaoblenou hranou pre kaučukové podlahoviny, 15x15 mm</t>
  </si>
  <si>
    <t>-1736352638</t>
  </si>
  <si>
    <t>260</t>
  </si>
  <si>
    <t>776511820.S</t>
  </si>
  <si>
    <t>Odstránenie povlakových podláh z nášľapnej plochy lepených s podložkou,  -0,00100t</t>
  </si>
  <si>
    <t>264634992</t>
  </si>
  <si>
    <t>261</t>
  </si>
  <si>
    <t>776541300.S</t>
  </si>
  <si>
    <t>Lepenie povlakových podláh PVC vinyl heterogénnych LVT v dielcoch</t>
  </si>
  <si>
    <t>218245866</t>
  </si>
  <si>
    <t>262</t>
  </si>
  <si>
    <t>284110004000</t>
  </si>
  <si>
    <t xml:space="preserve">Pi05 Podlaha PVC heterogénna, LVT vinylové dielce, ID Inspiration 40 lepený, trieda záťaže 32, </t>
  </si>
  <si>
    <t>-67668290</t>
  </si>
  <si>
    <t>263</t>
  </si>
  <si>
    <t>284110004001</t>
  </si>
  <si>
    <t xml:space="preserve">Pi03 Podlaha PVC heterogénna, LVT vinylové dielce, ID Inspiration 40 lepený, trieda záťaže 32, </t>
  </si>
  <si>
    <t>58404561</t>
  </si>
  <si>
    <t>264</t>
  </si>
  <si>
    <t>776990105.S</t>
  </si>
  <si>
    <t>Vysávanie podkladu pred kladením povlakovýck podláh</t>
  </si>
  <si>
    <t>-2111578986</t>
  </si>
  <si>
    <t>265</t>
  </si>
  <si>
    <t>998776202.S</t>
  </si>
  <si>
    <t>Presun hmôt pre podlahy povlakové v objektoch výšky nad 6 do 12 m</t>
  </si>
  <si>
    <t>-1366890019</t>
  </si>
  <si>
    <t>777</t>
  </si>
  <si>
    <t>Podlahy syntetické</t>
  </si>
  <si>
    <t>266</t>
  </si>
  <si>
    <t>777511021.S</t>
  </si>
  <si>
    <t>Epoxidová samonivelačná stierka hr. 3 mm, penetrácia, 1x náter s kremičitým pieskom</t>
  </si>
  <si>
    <t>812664497</t>
  </si>
  <si>
    <t>267</t>
  </si>
  <si>
    <t>777610100.S</t>
  </si>
  <si>
    <t>Epoxidový penetračný náter jednonásobný</t>
  </si>
  <si>
    <t>2867902</t>
  </si>
  <si>
    <t>268</t>
  </si>
  <si>
    <t>777610215.S</t>
  </si>
  <si>
    <t>Epoxidový uzatvárací náter, 2x pečatiaca vrstva s presypom kremičitým pieskom</t>
  </si>
  <si>
    <t>1159689908</t>
  </si>
  <si>
    <t>269</t>
  </si>
  <si>
    <t>998777202.S</t>
  </si>
  <si>
    <t>Presun hmôt pre podlahy syntetické v objektoch výšky nad 6 do 12 m</t>
  </si>
  <si>
    <t>598089766</t>
  </si>
  <si>
    <t>781</t>
  </si>
  <si>
    <t>Obklady</t>
  </si>
  <si>
    <t>270</t>
  </si>
  <si>
    <t>781445066.S</t>
  </si>
  <si>
    <t xml:space="preserve">Montáž obkladov vnútor. stien z obkladačiek kladených do tmelu v obmedzenom priestore </t>
  </si>
  <si>
    <t>407246767</t>
  </si>
  <si>
    <t>271</t>
  </si>
  <si>
    <t>597640001203.S</t>
  </si>
  <si>
    <t>Obkladačky keramické hr. 8mm</t>
  </si>
  <si>
    <t>-1665168136</t>
  </si>
  <si>
    <t>272</t>
  </si>
  <si>
    <t>781491111.S</t>
  </si>
  <si>
    <t>Montáž plastových profilov pre obklad do tmelu - roh steny</t>
  </si>
  <si>
    <t>1249997072</t>
  </si>
  <si>
    <t>273</t>
  </si>
  <si>
    <t>283410018543.S</t>
  </si>
  <si>
    <t>Profil rohový pre keramický obklad</t>
  </si>
  <si>
    <t>99916450</t>
  </si>
  <si>
    <t>274</t>
  </si>
  <si>
    <t>781491113.S</t>
  </si>
  <si>
    <t>Montáž plastových profilov pre obklad do tmelu - dilatácia</t>
  </si>
  <si>
    <t>279465529</t>
  </si>
  <si>
    <t>275</t>
  </si>
  <si>
    <t>283410018510.S</t>
  </si>
  <si>
    <t>Profil dilatačný úzky pre hr. dlaždíc 10 mm, šírka 6 mm, PVC</t>
  </si>
  <si>
    <t>-380872321</t>
  </si>
  <si>
    <t>276</t>
  </si>
  <si>
    <t>998781202.S</t>
  </si>
  <si>
    <t>Presun hmôt pre obklady keramické v objektoch výšky nad 6 do 12 m</t>
  </si>
  <si>
    <t>2032146489</t>
  </si>
  <si>
    <t>783</t>
  </si>
  <si>
    <t>Nátery</t>
  </si>
  <si>
    <t>277</t>
  </si>
  <si>
    <t>783180201.S</t>
  </si>
  <si>
    <t>Nátery oceľových konštrukcií protipožiarne vypeňovacie ľahkých C a veľmi ľahkých CC, hr. 200 µm</t>
  </si>
  <si>
    <t>1008884468</t>
  </si>
  <si>
    <t>278</t>
  </si>
  <si>
    <t>783225600.S</t>
  </si>
  <si>
    <t>Nátery kov.stav.doplnk.konštr. syntetické na vzduchu schnúce 2x emailovaním - 70µm</t>
  </si>
  <si>
    <t>-1276128090</t>
  </si>
  <si>
    <t>279</t>
  </si>
  <si>
    <t>783226100.S</t>
  </si>
  <si>
    <t>Nátery kov.stav.doplnk.konštr. syntetické na vzduchu schnúce základný - 35µm</t>
  </si>
  <si>
    <t>1063416782</t>
  </si>
  <si>
    <t>280</t>
  </si>
  <si>
    <t>783824120.S1</t>
  </si>
  <si>
    <t xml:space="preserve">Nátery syntetické protiprašné betónových povrchov stropov dvojnásobné </t>
  </si>
  <si>
    <t>973840808</t>
  </si>
  <si>
    <t>281</t>
  </si>
  <si>
    <t>783824220.S1</t>
  </si>
  <si>
    <t xml:space="preserve">Nátery syntetické protiprašné betónových povrchov stien dvojnásobné </t>
  </si>
  <si>
    <t>586080915</t>
  </si>
  <si>
    <t>784</t>
  </si>
  <si>
    <t>Maľby</t>
  </si>
  <si>
    <t>282</t>
  </si>
  <si>
    <t>784402801.S</t>
  </si>
  <si>
    <t>Odstránenie malieb oškrabaním, výšky do 3,80 m, -0,0003 t</t>
  </si>
  <si>
    <t>614533029</t>
  </si>
  <si>
    <t>283</t>
  </si>
  <si>
    <t>784410100.S</t>
  </si>
  <si>
    <t>Penetrovanie jednonásobné jemnozrnných podkladov výšky do 3,80 m</t>
  </si>
  <si>
    <t>1287707204</t>
  </si>
  <si>
    <t>284</t>
  </si>
  <si>
    <t>784418011.S</t>
  </si>
  <si>
    <t>Zakrývanie otvorov,í fóliou v miestnostiach alebo na schodisku</t>
  </si>
  <si>
    <t>1548092471</t>
  </si>
  <si>
    <t>285</t>
  </si>
  <si>
    <t>784418012.S</t>
  </si>
  <si>
    <t>Zakrývanie podláh a zariadení papierom v miestnostiach alebo na schodisku</t>
  </si>
  <si>
    <t>-155063465</t>
  </si>
  <si>
    <t>286</t>
  </si>
  <si>
    <t>784430010.S</t>
  </si>
  <si>
    <t>Maľby akrylátové základné dvojnásobné, ručne nanášané na jemnozrnný podklad výšky do 3,80 m</t>
  </si>
  <si>
    <t>1772932065</t>
  </si>
  <si>
    <t>787</t>
  </si>
  <si>
    <t>Zasklievanie</t>
  </si>
  <si>
    <t>287</t>
  </si>
  <si>
    <t>78761002Di01</t>
  </si>
  <si>
    <t>Di01 D+M dvojkrídlové otváravé dvere celopresklené, hliníkový rám a zárubeň, 2250x2650mm, PO EI 30/D3-C, kovanie</t>
  </si>
  <si>
    <t>-1313418201</t>
  </si>
  <si>
    <t>288</t>
  </si>
  <si>
    <t>998787202.S</t>
  </si>
  <si>
    <t>Presun hmôt pre zasklievanie v objektoch výšky nad 6 do 12 m</t>
  </si>
  <si>
    <t>381154260</t>
  </si>
  <si>
    <t>Prehľad ekvivalentných materiálov, výrobkov a zariadení</t>
  </si>
  <si>
    <t xml:space="preserve">určený výberom </t>
  </si>
  <si>
    <t>CHARAKTERISTIKA  ekvivalentu</t>
  </si>
  <si>
    <t>POPIS</t>
  </si>
  <si>
    <t>KÓD</t>
  </si>
  <si>
    <t>TYP</t>
  </si>
  <si>
    <t>Rekonštrukcia vybraných priestorov pavilónu E na stravovaciu prevádzku</t>
  </si>
  <si>
    <t>OBJEKT</t>
  </si>
  <si>
    <t xml:space="preserve"> </t>
  </si>
  <si>
    <t>Výťah</t>
  </si>
  <si>
    <t>Výťah (nosnosť 1150 kg/15 osôb, 2 stanice –2 nástupiská pri dopravnom zdvihu 4 m, dopravná rýchlosť je 1,0 ms-1, pohon v šachte, kabína výťahu nepriechodná, svetlé rozmery šxh 1350x2000x2200 mm, kabínové dvere automatické dvojdielne stranové o rozmeroch 1100x2100 mm, 3 PEN 50 Hz 400 V/TN-S, výkon motora 6,7 kW, spĺňa požiadavky Nariadenia vlády SR č. 235/2015 Z. z., )</t>
  </si>
  <si>
    <t xml:space="preserve">     - Výťah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</si>
</sst>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9"/>
      <name val="Arial CE"/>
      <charset val="238"/>
    </font>
    <font>
      <sz val="8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CFFCC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hair">
        <color rgb="FF969696"/>
      </top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/>
  </cellStyleXfs>
  <cellXfs count="2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5" fillId="0" borderId="0" xfId="0" applyFont="1"/>
    <xf numFmtId="0" fontId="0" fillId="0" borderId="36" xfId="0" applyBorder="1"/>
    <xf numFmtId="0" fontId="0" fillId="0" borderId="37" xfId="0" applyBorder="1"/>
    <xf numFmtId="0" fontId="0" fillId="0" borderId="25" xfId="0" applyBorder="1"/>
    <xf numFmtId="0" fontId="11" fillId="0" borderId="35" xfId="0" applyFont="1" applyBorder="1" applyAlignment="1">
      <alignment horizontal="left" vertical="center"/>
    </xf>
    <xf numFmtId="0" fontId="0" fillId="0" borderId="34" xfId="0" applyBorder="1"/>
    <xf numFmtId="0" fontId="0" fillId="0" borderId="35" xfId="0" applyBorder="1"/>
    <xf numFmtId="0" fontId="1" fillId="0" borderId="35" xfId="0" applyFont="1" applyBorder="1" applyAlignment="1">
      <alignment horizontal="left" vertical="center"/>
    </xf>
    <xf numFmtId="0" fontId="3" fillId="0" borderId="0" xfId="0" applyFont="1"/>
    <xf numFmtId="0" fontId="5" fillId="0" borderId="34" xfId="0" applyFont="1" applyBorder="1"/>
    <xf numFmtId="0" fontId="0" fillId="0" borderId="35" xfId="0" applyBorder="1" applyAlignment="1">
      <alignment vertical="center"/>
    </xf>
    <xf numFmtId="0" fontId="1" fillId="0" borderId="38" xfId="0" applyFont="1" applyBorder="1" applyAlignment="1">
      <alignment horizontal="left" vertical="center"/>
    </xf>
    <xf numFmtId="0" fontId="0" fillId="0" borderId="39" xfId="0" applyBorder="1" applyAlignment="1">
      <alignment vertical="center"/>
    </xf>
    <xf numFmtId="0" fontId="0" fillId="0" borderId="39" xfId="0" applyBorder="1"/>
    <xf numFmtId="0" fontId="0" fillId="0" borderId="24" xfId="0" applyBorder="1"/>
    <xf numFmtId="0" fontId="37" fillId="0" borderId="26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2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" fontId="13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64" fontId="13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right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  <protection locked="0"/>
    </xf>
    <xf numFmtId="0" fontId="19" fillId="4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4" borderId="16" xfId="0" applyFont="1" applyFill="1" applyBorder="1" applyAlignment="1" applyProtection="1">
      <alignment horizontal="center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Protection="1"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32" fillId="0" borderId="3" xfId="0" applyFont="1" applyBorder="1" applyAlignment="1" applyProtection="1">
      <alignment vertical="center"/>
      <protection locked="0"/>
    </xf>
    <xf numFmtId="0" fontId="31" fillId="0" borderId="14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4" fontId="19" fillId="0" borderId="22" xfId="0" applyNumberFormat="1" applyFont="1" applyBorder="1" applyAlignment="1">
      <alignment vertical="center"/>
    </xf>
    <xf numFmtId="4" fontId="7" fillId="0" borderId="0" xfId="0" applyNumberFormat="1" applyFont="1"/>
    <xf numFmtId="4" fontId="31" fillId="0" borderId="22" xfId="0" applyNumberFormat="1" applyFont="1" applyBorder="1" applyAlignment="1">
      <alignment vertical="center"/>
    </xf>
    <xf numFmtId="4" fontId="6" fillId="0" borderId="0" xfId="0" applyNumberFormat="1" applyFont="1"/>
    <xf numFmtId="0" fontId="20" fillId="0" borderId="0" xfId="0" applyFont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left" vertical="center" wrapText="1"/>
    </xf>
    <xf numFmtId="49" fontId="19" fillId="0" borderId="12" xfId="0" applyNumberFormat="1" applyFont="1" applyBorder="1" applyAlignment="1" applyProtection="1">
      <alignment horizontal="left" vertical="center" wrapText="1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>
      <alignment horizontal="center" vertical="center" wrapText="1"/>
    </xf>
    <xf numFmtId="167" fontId="19" fillId="0" borderId="12" xfId="0" applyNumberFormat="1" applyFont="1" applyBorder="1" applyAlignment="1">
      <alignment vertical="center"/>
    </xf>
    <xf numFmtId="4" fontId="19" fillId="0" borderId="12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19" fillId="0" borderId="12" xfId="0" applyNumberFormat="1" applyFont="1" applyBorder="1" applyAlignment="1">
      <alignment vertical="center"/>
    </xf>
    <xf numFmtId="0" fontId="0" fillId="0" borderId="40" xfId="0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23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6" fillId="0" borderId="0" xfId="2" applyFont="1" applyAlignment="1">
      <alignment horizontal="left" vertical="center" wrapText="1"/>
    </xf>
  </cellXfs>
  <cellStyles count="3">
    <cellStyle name="Hypertextové prepojenie" xfId="1" builtinId="8"/>
    <cellStyle name="Normálna" xfId="0" builtinId="0" customBuiltin="1"/>
    <cellStyle name="Normálna 2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" workbookViewId="0">
      <selection activeCell="AG95" sqref="AG95:AM95"/>
    </sheetView>
  </sheetViews>
  <sheetFormatPr defaultColWidth="12"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 x14ac:dyDescent="0.2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 x14ac:dyDescent="0.2">
      <c r="AR2" s="244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8" t="s">
        <v>6</v>
      </c>
      <c r="BT2" s="8" t="s">
        <v>7</v>
      </c>
    </row>
    <row r="3" spans="1:74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7</v>
      </c>
    </row>
    <row r="4" spans="1:74" ht="24.95" customHeight="1" x14ac:dyDescent="0.2">
      <c r="B4" s="11"/>
      <c r="D4" s="12" t="s">
        <v>8</v>
      </c>
      <c r="AR4" s="11"/>
      <c r="AS4" s="13" t="s">
        <v>9</v>
      </c>
      <c r="BS4" s="8" t="s">
        <v>10</v>
      </c>
    </row>
    <row r="5" spans="1:74" ht="12" customHeight="1" x14ac:dyDescent="0.2">
      <c r="B5" s="11"/>
      <c r="D5" s="14" t="s">
        <v>11</v>
      </c>
      <c r="K5" s="226" t="s">
        <v>12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11"/>
      <c r="BS5" s="8" t="s">
        <v>6</v>
      </c>
    </row>
    <row r="6" spans="1:74" ht="36.950000000000003" customHeight="1" x14ac:dyDescent="0.2">
      <c r="B6" s="11"/>
      <c r="D6" s="16" t="s">
        <v>13</v>
      </c>
      <c r="K6" s="228" t="s">
        <v>14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11"/>
      <c r="BS6" s="8" t="s">
        <v>6</v>
      </c>
    </row>
    <row r="7" spans="1:74" ht="12" customHeight="1" x14ac:dyDescent="0.2">
      <c r="B7" s="11"/>
      <c r="D7" s="17" t="s">
        <v>15</v>
      </c>
      <c r="K7" s="15" t="s">
        <v>1</v>
      </c>
      <c r="AK7" s="17" t="s">
        <v>16</v>
      </c>
      <c r="AN7" s="15" t="s">
        <v>1</v>
      </c>
      <c r="AR7" s="11"/>
      <c r="BS7" s="8" t="s">
        <v>6</v>
      </c>
    </row>
    <row r="8" spans="1:74" ht="12" customHeight="1" x14ac:dyDescent="0.2">
      <c r="B8" s="11"/>
      <c r="D8" s="17" t="s">
        <v>17</v>
      </c>
      <c r="K8" s="15" t="s">
        <v>18</v>
      </c>
      <c r="AK8" s="17" t="s">
        <v>19</v>
      </c>
      <c r="AN8" s="80">
        <v>44867</v>
      </c>
      <c r="AR8" s="11"/>
      <c r="BS8" s="8" t="s">
        <v>6</v>
      </c>
    </row>
    <row r="9" spans="1:74" ht="14.45" customHeight="1" x14ac:dyDescent="0.2">
      <c r="B9" s="11"/>
      <c r="AR9" s="11"/>
      <c r="BS9" s="8" t="s">
        <v>6</v>
      </c>
    </row>
    <row r="10" spans="1:74" ht="12" customHeight="1" x14ac:dyDescent="0.2">
      <c r="B10" s="11"/>
      <c r="D10" s="17" t="s">
        <v>20</v>
      </c>
      <c r="AK10" s="17" t="s">
        <v>21</v>
      </c>
      <c r="AN10" s="15" t="s">
        <v>1</v>
      </c>
      <c r="AR10" s="11"/>
      <c r="BS10" s="8" t="s">
        <v>6</v>
      </c>
    </row>
    <row r="11" spans="1:74" ht="18.600000000000001" customHeight="1" x14ac:dyDescent="0.2">
      <c r="B11" s="11"/>
      <c r="E11" s="15" t="s">
        <v>22</v>
      </c>
      <c r="AK11" s="17" t="s">
        <v>23</v>
      </c>
      <c r="AN11" s="15" t="s">
        <v>1</v>
      </c>
      <c r="AR11" s="11"/>
      <c r="BS11" s="8" t="s">
        <v>6</v>
      </c>
    </row>
    <row r="12" spans="1:74" ht="6.95" customHeight="1" x14ac:dyDescent="0.2">
      <c r="B12" s="11"/>
      <c r="AR12" s="11"/>
      <c r="BS12" s="8" t="s">
        <v>6</v>
      </c>
    </row>
    <row r="13" spans="1:74" ht="12" customHeight="1" x14ac:dyDescent="0.2">
      <c r="B13" s="11"/>
      <c r="D13" s="17" t="s">
        <v>24</v>
      </c>
      <c r="AK13" s="17" t="s">
        <v>21</v>
      </c>
      <c r="AN13" s="15" t="s">
        <v>1</v>
      </c>
      <c r="AR13" s="11"/>
      <c r="BS13" s="8" t="s">
        <v>6</v>
      </c>
    </row>
    <row r="14" spans="1:74" ht="12.75" x14ac:dyDescent="0.2">
      <c r="B14" s="11"/>
      <c r="E14" s="15" t="s">
        <v>25</v>
      </c>
      <c r="AK14" s="17" t="s">
        <v>23</v>
      </c>
      <c r="AN14" s="15" t="s">
        <v>1</v>
      </c>
      <c r="AR14" s="11"/>
      <c r="BS14" s="8" t="s">
        <v>6</v>
      </c>
    </row>
    <row r="15" spans="1:74" ht="6.95" customHeight="1" x14ac:dyDescent="0.2">
      <c r="B15" s="11"/>
      <c r="AR15" s="11"/>
      <c r="BS15" s="8" t="s">
        <v>3</v>
      </c>
    </row>
    <row r="16" spans="1:74" ht="12" customHeight="1" x14ac:dyDescent="0.2">
      <c r="B16" s="11"/>
      <c r="D16" s="17" t="s">
        <v>26</v>
      </c>
      <c r="AK16" s="17" t="s">
        <v>21</v>
      </c>
      <c r="AN16" s="15" t="s">
        <v>1</v>
      </c>
      <c r="AR16" s="11"/>
      <c r="BS16" s="8" t="s">
        <v>3</v>
      </c>
    </row>
    <row r="17" spans="2:71" ht="18.600000000000001" customHeight="1" x14ac:dyDescent="0.2">
      <c r="B17" s="11"/>
      <c r="E17" s="15" t="s">
        <v>27</v>
      </c>
      <c r="AK17" s="17" t="s">
        <v>23</v>
      </c>
      <c r="AN17" s="15" t="s">
        <v>1</v>
      </c>
      <c r="AR17" s="11"/>
      <c r="BS17" s="8" t="s">
        <v>28</v>
      </c>
    </row>
    <row r="18" spans="2:71" ht="6.95" customHeight="1" x14ac:dyDescent="0.2">
      <c r="B18" s="11"/>
      <c r="AR18" s="11"/>
      <c r="BS18" s="8" t="s">
        <v>6</v>
      </c>
    </row>
    <row r="19" spans="2:71" ht="12" customHeight="1" x14ac:dyDescent="0.2">
      <c r="B19" s="11"/>
      <c r="D19" s="17" t="s">
        <v>29</v>
      </c>
      <c r="AK19" s="17" t="s">
        <v>21</v>
      </c>
      <c r="AN19" s="15" t="s">
        <v>1</v>
      </c>
      <c r="AR19" s="11"/>
      <c r="BS19" s="8" t="s">
        <v>6</v>
      </c>
    </row>
    <row r="20" spans="2:71" ht="18.600000000000001" customHeight="1" x14ac:dyDescent="0.2">
      <c r="B20" s="11"/>
      <c r="E20" s="15" t="s">
        <v>30</v>
      </c>
      <c r="AK20" s="17" t="s">
        <v>23</v>
      </c>
      <c r="AN20" s="15" t="s">
        <v>1</v>
      </c>
      <c r="AR20" s="11"/>
      <c r="BS20" s="8" t="s">
        <v>28</v>
      </c>
    </row>
    <row r="21" spans="2:71" ht="6.95" customHeight="1" x14ac:dyDescent="0.2">
      <c r="B21" s="11"/>
      <c r="AR21" s="11"/>
    </row>
    <row r="22" spans="2:71" ht="12" customHeight="1" x14ac:dyDescent="0.2">
      <c r="B22" s="11"/>
      <c r="D22" s="17" t="s">
        <v>31</v>
      </c>
      <c r="AR22" s="11"/>
    </row>
    <row r="23" spans="2:71" ht="16.5" customHeight="1" x14ac:dyDescent="0.2">
      <c r="B23" s="11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1"/>
    </row>
    <row r="24" spans="2:71" ht="6.95" customHeight="1" x14ac:dyDescent="0.2">
      <c r="B24" s="11"/>
      <c r="AR24" s="11"/>
    </row>
    <row r="25" spans="2:71" ht="6.95" customHeight="1" x14ac:dyDescent="0.2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6.1" customHeight="1" x14ac:dyDescent="0.2">
      <c r="B26" s="19"/>
      <c r="D26" s="20" t="s">
        <v>32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30">
        <f>ROUND(AG94,2)</f>
        <v>0</v>
      </c>
      <c r="AL26" s="231"/>
      <c r="AM26" s="231"/>
      <c r="AN26" s="231"/>
      <c r="AO26" s="231"/>
      <c r="AR26" s="19"/>
    </row>
    <row r="27" spans="2:71" s="1" customFormat="1" ht="6.95" customHeight="1" x14ac:dyDescent="0.2">
      <c r="B27" s="19"/>
      <c r="AR27" s="19"/>
    </row>
    <row r="28" spans="2:71" s="1" customFormat="1" ht="12.75" x14ac:dyDescent="0.2">
      <c r="B28" s="19"/>
      <c r="L28" s="232" t="s">
        <v>33</v>
      </c>
      <c r="M28" s="232"/>
      <c r="N28" s="232"/>
      <c r="O28" s="232"/>
      <c r="P28" s="232"/>
      <c r="W28" s="232" t="s">
        <v>34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35</v>
      </c>
      <c r="AL28" s="232"/>
      <c r="AM28" s="232"/>
      <c r="AN28" s="232"/>
      <c r="AO28" s="232"/>
      <c r="AR28" s="19"/>
    </row>
    <row r="29" spans="2:71" s="2" customFormat="1" ht="14.45" customHeight="1" x14ac:dyDescent="0.2">
      <c r="B29" s="22"/>
      <c r="D29" s="17" t="s">
        <v>36</v>
      </c>
      <c r="F29" s="23" t="s">
        <v>37</v>
      </c>
      <c r="L29" s="235">
        <v>0.2</v>
      </c>
      <c r="M29" s="234"/>
      <c r="N29" s="234"/>
      <c r="O29" s="234"/>
      <c r="P29" s="234"/>
      <c r="Q29" s="24"/>
      <c r="R29" s="24"/>
      <c r="S29" s="24"/>
      <c r="T29" s="24"/>
      <c r="U29" s="24"/>
      <c r="V29" s="2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24"/>
      <c r="AG29" s="24"/>
      <c r="AH29" s="24"/>
      <c r="AI29" s="24"/>
      <c r="AJ29" s="24"/>
      <c r="AK29" s="233">
        <f>ROUND(AV94, 2)</f>
        <v>0</v>
      </c>
      <c r="AL29" s="234"/>
      <c r="AM29" s="234"/>
      <c r="AN29" s="234"/>
      <c r="AO29" s="234"/>
      <c r="AP29" s="24"/>
      <c r="AQ29" s="24"/>
      <c r="AR29" s="25"/>
      <c r="AS29" s="24"/>
      <c r="AT29" s="24"/>
      <c r="AU29" s="24"/>
      <c r="AV29" s="24"/>
      <c r="AW29" s="24"/>
      <c r="AX29" s="24"/>
      <c r="AY29" s="24"/>
      <c r="AZ29" s="24"/>
    </row>
    <row r="30" spans="2:71" s="2" customFormat="1" ht="14.45" customHeight="1" x14ac:dyDescent="0.2">
      <c r="B30" s="22"/>
      <c r="F30" s="23" t="s">
        <v>38</v>
      </c>
      <c r="L30" s="238">
        <v>0.2</v>
      </c>
      <c r="M30" s="237"/>
      <c r="N30" s="237"/>
      <c r="O30" s="237"/>
      <c r="P30" s="237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K30" s="236">
        <f>ROUND(AW94, 2)</f>
        <v>0</v>
      </c>
      <c r="AL30" s="237"/>
      <c r="AM30" s="237"/>
      <c r="AN30" s="237"/>
      <c r="AO30" s="237"/>
      <c r="AR30" s="22"/>
    </row>
    <row r="31" spans="2:71" s="2" customFormat="1" ht="14.45" hidden="1" customHeight="1" x14ac:dyDescent="0.2">
      <c r="B31" s="22"/>
      <c r="F31" s="17" t="s">
        <v>39</v>
      </c>
      <c r="L31" s="238">
        <v>0.2</v>
      </c>
      <c r="M31" s="237"/>
      <c r="N31" s="237"/>
      <c r="O31" s="237"/>
      <c r="P31" s="237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22"/>
    </row>
    <row r="32" spans="2:71" s="2" customFormat="1" ht="14.45" hidden="1" customHeight="1" x14ac:dyDescent="0.2">
      <c r="B32" s="22"/>
      <c r="F32" s="17" t="s">
        <v>40</v>
      </c>
      <c r="L32" s="238">
        <v>0.2</v>
      </c>
      <c r="M32" s="237"/>
      <c r="N32" s="237"/>
      <c r="O32" s="237"/>
      <c r="P32" s="237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22"/>
    </row>
    <row r="33" spans="2:52" s="2" customFormat="1" ht="14.45" hidden="1" customHeight="1" x14ac:dyDescent="0.2">
      <c r="B33" s="22"/>
      <c r="F33" s="23" t="s">
        <v>41</v>
      </c>
      <c r="L33" s="235">
        <v>0</v>
      </c>
      <c r="M33" s="234"/>
      <c r="N33" s="234"/>
      <c r="O33" s="234"/>
      <c r="P33" s="234"/>
      <c r="Q33" s="24"/>
      <c r="R33" s="24"/>
      <c r="S33" s="24"/>
      <c r="T33" s="24"/>
      <c r="U33" s="24"/>
      <c r="V33" s="2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24"/>
      <c r="AG33" s="24"/>
      <c r="AH33" s="24"/>
      <c r="AI33" s="24"/>
      <c r="AJ33" s="24"/>
      <c r="AK33" s="233">
        <v>0</v>
      </c>
      <c r="AL33" s="234"/>
      <c r="AM33" s="234"/>
      <c r="AN33" s="234"/>
      <c r="AO33" s="234"/>
      <c r="AP33" s="24"/>
      <c r="AQ33" s="24"/>
      <c r="AR33" s="25"/>
      <c r="AS33" s="24"/>
      <c r="AT33" s="24"/>
      <c r="AU33" s="24"/>
      <c r="AV33" s="24"/>
      <c r="AW33" s="24"/>
      <c r="AX33" s="24"/>
      <c r="AY33" s="24"/>
      <c r="AZ33" s="24"/>
    </row>
    <row r="34" spans="2:52" s="1" customFormat="1" ht="6.95" customHeight="1" x14ac:dyDescent="0.2">
      <c r="B34" s="19"/>
      <c r="AR34" s="19"/>
    </row>
    <row r="35" spans="2:52" s="1" customFormat="1" ht="26.1" customHeight="1" x14ac:dyDescent="0.2">
      <c r="B35" s="19"/>
      <c r="C35" s="26"/>
      <c r="D35" s="27" t="s">
        <v>42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43</v>
      </c>
      <c r="U35" s="28"/>
      <c r="V35" s="28"/>
      <c r="W35" s="28"/>
      <c r="X35" s="259" t="s">
        <v>44</v>
      </c>
      <c r="Y35" s="260"/>
      <c r="Z35" s="260"/>
      <c r="AA35" s="260"/>
      <c r="AB35" s="260"/>
      <c r="AC35" s="28"/>
      <c r="AD35" s="28"/>
      <c r="AE35" s="28"/>
      <c r="AF35" s="28"/>
      <c r="AG35" s="28"/>
      <c r="AH35" s="28"/>
      <c r="AI35" s="28"/>
      <c r="AJ35" s="28"/>
      <c r="AK35" s="261">
        <f>SUM(AK26:AK33)</f>
        <v>0</v>
      </c>
      <c r="AL35" s="260"/>
      <c r="AM35" s="260"/>
      <c r="AN35" s="260"/>
      <c r="AO35" s="262"/>
      <c r="AP35" s="26"/>
      <c r="AQ35" s="26"/>
      <c r="AR35" s="19"/>
    </row>
    <row r="36" spans="2:52" s="1" customFormat="1" ht="6.95" customHeight="1" x14ac:dyDescent="0.2">
      <c r="B36" s="19"/>
      <c r="AR36" s="19"/>
    </row>
    <row r="37" spans="2:52" s="1" customFormat="1" ht="14.45" customHeight="1" x14ac:dyDescent="0.2">
      <c r="B37" s="19"/>
      <c r="AR37" s="19"/>
    </row>
    <row r="38" spans="2:52" ht="14.45" customHeight="1" x14ac:dyDescent="0.2">
      <c r="B38" s="11"/>
      <c r="AR38" s="11"/>
    </row>
    <row r="39" spans="2:52" ht="14.45" customHeight="1" x14ac:dyDescent="0.2">
      <c r="B39" s="11"/>
      <c r="AR39" s="11"/>
    </row>
    <row r="40" spans="2:52" ht="14.45" customHeight="1" x14ac:dyDescent="0.2">
      <c r="B40" s="11"/>
      <c r="AR40" s="11"/>
    </row>
    <row r="41" spans="2:52" ht="14.45" customHeight="1" x14ac:dyDescent="0.2">
      <c r="B41" s="11"/>
      <c r="AR41" s="11"/>
    </row>
    <row r="42" spans="2:52" ht="14.45" customHeight="1" x14ac:dyDescent="0.2">
      <c r="B42" s="11"/>
      <c r="AR42" s="11"/>
    </row>
    <row r="43" spans="2:52" ht="14.45" customHeight="1" x14ac:dyDescent="0.2">
      <c r="B43" s="11"/>
      <c r="AR43" s="11"/>
    </row>
    <row r="44" spans="2:52" ht="14.45" customHeight="1" x14ac:dyDescent="0.2">
      <c r="B44" s="11"/>
      <c r="AR44" s="11"/>
    </row>
    <row r="45" spans="2:52" ht="14.45" customHeight="1" x14ac:dyDescent="0.2">
      <c r="B45" s="11"/>
      <c r="AR45" s="11"/>
    </row>
    <row r="46" spans="2:52" ht="14.45" customHeight="1" x14ac:dyDescent="0.2">
      <c r="B46" s="11"/>
      <c r="AR46" s="11"/>
    </row>
    <row r="47" spans="2:52" ht="14.45" customHeight="1" x14ac:dyDescent="0.2">
      <c r="B47" s="11"/>
      <c r="AR47" s="11"/>
    </row>
    <row r="48" spans="2:52" ht="14.45" customHeight="1" x14ac:dyDescent="0.2">
      <c r="B48" s="11"/>
      <c r="AR48" s="11"/>
    </row>
    <row r="49" spans="2:44" s="1" customFormat="1" ht="14.45" customHeight="1" x14ac:dyDescent="0.2">
      <c r="B49" s="19"/>
      <c r="D49" s="30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46</v>
      </c>
      <c r="AI49" s="31"/>
      <c r="AJ49" s="31"/>
      <c r="AK49" s="31"/>
      <c r="AL49" s="31"/>
      <c r="AM49" s="31"/>
      <c r="AN49" s="31"/>
      <c r="AO49" s="31"/>
      <c r="AR49" s="19"/>
    </row>
    <row r="50" spans="2:44" x14ac:dyDescent="0.2">
      <c r="B50" s="11"/>
      <c r="AR50" s="11"/>
    </row>
    <row r="51" spans="2:44" x14ac:dyDescent="0.2">
      <c r="B51" s="11"/>
      <c r="AR51" s="11"/>
    </row>
    <row r="52" spans="2:44" x14ac:dyDescent="0.2">
      <c r="B52" s="11"/>
      <c r="AR52" s="11"/>
    </row>
    <row r="53" spans="2:44" x14ac:dyDescent="0.2">
      <c r="B53" s="11"/>
      <c r="AR53" s="11"/>
    </row>
    <row r="54" spans="2:44" x14ac:dyDescent="0.2">
      <c r="B54" s="11"/>
      <c r="AR54" s="11"/>
    </row>
    <row r="55" spans="2:44" x14ac:dyDescent="0.2">
      <c r="B55" s="11"/>
      <c r="AR55" s="11"/>
    </row>
    <row r="56" spans="2:44" x14ac:dyDescent="0.2">
      <c r="B56" s="11"/>
      <c r="AR56" s="11"/>
    </row>
    <row r="57" spans="2:44" x14ac:dyDescent="0.2">
      <c r="B57" s="11"/>
      <c r="AR57" s="11"/>
    </row>
    <row r="58" spans="2:44" x14ac:dyDescent="0.2">
      <c r="B58" s="11"/>
      <c r="AR58" s="11"/>
    </row>
    <row r="59" spans="2:44" x14ac:dyDescent="0.2">
      <c r="B59" s="11"/>
      <c r="AR59" s="11"/>
    </row>
    <row r="60" spans="2:44" s="1" customFormat="1" ht="12.75" x14ac:dyDescent="0.2">
      <c r="B60" s="19"/>
      <c r="D60" s="32" t="s">
        <v>47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32" t="s">
        <v>48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32" t="s">
        <v>47</v>
      </c>
      <c r="AI60" s="21"/>
      <c r="AJ60" s="21"/>
      <c r="AK60" s="21"/>
      <c r="AL60" s="21"/>
      <c r="AM60" s="32" t="s">
        <v>48</v>
      </c>
      <c r="AN60" s="21"/>
      <c r="AO60" s="21"/>
      <c r="AR60" s="19"/>
    </row>
    <row r="61" spans="2:44" x14ac:dyDescent="0.2">
      <c r="B61" s="11"/>
      <c r="AR61" s="11"/>
    </row>
    <row r="62" spans="2:44" x14ac:dyDescent="0.2">
      <c r="B62" s="11"/>
      <c r="AR62" s="11"/>
    </row>
    <row r="63" spans="2:44" x14ac:dyDescent="0.2">
      <c r="B63" s="11"/>
      <c r="AR63" s="11"/>
    </row>
    <row r="64" spans="2:44" s="1" customFormat="1" ht="12.75" x14ac:dyDescent="0.2">
      <c r="B64" s="19"/>
      <c r="D64" s="30" t="s">
        <v>49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50</v>
      </c>
      <c r="AI64" s="31"/>
      <c r="AJ64" s="31"/>
      <c r="AK64" s="31"/>
      <c r="AL64" s="31"/>
      <c r="AM64" s="31"/>
      <c r="AN64" s="31"/>
      <c r="AO64" s="31"/>
      <c r="AR64" s="19"/>
    </row>
    <row r="65" spans="2:44" x14ac:dyDescent="0.2">
      <c r="B65" s="11"/>
      <c r="AR65" s="11"/>
    </row>
    <row r="66" spans="2:44" x14ac:dyDescent="0.2">
      <c r="B66" s="11"/>
      <c r="AR66" s="11"/>
    </row>
    <row r="67" spans="2:44" x14ac:dyDescent="0.2">
      <c r="B67" s="11"/>
      <c r="AR67" s="11"/>
    </row>
    <row r="68" spans="2:44" x14ac:dyDescent="0.2">
      <c r="B68" s="11"/>
      <c r="AR68" s="11"/>
    </row>
    <row r="69" spans="2:44" x14ac:dyDescent="0.2">
      <c r="B69" s="11"/>
      <c r="AR69" s="11"/>
    </row>
    <row r="70" spans="2:44" x14ac:dyDescent="0.2">
      <c r="B70" s="11"/>
      <c r="AR70" s="11"/>
    </row>
    <row r="71" spans="2:44" x14ac:dyDescent="0.2">
      <c r="B71" s="11"/>
      <c r="AR71" s="11"/>
    </row>
    <row r="72" spans="2:44" x14ac:dyDescent="0.2">
      <c r="B72" s="11"/>
      <c r="AR72" s="11"/>
    </row>
    <row r="73" spans="2:44" x14ac:dyDescent="0.2">
      <c r="B73" s="11"/>
      <c r="AR73" s="11"/>
    </row>
    <row r="74" spans="2:44" x14ac:dyDescent="0.2">
      <c r="B74" s="11"/>
      <c r="AR74" s="11"/>
    </row>
    <row r="75" spans="2:44" s="1" customFormat="1" ht="12.75" x14ac:dyDescent="0.2">
      <c r="B75" s="19"/>
      <c r="D75" s="32" t="s">
        <v>47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32" t="s">
        <v>48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32" t="s">
        <v>47</v>
      </c>
      <c r="AI75" s="21"/>
      <c r="AJ75" s="21"/>
      <c r="AK75" s="21"/>
      <c r="AL75" s="21"/>
      <c r="AM75" s="32" t="s">
        <v>48</v>
      </c>
      <c r="AN75" s="21"/>
      <c r="AO75" s="21"/>
      <c r="AR75" s="19"/>
    </row>
    <row r="76" spans="2:44" s="1" customFormat="1" x14ac:dyDescent="0.2">
      <c r="B76" s="19"/>
      <c r="AR76" s="19"/>
    </row>
    <row r="77" spans="2:44" s="1" customFormat="1" ht="6.95" customHeight="1" x14ac:dyDescent="0.2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19"/>
    </row>
    <row r="81" spans="1:91" s="1" customFormat="1" ht="6.95" customHeight="1" x14ac:dyDescent="0.2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19"/>
    </row>
    <row r="82" spans="1:91" s="1" customFormat="1" ht="24.95" customHeight="1" x14ac:dyDescent="0.2">
      <c r="B82" s="19"/>
      <c r="C82" s="12" t="s">
        <v>51</v>
      </c>
      <c r="AR82" s="19"/>
    </row>
    <row r="83" spans="1:91" s="1" customFormat="1" ht="6.95" customHeight="1" x14ac:dyDescent="0.2">
      <c r="B83" s="19"/>
      <c r="AR83" s="19"/>
    </row>
    <row r="84" spans="1:91" s="3" customFormat="1" ht="12" customHeight="1" x14ac:dyDescent="0.2">
      <c r="B84" s="37"/>
      <c r="C84" s="17" t="s">
        <v>11</v>
      </c>
      <c r="L84" s="3" t="str">
        <f>K5</f>
        <v>22005</v>
      </c>
      <c r="AR84" s="37"/>
    </row>
    <row r="85" spans="1:91" s="4" customFormat="1" ht="36.950000000000003" customHeight="1" x14ac:dyDescent="0.2">
      <c r="B85" s="38"/>
      <c r="C85" s="39" t="s">
        <v>13</v>
      </c>
      <c r="L85" s="250" t="str">
        <f>K6</f>
        <v>Rekonštrukcia vybraných priestorov pavilónu E  na stravovaciu prevádzku_zmena dokončenej stavby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38"/>
    </row>
    <row r="86" spans="1:91" s="1" customFormat="1" ht="6.95" customHeight="1" x14ac:dyDescent="0.2">
      <c r="B86" s="19"/>
      <c r="AR86" s="19"/>
    </row>
    <row r="87" spans="1:91" s="1" customFormat="1" ht="12" customHeight="1" x14ac:dyDescent="0.2">
      <c r="B87" s="19"/>
      <c r="C87" s="17" t="s">
        <v>17</v>
      </c>
      <c r="L87" s="40" t="str">
        <f>IF(K8="","",K8)</f>
        <v>Pezinok</v>
      </c>
      <c r="AI87" s="17" t="s">
        <v>19</v>
      </c>
      <c r="AM87" s="252">
        <f>IF(AN8= "","",AN8)</f>
        <v>44867</v>
      </c>
      <c r="AN87" s="252"/>
      <c r="AR87" s="19"/>
    </row>
    <row r="88" spans="1:91" s="1" customFormat="1" ht="6.95" customHeight="1" x14ac:dyDescent="0.2">
      <c r="B88" s="19"/>
      <c r="AR88" s="19"/>
    </row>
    <row r="89" spans="1:91" s="1" customFormat="1" ht="15.2" customHeight="1" x14ac:dyDescent="0.2">
      <c r="B89" s="19"/>
      <c r="C89" s="17" t="s">
        <v>20</v>
      </c>
      <c r="L89" s="3" t="str">
        <f>IF(E11= "","",E11)</f>
        <v xml:space="preserve">Psychiatrická nemocnica Philippa Pinela Pezinok, </v>
      </c>
      <c r="AI89" s="17" t="s">
        <v>26</v>
      </c>
      <c r="AM89" s="253" t="str">
        <f>IF(E17="","",E17)</f>
        <v>KubisArchitekti s.r.o.</v>
      </c>
      <c r="AN89" s="254"/>
      <c r="AO89" s="254"/>
      <c r="AP89" s="254"/>
      <c r="AR89" s="19"/>
      <c r="AS89" s="255" t="s">
        <v>52</v>
      </c>
      <c r="AT89" s="256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" customFormat="1" ht="15.2" customHeight="1" x14ac:dyDescent="0.2">
      <c r="B90" s="19"/>
      <c r="C90" s="17" t="s">
        <v>24</v>
      </c>
      <c r="L90" s="3" t="str">
        <f>IF(E14="","",E14)</f>
        <v>určený výberom</v>
      </c>
      <c r="AI90" s="17" t="s">
        <v>29</v>
      </c>
      <c r="AM90" s="253" t="str">
        <f>IF(E20="","",E20)</f>
        <v>Ing Peter Lukačovič</v>
      </c>
      <c r="AN90" s="254"/>
      <c r="AO90" s="254"/>
      <c r="AP90" s="254"/>
      <c r="AR90" s="19"/>
      <c r="AS90" s="257"/>
      <c r="AT90" s="258"/>
      <c r="BD90" s="43"/>
    </row>
    <row r="91" spans="1:91" s="1" customFormat="1" ht="10.7" customHeight="1" x14ac:dyDescent="0.2">
      <c r="B91" s="19"/>
      <c r="AR91" s="19"/>
      <c r="AS91" s="257"/>
      <c r="AT91" s="258"/>
      <c r="BD91" s="43"/>
    </row>
    <row r="92" spans="1:91" s="1" customFormat="1" ht="29.25" customHeight="1" x14ac:dyDescent="0.2">
      <c r="B92" s="19"/>
      <c r="C92" s="245" t="s">
        <v>53</v>
      </c>
      <c r="D92" s="246"/>
      <c r="E92" s="246"/>
      <c r="F92" s="246"/>
      <c r="G92" s="246"/>
      <c r="H92" s="44"/>
      <c r="I92" s="247" t="s">
        <v>54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55</v>
      </c>
      <c r="AH92" s="246"/>
      <c r="AI92" s="246"/>
      <c r="AJ92" s="246"/>
      <c r="AK92" s="246"/>
      <c r="AL92" s="246"/>
      <c r="AM92" s="246"/>
      <c r="AN92" s="247" t="s">
        <v>56</v>
      </c>
      <c r="AO92" s="246"/>
      <c r="AP92" s="249"/>
      <c r="AQ92" s="45" t="s">
        <v>57</v>
      </c>
      <c r="AR92" s="19"/>
      <c r="AS92" s="46" t="s">
        <v>58</v>
      </c>
      <c r="AT92" s="47" t="s">
        <v>59</v>
      </c>
      <c r="AU92" s="47" t="s">
        <v>60</v>
      </c>
      <c r="AV92" s="47" t="s">
        <v>61</v>
      </c>
      <c r="AW92" s="47" t="s">
        <v>62</v>
      </c>
      <c r="AX92" s="47" t="s">
        <v>63</v>
      </c>
      <c r="AY92" s="47" t="s">
        <v>64</v>
      </c>
      <c r="AZ92" s="47" t="s">
        <v>65</v>
      </c>
      <c r="BA92" s="47" t="s">
        <v>66</v>
      </c>
      <c r="BB92" s="47" t="s">
        <v>67</v>
      </c>
      <c r="BC92" s="47" t="s">
        <v>68</v>
      </c>
      <c r="BD92" s="48" t="s">
        <v>69</v>
      </c>
    </row>
    <row r="93" spans="1:91" s="1" customFormat="1" ht="10.7" customHeight="1" x14ac:dyDescent="0.2">
      <c r="B93" s="19"/>
      <c r="AR93" s="19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" customFormat="1" ht="32.450000000000003" customHeight="1" x14ac:dyDescent="0.2">
      <c r="B94" s="50"/>
      <c r="C94" s="51" t="s">
        <v>70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242">
        <f>ROUND(AG95,2)</f>
        <v>0</v>
      </c>
      <c r="AH94" s="242"/>
      <c r="AI94" s="242"/>
      <c r="AJ94" s="242"/>
      <c r="AK94" s="242"/>
      <c r="AL94" s="242"/>
      <c r="AM94" s="242"/>
      <c r="AN94" s="243">
        <f>SUM(AG94,AT94)</f>
        <v>0</v>
      </c>
      <c r="AO94" s="243"/>
      <c r="AP94" s="243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17030.065869999999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71</v>
      </c>
      <c r="BT94" s="58" t="s">
        <v>72</v>
      </c>
      <c r="BU94" s="59" t="s">
        <v>73</v>
      </c>
      <c r="BV94" s="58" t="s">
        <v>74</v>
      </c>
      <c r="BW94" s="58" t="s">
        <v>4</v>
      </c>
      <c r="BX94" s="58" t="s">
        <v>75</v>
      </c>
      <c r="CL94" s="58" t="s">
        <v>1</v>
      </c>
    </row>
    <row r="95" spans="1:91" s="6" customFormat="1" ht="16.5" customHeight="1" x14ac:dyDescent="0.2">
      <c r="A95" s="60" t="s">
        <v>76</v>
      </c>
      <c r="B95" s="61"/>
      <c r="C95" s="62"/>
      <c r="D95" s="241" t="s">
        <v>77</v>
      </c>
      <c r="E95" s="241"/>
      <c r="F95" s="241"/>
      <c r="G95" s="241"/>
      <c r="H95" s="241"/>
      <c r="I95" s="63"/>
      <c r="J95" s="241" t="s">
        <v>78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'SO01 - Rek.vybratých prie...'!J30</f>
        <v>0</v>
      </c>
      <c r="AH95" s="240"/>
      <c r="AI95" s="240"/>
      <c r="AJ95" s="240"/>
      <c r="AK95" s="240"/>
      <c r="AL95" s="240"/>
      <c r="AM95" s="240"/>
      <c r="AN95" s="239">
        <f>SUM(AG95,AT95)</f>
        <v>0</v>
      </c>
      <c r="AO95" s="240"/>
      <c r="AP95" s="240"/>
      <c r="AQ95" s="64" t="s">
        <v>79</v>
      </c>
      <c r="AR95" s="61"/>
      <c r="AS95" s="65">
        <v>0</v>
      </c>
      <c r="AT95" s="66">
        <f>ROUND(SUM(AV95:AW95),2)</f>
        <v>0</v>
      </c>
      <c r="AU95" s="67">
        <f>'SO01 - Rek.vybratých prie...'!P140</f>
        <v>17030.065868324004</v>
      </c>
      <c r="AV95" s="66">
        <f>'SO01 - Rek.vybratých prie...'!J33</f>
        <v>0</v>
      </c>
      <c r="AW95" s="66">
        <f>'SO01 - Rek.vybratých prie...'!J34</f>
        <v>0</v>
      </c>
      <c r="AX95" s="66">
        <f>'SO01 - Rek.vybratých prie...'!J35</f>
        <v>0</v>
      </c>
      <c r="AY95" s="66">
        <f>'SO01 - Rek.vybratých prie...'!J36</f>
        <v>0</v>
      </c>
      <c r="AZ95" s="66">
        <f>'SO01 - Rek.vybratých prie...'!F33</f>
        <v>0</v>
      </c>
      <c r="BA95" s="66">
        <f>'SO01 - Rek.vybratých prie...'!F34</f>
        <v>0</v>
      </c>
      <c r="BB95" s="66">
        <f>'SO01 - Rek.vybratých prie...'!F35</f>
        <v>0</v>
      </c>
      <c r="BC95" s="66">
        <f>'SO01 - Rek.vybratých prie...'!F36</f>
        <v>0</v>
      </c>
      <c r="BD95" s="68">
        <f>'SO01 - Rek.vybratých prie...'!F37</f>
        <v>0</v>
      </c>
      <c r="BT95" s="69" t="s">
        <v>80</v>
      </c>
      <c r="BV95" s="69" t="s">
        <v>74</v>
      </c>
      <c r="BW95" s="69" t="s">
        <v>81</v>
      </c>
      <c r="BX95" s="69" t="s">
        <v>4</v>
      </c>
      <c r="CL95" s="69" t="s">
        <v>1</v>
      </c>
      <c r="CM95" s="69" t="s">
        <v>72</v>
      </c>
    </row>
    <row r="96" spans="1:91" s="1" customFormat="1" ht="30" customHeight="1" x14ac:dyDescent="0.2">
      <c r="B96" s="19"/>
      <c r="AR96" s="19"/>
    </row>
    <row r="97" spans="2:44" s="1" customFormat="1" ht="6.95" customHeight="1" x14ac:dyDescent="0.2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19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01 - Rek.vybratých pri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64"/>
  <sheetViews>
    <sheetView showGridLines="0" tabSelected="1" topLeftCell="A8" workbookViewId="0">
      <selection activeCell="I459" sqref="I459"/>
    </sheetView>
  </sheetViews>
  <sheetFormatPr defaultColWidth="12" defaultRowHeight="11.25" x14ac:dyDescent="0.2"/>
  <cols>
    <col min="1" max="1" width="8.1640625" style="105" customWidth="1"/>
    <col min="2" max="2" width="1.1640625" style="105" customWidth="1"/>
    <col min="3" max="4" width="4.1640625" style="105" customWidth="1"/>
    <col min="5" max="5" width="17.1640625" style="105" customWidth="1"/>
    <col min="6" max="6" width="50.6640625" style="105" customWidth="1"/>
    <col min="7" max="7" width="7.5" style="105" customWidth="1"/>
    <col min="8" max="8" width="14" style="105" customWidth="1"/>
    <col min="9" max="9" width="15.6640625" style="105" customWidth="1"/>
    <col min="10" max="10" width="22.1640625" style="105" customWidth="1"/>
    <col min="11" max="11" width="13.6640625" style="105" hidden="1" customWidth="1"/>
    <col min="12" max="12" width="9.1640625" style="105" customWidth="1"/>
    <col min="13" max="13" width="10.6640625" style="105" hidden="1" customWidth="1"/>
    <col min="14" max="14" width="9.1640625" style="105" hidden="1"/>
    <col min="15" max="20" width="14.1640625" style="105" hidden="1" customWidth="1"/>
    <col min="21" max="21" width="16.1640625" style="105" hidden="1" customWidth="1"/>
    <col min="22" max="22" width="12.1640625" style="105" customWidth="1"/>
    <col min="23" max="23" width="16.1640625" style="105" customWidth="1"/>
    <col min="24" max="24" width="12.1640625" style="105" customWidth="1"/>
    <col min="25" max="25" width="15" style="105" customWidth="1"/>
    <col min="26" max="26" width="11" style="105" customWidth="1"/>
    <col min="27" max="27" width="15" style="105" customWidth="1"/>
    <col min="28" max="28" width="16.1640625" style="105" customWidth="1"/>
    <col min="29" max="29" width="11" style="105" customWidth="1"/>
    <col min="30" max="30" width="15" style="105" customWidth="1"/>
    <col min="31" max="31" width="16.1640625" style="105" customWidth="1"/>
    <col min="32" max="43" width="12" style="105"/>
    <col min="44" max="62" width="9.1640625" style="105" hidden="1"/>
    <col min="63" max="63" width="4.6640625" style="105" bestFit="1" customWidth="1"/>
    <col min="64" max="64" width="3.1640625" style="105" bestFit="1" customWidth="1"/>
    <col min="65" max="65" width="13.6640625" style="105" bestFit="1" customWidth="1"/>
    <col min="66" max="66" width="12" style="105"/>
    <col min="67" max="67" width="18.6640625" style="105" customWidth="1"/>
    <col min="68" max="16384" width="12" style="105"/>
  </cols>
  <sheetData>
    <row r="2" spans="2:46" ht="36.950000000000003" customHeight="1" x14ac:dyDescent="0.2">
      <c r="L2" s="267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06" t="s">
        <v>81</v>
      </c>
    </row>
    <row r="3" spans="2:46" ht="6.9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6" t="s">
        <v>72</v>
      </c>
    </row>
    <row r="4" spans="2:46" ht="24.95" customHeight="1" x14ac:dyDescent="0.2">
      <c r="B4" s="109"/>
      <c r="D4" s="110" t="s">
        <v>82</v>
      </c>
      <c r="L4" s="109"/>
      <c r="M4" s="111" t="s">
        <v>9</v>
      </c>
      <c r="AT4" s="106" t="s">
        <v>3</v>
      </c>
    </row>
    <row r="5" spans="2:46" ht="6.95" customHeight="1" x14ac:dyDescent="0.2">
      <c r="B5" s="109"/>
      <c r="L5" s="109"/>
    </row>
    <row r="6" spans="2:46" ht="12" customHeight="1" x14ac:dyDescent="0.2">
      <c r="B6" s="109"/>
      <c r="D6" s="112" t="s">
        <v>13</v>
      </c>
      <c r="L6" s="109"/>
    </row>
    <row r="7" spans="2:46" ht="26.25" customHeight="1" x14ac:dyDescent="0.2">
      <c r="B7" s="109"/>
      <c r="E7" s="263" t="str">
        <f>'Rekapitulácia stavby'!K6</f>
        <v>Rekonštrukcia vybraných priestorov pavilónu E  na stravovaciu prevádzku_zmena dokončenej stavby</v>
      </c>
      <c r="F7" s="264"/>
      <c r="G7" s="264"/>
      <c r="H7" s="264"/>
      <c r="L7" s="109"/>
    </row>
    <row r="8" spans="2:46" s="113" customFormat="1" ht="12" customHeight="1" x14ac:dyDescent="0.2">
      <c r="B8" s="70"/>
      <c r="D8" s="112" t="s">
        <v>83</v>
      </c>
      <c r="L8" s="70"/>
    </row>
    <row r="9" spans="2:46" s="113" customFormat="1" ht="16.5" customHeight="1" x14ac:dyDescent="0.2">
      <c r="B9" s="70"/>
      <c r="E9" s="265" t="s">
        <v>84</v>
      </c>
      <c r="F9" s="266"/>
      <c r="G9" s="266"/>
      <c r="H9" s="266"/>
      <c r="L9" s="70"/>
    </row>
    <row r="10" spans="2:46" s="113" customFormat="1" x14ac:dyDescent="0.2">
      <c r="B10" s="70"/>
      <c r="L10" s="70"/>
    </row>
    <row r="11" spans="2:46" s="113" customFormat="1" ht="12" customHeight="1" x14ac:dyDescent="0.2">
      <c r="B11" s="70"/>
      <c r="D11" s="112" t="s">
        <v>15</v>
      </c>
      <c r="F11" s="114" t="s">
        <v>1</v>
      </c>
      <c r="I11" s="112" t="s">
        <v>16</v>
      </c>
      <c r="J11" s="114" t="s">
        <v>1</v>
      </c>
      <c r="L11" s="70"/>
    </row>
    <row r="12" spans="2:46" s="113" customFormat="1" ht="12" customHeight="1" x14ac:dyDescent="0.2">
      <c r="B12" s="70"/>
      <c r="D12" s="112" t="s">
        <v>17</v>
      </c>
      <c r="F12" s="114" t="s">
        <v>18</v>
      </c>
      <c r="I12" s="112" t="s">
        <v>19</v>
      </c>
      <c r="J12" s="115">
        <f>'Rekapitulácia stavby'!AN8</f>
        <v>44867</v>
      </c>
      <c r="L12" s="70"/>
    </row>
    <row r="13" spans="2:46" s="113" customFormat="1" ht="10.7" customHeight="1" x14ac:dyDescent="0.2">
      <c r="B13" s="70"/>
      <c r="L13" s="70"/>
    </row>
    <row r="14" spans="2:46" s="113" customFormat="1" ht="12" customHeight="1" x14ac:dyDescent="0.2">
      <c r="B14" s="70"/>
      <c r="D14" s="112" t="s">
        <v>20</v>
      </c>
      <c r="I14" s="112" t="s">
        <v>21</v>
      </c>
      <c r="J14" s="114">
        <v>2514</v>
      </c>
      <c r="L14" s="70"/>
    </row>
    <row r="15" spans="2:46" s="113" customFormat="1" ht="18" customHeight="1" x14ac:dyDescent="0.2">
      <c r="B15" s="70"/>
      <c r="E15" s="114" t="s">
        <v>22</v>
      </c>
      <c r="I15" s="112" t="s">
        <v>23</v>
      </c>
      <c r="J15" s="114" t="s">
        <v>1</v>
      </c>
      <c r="L15" s="70"/>
    </row>
    <row r="16" spans="2:46" s="113" customFormat="1" ht="6.95" customHeight="1" x14ac:dyDescent="0.2">
      <c r="B16" s="70"/>
      <c r="L16" s="70"/>
    </row>
    <row r="17" spans="2:12" s="113" customFormat="1" ht="12" customHeight="1" x14ac:dyDescent="0.2">
      <c r="B17" s="70"/>
      <c r="D17" s="112" t="s">
        <v>24</v>
      </c>
      <c r="I17" s="112" t="s">
        <v>21</v>
      </c>
      <c r="J17" s="114" t="s">
        <v>1</v>
      </c>
      <c r="L17" s="70"/>
    </row>
    <row r="18" spans="2:12" s="113" customFormat="1" ht="18" customHeight="1" x14ac:dyDescent="0.2">
      <c r="B18" s="70"/>
      <c r="E18" s="116" t="s">
        <v>1337</v>
      </c>
      <c r="I18" s="112" t="s">
        <v>23</v>
      </c>
      <c r="J18" s="114" t="s">
        <v>1</v>
      </c>
      <c r="L18" s="70"/>
    </row>
    <row r="19" spans="2:12" s="113" customFormat="1" ht="6.95" customHeight="1" x14ac:dyDescent="0.2">
      <c r="B19" s="70"/>
      <c r="L19" s="70"/>
    </row>
    <row r="20" spans="2:12" s="113" customFormat="1" ht="12" customHeight="1" x14ac:dyDescent="0.2">
      <c r="B20" s="70"/>
      <c r="D20" s="112" t="s">
        <v>26</v>
      </c>
      <c r="I20" s="112" t="s">
        <v>21</v>
      </c>
      <c r="J20" s="114" t="s">
        <v>1</v>
      </c>
      <c r="L20" s="70"/>
    </row>
    <row r="21" spans="2:12" s="113" customFormat="1" ht="18" customHeight="1" x14ac:dyDescent="0.2">
      <c r="B21" s="70"/>
      <c r="E21" s="114" t="s">
        <v>27</v>
      </c>
      <c r="I21" s="112" t="s">
        <v>23</v>
      </c>
      <c r="J21" s="114" t="s">
        <v>1</v>
      </c>
      <c r="L21" s="70"/>
    </row>
    <row r="22" spans="2:12" s="113" customFormat="1" ht="6.95" customHeight="1" x14ac:dyDescent="0.2">
      <c r="B22" s="70"/>
      <c r="L22" s="70"/>
    </row>
    <row r="23" spans="2:12" s="113" customFormat="1" ht="12" customHeight="1" x14ac:dyDescent="0.2">
      <c r="B23" s="70"/>
      <c r="D23" s="112" t="s">
        <v>29</v>
      </c>
      <c r="I23" s="112" t="s">
        <v>21</v>
      </c>
      <c r="J23" s="114" t="s">
        <v>1</v>
      </c>
      <c r="L23" s="70"/>
    </row>
    <row r="24" spans="2:12" s="113" customFormat="1" ht="18" customHeight="1" x14ac:dyDescent="0.2">
      <c r="B24" s="70"/>
      <c r="E24" s="114" t="s">
        <v>30</v>
      </c>
      <c r="I24" s="112" t="s">
        <v>23</v>
      </c>
      <c r="J24" s="114" t="s">
        <v>1</v>
      </c>
      <c r="L24" s="70"/>
    </row>
    <row r="25" spans="2:12" s="113" customFormat="1" ht="6.95" customHeight="1" x14ac:dyDescent="0.2">
      <c r="B25" s="70"/>
      <c r="L25" s="70"/>
    </row>
    <row r="26" spans="2:12" s="113" customFormat="1" ht="12" customHeight="1" x14ac:dyDescent="0.2">
      <c r="B26" s="70"/>
      <c r="D26" s="112" t="s">
        <v>31</v>
      </c>
      <c r="L26" s="70"/>
    </row>
    <row r="27" spans="2:12" s="118" customFormat="1" ht="16.5" customHeight="1" x14ac:dyDescent="0.2">
      <c r="B27" s="117"/>
      <c r="E27" s="269" t="s">
        <v>1</v>
      </c>
      <c r="F27" s="269"/>
      <c r="G27" s="269"/>
      <c r="H27" s="269"/>
      <c r="L27" s="117"/>
    </row>
    <row r="28" spans="2:12" s="113" customFormat="1" ht="6.95" customHeight="1" x14ac:dyDescent="0.2">
      <c r="B28" s="70"/>
      <c r="L28" s="70"/>
    </row>
    <row r="29" spans="2:12" s="113" customFormat="1" ht="6.95" customHeight="1" x14ac:dyDescent="0.2">
      <c r="B29" s="70"/>
      <c r="D29" s="120"/>
      <c r="E29" s="120"/>
      <c r="F29" s="120"/>
      <c r="G29" s="120"/>
      <c r="H29" s="120"/>
      <c r="I29" s="120"/>
      <c r="J29" s="120"/>
      <c r="K29" s="120"/>
      <c r="L29" s="70"/>
    </row>
    <row r="30" spans="2:12" s="113" customFormat="1" ht="25.5" customHeight="1" x14ac:dyDescent="0.2">
      <c r="B30" s="70"/>
      <c r="D30" s="121" t="s">
        <v>32</v>
      </c>
      <c r="J30" s="122">
        <f>ROUND(J140, 2)</f>
        <v>0</v>
      </c>
      <c r="L30" s="70"/>
    </row>
    <row r="31" spans="2:12" s="113" customFormat="1" ht="6.95" customHeight="1" x14ac:dyDescent="0.2">
      <c r="B31" s="70"/>
      <c r="D31" s="120"/>
      <c r="E31" s="120"/>
      <c r="F31" s="120"/>
      <c r="G31" s="120"/>
      <c r="H31" s="120"/>
      <c r="I31" s="120"/>
      <c r="J31" s="120"/>
      <c r="K31" s="120"/>
      <c r="L31" s="70"/>
    </row>
    <row r="32" spans="2:12" s="113" customFormat="1" ht="14.45" customHeight="1" x14ac:dyDescent="0.2">
      <c r="B32" s="70"/>
      <c r="F32" s="123" t="s">
        <v>34</v>
      </c>
      <c r="I32" s="123" t="s">
        <v>33</v>
      </c>
      <c r="J32" s="123" t="s">
        <v>35</v>
      </c>
      <c r="L32" s="70"/>
    </row>
    <row r="33" spans="2:12" s="113" customFormat="1" ht="14.45" customHeight="1" x14ac:dyDescent="0.2">
      <c r="B33" s="70"/>
      <c r="D33" s="124" t="s">
        <v>36</v>
      </c>
      <c r="E33" s="125" t="s">
        <v>37</v>
      </c>
      <c r="F33" s="126">
        <f>ROUND((SUM(BE140:BE455)),  2)</f>
        <v>0</v>
      </c>
      <c r="G33" s="127"/>
      <c r="H33" s="127"/>
      <c r="I33" s="128">
        <v>0.2</v>
      </c>
      <c r="J33" s="126">
        <f>ROUND(((SUM(BE140:BE455))*I33),  2)</f>
        <v>0</v>
      </c>
      <c r="L33" s="70"/>
    </row>
    <row r="34" spans="2:12" s="113" customFormat="1" ht="14.45" customHeight="1" x14ac:dyDescent="0.2">
      <c r="B34" s="70"/>
      <c r="E34" s="125" t="s">
        <v>38</v>
      </c>
      <c r="F34" s="129">
        <f>ROUND((SUM(BF140:BF459)),  2)+J457</f>
        <v>0</v>
      </c>
      <c r="I34" s="130">
        <v>0.2</v>
      </c>
      <c r="J34" s="129">
        <f>ROUND(((SUM(BF140:BF459)+J457)*I34),  2)</f>
        <v>0</v>
      </c>
      <c r="L34" s="70"/>
    </row>
    <row r="35" spans="2:12" s="113" customFormat="1" ht="14.45" hidden="1" customHeight="1" x14ac:dyDescent="0.2">
      <c r="B35" s="70"/>
      <c r="E35" s="112" t="s">
        <v>39</v>
      </c>
      <c r="F35" s="129">
        <f>ROUND((SUM(BG140:BG455)),  2)</f>
        <v>0</v>
      </c>
      <c r="I35" s="130">
        <v>0.2</v>
      </c>
      <c r="J35" s="129">
        <f>0</f>
        <v>0</v>
      </c>
      <c r="L35" s="70"/>
    </row>
    <row r="36" spans="2:12" s="113" customFormat="1" ht="14.45" hidden="1" customHeight="1" x14ac:dyDescent="0.2">
      <c r="B36" s="70"/>
      <c r="E36" s="112" t="s">
        <v>40</v>
      </c>
      <c r="F36" s="129">
        <f>ROUND((SUM(BH140:BH455)),  2)</f>
        <v>0</v>
      </c>
      <c r="I36" s="130">
        <v>0.2</v>
      </c>
      <c r="J36" s="129">
        <f>0</f>
        <v>0</v>
      </c>
      <c r="L36" s="70"/>
    </row>
    <row r="37" spans="2:12" s="113" customFormat="1" ht="14.45" hidden="1" customHeight="1" x14ac:dyDescent="0.2">
      <c r="B37" s="70"/>
      <c r="E37" s="125" t="s">
        <v>41</v>
      </c>
      <c r="F37" s="126">
        <f>ROUND((SUM(BI140:BI455)),  2)</f>
        <v>0</v>
      </c>
      <c r="G37" s="127"/>
      <c r="H37" s="127"/>
      <c r="I37" s="128">
        <v>0</v>
      </c>
      <c r="J37" s="126">
        <f>0</f>
        <v>0</v>
      </c>
      <c r="L37" s="70"/>
    </row>
    <row r="38" spans="2:12" s="113" customFormat="1" ht="6.95" customHeight="1" x14ac:dyDescent="0.2">
      <c r="B38" s="70"/>
      <c r="L38" s="70"/>
    </row>
    <row r="39" spans="2:12" s="113" customFormat="1" ht="25.5" customHeight="1" x14ac:dyDescent="0.2">
      <c r="B39" s="70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70"/>
    </row>
    <row r="40" spans="2:12" s="113" customFormat="1" ht="14.45" customHeight="1" x14ac:dyDescent="0.2">
      <c r="B40" s="70"/>
      <c r="L40" s="70"/>
    </row>
    <row r="41" spans="2:12" ht="14.45" customHeight="1" x14ac:dyDescent="0.2">
      <c r="B41" s="109"/>
      <c r="L41" s="109"/>
    </row>
    <row r="42" spans="2:12" ht="14.45" customHeight="1" x14ac:dyDescent="0.2">
      <c r="B42" s="109"/>
      <c r="L42" s="109"/>
    </row>
    <row r="43" spans="2:12" ht="14.45" customHeight="1" x14ac:dyDescent="0.2">
      <c r="B43" s="109"/>
      <c r="L43" s="109"/>
    </row>
    <row r="44" spans="2:12" ht="14.45" customHeight="1" x14ac:dyDescent="0.2">
      <c r="B44" s="109"/>
      <c r="L44" s="109"/>
    </row>
    <row r="45" spans="2:12" ht="14.45" customHeight="1" x14ac:dyDescent="0.2">
      <c r="B45" s="109"/>
      <c r="L45" s="109"/>
    </row>
    <row r="46" spans="2:12" ht="14.45" customHeight="1" x14ac:dyDescent="0.2">
      <c r="B46" s="109"/>
      <c r="L46" s="109"/>
    </row>
    <row r="47" spans="2:12" ht="14.45" customHeight="1" x14ac:dyDescent="0.2">
      <c r="B47" s="109"/>
      <c r="L47" s="109"/>
    </row>
    <row r="48" spans="2:12" ht="14.45" customHeight="1" x14ac:dyDescent="0.2">
      <c r="B48" s="109"/>
      <c r="L48" s="109"/>
    </row>
    <row r="49" spans="2:12" ht="14.45" customHeight="1" x14ac:dyDescent="0.2">
      <c r="B49" s="109"/>
      <c r="L49" s="109"/>
    </row>
    <row r="50" spans="2:12" s="113" customFormat="1" ht="14.45" customHeight="1" x14ac:dyDescent="0.2">
      <c r="B50" s="70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70"/>
    </row>
    <row r="51" spans="2:12" x14ac:dyDescent="0.2">
      <c r="B51" s="109"/>
      <c r="L51" s="109"/>
    </row>
    <row r="52" spans="2:12" x14ac:dyDescent="0.2">
      <c r="B52" s="109"/>
      <c r="L52" s="109"/>
    </row>
    <row r="53" spans="2:12" x14ac:dyDescent="0.2">
      <c r="B53" s="109"/>
      <c r="L53" s="109"/>
    </row>
    <row r="54" spans="2:12" x14ac:dyDescent="0.2">
      <c r="B54" s="109"/>
      <c r="L54" s="109"/>
    </row>
    <row r="55" spans="2:12" x14ac:dyDescent="0.2">
      <c r="B55" s="109"/>
      <c r="L55" s="109"/>
    </row>
    <row r="56" spans="2:12" x14ac:dyDescent="0.2">
      <c r="B56" s="109"/>
      <c r="L56" s="109"/>
    </row>
    <row r="57" spans="2:12" x14ac:dyDescent="0.2">
      <c r="B57" s="109"/>
      <c r="L57" s="109"/>
    </row>
    <row r="58" spans="2:12" x14ac:dyDescent="0.2">
      <c r="B58" s="109"/>
      <c r="L58" s="109"/>
    </row>
    <row r="59" spans="2:12" x14ac:dyDescent="0.2">
      <c r="B59" s="109"/>
      <c r="L59" s="109"/>
    </row>
    <row r="60" spans="2:12" x14ac:dyDescent="0.2">
      <c r="B60" s="109"/>
      <c r="L60" s="109"/>
    </row>
    <row r="61" spans="2:12" s="113" customFormat="1" ht="12.75" x14ac:dyDescent="0.2">
      <c r="B61" s="70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70"/>
    </row>
    <row r="62" spans="2:12" x14ac:dyDescent="0.2">
      <c r="B62" s="109"/>
      <c r="L62" s="109"/>
    </row>
    <row r="63" spans="2:12" x14ac:dyDescent="0.2">
      <c r="B63" s="109"/>
      <c r="L63" s="109"/>
    </row>
    <row r="64" spans="2:12" x14ac:dyDescent="0.2">
      <c r="B64" s="109"/>
      <c r="L64" s="109"/>
    </row>
    <row r="65" spans="2:12" s="113" customFormat="1" ht="12.75" x14ac:dyDescent="0.2">
      <c r="B65" s="70"/>
      <c r="D65" s="138" t="s">
        <v>49</v>
      </c>
      <c r="E65" s="139"/>
      <c r="F65" s="139"/>
      <c r="G65" s="138" t="s">
        <v>50</v>
      </c>
      <c r="H65" s="139"/>
      <c r="I65" s="139"/>
      <c r="J65" s="139"/>
      <c r="K65" s="139"/>
      <c r="L65" s="70"/>
    </row>
    <row r="66" spans="2:12" x14ac:dyDescent="0.2">
      <c r="B66" s="109"/>
      <c r="L66" s="109"/>
    </row>
    <row r="67" spans="2:12" x14ac:dyDescent="0.2">
      <c r="B67" s="109"/>
      <c r="L67" s="109"/>
    </row>
    <row r="68" spans="2:12" x14ac:dyDescent="0.2">
      <c r="B68" s="109"/>
      <c r="L68" s="109"/>
    </row>
    <row r="69" spans="2:12" x14ac:dyDescent="0.2">
      <c r="B69" s="109"/>
      <c r="L69" s="109"/>
    </row>
    <row r="70" spans="2:12" x14ac:dyDescent="0.2">
      <c r="B70" s="109"/>
      <c r="L70" s="109"/>
    </row>
    <row r="71" spans="2:12" x14ac:dyDescent="0.2">
      <c r="B71" s="109"/>
      <c r="L71" s="109"/>
    </row>
    <row r="72" spans="2:12" x14ac:dyDescent="0.2">
      <c r="B72" s="109"/>
      <c r="L72" s="109"/>
    </row>
    <row r="73" spans="2:12" x14ac:dyDescent="0.2">
      <c r="B73" s="109"/>
      <c r="L73" s="109"/>
    </row>
    <row r="74" spans="2:12" x14ac:dyDescent="0.2">
      <c r="B74" s="109"/>
      <c r="L74" s="109"/>
    </row>
    <row r="75" spans="2:12" x14ac:dyDescent="0.2">
      <c r="B75" s="109"/>
      <c r="L75" s="109"/>
    </row>
    <row r="76" spans="2:12" s="113" customFormat="1" ht="12.75" x14ac:dyDescent="0.2">
      <c r="B76" s="70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70"/>
    </row>
    <row r="77" spans="2:12" s="113" customFormat="1" ht="14.45" customHeight="1" x14ac:dyDescent="0.2"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70"/>
    </row>
    <row r="81" spans="2:47" s="113" customFormat="1" ht="6.95" customHeight="1" x14ac:dyDescent="0.2"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70"/>
    </row>
    <row r="82" spans="2:47" s="113" customFormat="1" ht="24.95" customHeight="1" x14ac:dyDescent="0.2">
      <c r="B82" s="70"/>
      <c r="C82" s="110" t="s">
        <v>85</v>
      </c>
      <c r="L82" s="70"/>
    </row>
    <row r="83" spans="2:47" s="113" customFormat="1" ht="6.95" customHeight="1" x14ac:dyDescent="0.2">
      <c r="B83" s="70"/>
      <c r="L83" s="70"/>
    </row>
    <row r="84" spans="2:47" s="113" customFormat="1" ht="12" customHeight="1" x14ac:dyDescent="0.2">
      <c r="B84" s="70"/>
      <c r="C84" s="112" t="s">
        <v>13</v>
      </c>
      <c r="L84" s="70"/>
    </row>
    <row r="85" spans="2:47" s="113" customFormat="1" ht="26.25" customHeight="1" x14ac:dyDescent="0.2">
      <c r="B85" s="70"/>
      <c r="E85" s="263" t="str">
        <f>E7</f>
        <v>Rekonštrukcia vybraných priestorov pavilónu E  na stravovaciu prevádzku_zmena dokončenej stavby</v>
      </c>
      <c r="F85" s="264"/>
      <c r="G85" s="264"/>
      <c r="H85" s="264"/>
      <c r="L85" s="70"/>
    </row>
    <row r="86" spans="2:47" s="113" customFormat="1" ht="12" customHeight="1" x14ac:dyDescent="0.2">
      <c r="B86" s="70"/>
      <c r="C86" s="112" t="s">
        <v>83</v>
      </c>
      <c r="L86" s="70"/>
    </row>
    <row r="87" spans="2:47" s="113" customFormat="1" ht="16.5" customHeight="1" x14ac:dyDescent="0.2">
      <c r="B87" s="70"/>
      <c r="E87" s="265" t="str">
        <f>E9</f>
        <v>SO01 - Rek.vybratých priestorov pavilónu E_ASR</v>
      </c>
      <c r="F87" s="266"/>
      <c r="G87" s="266"/>
      <c r="H87" s="266"/>
      <c r="L87" s="70"/>
    </row>
    <row r="88" spans="2:47" s="113" customFormat="1" ht="6.95" customHeight="1" x14ac:dyDescent="0.2">
      <c r="B88" s="70"/>
      <c r="L88" s="70"/>
    </row>
    <row r="89" spans="2:47" s="113" customFormat="1" ht="12" customHeight="1" x14ac:dyDescent="0.2">
      <c r="B89" s="70"/>
      <c r="C89" s="112" t="s">
        <v>17</v>
      </c>
      <c r="F89" s="114" t="str">
        <f>F12</f>
        <v>Pezinok</v>
      </c>
      <c r="I89" s="112" t="s">
        <v>19</v>
      </c>
      <c r="J89" s="115">
        <f>IF(J12="","",J12)</f>
        <v>44867</v>
      </c>
      <c r="L89" s="70"/>
    </row>
    <row r="90" spans="2:47" s="113" customFormat="1" ht="6.95" customHeight="1" x14ac:dyDescent="0.2">
      <c r="B90" s="70"/>
      <c r="L90" s="70"/>
    </row>
    <row r="91" spans="2:47" s="113" customFormat="1" ht="15.2" customHeight="1" x14ac:dyDescent="0.2">
      <c r="B91" s="70"/>
      <c r="C91" s="112" t="s">
        <v>20</v>
      </c>
      <c r="F91" s="114" t="str">
        <f>E15</f>
        <v xml:space="preserve">Psychiatrická nemocnica Philippa Pinela Pezinok, </v>
      </c>
      <c r="I91" s="112" t="s">
        <v>26</v>
      </c>
      <c r="J91" s="119" t="str">
        <f>E21</f>
        <v>KubisArchitekti s.r.o.</v>
      </c>
      <c r="L91" s="70"/>
    </row>
    <row r="92" spans="2:47" s="113" customFormat="1" ht="15.2" customHeight="1" x14ac:dyDescent="0.2">
      <c r="B92" s="70"/>
      <c r="C92" s="112" t="s">
        <v>24</v>
      </c>
      <c r="F92" s="114" t="str">
        <f>IF(E18="","",E18)</f>
        <v xml:space="preserve">určený výberom </v>
      </c>
      <c r="I92" s="112" t="s">
        <v>29</v>
      </c>
      <c r="J92" s="119" t="str">
        <f>E24</f>
        <v>Ing Peter Lukačovič</v>
      </c>
      <c r="L92" s="70"/>
    </row>
    <row r="93" spans="2:47" s="113" customFormat="1" ht="10.35" customHeight="1" x14ac:dyDescent="0.2">
      <c r="B93" s="70"/>
      <c r="L93" s="70"/>
    </row>
    <row r="94" spans="2:47" s="113" customFormat="1" ht="29.25" customHeight="1" x14ac:dyDescent="0.2">
      <c r="B94" s="70"/>
      <c r="C94" s="148" t="s">
        <v>86</v>
      </c>
      <c r="D94" s="131"/>
      <c r="E94" s="131"/>
      <c r="F94" s="131"/>
      <c r="G94" s="131"/>
      <c r="H94" s="131"/>
      <c r="I94" s="131"/>
      <c r="J94" s="149" t="s">
        <v>87</v>
      </c>
      <c r="K94" s="131"/>
      <c r="L94" s="70"/>
    </row>
    <row r="95" spans="2:47" s="113" customFormat="1" ht="10.35" customHeight="1" x14ac:dyDescent="0.2">
      <c r="B95" s="70"/>
      <c r="L95" s="70"/>
    </row>
    <row r="96" spans="2:47" s="113" customFormat="1" ht="22.7" customHeight="1" x14ac:dyDescent="0.2">
      <c r="B96" s="70"/>
      <c r="C96" s="150" t="s">
        <v>88</v>
      </c>
      <c r="J96" s="122">
        <f>J140</f>
        <v>0</v>
      </c>
      <c r="L96" s="70"/>
      <c r="AU96" s="106" t="s">
        <v>89</v>
      </c>
    </row>
    <row r="97" spans="2:12" s="152" customFormat="1" ht="24.95" customHeight="1" x14ac:dyDescent="0.2">
      <c r="B97" s="151"/>
      <c r="D97" s="153" t="s">
        <v>90</v>
      </c>
      <c r="E97" s="154"/>
      <c r="F97" s="154"/>
      <c r="G97" s="154"/>
      <c r="H97" s="154"/>
      <c r="I97" s="154"/>
      <c r="J97" s="155">
        <f>J141</f>
        <v>0</v>
      </c>
      <c r="L97" s="151"/>
    </row>
    <row r="98" spans="2:12" s="157" customFormat="1" ht="20.100000000000001" customHeight="1" x14ac:dyDescent="0.2">
      <c r="B98" s="156"/>
      <c r="D98" s="158" t="s">
        <v>91</v>
      </c>
      <c r="E98" s="159"/>
      <c r="F98" s="159"/>
      <c r="G98" s="159"/>
      <c r="H98" s="159"/>
      <c r="I98" s="159"/>
      <c r="J98" s="160">
        <f>J142</f>
        <v>0</v>
      </c>
      <c r="L98" s="156"/>
    </row>
    <row r="99" spans="2:12" s="157" customFormat="1" ht="20.100000000000001" customHeight="1" x14ac:dyDescent="0.2">
      <c r="B99" s="156"/>
      <c r="D99" s="158" t="s">
        <v>92</v>
      </c>
      <c r="E99" s="159"/>
      <c r="F99" s="159"/>
      <c r="G99" s="159"/>
      <c r="H99" s="159"/>
      <c r="I99" s="159"/>
      <c r="J99" s="160">
        <f>J157</f>
        <v>0</v>
      </c>
      <c r="L99" s="156"/>
    </row>
    <row r="100" spans="2:12" s="157" customFormat="1" ht="20.100000000000001" customHeight="1" x14ac:dyDescent="0.2">
      <c r="B100" s="156"/>
      <c r="D100" s="158" t="s">
        <v>93</v>
      </c>
      <c r="E100" s="159"/>
      <c r="F100" s="159"/>
      <c r="G100" s="159"/>
      <c r="H100" s="159"/>
      <c r="I100" s="159"/>
      <c r="J100" s="160">
        <f>J176</f>
        <v>0</v>
      </c>
      <c r="L100" s="156"/>
    </row>
    <row r="101" spans="2:12" s="157" customFormat="1" ht="20.100000000000001" customHeight="1" x14ac:dyDescent="0.2">
      <c r="B101" s="156"/>
      <c r="D101" s="158" t="s">
        <v>94</v>
      </c>
      <c r="E101" s="159"/>
      <c r="F101" s="159"/>
      <c r="G101" s="159"/>
      <c r="H101" s="159"/>
      <c r="I101" s="159"/>
      <c r="J101" s="160">
        <f>J200</f>
        <v>0</v>
      </c>
      <c r="L101" s="156"/>
    </row>
    <row r="102" spans="2:12" s="157" customFormat="1" ht="20.100000000000001" customHeight="1" x14ac:dyDescent="0.2">
      <c r="B102" s="156"/>
      <c r="D102" s="158" t="s">
        <v>95</v>
      </c>
      <c r="E102" s="159"/>
      <c r="F102" s="159"/>
      <c r="G102" s="159"/>
      <c r="H102" s="159"/>
      <c r="I102" s="159"/>
      <c r="J102" s="160">
        <f>J225</f>
        <v>0</v>
      </c>
      <c r="L102" s="156"/>
    </row>
    <row r="103" spans="2:12" s="157" customFormat="1" ht="20.100000000000001" customHeight="1" x14ac:dyDescent="0.2">
      <c r="B103" s="156"/>
      <c r="D103" s="158" t="s">
        <v>96</v>
      </c>
      <c r="E103" s="159"/>
      <c r="F103" s="159"/>
      <c r="G103" s="159"/>
      <c r="H103" s="159"/>
      <c r="I103" s="159"/>
      <c r="J103" s="160">
        <f>J259</f>
        <v>0</v>
      </c>
      <c r="L103" s="156"/>
    </row>
    <row r="104" spans="2:12" s="157" customFormat="1" ht="20.100000000000001" customHeight="1" x14ac:dyDescent="0.2">
      <c r="B104" s="156"/>
      <c r="D104" s="158" t="s">
        <v>97</v>
      </c>
      <c r="E104" s="159"/>
      <c r="F104" s="159"/>
      <c r="G104" s="159"/>
      <c r="H104" s="159"/>
      <c r="I104" s="159"/>
      <c r="J104" s="160">
        <f>J304</f>
        <v>0</v>
      </c>
      <c r="L104" s="156"/>
    </row>
    <row r="105" spans="2:12" s="152" customFormat="1" ht="24.95" customHeight="1" x14ac:dyDescent="0.2">
      <c r="B105" s="151"/>
      <c r="D105" s="153" t="s">
        <v>98</v>
      </c>
      <c r="E105" s="154"/>
      <c r="F105" s="154"/>
      <c r="G105" s="154"/>
      <c r="H105" s="154"/>
      <c r="I105" s="154"/>
      <c r="J105" s="155">
        <f>J306</f>
        <v>0</v>
      </c>
      <c r="L105" s="151"/>
    </row>
    <row r="106" spans="2:12" s="157" customFormat="1" ht="20.100000000000001" customHeight="1" x14ac:dyDescent="0.2">
      <c r="B106" s="156"/>
      <c r="D106" s="158" t="s">
        <v>99</v>
      </c>
      <c r="E106" s="159"/>
      <c r="F106" s="159"/>
      <c r="G106" s="159"/>
      <c r="H106" s="159"/>
      <c r="I106" s="159"/>
      <c r="J106" s="160">
        <f>J307</f>
        <v>0</v>
      </c>
      <c r="L106" s="156"/>
    </row>
    <row r="107" spans="2:12" s="157" customFormat="1" ht="20.100000000000001" customHeight="1" x14ac:dyDescent="0.2">
      <c r="B107" s="156"/>
      <c r="D107" s="158" t="s">
        <v>100</v>
      </c>
      <c r="E107" s="159"/>
      <c r="F107" s="159"/>
      <c r="G107" s="159"/>
      <c r="H107" s="159"/>
      <c r="I107" s="159"/>
      <c r="J107" s="160">
        <f>J334</f>
        <v>0</v>
      </c>
      <c r="L107" s="156"/>
    </row>
    <row r="108" spans="2:12" s="157" customFormat="1" ht="20.100000000000001" customHeight="1" x14ac:dyDescent="0.2">
      <c r="B108" s="156"/>
      <c r="D108" s="158" t="s">
        <v>101</v>
      </c>
      <c r="E108" s="159"/>
      <c r="F108" s="159"/>
      <c r="G108" s="159"/>
      <c r="H108" s="159"/>
      <c r="I108" s="159"/>
      <c r="J108" s="160">
        <f>J346</f>
        <v>0</v>
      </c>
      <c r="L108" s="156"/>
    </row>
    <row r="109" spans="2:12" s="157" customFormat="1" ht="20.100000000000001" customHeight="1" x14ac:dyDescent="0.2">
      <c r="B109" s="156"/>
      <c r="D109" s="158" t="s">
        <v>102</v>
      </c>
      <c r="E109" s="159"/>
      <c r="F109" s="159"/>
      <c r="G109" s="159"/>
      <c r="H109" s="159"/>
      <c r="I109" s="159"/>
      <c r="J109" s="160">
        <f>J362</f>
        <v>0</v>
      </c>
      <c r="L109" s="156"/>
    </row>
    <row r="110" spans="2:12" s="157" customFormat="1" ht="20.100000000000001" customHeight="1" x14ac:dyDescent="0.2">
      <c r="B110" s="156"/>
      <c r="D110" s="158" t="s">
        <v>103</v>
      </c>
      <c r="E110" s="159"/>
      <c r="F110" s="159"/>
      <c r="G110" s="159"/>
      <c r="H110" s="159"/>
      <c r="I110" s="159"/>
      <c r="J110" s="160">
        <f>J371</f>
        <v>0</v>
      </c>
      <c r="L110" s="156"/>
    </row>
    <row r="111" spans="2:12" s="157" customFormat="1" ht="20.100000000000001" customHeight="1" x14ac:dyDescent="0.2">
      <c r="B111" s="156"/>
      <c r="D111" s="158" t="s">
        <v>104</v>
      </c>
      <c r="E111" s="159"/>
      <c r="F111" s="159"/>
      <c r="G111" s="159"/>
      <c r="H111" s="159"/>
      <c r="I111" s="159"/>
      <c r="J111" s="160">
        <f>J375</f>
        <v>0</v>
      </c>
      <c r="L111" s="156"/>
    </row>
    <row r="112" spans="2:12" s="157" customFormat="1" ht="20.100000000000001" customHeight="1" x14ac:dyDescent="0.2">
      <c r="B112" s="156"/>
      <c r="D112" s="158" t="s">
        <v>105</v>
      </c>
      <c r="E112" s="159"/>
      <c r="F112" s="159"/>
      <c r="G112" s="159"/>
      <c r="H112" s="159"/>
      <c r="I112" s="159"/>
      <c r="J112" s="160">
        <f>J388</f>
        <v>0</v>
      </c>
      <c r="L112" s="156"/>
    </row>
    <row r="113" spans="2:12" s="157" customFormat="1" ht="20.100000000000001" customHeight="1" x14ac:dyDescent="0.2">
      <c r="B113" s="156"/>
      <c r="D113" s="158" t="s">
        <v>106</v>
      </c>
      <c r="E113" s="159"/>
      <c r="F113" s="159"/>
      <c r="G113" s="159"/>
      <c r="H113" s="159"/>
      <c r="I113" s="159"/>
      <c r="J113" s="160">
        <f>J414</f>
        <v>0</v>
      </c>
      <c r="L113" s="156"/>
    </row>
    <row r="114" spans="2:12" s="157" customFormat="1" ht="20.100000000000001" customHeight="1" x14ac:dyDescent="0.2">
      <c r="B114" s="156"/>
      <c r="D114" s="158" t="s">
        <v>107</v>
      </c>
      <c r="E114" s="159"/>
      <c r="F114" s="159"/>
      <c r="G114" s="159"/>
      <c r="H114" s="159"/>
      <c r="I114" s="159"/>
      <c r="J114" s="160">
        <f>J418</f>
        <v>0</v>
      </c>
      <c r="L114" s="156"/>
    </row>
    <row r="115" spans="2:12" s="157" customFormat="1" ht="20.100000000000001" customHeight="1" x14ac:dyDescent="0.2">
      <c r="B115" s="156"/>
      <c r="D115" s="158" t="s">
        <v>108</v>
      </c>
      <c r="E115" s="159"/>
      <c r="F115" s="159"/>
      <c r="G115" s="159"/>
      <c r="H115" s="159"/>
      <c r="I115" s="159"/>
      <c r="J115" s="160">
        <f>J428</f>
        <v>0</v>
      </c>
      <c r="L115" s="156"/>
    </row>
    <row r="116" spans="2:12" s="157" customFormat="1" ht="20.100000000000001" customHeight="1" x14ac:dyDescent="0.2">
      <c r="B116" s="156"/>
      <c r="D116" s="158" t="s">
        <v>109</v>
      </c>
      <c r="E116" s="159"/>
      <c r="F116" s="159"/>
      <c r="G116" s="159"/>
      <c r="H116" s="159"/>
      <c r="I116" s="159"/>
      <c r="J116" s="160">
        <f>J433</f>
        <v>0</v>
      </c>
      <c r="L116" s="156"/>
    </row>
    <row r="117" spans="2:12" s="157" customFormat="1" ht="20.100000000000001" customHeight="1" x14ac:dyDescent="0.2">
      <c r="B117" s="156"/>
      <c r="D117" s="158" t="s">
        <v>110</v>
      </c>
      <c r="E117" s="159"/>
      <c r="F117" s="159"/>
      <c r="G117" s="159"/>
      <c r="H117" s="159"/>
      <c r="I117" s="159"/>
      <c r="J117" s="160">
        <f>J441</f>
        <v>0</v>
      </c>
      <c r="L117" s="156"/>
    </row>
    <row r="118" spans="2:12" s="157" customFormat="1" ht="20.100000000000001" customHeight="1" x14ac:dyDescent="0.2">
      <c r="B118" s="156"/>
      <c r="D118" s="158" t="s">
        <v>111</v>
      </c>
      <c r="E118" s="159"/>
      <c r="F118" s="159"/>
      <c r="G118" s="159"/>
      <c r="H118" s="159"/>
      <c r="I118" s="159"/>
      <c r="J118" s="160">
        <f>J447</f>
        <v>0</v>
      </c>
      <c r="L118" s="156"/>
    </row>
    <row r="119" spans="2:12" s="157" customFormat="1" ht="20.100000000000001" customHeight="1" x14ac:dyDescent="0.2">
      <c r="B119" s="156"/>
      <c r="D119" s="158" t="s">
        <v>112</v>
      </c>
      <c r="E119" s="159"/>
      <c r="F119" s="159"/>
      <c r="G119" s="159"/>
      <c r="H119" s="159"/>
      <c r="I119" s="159"/>
      <c r="J119" s="160">
        <f>J453</f>
        <v>0</v>
      </c>
      <c r="L119" s="156"/>
    </row>
    <row r="120" spans="2:12" s="157" customFormat="1" ht="20.100000000000001" customHeight="1" x14ac:dyDescent="0.2">
      <c r="B120" s="156"/>
      <c r="D120" s="222"/>
      <c r="E120" s="157" t="s">
        <v>1347</v>
      </c>
      <c r="J120" s="223">
        <f>J457</f>
        <v>0</v>
      </c>
      <c r="L120" s="156"/>
    </row>
    <row r="121" spans="2:12" s="113" customFormat="1" ht="21.75" customHeight="1" x14ac:dyDescent="0.2">
      <c r="B121" s="70"/>
      <c r="L121" s="70"/>
    </row>
    <row r="122" spans="2:12" s="113" customFormat="1" ht="6.95" customHeight="1" x14ac:dyDescent="0.2">
      <c r="B122" s="144"/>
      <c r="C122" s="145"/>
      <c r="D122" s="145"/>
      <c r="E122" s="145"/>
      <c r="F122" s="145"/>
      <c r="G122" s="145"/>
      <c r="H122" s="145"/>
      <c r="I122" s="145"/>
      <c r="J122" s="145"/>
      <c r="K122" s="145"/>
      <c r="L122" s="70"/>
    </row>
    <row r="126" spans="2:12" s="113" customFormat="1" ht="6.95" customHeight="1" x14ac:dyDescent="0.2">
      <c r="B126" s="146"/>
      <c r="C126" s="147"/>
      <c r="D126" s="147"/>
      <c r="E126" s="147"/>
      <c r="F126" s="147"/>
      <c r="G126" s="147"/>
      <c r="H126" s="147"/>
      <c r="I126" s="147"/>
      <c r="J126" s="147"/>
      <c r="K126" s="147"/>
      <c r="L126" s="70"/>
    </row>
    <row r="127" spans="2:12" s="113" customFormat="1" ht="24.95" customHeight="1" x14ac:dyDescent="0.2">
      <c r="B127" s="70"/>
      <c r="C127" s="110" t="s">
        <v>113</v>
      </c>
      <c r="L127" s="70"/>
    </row>
    <row r="128" spans="2:12" s="113" customFormat="1" ht="6.95" customHeight="1" x14ac:dyDescent="0.2">
      <c r="B128" s="70"/>
      <c r="L128" s="70"/>
    </row>
    <row r="129" spans="2:65" s="113" customFormat="1" ht="12" customHeight="1" x14ac:dyDescent="0.2">
      <c r="B129" s="70"/>
      <c r="C129" s="112" t="s">
        <v>13</v>
      </c>
      <c r="L129" s="70"/>
    </row>
    <row r="130" spans="2:65" s="113" customFormat="1" ht="26.25" customHeight="1" x14ac:dyDescent="0.2">
      <c r="B130" s="70"/>
      <c r="E130" s="263" t="str">
        <f>E7</f>
        <v>Rekonštrukcia vybraných priestorov pavilónu E  na stravovaciu prevádzku_zmena dokončenej stavby</v>
      </c>
      <c r="F130" s="264"/>
      <c r="G130" s="264"/>
      <c r="H130" s="264"/>
      <c r="L130" s="70"/>
    </row>
    <row r="131" spans="2:65" s="113" customFormat="1" ht="12" customHeight="1" x14ac:dyDescent="0.2">
      <c r="B131" s="70"/>
      <c r="C131" s="112" t="s">
        <v>83</v>
      </c>
      <c r="L131" s="70"/>
    </row>
    <row r="132" spans="2:65" s="113" customFormat="1" ht="16.5" customHeight="1" x14ac:dyDescent="0.2">
      <c r="B132" s="70"/>
      <c r="E132" s="265" t="str">
        <f>E9</f>
        <v>SO01 - Rek.vybratých priestorov pavilónu E_ASR</v>
      </c>
      <c r="F132" s="266"/>
      <c r="G132" s="266"/>
      <c r="H132" s="266"/>
      <c r="L132" s="70"/>
    </row>
    <row r="133" spans="2:65" s="113" customFormat="1" ht="6.95" customHeight="1" x14ac:dyDescent="0.2">
      <c r="B133" s="70"/>
      <c r="L133" s="70"/>
    </row>
    <row r="134" spans="2:65" s="113" customFormat="1" ht="12" customHeight="1" x14ac:dyDescent="0.2">
      <c r="B134" s="70"/>
      <c r="C134" s="112" t="s">
        <v>17</v>
      </c>
      <c r="F134" s="114" t="str">
        <f>F12</f>
        <v>Pezinok</v>
      </c>
      <c r="I134" s="112" t="s">
        <v>19</v>
      </c>
      <c r="J134" s="115">
        <f>IF(J12="","",J12)</f>
        <v>44867</v>
      </c>
      <c r="L134" s="70"/>
    </row>
    <row r="135" spans="2:65" s="113" customFormat="1" ht="6.95" customHeight="1" x14ac:dyDescent="0.2">
      <c r="B135" s="70"/>
      <c r="L135" s="70"/>
    </row>
    <row r="136" spans="2:65" s="113" customFormat="1" ht="15.2" customHeight="1" x14ac:dyDescent="0.2">
      <c r="B136" s="70"/>
      <c r="C136" s="112" t="s">
        <v>20</v>
      </c>
      <c r="F136" s="114" t="str">
        <f>E15</f>
        <v xml:space="preserve">Psychiatrická nemocnica Philippa Pinela Pezinok, </v>
      </c>
      <c r="I136" s="112" t="s">
        <v>26</v>
      </c>
      <c r="J136" s="119" t="str">
        <f>E21</f>
        <v>KubisArchitekti s.r.o.</v>
      </c>
      <c r="L136" s="70"/>
    </row>
    <row r="137" spans="2:65" s="113" customFormat="1" ht="15.2" customHeight="1" x14ac:dyDescent="0.2">
      <c r="B137" s="70"/>
      <c r="C137" s="112" t="s">
        <v>24</v>
      </c>
      <c r="F137" s="114" t="str">
        <f>IF(E18="","",E18)</f>
        <v xml:space="preserve">určený výberom </v>
      </c>
      <c r="I137" s="112" t="s">
        <v>29</v>
      </c>
      <c r="J137" s="119" t="str">
        <f>E24</f>
        <v>Ing Peter Lukačovič</v>
      </c>
      <c r="L137" s="70"/>
    </row>
    <row r="138" spans="2:65" s="113" customFormat="1" ht="10.35" customHeight="1" x14ac:dyDescent="0.2">
      <c r="B138" s="70"/>
      <c r="L138" s="70"/>
    </row>
    <row r="139" spans="2:65" s="169" customFormat="1" ht="29.25" customHeight="1" x14ac:dyDescent="0.2">
      <c r="B139" s="161"/>
      <c r="C139" s="162" t="s">
        <v>114</v>
      </c>
      <c r="D139" s="163" t="s">
        <v>57</v>
      </c>
      <c r="E139" s="163" t="s">
        <v>53</v>
      </c>
      <c r="F139" s="163" t="s">
        <v>54</v>
      </c>
      <c r="G139" s="163" t="s">
        <v>115</v>
      </c>
      <c r="H139" s="163" t="s">
        <v>116</v>
      </c>
      <c r="I139" s="163" t="s">
        <v>117</v>
      </c>
      <c r="J139" s="164" t="s">
        <v>87</v>
      </c>
      <c r="K139" s="165" t="s">
        <v>118</v>
      </c>
      <c r="L139" s="161"/>
      <c r="M139" s="166" t="s">
        <v>1</v>
      </c>
      <c r="N139" s="167" t="s">
        <v>36</v>
      </c>
      <c r="O139" s="167" t="s">
        <v>119</v>
      </c>
      <c r="P139" s="167" t="s">
        <v>120</v>
      </c>
      <c r="Q139" s="167" t="s">
        <v>121</v>
      </c>
      <c r="R139" s="167" t="s">
        <v>122</v>
      </c>
      <c r="S139" s="167" t="s">
        <v>123</v>
      </c>
      <c r="T139" s="168" t="s">
        <v>124</v>
      </c>
    </row>
    <row r="140" spans="2:65" s="113" customFormat="1" ht="22.7" customHeight="1" x14ac:dyDescent="0.25">
      <c r="B140" s="70"/>
      <c r="C140" s="170" t="s">
        <v>88</v>
      </c>
      <c r="J140" s="171">
        <f>BK140+J458</f>
        <v>0</v>
      </c>
      <c r="L140" s="70"/>
      <c r="M140" s="172"/>
      <c r="N140" s="120"/>
      <c r="O140" s="120"/>
      <c r="P140" s="173">
        <f>P141+P306</f>
        <v>17030.065868324004</v>
      </c>
      <c r="Q140" s="120"/>
      <c r="R140" s="173">
        <f>R141+R306</f>
        <v>530.96464029999993</v>
      </c>
      <c r="S140" s="120"/>
      <c r="T140" s="174">
        <f>T141+T306</f>
        <v>362.93766760000017</v>
      </c>
      <c r="AT140" s="106" t="s">
        <v>71</v>
      </c>
      <c r="AU140" s="106" t="s">
        <v>89</v>
      </c>
      <c r="BK140" s="175">
        <f>BK141+BK306</f>
        <v>0</v>
      </c>
    </row>
    <row r="141" spans="2:65" s="177" customFormat="1" ht="26.1" customHeight="1" x14ac:dyDescent="0.2">
      <c r="B141" s="176"/>
      <c r="D141" s="178" t="s">
        <v>71</v>
      </c>
      <c r="E141" s="179" t="s">
        <v>125</v>
      </c>
      <c r="F141" s="179" t="s">
        <v>126</v>
      </c>
      <c r="J141" s="180">
        <f>BK141</f>
        <v>0</v>
      </c>
      <c r="L141" s="176"/>
      <c r="M141" s="181"/>
      <c r="P141" s="182">
        <f>P142+P157+P176+P200+P225+P259+P304</f>
        <v>11158.012926930001</v>
      </c>
      <c r="R141" s="182">
        <f>R142+R157+R176+R200+R225+R259+R304</f>
        <v>488.69462299999992</v>
      </c>
      <c r="T141" s="183">
        <f>T142+T157+T176+T200+T225+T259+T304</f>
        <v>355.05954300000019</v>
      </c>
      <c r="AR141" s="178" t="s">
        <v>80</v>
      </c>
      <c r="AT141" s="184" t="s">
        <v>71</v>
      </c>
      <c r="AU141" s="184" t="s">
        <v>72</v>
      </c>
      <c r="AY141" s="178" t="s">
        <v>127</v>
      </c>
      <c r="BK141" s="185">
        <f>BK142+BK157+BK176+BK200+BK225+BK259+BK304</f>
        <v>0</v>
      </c>
    </row>
    <row r="142" spans="2:65" s="177" customFormat="1" ht="22.7" customHeight="1" x14ac:dyDescent="0.2">
      <c r="B142" s="176"/>
      <c r="D142" s="178" t="s">
        <v>71</v>
      </c>
      <c r="E142" s="186" t="s">
        <v>80</v>
      </c>
      <c r="F142" s="186" t="s">
        <v>128</v>
      </c>
      <c r="J142" s="187">
        <f>BK142</f>
        <v>0</v>
      </c>
      <c r="L142" s="176"/>
      <c r="M142" s="181"/>
      <c r="P142" s="182">
        <f>SUM(P143:P156)</f>
        <v>1379.0177113199995</v>
      </c>
      <c r="R142" s="182">
        <f>SUM(R143:R156)</f>
        <v>5.3088180000000006E-2</v>
      </c>
      <c r="T142" s="183">
        <f>SUM(T143:T156)</f>
        <v>0</v>
      </c>
      <c r="AR142" s="178" t="s">
        <v>80</v>
      </c>
      <c r="AT142" s="184" t="s">
        <v>71</v>
      </c>
      <c r="AU142" s="184" t="s">
        <v>80</v>
      </c>
      <c r="AY142" s="178" t="s">
        <v>127</v>
      </c>
      <c r="BK142" s="185">
        <f>SUM(BK143:BK156)</f>
        <v>0</v>
      </c>
    </row>
    <row r="143" spans="2:65" s="113" customFormat="1" ht="33" customHeight="1" x14ac:dyDescent="0.2">
      <c r="B143" s="70"/>
      <c r="C143" s="71" t="s">
        <v>80</v>
      </c>
      <c r="D143" s="71" t="s">
        <v>129</v>
      </c>
      <c r="E143" s="72" t="s">
        <v>130</v>
      </c>
      <c r="F143" s="201" t="s">
        <v>131</v>
      </c>
      <c r="G143" s="202" t="s">
        <v>132</v>
      </c>
      <c r="H143" s="203">
        <v>114.858</v>
      </c>
      <c r="I143" s="73"/>
      <c r="J143" s="210">
        <f t="shared" ref="J143:J156" si="0">ROUND(I143*H143,2)</f>
        <v>0</v>
      </c>
      <c r="K143" s="74"/>
      <c r="L143" s="70"/>
      <c r="M143" s="188" t="s">
        <v>1</v>
      </c>
      <c r="N143" s="189" t="s">
        <v>38</v>
      </c>
      <c r="O143" s="190">
        <v>7.2869999999999999</v>
      </c>
      <c r="P143" s="190">
        <f t="shared" ref="P143:P156" si="1">O143*H143</f>
        <v>836.97024599999997</v>
      </c>
      <c r="Q143" s="190">
        <v>0</v>
      </c>
      <c r="R143" s="190">
        <f t="shared" ref="R143:R156" si="2">Q143*H143</f>
        <v>0</v>
      </c>
      <c r="S143" s="190">
        <v>0</v>
      </c>
      <c r="T143" s="191">
        <f t="shared" ref="T143:T156" si="3">S143*H143</f>
        <v>0</v>
      </c>
      <c r="AR143" s="192" t="s">
        <v>133</v>
      </c>
      <c r="AT143" s="192" t="s">
        <v>129</v>
      </c>
      <c r="AU143" s="192" t="s">
        <v>134</v>
      </c>
      <c r="AY143" s="106" t="s">
        <v>127</v>
      </c>
      <c r="BE143" s="193">
        <f t="shared" ref="BE143:BE156" si="4">IF(N143="základná",J143,0)</f>
        <v>0</v>
      </c>
      <c r="BF143" s="193">
        <f t="shared" ref="BF143:BF156" si="5">IF(N143="znížená",J143,0)</f>
        <v>0</v>
      </c>
      <c r="BG143" s="193">
        <f t="shared" ref="BG143:BG156" si="6">IF(N143="zákl. prenesená",J143,0)</f>
        <v>0</v>
      </c>
      <c r="BH143" s="193">
        <f t="shared" ref="BH143:BH156" si="7">IF(N143="zníž. prenesená",J143,0)</f>
        <v>0</v>
      </c>
      <c r="BI143" s="193">
        <f t="shared" ref="BI143:BI156" si="8">IF(N143="nulová",J143,0)</f>
        <v>0</v>
      </c>
      <c r="BJ143" s="106" t="s">
        <v>134</v>
      </c>
      <c r="BK143" s="193">
        <f t="shared" ref="BK143:BK156" si="9">ROUND(I143*H143,2)</f>
        <v>0</v>
      </c>
      <c r="BL143" s="106" t="s">
        <v>133</v>
      </c>
      <c r="BM143" s="192" t="s">
        <v>135</v>
      </c>
    </row>
    <row r="144" spans="2:65" s="113" customFormat="1" ht="24.2" customHeight="1" x14ac:dyDescent="0.2">
      <c r="B144" s="70"/>
      <c r="C144" s="71" t="s">
        <v>134</v>
      </c>
      <c r="D144" s="71" t="s">
        <v>129</v>
      </c>
      <c r="E144" s="72" t="s">
        <v>136</v>
      </c>
      <c r="F144" s="201" t="s">
        <v>137</v>
      </c>
      <c r="G144" s="202" t="s">
        <v>138</v>
      </c>
      <c r="H144" s="203">
        <v>52.743000000000002</v>
      </c>
      <c r="I144" s="73"/>
      <c r="J144" s="210">
        <f t="shared" si="0"/>
        <v>0</v>
      </c>
      <c r="K144" s="74"/>
      <c r="L144" s="70"/>
      <c r="M144" s="188" t="s">
        <v>1</v>
      </c>
      <c r="N144" s="189" t="s">
        <v>38</v>
      </c>
      <c r="O144" s="190">
        <v>0.16800000000000001</v>
      </c>
      <c r="P144" s="190">
        <f t="shared" si="1"/>
        <v>8.8608240000000009</v>
      </c>
      <c r="Q144" s="190">
        <v>6.9999999999999999E-4</v>
      </c>
      <c r="R144" s="190">
        <f t="shared" si="2"/>
        <v>3.6920100000000004E-2</v>
      </c>
      <c r="S144" s="190">
        <v>0</v>
      </c>
      <c r="T144" s="191">
        <f t="shared" si="3"/>
        <v>0</v>
      </c>
      <c r="AR144" s="192" t="s">
        <v>133</v>
      </c>
      <c r="AT144" s="192" t="s">
        <v>129</v>
      </c>
      <c r="AU144" s="192" t="s">
        <v>134</v>
      </c>
      <c r="AY144" s="106" t="s">
        <v>127</v>
      </c>
      <c r="BE144" s="193">
        <f t="shared" si="4"/>
        <v>0</v>
      </c>
      <c r="BF144" s="193">
        <f t="shared" si="5"/>
        <v>0</v>
      </c>
      <c r="BG144" s="193">
        <f t="shared" si="6"/>
        <v>0</v>
      </c>
      <c r="BH144" s="193">
        <f t="shared" si="7"/>
        <v>0</v>
      </c>
      <c r="BI144" s="193">
        <f t="shared" si="8"/>
        <v>0</v>
      </c>
      <c r="BJ144" s="106" t="s">
        <v>134</v>
      </c>
      <c r="BK144" s="193">
        <f t="shared" si="9"/>
        <v>0</v>
      </c>
      <c r="BL144" s="106" t="s">
        <v>133</v>
      </c>
      <c r="BM144" s="192" t="s">
        <v>139</v>
      </c>
    </row>
    <row r="145" spans="2:65" s="113" customFormat="1" ht="21.75" customHeight="1" x14ac:dyDescent="0.2">
      <c r="B145" s="70"/>
      <c r="C145" s="71" t="s">
        <v>140</v>
      </c>
      <c r="D145" s="71" t="s">
        <v>129</v>
      </c>
      <c r="E145" s="72" t="s">
        <v>141</v>
      </c>
      <c r="F145" s="201" t="s">
        <v>142</v>
      </c>
      <c r="G145" s="202" t="s">
        <v>138</v>
      </c>
      <c r="H145" s="203">
        <v>52.743000000000002</v>
      </c>
      <c r="I145" s="73"/>
      <c r="J145" s="210">
        <f t="shared" si="0"/>
        <v>0</v>
      </c>
      <c r="K145" s="74"/>
      <c r="L145" s="70"/>
      <c r="M145" s="188" t="s">
        <v>1</v>
      </c>
      <c r="N145" s="189" t="s">
        <v>38</v>
      </c>
      <c r="O145" s="190">
        <v>0.09</v>
      </c>
      <c r="P145" s="190">
        <f t="shared" si="1"/>
        <v>4.7468700000000004</v>
      </c>
      <c r="Q145" s="190">
        <v>0</v>
      </c>
      <c r="R145" s="190">
        <f t="shared" si="2"/>
        <v>0</v>
      </c>
      <c r="S145" s="190">
        <v>0</v>
      </c>
      <c r="T145" s="191">
        <f t="shared" si="3"/>
        <v>0</v>
      </c>
      <c r="AR145" s="192" t="s">
        <v>133</v>
      </c>
      <c r="AT145" s="192" t="s">
        <v>129</v>
      </c>
      <c r="AU145" s="192" t="s">
        <v>134</v>
      </c>
      <c r="AY145" s="106" t="s">
        <v>127</v>
      </c>
      <c r="BE145" s="193">
        <f t="shared" si="4"/>
        <v>0</v>
      </c>
      <c r="BF145" s="193">
        <f t="shared" si="5"/>
        <v>0</v>
      </c>
      <c r="BG145" s="193">
        <f t="shared" si="6"/>
        <v>0</v>
      </c>
      <c r="BH145" s="193">
        <f t="shared" si="7"/>
        <v>0</v>
      </c>
      <c r="BI145" s="193">
        <f t="shared" si="8"/>
        <v>0</v>
      </c>
      <c r="BJ145" s="106" t="s">
        <v>134</v>
      </c>
      <c r="BK145" s="193">
        <f t="shared" si="9"/>
        <v>0</v>
      </c>
      <c r="BL145" s="106" t="s">
        <v>133</v>
      </c>
      <c r="BM145" s="192" t="s">
        <v>143</v>
      </c>
    </row>
    <row r="146" spans="2:65" s="113" customFormat="1" ht="24.2" customHeight="1" x14ac:dyDescent="0.2">
      <c r="B146" s="70"/>
      <c r="C146" s="71" t="s">
        <v>133</v>
      </c>
      <c r="D146" s="71" t="s">
        <v>129</v>
      </c>
      <c r="E146" s="72" t="s">
        <v>144</v>
      </c>
      <c r="F146" s="201" t="s">
        <v>145</v>
      </c>
      <c r="G146" s="202" t="s">
        <v>132</v>
      </c>
      <c r="H146" s="203">
        <v>35.148000000000003</v>
      </c>
      <c r="I146" s="73"/>
      <c r="J146" s="210">
        <f t="shared" si="0"/>
        <v>0</v>
      </c>
      <c r="K146" s="74"/>
      <c r="L146" s="70"/>
      <c r="M146" s="188" t="s">
        <v>1</v>
      </c>
      <c r="N146" s="189" t="s">
        <v>38</v>
      </c>
      <c r="O146" s="190">
        <v>0.127</v>
      </c>
      <c r="P146" s="190">
        <f t="shared" si="1"/>
        <v>4.4637960000000003</v>
      </c>
      <c r="Q146" s="190">
        <v>4.6000000000000001E-4</v>
      </c>
      <c r="R146" s="190">
        <f t="shared" si="2"/>
        <v>1.6168080000000001E-2</v>
      </c>
      <c r="S146" s="190">
        <v>0</v>
      </c>
      <c r="T146" s="191">
        <f t="shared" si="3"/>
        <v>0</v>
      </c>
      <c r="AR146" s="192" t="s">
        <v>133</v>
      </c>
      <c r="AT146" s="192" t="s">
        <v>129</v>
      </c>
      <c r="AU146" s="192" t="s">
        <v>134</v>
      </c>
      <c r="AY146" s="106" t="s">
        <v>127</v>
      </c>
      <c r="BE146" s="193">
        <f t="shared" si="4"/>
        <v>0</v>
      </c>
      <c r="BF146" s="193">
        <f t="shared" si="5"/>
        <v>0</v>
      </c>
      <c r="BG146" s="193">
        <f t="shared" si="6"/>
        <v>0</v>
      </c>
      <c r="BH146" s="193">
        <f t="shared" si="7"/>
        <v>0</v>
      </c>
      <c r="BI146" s="193">
        <f t="shared" si="8"/>
        <v>0</v>
      </c>
      <c r="BJ146" s="106" t="s">
        <v>134</v>
      </c>
      <c r="BK146" s="193">
        <f t="shared" si="9"/>
        <v>0</v>
      </c>
      <c r="BL146" s="106" t="s">
        <v>133</v>
      </c>
      <c r="BM146" s="192" t="s">
        <v>146</v>
      </c>
    </row>
    <row r="147" spans="2:65" s="113" customFormat="1" ht="24.2" customHeight="1" x14ac:dyDescent="0.2">
      <c r="B147" s="70"/>
      <c r="C147" s="71" t="s">
        <v>147</v>
      </c>
      <c r="D147" s="71" t="s">
        <v>129</v>
      </c>
      <c r="E147" s="72" t="s">
        <v>148</v>
      </c>
      <c r="F147" s="201" t="s">
        <v>149</v>
      </c>
      <c r="G147" s="202" t="s">
        <v>132</v>
      </c>
      <c r="H147" s="203">
        <v>35.148000000000003</v>
      </c>
      <c r="I147" s="73"/>
      <c r="J147" s="210">
        <f t="shared" si="0"/>
        <v>0</v>
      </c>
      <c r="K147" s="74"/>
      <c r="L147" s="70"/>
      <c r="M147" s="188" t="s">
        <v>1</v>
      </c>
      <c r="N147" s="189" t="s">
        <v>38</v>
      </c>
      <c r="O147" s="190">
        <v>3.5999999999999997E-2</v>
      </c>
      <c r="P147" s="190">
        <f t="shared" si="1"/>
        <v>1.265328</v>
      </c>
      <c r="Q147" s="190">
        <v>0</v>
      </c>
      <c r="R147" s="190">
        <f t="shared" si="2"/>
        <v>0</v>
      </c>
      <c r="S147" s="190">
        <v>0</v>
      </c>
      <c r="T147" s="191">
        <f t="shared" si="3"/>
        <v>0</v>
      </c>
      <c r="AR147" s="192" t="s">
        <v>133</v>
      </c>
      <c r="AT147" s="192" t="s">
        <v>129</v>
      </c>
      <c r="AU147" s="192" t="s">
        <v>134</v>
      </c>
      <c r="AY147" s="106" t="s">
        <v>127</v>
      </c>
      <c r="BE147" s="193">
        <f t="shared" si="4"/>
        <v>0</v>
      </c>
      <c r="BF147" s="193">
        <f t="shared" si="5"/>
        <v>0</v>
      </c>
      <c r="BG147" s="193">
        <f t="shared" si="6"/>
        <v>0</v>
      </c>
      <c r="BH147" s="193">
        <f t="shared" si="7"/>
        <v>0</v>
      </c>
      <c r="BI147" s="193">
        <f t="shared" si="8"/>
        <v>0</v>
      </c>
      <c r="BJ147" s="106" t="s">
        <v>134</v>
      </c>
      <c r="BK147" s="193">
        <f t="shared" si="9"/>
        <v>0</v>
      </c>
      <c r="BL147" s="106" t="s">
        <v>133</v>
      </c>
      <c r="BM147" s="192" t="s">
        <v>150</v>
      </c>
    </row>
    <row r="148" spans="2:65" s="113" customFormat="1" ht="24.2" customHeight="1" x14ac:dyDescent="0.2">
      <c r="B148" s="70"/>
      <c r="C148" s="71" t="s">
        <v>151</v>
      </c>
      <c r="D148" s="71" t="s">
        <v>129</v>
      </c>
      <c r="E148" s="72" t="s">
        <v>152</v>
      </c>
      <c r="F148" s="201" t="s">
        <v>153</v>
      </c>
      <c r="G148" s="202" t="s">
        <v>132</v>
      </c>
      <c r="H148" s="203">
        <v>141.178</v>
      </c>
      <c r="I148" s="73"/>
      <c r="J148" s="210">
        <f t="shared" si="0"/>
        <v>0</v>
      </c>
      <c r="K148" s="74"/>
      <c r="L148" s="70"/>
      <c r="M148" s="188" t="s">
        <v>1</v>
      </c>
      <c r="N148" s="189" t="s">
        <v>38</v>
      </c>
      <c r="O148" s="190">
        <v>0.82099999999999995</v>
      </c>
      <c r="P148" s="190">
        <f t="shared" si="1"/>
        <v>115.90713799999999</v>
      </c>
      <c r="Q148" s="190">
        <v>0</v>
      </c>
      <c r="R148" s="190">
        <f t="shared" si="2"/>
        <v>0</v>
      </c>
      <c r="S148" s="190">
        <v>0</v>
      </c>
      <c r="T148" s="191">
        <f t="shared" si="3"/>
        <v>0</v>
      </c>
      <c r="AR148" s="192" t="s">
        <v>133</v>
      </c>
      <c r="AT148" s="192" t="s">
        <v>129</v>
      </c>
      <c r="AU148" s="192" t="s">
        <v>134</v>
      </c>
      <c r="AY148" s="106" t="s">
        <v>127</v>
      </c>
      <c r="BE148" s="193">
        <f t="shared" si="4"/>
        <v>0</v>
      </c>
      <c r="BF148" s="193">
        <f t="shared" si="5"/>
        <v>0</v>
      </c>
      <c r="BG148" s="193">
        <f t="shared" si="6"/>
        <v>0</v>
      </c>
      <c r="BH148" s="193">
        <f t="shared" si="7"/>
        <v>0</v>
      </c>
      <c r="BI148" s="193">
        <f t="shared" si="8"/>
        <v>0</v>
      </c>
      <c r="BJ148" s="106" t="s">
        <v>134</v>
      </c>
      <c r="BK148" s="193">
        <f t="shared" si="9"/>
        <v>0</v>
      </c>
      <c r="BL148" s="106" t="s">
        <v>133</v>
      </c>
      <c r="BM148" s="192" t="s">
        <v>154</v>
      </c>
    </row>
    <row r="149" spans="2:65" s="113" customFormat="1" ht="37.700000000000003" customHeight="1" x14ac:dyDescent="0.2">
      <c r="B149" s="70"/>
      <c r="C149" s="71" t="s">
        <v>155</v>
      </c>
      <c r="D149" s="71" t="s">
        <v>129</v>
      </c>
      <c r="E149" s="72" t="s">
        <v>156</v>
      </c>
      <c r="F149" s="201" t="s">
        <v>157</v>
      </c>
      <c r="G149" s="202" t="s">
        <v>132</v>
      </c>
      <c r="H149" s="203">
        <v>282.35599999999999</v>
      </c>
      <c r="I149" s="73"/>
      <c r="J149" s="210">
        <f t="shared" si="0"/>
        <v>0</v>
      </c>
      <c r="K149" s="74"/>
      <c r="L149" s="70"/>
      <c r="M149" s="188" t="s">
        <v>1</v>
      </c>
      <c r="N149" s="189" t="s">
        <v>38</v>
      </c>
      <c r="O149" s="190">
        <v>0.749</v>
      </c>
      <c r="P149" s="190">
        <f t="shared" si="1"/>
        <v>211.484644</v>
      </c>
      <c r="Q149" s="190">
        <v>0</v>
      </c>
      <c r="R149" s="190">
        <f t="shared" si="2"/>
        <v>0</v>
      </c>
      <c r="S149" s="190">
        <v>0</v>
      </c>
      <c r="T149" s="191">
        <f t="shared" si="3"/>
        <v>0</v>
      </c>
      <c r="AR149" s="192" t="s">
        <v>133</v>
      </c>
      <c r="AT149" s="192" t="s">
        <v>129</v>
      </c>
      <c r="AU149" s="192" t="s">
        <v>134</v>
      </c>
      <c r="AY149" s="106" t="s">
        <v>127</v>
      </c>
      <c r="BE149" s="193">
        <f t="shared" si="4"/>
        <v>0</v>
      </c>
      <c r="BF149" s="193">
        <f t="shared" si="5"/>
        <v>0</v>
      </c>
      <c r="BG149" s="193">
        <f t="shared" si="6"/>
        <v>0</v>
      </c>
      <c r="BH149" s="193">
        <f t="shared" si="7"/>
        <v>0</v>
      </c>
      <c r="BI149" s="193">
        <f t="shared" si="8"/>
        <v>0</v>
      </c>
      <c r="BJ149" s="106" t="s">
        <v>134</v>
      </c>
      <c r="BK149" s="193">
        <f t="shared" si="9"/>
        <v>0</v>
      </c>
      <c r="BL149" s="106" t="s">
        <v>133</v>
      </c>
      <c r="BM149" s="192" t="s">
        <v>158</v>
      </c>
    </row>
    <row r="150" spans="2:65" s="113" customFormat="1" ht="33" customHeight="1" x14ac:dyDescent="0.2">
      <c r="B150" s="70"/>
      <c r="C150" s="71" t="s">
        <v>159</v>
      </c>
      <c r="D150" s="71" t="s">
        <v>129</v>
      </c>
      <c r="E150" s="72" t="s">
        <v>160</v>
      </c>
      <c r="F150" s="201" t="s">
        <v>161</v>
      </c>
      <c r="G150" s="202" t="s">
        <v>132</v>
      </c>
      <c r="H150" s="203">
        <v>88.537999999999997</v>
      </c>
      <c r="I150" s="73"/>
      <c r="J150" s="210">
        <f t="shared" si="0"/>
        <v>0</v>
      </c>
      <c r="K150" s="74"/>
      <c r="L150" s="70"/>
      <c r="M150" s="188" t="s">
        <v>1</v>
      </c>
      <c r="N150" s="189" t="s">
        <v>38</v>
      </c>
      <c r="O150" s="190">
        <v>7.0999999999999994E-2</v>
      </c>
      <c r="P150" s="190">
        <f t="shared" si="1"/>
        <v>6.2861979999999988</v>
      </c>
      <c r="Q150" s="190">
        <v>0</v>
      </c>
      <c r="R150" s="190">
        <f t="shared" si="2"/>
        <v>0</v>
      </c>
      <c r="S150" s="190">
        <v>0</v>
      </c>
      <c r="T150" s="191">
        <f t="shared" si="3"/>
        <v>0</v>
      </c>
      <c r="AR150" s="192" t="s">
        <v>133</v>
      </c>
      <c r="AT150" s="192" t="s">
        <v>129</v>
      </c>
      <c r="AU150" s="192" t="s">
        <v>134</v>
      </c>
      <c r="AY150" s="106" t="s">
        <v>127</v>
      </c>
      <c r="BE150" s="193">
        <f t="shared" si="4"/>
        <v>0</v>
      </c>
      <c r="BF150" s="193">
        <f t="shared" si="5"/>
        <v>0</v>
      </c>
      <c r="BG150" s="193">
        <f t="shared" si="6"/>
        <v>0</v>
      </c>
      <c r="BH150" s="193">
        <f t="shared" si="7"/>
        <v>0</v>
      </c>
      <c r="BI150" s="193">
        <f t="shared" si="8"/>
        <v>0</v>
      </c>
      <c r="BJ150" s="106" t="s">
        <v>134</v>
      </c>
      <c r="BK150" s="193">
        <f t="shared" si="9"/>
        <v>0</v>
      </c>
      <c r="BL150" s="106" t="s">
        <v>133</v>
      </c>
      <c r="BM150" s="192" t="s">
        <v>162</v>
      </c>
    </row>
    <row r="151" spans="2:65" s="113" customFormat="1" ht="37.700000000000003" customHeight="1" x14ac:dyDescent="0.2">
      <c r="B151" s="70"/>
      <c r="C151" s="71" t="s">
        <v>163</v>
      </c>
      <c r="D151" s="71" t="s">
        <v>129</v>
      </c>
      <c r="E151" s="72" t="s">
        <v>164</v>
      </c>
      <c r="F151" s="201" t="s">
        <v>165</v>
      </c>
      <c r="G151" s="202" t="s">
        <v>132</v>
      </c>
      <c r="H151" s="203">
        <v>1947.836</v>
      </c>
      <c r="I151" s="73"/>
      <c r="J151" s="210">
        <f t="shared" si="0"/>
        <v>0</v>
      </c>
      <c r="K151" s="74"/>
      <c r="L151" s="70"/>
      <c r="M151" s="188" t="s">
        <v>1</v>
      </c>
      <c r="N151" s="189" t="s">
        <v>38</v>
      </c>
      <c r="O151" s="190">
        <v>7.3699999999999998E-3</v>
      </c>
      <c r="P151" s="190">
        <f t="shared" si="1"/>
        <v>14.35555132</v>
      </c>
      <c r="Q151" s="190">
        <v>0</v>
      </c>
      <c r="R151" s="190">
        <f t="shared" si="2"/>
        <v>0</v>
      </c>
      <c r="S151" s="190">
        <v>0</v>
      </c>
      <c r="T151" s="191">
        <f t="shared" si="3"/>
        <v>0</v>
      </c>
      <c r="AR151" s="192" t="s">
        <v>133</v>
      </c>
      <c r="AT151" s="192" t="s">
        <v>129</v>
      </c>
      <c r="AU151" s="192" t="s">
        <v>134</v>
      </c>
      <c r="AY151" s="106" t="s">
        <v>127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06" t="s">
        <v>134</v>
      </c>
      <c r="BK151" s="193">
        <f t="shared" si="9"/>
        <v>0</v>
      </c>
      <c r="BL151" s="106" t="s">
        <v>133</v>
      </c>
      <c r="BM151" s="192" t="s">
        <v>166</v>
      </c>
    </row>
    <row r="152" spans="2:65" s="113" customFormat="1" ht="16.5" customHeight="1" x14ac:dyDescent="0.2">
      <c r="B152" s="70"/>
      <c r="C152" s="71" t="s">
        <v>167</v>
      </c>
      <c r="D152" s="71" t="s">
        <v>129</v>
      </c>
      <c r="E152" s="72" t="s">
        <v>168</v>
      </c>
      <c r="F152" s="201" t="s">
        <v>169</v>
      </c>
      <c r="G152" s="202" t="s">
        <v>132</v>
      </c>
      <c r="H152" s="203">
        <v>114.858</v>
      </c>
      <c r="I152" s="73"/>
      <c r="J152" s="210">
        <f t="shared" si="0"/>
        <v>0</v>
      </c>
      <c r="K152" s="74"/>
      <c r="L152" s="70"/>
      <c r="M152" s="188" t="s">
        <v>1</v>
      </c>
      <c r="N152" s="189" t="s">
        <v>38</v>
      </c>
      <c r="O152" s="190">
        <v>0.83199999999999996</v>
      </c>
      <c r="P152" s="190">
        <f t="shared" si="1"/>
        <v>95.561856000000006</v>
      </c>
      <c r="Q152" s="190">
        <v>0</v>
      </c>
      <c r="R152" s="190">
        <f t="shared" si="2"/>
        <v>0</v>
      </c>
      <c r="S152" s="190">
        <v>0</v>
      </c>
      <c r="T152" s="191">
        <f t="shared" si="3"/>
        <v>0</v>
      </c>
      <c r="AR152" s="192" t="s">
        <v>133</v>
      </c>
      <c r="AT152" s="192" t="s">
        <v>129</v>
      </c>
      <c r="AU152" s="192" t="s">
        <v>134</v>
      </c>
      <c r="AY152" s="106" t="s">
        <v>127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06" t="s">
        <v>134</v>
      </c>
      <c r="BK152" s="193">
        <f t="shared" si="9"/>
        <v>0</v>
      </c>
      <c r="BL152" s="106" t="s">
        <v>133</v>
      </c>
      <c r="BM152" s="192" t="s">
        <v>170</v>
      </c>
    </row>
    <row r="153" spans="2:65" s="113" customFormat="1" ht="16.5" customHeight="1" x14ac:dyDescent="0.2">
      <c r="B153" s="70"/>
      <c r="C153" s="71" t="s">
        <v>171</v>
      </c>
      <c r="D153" s="71" t="s">
        <v>129</v>
      </c>
      <c r="E153" s="72" t="s">
        <v>172</v>
      </c>
      <c r="F153" s="201" t="s">
        <v>173</v>
      </c>
      <c r="G153" s="202" t="s">
        <v>132</v>
      </c>
      <c r="H153" s="203">
        <v>26.32</v>
      </c>
      <c r="I153" s="73"/>
      <c r="J153" s="210">
        <f t="shared" si="0"/>
        <v>0</v>
      </c>
      <c r="K153" s="74"/>
      <c r="L153" s="70"/>
      <c r="M153" s="188" t="s">
        <v>1</v>
      </c>
      <c r="N153" s="189" t="s">
        <v>38</v>
      </c>
      <c r="O153" s="190">
        <v>8.9999999999999993E-3</v>
      </c>
      <c r="P153" s="190">
        <f t="shared" si="1"/>
        <v>0.23687999999999998</v>
      </c>
      <c r="Q153" s="190">
        <v>0</v>
      </c>
      <c r="R153" s="190">
        <f t="shared" si="2"/>
        <v>0</v>
      </c>
      <c r="S153" s="190">
        <v>0</v>
      </c>
      <c r="T153" s="191">
        <f t="shared" si="3"/>
        <v>0</v>
      </c>
      <c r="AR153" s="192" t="s">
        <v>133</v>
      </c>
      <c r="AT153" s="192" t="s">
        <v>129</v>
      </c>
      <c r="AU153" s="192" t="s">
        <v>134</v>
      </c>
      <c r="AY153" s="106" t="s">
        <v>127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06" t="s">
        <v>134</v>
      </c>
      <c r="BK153" s="193">
        <f t="shared" si="9"/>
        <v>0</v>
      </c>
      <c r="BL153" s="106" t="s">
        <v>133</v>
      </c>
      <c r="BM153" s="192" t="s">
        <v>174</v>
      </c>
    </row>
    <row r="154" spans="2:65" s="113" customFormat="1" ht="24.2" customHeight="1" x14ac:dyDescent="0.2">
      <c r="B154" s="70"/>
      <c r="C154" s="71" t="s">
        <v>175</v>
      </c>
      <c r="D154" s="71" t="s">
        <v>129</v>
      </c>
      <c r="E154" s="72" t="s">
        <v>176</v>
      </c>
      <c r="F154" s="201" t="s">
        <v>177</v>
      </c>
      <c r="G154" s="202" t="s">
        <v>178</v>
      </c>
      <c r="H154" s="203">
        <v>150.51499999999999</v>
      </c>
      <c r="I154" s="73"/>
      <c r="J154" s="210">
        <f t="shared" si="0"/>
        <v>0</v>
      </c>
      <c r="K154" s="74"/>
      <c r="L154" s="70"/>
      <c r="M154" s="188" t="s">
        <v>1</v>
      </c>
      <c r="N154" s="189" t="s">
        <v>38</v>
      </c>
      <c r="O154" s="190">
        <v>0</v>
      </c>
      <c r="P154" s="190">
        <f t="shared" si="1"/>
        <v>0</v>
      </c>
      <c r="Q154" s="190">
        <v>0</v>
      </c>
      <c r="R154" s="190">
        <f t="shared" si="2"/>
        <v>0</v>
      </c>
      <c r="S154" s="190">
        <v>0</v>
      </c>
      <c r="T154" s="191">
        <f t="shared" si="3"/>
        <v>0</v>
      </c>
      <c r="AR154" s="192" t="s">
        <v>133</v>
      </c>
      <c r="AT154" s="192" t="s">
        <v>129</v>
      </c>
      <c r="AU154" s="192" t="s">
        <v>134</v>
      </c>
      <c r="AY154" s="106" t="s">
        <v>127</v>
      </c>
      <c r="BE154" s="193">
        <f t="shared" si="4"/>
        <v>0</v>
      </c>
      <c r="BF154" s="193">
        <f t="shared" si="5"/>
        <v>0</v>
      </c>
      <c r="BG154" s="193">
        <f t="shared" si="6"/>
        <v>0</v>
      </c>
      <c r="BH154" s="193">
        <f t="shared" si="7"/>
        <v>0</v>
      </c>
      <c r="BI154" s="193">
        <f t="shared" si="8"/>
        <v>0</v>
      </c>
      <c r="BJ154" s="106" t="s">
        <v>134</v>
      </c>
      <c r="BK154" s="193">
        <f t="shared" si="9"/>
        <v>0</v>
      </c>
      <c r="BL154" s="106" t="s">
        <v>133</v>
      </c>
      <c r="BM154" s="192" t="s">
        <v>179</v>
      </c>
    </row>
    <row r="155" spans="2:65" s="113" customFormat="1" ht="24.2" customHeight="1" x14ac:dyDescent="0.2">
      <c r="B155" s="70"/>
      <c r="C155" s="71" t="s">
        <v>180</v>
      </c>
      <c r="D155" s="71" t="s">
        <v>129</v>
      </c>
      <c r="E155" s="72" t="s">
        <v>181</v>
      </c>
      <c r="F155" s="201" t="s">
        <v>182</v>
      </c>
      <c r="G155" s="202" t="s">
        <v>132</v>
      </c>
      <c r="H155" s="203">
        <v>26.32</v>
      </c>
      <c r="I155" s="73"/>
      <c r="J155" s="210">
        <f t="shared" si="0"/>
        <v>0</v>
      </c>
      <c r="K155" s="74"/>
      <c r="L155" s="70"/>
      <c r="M155" s="188" t="s">
        <v>1</v>
      </c>
      <c r="N155" s="189" t="s">
        <v>38</v>
      </c>
      <c r="O155" s="190">
        <v>2.9780000000000002</v>
      </c>
      <c r="P155" s="190">
        <f t="shared" si="1"/>
        <v>78.380960000000002</v>
      </c>
      <c r="Q155" s="190">
        <v>0</v>
      </c>
      <c r="R155" s="190">
        <f t="shared" si="2"/>
        <v>0</v>
      </c>
      <c r="S155" s="190">
        <v>0</v>
      </c>
      <c r="T155" s="191">
        <f t="shared" si="3"/>
        <v>0</v>
      </c>
      <c r="AR155" s="192" t="s">
        <v>133</v>
      </c>
      <c r="AT155" s="192" t="s">
        <v>129</v>
      </c>
      <c r="AU155" s="192" t="s">
        <v>134</v>
      </c>
      <c r="AY155" s="106" t="s">
        <v>127</v>
      </c>
      <c r="BE155" s="193">
        <f t="shared" si="4"/>
        <v>0</v>
      </c>
      <c r="BF155" s="193">
        <f t="shared" si="5"/>
        <v>0</v>
      </c>
      <c r="BG155" s="193">
        <f t="shared" si="6"/>
        <v>0</v>
      </c>
      <c r="BH155" s="193">
        <f t="shared" si="7"/>
        <v>0</v>
      </c>
      <c r="BI155" s="193">
        <f t="shared" si="8"/>
        <v>0</v>
      </c>
      <c r="BJ155" s="106" t="s">
        <v>134</v>
      </c>
      <c r="BK155" s="193">
        <f t="shared" si="9"/>
        <v>0</v>
      </c>
      <c r="BL155" s="106" t="s">
        <v>133</v>
      </c>
      <c r="BM155" s="192" t="s">
        <v>183</v>
      </c>
    </row>
    <row r="156" spans="2:65" s="113" customFormat="1" ht="21.75" customHeight="1" x14ac:dyDescent="0.2">
      <c r="B156" s="70"/>
      <c r="C156" s="71" t="s">
        <v>184</v>
      </c>
      <c r="D156" s="71" t="s">
        <v>129</v>
      </c>
      <c r="E156" s="72" t="s">
        <v>185</v>
      </c>
      <c r="F156" s="201" t="s">
        <v>186</v>
      </c>
      <c r="G156" s="202" t="s">
        <v>138</v>
      </c>
      <c r="H156" s="203">
        <v>29.26</v>
      </c>
      <c r="I156" s="73"/>
      <c r="J156" s="210">
        <f t="shared" si="0"/>
        <v>0</v>
      </c>
      <c r="K156" s="74"/>
      <c r="L156" s="70"/>
      <c r="M156" s="188" t="s">
        <v>1</v>
      </c>
      <c r="N156" s="189" t="s">
        <v>38</v>
      </c>
      <c r="O156" s="190">
        <v>1.7000000000000001E-2</v>
      </c>
      <c r="P156" s="190">
        <f t="shared" si="1"/>
        <v>0.49742000000000008</v>
      </c>
      <c r="Q156" s="190">
        <v>0</v>
      </c>
      <c r="R156" s="190">
        <f t="shared" si="2"/>
        <v>0</v>
      </c>
      <c r="S156" s="190">
        <v>0</v>
      </c>
      <c r="T156" s="191">
        <f t="shared" si="3"/>
        <v>0</v>
      </c>
      <c r="AR156" s="192" t="s">
        <v>133</v>
      </c>
      <c r="AT156" s="192" t="s">
        <v>129</v>
      </c>
      <c r="AU156" s="192" t="s">
        <v>134</v>
      </c>
      <c r="AY156" s="106" t="s">
        <v>127</v>
      </c>
      <c r="BE156" s="193">
        <f t="shared" si="4"/>
        <v>0</v>
      </c>
      <c r="BF156" s="193">
        <f t="shared" si="5"/>
        <v>0</v>
      </c>
      <c r="BG156" s="193">
        <f t="shared" si="6"/>
        <v>0</v>
      </c>
      <c r="BH156" s="193">
        <f t="shared" si="7"/>
        <v>0</v>
      </c>
      <c r="BI156" s="193">
        <f t="shared" si="8"/>
        <v>0</v>
      </c>
      <c r="BJ156" s="106" t="s">
        <v>134</v>
      </c>
      <c r="BK156" s="193">
        <f t="shared" si="9"/>
        <v>0</v>
      </c>
      <c r="BL156" s="106" t="s">
        <v>133</v>
      </c>
      <c r="BM156" s="192" t="s">
        <v>187</v>
      </c>
    </row>
    <row r="157" spans="2:65" s="177" customFormat="1" ht="22.7" customHeight="1" x14ac:dyDescent="0.2">
      <c r="B157" s="176"/>
      <c r="D157" s="178" t="s">
        <v>71</v>
      </c>
      <c r="E157" s="186" t="s">
        <v>134</v>
      </c>
      <c r="F157" s="204" t="s">
        <v>188</v>
      </c>
      <c r="G157" s="205"/>
      <c r="H157" s="205"/>
      <c r="J157" s="211">
        <f>BK157</f>
        <v>0</v>
      </c>
      <c r="L157" s="176"/>
      <c r="M157" s="181"/>
      <c r="P157" s="182">
        <f>SUM(P158:P175)</f>
        <v>125.47649727</v>
      </c>
      <c r="R157" s="182">
        <f>SUM(R158:R175)</f>
        <v>107.21333245999999</v>
      </c>
      <c r="T157" s="183">
        <f>SUM(T158:T175)</f>
        <v>0</v>
      </c>
      <c r="AR157" s="178" t="s">
        <v>80</v>
      </c>
      <c r="AT157" s="184" t="s">
        <v>71</v>
      </c>
      <c r="AU157" s="184" t="s">
        <v>80</v>
      </c>
      <c r="AY157" s="178" t="s">
        <v>127</v>
      </c>
      <c r="BK157" s="185">
        <f>SUM(BK158:BK175)</f>
        <v>0</v>
      </c>
    </row>
    <row r="158" spans="2:65" s="113" customFormat="1" ht="24.2" customHeight="1" x14ac:dyDescent="0.2">
      <c r="B158" s="70"/>
      <c r="C158" s="71" t="s">
        <v>189</v>
      </c>
      <c r="D158" s="71" t="s">
        <v>129</v>
      </c>
      <c r="E158" s="72" t="s">
        <v>190</v>
      </c>
      <c r="F158" s="201" t="s">
        <v>191</v>
      </c>
      <c r="G158" s="202" t="s">
        <v>132</v>
      </c>
      <c r="H158" s="203">
        <v>3.4159999999999999</v>
      </c>
      <c r="I158" s="73"/>
      <c r="J158" s="210">
        <f t="shared" ref="J158:J175" si="10">ROUND(I158*H158,2)</f>
        <v>0</v>
      </c>
      <c r="K158" s="74"/>
      <c r="L158" s="70"/>
      <c r="M158" s="188" t="s">
        <v>1</v>
      </c>
      <c r="N158" s="189" t="s">
        <v>38</v>
      </c>
      <c r="O158" s="190">
        <v>1.0968</v>
      </c>
      <c r="P158" s="190">
        <f t="shared" ref="P158:P175" si="11">O158*H158</f>
        <v>3.7466687999999997</v>
      </c>
      <c r="Q158" s="190">
        <v>2.0699999999999998</v>
      </c>
      <c r="R158" s="190">
        <f t="shared" ref="R158:R175" si="12">Q158*H158</f>
        <v>7.0711199999999996</v>
      </c>
      <c r="S158" s="190">
        <v>0</v>
      </c>
      <c r="T158" s="191">
        <f t="shared" ref="T158:T175" si="13">S158*H158</f>
        <v>0</v>
      </c>
      <c r="AR158" s="192" t="s">
        <v>133</v>
      </c>
      <c r="AT158" s="192" t="s">
        <v>129</v>
      </c>
      <c r="AU158" s="192" t="s">
        <v>134</v>
      </c>
      <c r="AY158" s="106" t="s">
        <v>127</v>
      </c>
      <c r="BE158" s="193">
        <f t="shared" ref="BE158:BE175" si="14">IF(N158="základná",J158,0)</f>
        <v>0</v>
      </c>
      <c r="BF158" s="193">
        <f t="shared" ref="BF158:BF175" si="15">IF(N158="znížená",J158,0)</f>
        <v>0</v>
      </c>
      <c r="BG158" s="193">
        <f t="shared" ref="BG158:BG175" si="16">IF(N158="zákl. prenesená",J158,0)</f>
        <v>0</v>
      </c>
      <c r="BH158" s="193">
        <f t="shared" ref="BH158:BH175" si="17">IF(N158="zníž. prenesená",J158,0)</f>
        <v>0</v>
      </c>
      <c r="BI158" s="193">
        <f t="shared" ref="BI158:BI175" si="18">IF(N158="nulová",J158,0)</f>
        <v>0</v>
      </c>
      <c r="BJ158" s="106" t="s">
        <v>134</v>
      </c>
      <c r="BK158" s="193">
        <f t="shared" ref="BK158:BK175" si="19">ROUND(I158*H158,2)</f>
        <v>0</v>
      </c>
      <c r="BL158" s="106" t="s">
        <v>133</v>
      </c>
      <c r="BM158" s="192" t="s">
        <v>192</v>
      </c>
    </row>
    <row r="159" spans="2:65" s="113" customFormat="1" ht="16.5" customHeight="1" x14ac:dyDescent="0.2">
      <c r="B159" s="70"/>
      <c r="C159" s="71" t="s">
        <v>193</v>
      </c>
      <c r="D159" s="71" t="s">
        <v>129</v>
      </c>
      <c r="E159" s="72" t="s">
        <v>194</v>
      </c>
      <c r="F159" s="201" t="s">
        <v>195</v>
      </c>
      <c r="G159" s="202" t="s">
        <v>132</v>
      </c>
      <c r="H159" s="203">
        <v>2.4870000000000001</v>
      </c>
      <c r="I159" s="73"/>
      <c r="J159" s="210">
        <f t="shared" si="10"/>
        <v>0</v>
      </c>
      <c r="K159" s="74"/>
      <c r="L159" s="70"/>
      <c r="M159" s="188" t="s">
        <v>1</v>
      </c>
      <c r="N159" s="189" t="s">
        <v>38</v>
      </c>
      <c r="O159" s="190">
        <v>0.61770999999999998</v>
      </c>
      <c r="P159" s="190">
        <f t="shared" si="11"/>
        <v>1.5362447699999999</v>
      </c>
      <c r="Q159" s="190">
        <v>2.23543</v>
      </c>
      <c r="R159" s="190">
        <f t="shared" si="12"/>
        <v>5.5595144100000002</v>
      </c>
      <c r="S159" s="190">
        <v>0</v>
      </c>
      <c r="T159" s="191">
        <f t="shared" si="13"/>
        <v>0</v>
      </c>
      <c r="AR159" s="192" t="s">
        <v>133</v>
      </c>
      <c r="AT159" s="192" t="s">
        <v>129</v>
      </c>
      <c r="AU159" s="192" t="s">
        <v>134</v>
      </c>
      <c r="AY159" s="106" t="s">
        <v>127</v>
      </c>
      <c r="BE159" s="193">
        <f t="shared" si="14"/>
        <v>0</v>
      </c>
      <c r="BF159" s="193">
        <f t="shared" si="15"/>
        <v>0</v>
      </c>
      <c r="BG159" s="193">
        <f t="shared" si="16"/>
        <v>0</v>
      </c>
      <c r="BH159" s="193">
        <f t="shared" si="17"/>
        <v>0</v>
      </c>
      <c r="BI159" s="193">
        <f t="shared" si="18"/>
        <v>0</v>
      </c>
      <c r="BJ159" s="106" t="s">
        <v>134</v>
      </c>
      <c r="BK159" s="193">
        <f t="shared" si="19"/>
        <v>0</v>
      </c>
      <c r="BL159" s="106" t="s">
        <v>133</v>
      </c>
      <c r="BM159" s="192" t="s">
        <v>196</v>
      </c>
    </row>
    <row r="160" spans="2:65" s="113" customFormat="1" ht="24.2" customHeight="1" x14ac:dyDescent="0.2">
      <c r="B160" s="70"/>
      <c r="C160" s="71" t="s">
        <v>197</v>
      </c>
      <c r="D160" s="71" t="s">
        <v>129</v>
      </c>
      <c r="E160" s="72" t="s">
        <v>198</v>
      </c>
      <c r="F160" s="201" t="s">
        <v>199</v>
      </c>
      <c r="G160" s="202" t="s">
        <v>132</v>
      </c>
      <c r="H160" s="203">
        <v>8.8040000000000003</v>
      </c>
      <c r="I160" s="73"/>
      <c r="J160" s="210">
        <f t="shared" si="10"/>
        <v>0</v>
      </c>
      <c r="K160" s="74"/>
      <c r="L160" s="70"/>
      <c r="M160" s="188" t="s">
        <v>1</v>
      </c>
      <c r="N160" s="189" t="s">
        <v>38</v>
      </c>
      <c r="O160" s="190">
        <v>0.61890999999999996</v>
      </c>
      <c r="P160" s="190">
        <f t="shared" si="11"/>
        <v>5.44888364</v>
      </c>
      <c r="Q160" s="190">
        <v>2.2151299999999998</v>
      </c>
      <c r="R160" s="190">
        <f t="shared" si="12"/>
        <v>19.50200452</v>
      </c>
      <c r="S160" s="190">
        <v>0</v>
      </c>
      <c r="T160" s="191">
        <f t="shared" si="13"/>
        <v>0</v>
      </c>
      <c r="AR160" s="192" t="s">
        <v>133</v>
      </c>
      <c r="AT160" s="192" t="s">
        <v>129</v>
      </c>
      <c r="AU160" s="192" t="s">
        <v>134</v>
      </c>
      <c r="AY160" s="106" t="s">
        <v>127</v>
      </c>
      <c r="BE160" s="193">
        <f t="shared" si="14"/>
        <v>0</v>
      </c>
      <c r="BF160" s="193">
        <f t="shared" si="15"/>
        <v>0</v>
      </c>
      <c r="BG160" s="193">
        <f t="shared" si="16"/>
        <v>0</v>
      </c>
      <c r="BH160" s="193">
        <f t="shared" si="17"/>
        <v>0</v>
      </c>
      <c r="BI160" s="193">
        <f t="shared" si="18"/>
        <v>0</v>
      </c>
      <c r="BJ160" s="106" t="s">
        <v>134</v>
      </c>
      <c r="BK160" s="193">
        <f t="shared" si="19"/>
        <v>0</v>
      </c>
      <c r="BL160" s="106" t="s">
        <v>133</v>
      </c>
      <c r="BM160" s="192" t="s">
        <v>200</v>
      </c>
    </row>
    <row r="161" spans="2:65" s="113" customFormat="1" ht="24.2" customHeight="1" x14ac:dyDescent="0.2">
      <c r="B161" s="70"/>
      <c r="C161" s="71" t="s">
        <v>201</v>
      </c>
      <c r="D161" s="71" t="s">
        <v>129</v>
      </c>
      <c r="E161" s="72" t="s">
        <v>202</v>
      </c>
      <c r="F161" s="201" t="s">
        <v>203</v>
      </c>
      <c r="G161" s="202" t="s">
        <v>138</v>
      </c>
      <c r="H161" s="203">
        <v>6.0449999999999999</v>
      </c>
      <c r="I161" s="73"/>
      <c r="J161" s="210">
        <f t="shared" si="10"/>
        <v>0</v>
      </c>
      <c r="K161" s="74"/>
      <c r="L161" s="70"/>
      <c r="M161" s="188" t="s">
        <v>1</v>
      </c>
      <c r="N161" s="189" t="s">
        <v>38</v>
      </c>
      <c r="O161" s="190">
        <v>0.78800000000000003</v>
      </c>
      <c r="P161" s="190">
        <f t="shared" si="11"/>
        <v>4.7634600000000002</v>
      </c>
      <c r="Q161" s="190">
        <v>4.0699999999999998E-3</v>
      </c>
      <c r="R161" s="190">
        <f t="shared" si="12"/>
        <v>2.4603149999999997E-2</v>
      </c>
      <c r="S161" s="190">
        <v>0</v>
      </c>
      <c r="T161" s="191">
        <f t="shared" si="13"/>
        <v>0</v>
      </c>
      <c r="AR161" s="192" t="s">
        <v>133</v>
      </c>
      <c r="AT161" s="192" t="s">
        <v>129</v>
      </c>
      <c r="AU161" s="192" t="s">
        <v>134</v>
      </c>
      <c r="AY161" s="106" t="s">
        <v>127</v>
      </c>
      <c r="BE161" s="193">
        <f t="shared" si="14"/>
        <v>0</v>
      </c>
      <c r="BF161" s="193">
        <f t="shared" si="15"/>
        <v>0</v>
      </c>
      <c r="BG161" s="193">
        <f t="shared" si="16"/>
        <v>0</v>
      </c>
      <c r="BH161" s="193">
        <f t="shared" si="17"/>
        <v>0</v>
      </c>
      <c r="BI161" s="193">
        <f t="shared" si="18"/>
        <v>0</v>
      </c>
      <c r="BJ161" s="106" t="s">
        <v>134</v>
      </c>
      <c r="BK161" s="193">
        <f t="shared" si="19"/>
        <v>0</v>
      </c>
      <c r="BL161" s="106" t="s">
        <v>133</v>
      </c>
      <c r="BM161" s="192" t="s">
        <v>204</v>
      </c>
    </row>
    <row r="162" spans="2:65" s="113" customFormat="1" ht="24.2" customHeight="1" x14ac:dyDescent="0.2">
      <c r="B162" s="70"/>
      <c r="C162" s="71" t="s">
        <v>205</v>
      </c>
      <c r="D162" s="71" t="s">
        <v>129</v>
      </c>
      <c r="E162" s="72" t="s">
        <v>206</v>
      </c>
      <c r="F162" s="201" t="s">
        <v>207</v>
      </c>
      <c r="G162" s="202" t="s">
        <v>138</v>
      </c>
      <c r="H162" s="203">
        <v>6.0449999999999999</v>
      </c>
      <c r="I162" s="73"/>
      <c r="J162" s="210">
        <f t="shared" si="10"/>
        <v>0</v>
      </c>
      <c r="K162" s="74"/>
      <c r="L162" s="70"/>
      <c r="M162" s="188" t="s">
        <v>1</v>
      </c>
      <c r="N162" s="189" t="s">
        <v>38</v>
      </c>
      <c r="O162" s="190">
        <v>0.32200000000000001</v>
      </c>
      <c r="P162" s="190">
        <f t="shared" si="11"/>
        <v>1.9464900000000001</v>
      </c>
      <c r="Q162" s="190">
        <v>0</v>
      </c>
      <c r="R162" s="190">
        <f t="shared" si="12"/>
        <v>0</v>
      </c>
      <c r="S162" s="190">
        <v>0</v>
      </c>
      <c r="T162" s="191">
        <f t="shared" si="13"/>
        <v>0</v>
      </c>
      <c r="AR162" s="192" t="s">
        <v>133</v>
      </c>
      <c r="AT162" s="192" t="s">
        <v>129</v>
      </c>
      <c r="AU162" s="192" t="s">
        <v>134</v>
      </c>
      <c r="AY162" s="106" t="s">
        <v>127</v>
      </c>
      <c r="BE162" s="193">
        <f t="shared" si="14"/>
        <v>0</v>
      </c>
      <c r="BF162" s="193">
        <f t="shared" si="15"/>
        <v>0</v>
      </c>
      <c r="BG162" s="193">
        <f t="shared" si="16"/>
        <v>0</v>
      </c>
      <c r="BH162" s="193">
        <f t="shared" si="17"/>
        <v>0</v>
      </c>
      <c r="BI162" s="193">
        <f t="shared" si="18"/>
        <v>0</v>
      </c>
      <c r="BJ162" s="106" t="s">
        <v>134</v>
      </c>
      <c r="BK162" s="193">
        <f t="shared" si="19"/>
        <v>0</v>
      </c>
      <c r="BL162" s="106" t="s">
        <v>133</v>
      </c>
      <c r="BM162" s="192" t="s">
        <v>208</v>
      </c>
    </row>
    <row r="163" spans="2:65" s="113" customFormat="1" ht="16.5" customHeight="1" x14ac:dyDescent="0.2">
      <c r="B163" s="70"/>
      <c r="C163" s="71" t="s">
        <v>7</v>
      </c>
      <c r="D163" s="71" t="s">
        <v>129</v>
      </c>
      <c r="E163" s="72" t="s">
        <v>209</v>
      </c>
      <c r="F163" s="201" t="s">
        <v>210</v>
      </c>
      <c r="G163" s="202" t="s">
        <v>178</v>
      </c>
      <c r="H163" s="203">
        <v>0.318</v>
      </c>
      <c r="I163" s="73"/>
      <c r="J163" s="210">
        <f t="shared" si="10"/>
        <v>0</v>
      </c>
      <c r="K163" s="74"/>
      <c r="L163" s="70"/>
      <c r="M163" s="188" t="s">
        <v>1</v>
      </c>
      <c r="N163" s="189" t="s">
        <v>38</v>
      </c>
      <c r="O163" s="190">
        <v>34.372</v>
      </c>
      <c r="P163" s="190">
        <f t="shared" si="11"/>
        <v>10.930296</v>
      </c>
      <c r="Q163" s="190">
        <v>1.01895</v>
      </c>
      <c r="R163" s="190">
        <f t="shared" si="12"/>
        <v>0.32402610000000004</v>
      </c>
      <c r="S163" s="190">
        <v>0</v>
      </c>
      <c r="T163" s="191">
        <f t="shared" si="13"/>
        <v>0</v>
      </c>
      <c r="AR163" s="192" t="s">
        <v>133</v>
      </c>
      <c r="AT163" s="192" t="s">
        <v>129</v>
      </c>
      <c r="AU163" s="192" t="s">
        <v>134</v>
      </c>
      <c r="AY163" s="106" t="s">
        <v>127</v>
      </c>
      <c r="BE163" s="193">
        <f t="shared" si="14"/>
        <v>0</v>
      </c>
      <c r="BF163" s="193">
        <f t="shared" si="15"/>
        <v>0</v>
      </c>
      <c r="BG163" s="193">
        <f t="shared" si="16"/>
        <v>0</v>
      </c>
      <c r="BH163" s="193">
        <f t="shared" si="17"/>
        <v>0</v>
      </c>
      <c r="BI163" s="193">
        <f t="shared" si="18"/>
        <v>0</v>
      </c>
      <c r="BJ163" s="106" t="s">
        <v>134</v>
      </c>
      <c r="BK163" s="193">
        <f t="shared" si="19"/>
        <v>0</v>
      </c>
      <c r="BL163" s="106" t="s">
        <v>133</v>
      </c>
      <c r="BM163" s="192" t="s">
        <v>211</v>
      </c>
    </row>
    <row r="164" spans="2:65" s="113" customFormat="1" ht="24.2" customHeight="1" x14ac:dyDescent="0.2">
      <c r="B164" s="70"/>
      <c r="C164" s="75" t="s">
        <v>212</v>
      </c>
      <c r="D164" s="75" t="s">
        <v>213</v>
      </c>
      <c r="E164" s="76" t="s">
        <v>214</v>
      </c>
      <c r="F164" s="206" t="s">
        <v>215</v>
      </c>
      <c r="G164" s="207" t="s">
        <v>216</v>
      </c>
      <c r="H164" s="208">
        <v>0.28399999999999997</v>
      </c>
      <c r="I164" s="77"/>
      <c r="J164" s="212">
        <f t="shared" si="10"/>
        <v>0</v>
      </c>
      <c r="K164" s="78"/>
      <c r="L164" s="194"/>
      <c r="M164" s="195" t="s">
        <v>1</v>
      </c>
      <c r="N164" s="196" t="s">
        <v>38</v>
      </c>
      <c r="O164" s="190">
        <v>0</v>
      </c>
      <c r="P164" s="190">
        <f t="shared" si="11"/>
        <v>0</v>
      </c>
      <c r="Q164" s="190">
        <v>0</v>
      </c>
      <c r="R164" s="190">
        <f t="shared" si="12"/>
        <v>0</v>
      </c>
      <c r="S164" s="190">
        <v>0</v>
      </c>
      <c r="T164" s="191">
        <f t="shared" si="13"/>
        <v>0</v>
      </c>
      <c r="AR164" s="192" t="s">
        <v>159</v>
      </c>
      <c r="AT164" s="192" t="s">
        <v>213</v>
      </c>
      <c r="AU164" s="192" t="s">
        <v>134</v>
      </c>
      <c r="AY164" s="106" t="s">
        <v>127</v>
      </c>
      <c r="BE164" s="193">
        <f t="shared" si="14"/>
        <v>0</v>
      </c>
      <c r="BF164" s="193">
        <f t="shared" si="15"/>
        <v>0</v>
      </c>
      <c r="BG164" s="193">
        <f t="shared" si="16"/>
        <v>0</v>
      </c>
      <c r="BH164" s="193">
        <f t="shared" si="17"/>
        <v>0</v>
      </c>
      <c r="BI164" s="193">
        <f t="shared" si="18"/>
        <v>0</v>
      </c>
      <c r="BJ164" s="106" t="s">
        <v>134</v>
      </c>
      <c r="BK164" s="193">
        <f t="shared" si="19"/>
        <v>0</v>
      </c>
      <c r="BL164" s="106" t="s">
        <v>133</v>
      </c>
      <c r="BM164" s="192" t="s">
        <v>217</v>
      </c>
    </row>
    <row r="165" spans="2:65" s="113" customFormat="1" ht="33" customHeight="1" x14ac:dyDescent="0.2">
      <c r="B165" s="70"/>
      <c r="C165" s="71" t="s">
        <v>218</v>
      </c>
      <c r="D165" s="71" t="s">
        <v>129</v>
      </c>
      <c r="E165" s="72" t="s">
        <v>219</v>
      </c>
      <c r="F165" s="201" t="s">
        <v>220</v>
      </c>
      <c r="G165" s="202" t="s">
        <v>138</v>
      </c>
      <c r="H165" s="203">
        <v>44.4</v>
      </c>
      <c r="I165" s="73"/>
      <c r="J165" s="210">
        <f t="shared" si="10"/>
        <v>0</v>
      </c>
      <c r="K165" s="74"/>
      <c r="L165" s="70"/>
      <c r="M165" s="188" t="s">
        <v>1</v>
      </c>
      <c r="N165" s="189" t="s">
        <v>38</v>
      </c>
      <c r="O165" s="190">
        <v>4.7059999999999998E-2</v>
      </c>
      <c r="P165" s="190">
        <f t="shared" si="11"/>
        <v>2.089464</v>
      </c>
      <c r="Q165" s="190">
        <v>6.2700000000000004E-3</v>
      </c>
      <c r="R165" s="190">
        <f t="shared" si="12"/>
        <v>0.27838800000000002</v>
      </c>
      <c r="S165" s="190">
        <v>0</v>
      </c>
      <c r="T165" s="191">
        <f t="shared" si="13"/>
        <v>0</v>
      </c>
      <c r="AR165" s="192" t="s">
        <v>133</v>
      </c>
      <c r="AT165" s="192" t="s">
        <v>129</v>
      </c>
      <c r="AU165" s="192" t="s">
        <v>134</v>
      </c>
      <c r="AY165" s="106" t="s">
        <v>127</v>
      </c>
      <c r="BE165" s="193">
        <f t="shared" si="14"/>
        <v>0</v>
      </c>
      <c r="BF165" s="193">
        <f t="shared" si="15"/>
        <v>0</v>
      </c>
      <c r="BG165" s="193">
        <f t="shared" si="16"/>
        <v>0</v>
      </c>
      <c r="BH165" s="193">
        <f t="shared" si="17"/>
        <v>0</v>
      </c>
      <c r="BI165" s="193">
        <f t="shared" si="18"/>
        <v>0</v>
      </c>
      <c r="BJ165" s="106" t="s">
        <v>134</v>
      </c>
      <c r="BK165" s="193">
        <f t="shared" si="19"/>
        <v>0</v>
      </c>
      <c r="BL165" s="106" t="s">
        <v>133</v>
      </c>
      <c r="BM165" s="192" t="s">
        <v>221</v>
      </c>
    </row>
    <row r="166" spans="2:65" s="113" customFormat="1" ht="37.700000000000003" customHeight="1" x14ac:dyDescent="0.2">
      <c r="B166" s="70"/>
      <c r="C166" s="71" t="s">
        <v>222</v>
      </c>
      <c r="D166" s="71" t="s">
        <v>129</v>
      </c>
      <c r="E166" s="72" t="s">
        <v>223</v>
      </c>
      <c r="F166" s="201" t="s">
        <v>224</v>
      </c>
      <c r="G166" s="202" t="s">
        <v>225</v>
      </c>
      <c r="H166" s="203">
        <v>720</v>
      </c>
      <c r="I166" s="73"/>
      <c r="J166" s="210">
        <f t="shared" si="10"/>
        <v>0</v>
      </c>
      <c r="K166" s="74"/>
      <c r="L166" s="70"/>
      <c r="M166" s="188" t="s">
        <v>1</v>
      </c>
      <c r="N166" s="189" t="s">
        <v>38</v>
      </c>
      <c r="O166" s="190">
        <v>3.7789999999999997E-2</v>
      </c>
      <c r="P166" s="190">
        <f t="shared" si="11"/>
        <v>27.208799999999997</v>
      </c>
      <c r="Q166" s="190">
        <v>3.0000000000000001E-5</v>
      </c>
      <c r="R166" s="190">
        <f t="shared" si="12"/>
        <v>2.1600000000000001E-2</v>
      </c>
      <c r="S166" s="190">
        <v>0</v>
      </c>
      <c r="T166" s="191">
        <f t="shared" si="13"/>
        <v>0</v>
      </c>
      <c r="AR166" s="192" t="s">
        <v>133</v>
      </c>
      <c r="AT166" s="192" t="s">
        <v>129</v>
      </c>
      <c r="AU166" s="192" t="s">
        <v>134</v>
      </c>
      <c r="AY166" s="106" t="s">
        <v>127</v>
      </c>
      <c r="BE166" s="193">
        <f t="shared" si="14"/>
        <v>0</v>
      </c>
      <c r="BF166" s="193">
        <f t="shared" si="15"/>
        <v>0</v>
      </c>
      <c r="BG166" s="193">
        <f t="shared" si="16"/>
        <v>0</v>
      </c>
      <c r="BH166" s="193">
        <f t="shared" si="17"/>
        <v>0</v>
      </c>
      <c r="BI166" s="193">
        <f t="shared" si="18"/>
        <v>0</v>
      </c>
      <c r="BJ166" s="106" t="s">
        <v>134</v>
      </c>
      <c r="BK166" s="193">
        <f t="shared" si="19"/>
        <v>0</v>
      </c>
      <c r="BL166" s="106" t="s">
        <v>133</v>
      </c>
      <c r="BM166" s="192" t="s">
        <v>226</v>
      </c>
    </row>
    <row r="167" spans="2:65" s="113" customFormat="1" ht="21.75" customHeight="1" x14ac:dyDescent="0.2">
      <c r="B167" s="70"/>
      <c r="C167" s="75" t="s">
        <v>227</v>
      </c>
      <c r="D167" s="75" t="s">
        <v>213</v>
      </c>
      <c r="E167" s="76" t="s">
        <v>228</v>
      </c>
      <c r="F167" s="206" t="s">
        <v>229</v>
      </c>
      <c r="G167" s="207" t="s">
        <v>178</v>
      </c>
      <c r="H167" s="208">
        <v>1.9E-2</v>
      </c>
      <c r="I167" s="77"/>
      <c r="J167" s="212">
        <f t="shared" si="10"/>
        <v>0</v>
      </c>
      <c r="K167" s="78"/>
      <c r="L167" s="194"/>
      <c r="M167" s="195" t="s">
        <v>1</v>
      </c>
      <c r="N167" s="196" t="s">
        <v>38</v>
      </c>
      <c r="O167" s="190">
        <v>0</v>
      </c>
      <c r="P167" s="190">
        <f t="shared" si="11"/>
        <v>0</v>
      </c>
      <c r="Q167" s="190">
        <v>1</v>
      </c>
      <c r="R167" s="190">
        <f t="shared" si="12"/>
        <v>1.9E-2</v>
      </c>
      <c r="S167" s="190">
        <v>0</v>
      </c>
      <c r="T167" s="191">
        <f t="shared" si="13"/>
        <v>0</v>
      </c>
      <c r="AR167" s="192" t="s">
        <v>159</v>
      </c>
      <c r="AT167" s="192" t="s">
        <v>213</v>
      </c>
      <c r="AU167" s="192" t="s">
        <v>134</v>
      </c>
      <c r="AY167" s="106" t="s">
        <v>127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06" t="s">
        <v>134</v>
      </c>
      <c r="BK167" s="193">
        <f t="shared" si="19"/>
        <v>0</v>
      </c>
      <c r="BL167" s="106" t="s">
        <v>133</v>
      </c>
      <c r="BM167" s="192" t="s">
        <v>230</v>
      </c>
    </row>
    <row r="168" spans="2:65" s="113" customFormat="1" ht="33" customHeight="1" x14ac:dyDescent="0.2">
      <c r="B168" s="70"/>
      <c r="C168" s="75" t="s">
        <v>231</v>
      </c>
      <c r="D168" s="75" t="s">
        <v>213</v>
      </c>
      <c r="E168" s="76" t="s">
        <v>232</v>
      </c>
      <c r="F168" s="206" t="s">
        <v>233</v>
      </c>
      <c r="G168" s="207" t="s">
        <v>234</v>
      </c>
      <c r="H168" s="208">
        <v>4.8</v>
      </c>
      <c r="I168" s="77"/>
      <c r="J168" s="212">
        <f t="shared" si="10"/>
        <v>0</v>
      </c>
      <c r="K168" s="78"/>
      <c r="L168" s="194"/>
      <c r="M168" s="195" t="s">
        <v>1</v>
      </c>
      <c r="N168" s="196" t="s">
        <v>38</v>
      </c>
      <c r="O168" s="190">
        <v>0</v>
      </c>
      <c r="P168" s="190">
        <f t="shared" si="11"/>
        <v>0</v>
      </c>
      <c r="Q168" s="190">
        <v>6.4999999999999997E-4</v>
      </c>
      <c r="R168" s="190">
        <f t="shared" si="12"/>
        <v>3.1199999999999999E-3</v>
      </c>
      <c r="S168" s="190">
        <v>0</v>
      </c>
      <c r="T168" s="191">
        <f t="shared" si="13"/>
        <v>0</v>
      </c>
      <c r="AR168" s="192" t="s">
        <v>159</v>
      </c>
      <c r="AT168" s="192" t="s">
        <v>213</v>
      </c>
      <c r="AU168" s="192" t="s">
        <v>134</v>
      </c>
      <c r="AY168" s="106" t="s">
        <v>127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06" t="s">
        <v>134</v>
      </c>
      <c r="BK168" s="193">
        <f t="shared" si="19"/>
        <v>0</v>
      </c>
      <c r="BL168" s="106" t="s">
        <v>133</v>
      </c>
      <c r="BM168" s="192" t="s">
        <v>235</v>
      </c>
    </row>
    <row r="169" spans="2:65" s="113" customFormat="1" ht="33" customHeight="1" x14ac:dyDescent="0.2">
      <c r="B169" s="70"/>
      <c r="C169" s="71" t="s">
        <v>236</v>
      </c>
      <c r="D169" s="71" t="s">
        <v>129</v>
      </c>
      <c r="E169" s="72" t="s">
        <v>237</v>
      </c>
      <c r="F169" s="201" t="s">
        <v>238</v>
      </c>
      <c r="G169" s="202" t="s">
        <v>132</v>
      </c>
      <c r="H169" s="203">
        <v>1.3129999999999999</v>
      </c>
      <c r="I169" s="73"/>
      <c r="J169" s="210">
        <f t="shared" si="10"/>
        <v>0</v>
      </c>
      <c r="K169" s="74"/>
      <c r="L169" s="70"/>
      <c r="M169" s="188" t="s">
        <v>1</v>
      </c>
      <c r="N169" s="189" t="s">
        <v>38</v>
      </c>
      <c r="O169" s="190">
        <v>3.3658600000000001</v>
      </c>
      <c r="P169" s="190">
        <f t="shared" si="11"/>
        <v>4.4193741800000002</v>
      </c>
      <c r="Q169" s="190">
        <v>2.1776</v>
      </c>
      <c r="R169" s="190">
        <f t="shared" si="12"/>
        <v>2.8591887999999996</v>
      </c>
      <c r="S169" s="190">
        <v>0</v>
      </c>
      <c r="T169" s="191">
        <f t="shared" si="13"/>
        <v>0</v>
      </c>
      <c r="AR169" s="192" t="s">
        <v>133</v>
      </c>
      <c r="AT169" s="192" t="s">
        <v>129</v>
      </c>
      <c r="AU169" s="192" t="s">
        <v>134</v>
      </c>
      <c r="AY169" s="106" t="s">
        <v>127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06" t="s">
        <v>134</v>
      </c>
      <c r="BK169" s="193">
        <f t="shared" si="19"/>
        <v>0</v>
      </c>
      <c r="BL169" s="106" t="s">
        <v>133</v>
      </c>
      <c r="BM169" s="192" t="s">
        <v>239</v>
      </c>
    </row>
    <row r="170" spans="2:65" s="113" customFormat="1" ht="16.5" customHeight="1" x14ac:dyDescent="0.2">
      <c r="B170" s="70"/>
      <c r="C170" s="71" t="s">
        <v>240</v>
      </c>
      <c r="D170" s="71" t="s">
        <v>129</v>
      </c>
      <c r="E170" s="72" t="s">
        <v>241</v>
      </c>
      <c r="F170" s="201" t="s">
        <v>242</v>
      </c>
      <c r="G170" s="202" t="s">
        <v>132</v>
      </c>
      <c r="H170" s="203">
        <v>5.2</v>
      </c>
      <c r="I170" s="73"/>
      <c r="J170" s="210">
        <f t="shared" si="10"/>
        <v>0</v>
      </c>
      <c r="K170" s="74"/>
      <c r="L170" s="70"/>
      <c r="M170" s="188" t="s">
        <v>1</v>
      </c>
      <c r="N170" s="189" t="s">
        <v>38</v>
      </c>
      <c r="O170" s="190">
        <v>0.58055000000000001</v>
      </c>
      <c r="P170" s="190">
        <f t="shared" si="11"/>
        <v>3.0188600000000001</v>
      </c>
      <c r="Q170" s="190">
        <v>2.2151299999999998</v>
      </c>
      <c r="R170" s="190">
        <f t="shared" si="12"/>
        <v>11.518675999999999</v>
      </c>
      <c r="S170" s="190">
        <v>0</v>
      </c>
      <c r="T170" s="191">
        <f t="shared" si="13"/>
        <v>0</v>
      </c>
      <c r="AR170" s="192" t="s">
        <v>133</v>
      </c>
      <c r="AT170" s="192" t="s">
        <v>129</v>
      </c>
      <c r="AU170" s="192" t="s">
        <v>134</v>
      </c>
      <c r="AY170" s="106" t="s">
        <v>127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06" t="s">
        <v>134</v>
      </c>
      <c r="BK170" s="193">
        <f t="shared" si="19"/>
        <v>0</v>
      </c>
      <c r="BL170" s="106" t="s">
        <v>133</v>
      </c>
      <c r="BM170" s="192" t="s">
        <v>243</v>
      </c>
    </row>
    <row r="171" spans="2:65" s="113" customFormat="1" ht="24.2" customHeight="1" x14ac:dyDescent="0.2">
      <c r="B171" s="70"/>
      <c r="C171" s="71" t="s">
        <v>244</v>
      </c>
      <c r="D171" s="71" t="s">
        <v>129</v>
      </c>
      <c r="E171" s="72" t="s">
        <v>245</v>
      </c>
      <c r="F171" s="201" t="s">
        <v>246</v>
      </c>
      <c r="G171" s="202" t="s">
        <v>132</v>
      </c>
      <c r="H171" s="203">
        <v>5.8440000000000003</v>
      </c>
      <c r="I171" s="73"/>
      <c r="J171" s="210">
        <f t="shared" si="10"/>
        <v>0</v>
      </c>
      <c r="K171" s="74"/>
      <c r="L171" s="70"/>
      <c r="M171" s="188" t="s">
        <v>1</v>
      </c>
      <c r="N171" s="189" t="s">
        <v>38</v>
      </c>
      <c r="O171" s="190">
        <v>0.58269000000000004</v>
      </c>
      <c r="P171" s="190">
        <f t="shared" si="11"/>
        <v>3.4052403600000005</v>
      </c>
      <c r="Q171" s="190">
        <v>2.2151299999999998</v>
      </c>
      <c r="R171" s="190">
        <f t="shared" si="12"/>
        <v>12.945219719999999</v>
      </c>
      <c r="S171" s="190">
        <v>0</v>
      </c>
      <c r="T171" s="191">
        <f t="shared" si="13"/>
        <v>0</v>
      </c>
      <c r="AR171" s="192" t="s">
        <v>133</v>
      </c>
      <c r="AT171" s="192" t="s">
        <v>129</v>
      </c>
      <c r="AU171" s="192" t="s">
        <v>134</v>
      </c>
      <c r="AY171" s="106" t="s">
        <v>127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06" t="s">
        <v>134</v>
      </c>
      <c r="BK171" s="193">
        <f t="shared" si="19"/>
        <v>0</v>
      </c>
      <c r="BL171" s="106" t="s">
        <v>133</v>
      </c>
      <c r="BM171" s="192" t="s">
        <v>247</v>
      </c>
    </row>
    <row r="172" spans="2:65" s="113" customFormat="1" ht="16.5" customHeight="1" x14ac:dyDescent="0.2">
      <c r="B172" s="70"/>
      <c r="C172" s="71" t="s">
        <v>248</v>
      </c>
      <c r="D172" s="71" t="s">
        <v>129</v>
      </c>
      <c r="E172" s="72" t="s">
        <v>249</v>
      </c>
      <c r="F172" s="201" t="s">
        <v>250</v>
      </c>
      <c r="G172" s="202" t="s">
        <v>178</v>
      </c>
      <c r="H172" s="203">
        <v>0.42599999999999999</v>
      </c>
      <c r="I172" s="73"/>
      <c r="J172" s="210">
        <f t="shared" si="10"/>
        <v>0</v>
      </c>
      <c r="K172" s="74"/>
      <c r="L172" s="70"/>
      <c r="M172" s="188" t="s">
        <v>1</v>
      </c>
      <c r="N172" s="189" t="s">
        <v>38</v>
      </c>
      <c r="O172" s="190">
        <v>34.322000000000003</v>
      </c>
      <c r="P172" s="190">
        <f t="shared" si="11"/>
        <v>14.621172000000001</v>
      </c>
      <c r="Q172" s="190">
        <v>1.01895</v>
      </c>
      <c r="R172" s="190">
        <f t="shared" si="12"/>
        <v>0.43407269999999998</v>
      </c>
      <c r="S172" s="190">
        <v>0</v>
      </c>
      <c r="T172" s="191">
        <f t="shared" si="13"/>
        <v>0</v>
      </c>
      <c r="AR172" s="192" t="s">
        <v>133</v>
      </c>
      <c r="AT172" s="192" t="s">
        <v>129</v>
      </c>
      <c r="AU172" s="192" t="s">
        <v>134</v>
      </c>
      <c r="AY172" s="106" t="s">
        <v>127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06" t="s">
        <v>134</v>
      </c>
      <c r="BK172" s="193">
        <f t="shared" si="19"/>
        <v>0</v>
      </c>
      <c r="BL172" s="106" t="s">
        <v>133</v>
      </c>
      <c r="BM172" s="192" t="s">
        <v>251</v>
      </c>
    </row>
    <row r="173" spans="2:65" s="113" customFormat="1" ht="24.2" customHeight="1" x14ac:dyDescent="0.2">
      <c r="B173" s="70"/>
      <c r="C173" s="71" t="s">
        <v>252</v>
      </c>
      <c r="D173" s="71" t="s">
        <v>129</v>
      </c>
      <c r="E173" s="72" t="s">
        <v>253</v>
      </c>
      <c r="F173" s="201" t="s">
        <v>254</v>
      </c>
      <c r="G173" s="202" t="s">
        <v>132</v>
      </c>
      <c r="H173" s="203">
        <v>20.591999999999999</v>
      </c>
      <c r="I173" s="73"/>
      <c r="J173" s="210">
        <f t="shared" si="10"/>
        <v>0</v>
      </c>
      <c r="K173" s="74"/>
      <c r="L173" s="70"/>
      <c r="M173" s="188" t="s">
        <v>1</v>
      </c>
      <c r="N173" s="189" t="s">
        <v>38</v>
      </c>
      <c r="O173" s="190">
        <v>0.60355999999999999</v>
      </c>
      <c r="P173" s="190">
        <f t="shared" si="11"/>
        <v>12.428507519999998</v>
      </c>
      <c r="Q173" s="190">
        <v>2.2151299999999998</v>
      </c>
      <c r="R173" s="190">
        <f t="shared" si="12"/>
        <v>45.613956959999996</v>
      </c>
      <c r="S173" s="190">
        <v>0</v>
      </c>
      <c r="T173" s="191">
        <f t="shared" si="13"/>
        <v>0</v>
      </c>
      <c r="AR173" s="192" t="s">
        <v>133</v>
      </c>
      <c r="AT173" s="192" t="s">
        <v>129</v>
      </c>
      <c r="AU173" s="192" t="s">
        <v>134</v>
      </c>
      <c r="AY173" s="106" t="s">
        <v>127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06" t="s">
        <v>134</v>
      </c>
      <c r="BK173" s="193">
        <f t="shared" si="19"/>
        <v>0</v>
      </c>
      <c r="BL173" s="106" t="s">
        <v>133</v>
      </c>
      <c r="BM173" s="192" t="s">
        <v>255</v>
      </c>
    </row>
    <row r="174" spans="2:65" s="113" customFormat="1" ht="16.5" customHeight="1" x14ac:dyDescent="0.2">
      <c r="B174" s="70"/>
      <c r="C174" s="71" t="s">
        <v>256</v>
      </c>
      <c r="D174" s="71" t="s">
        <v>129</v>
      </c>
      <c r="E174" s="72" t="s">
        <v>257</v>
      </c>
      <c r="F174" s="201" t="s">
        <v>258</v>
      </c>
      <c r="G174" s="202" t="s">
        <v>178</v>
      </c>
      <c r="H174" s="203">
        <v>0.79800000000000004</v>
      </c>
      <c r="I174" s="73"/>
      <c r="J174" s="210">
        <f t="shared" si="10"/>
        <v>0</v>
      </c>
      <c r="K174" s="74"/>
      <c r="L174" s="70"/>
      <c r="M174" s="188" t="s">
        <v>1</v>
      </c>
      <c r="N174" s="189" t="s">
        <v>38</v>
      </c>
      <c r="O174" s="190">
        <v>35.362000000000002</v>
      </c>
      <c r="P174" s="190">
        <f t="shared" si="11"/>
        <v>28.218876000000002</v>
      </c>
      <c r="Q174" s="190">
        <v>1.01895</v>
      </c>
      <c r="R174" s="190">
        <f t="shared" si="12"/>
        <v>0.81312210000000007</v>
      </c>
      <c r="S174" s="190">
        <v>0</v>
      </c>
      <c r="T174" s="191">
        <f t="shared" si="13"/>
        <v>0</v>
      </c>
      <c r="AR174" s="192" t="s">
        <v>133</v>
      </c>
      <c r="AT174" s="192" t="s">
        <v>129</v>
      </c>
      <c r="AU174" s="192" t="s">
        <v>134</v>
      </c>
      <c r="AY174" s="106" t="s">
        <v>127</v>
      </c>
      <c r="BE174" s="193">
        <f t="shared" si="14"/>
        <v>0</v>
      </c>
      <c r="BF174" s="193">
        <f t="shared" si="15"/>
        <v>0</v>
      </c>
      <c r="BG174" s="193">
        <f t="shared" si="16"/>
        <v>0</v>
      </c>
      <c r="BH174" s="193">
        <f t="shared" si="17"/>
        <v>0</v>
      </c>
      <c r="BI174" s="193">
        <f t="shared" si="18"/>
        <v>0</v>
      </c>
      <c r="BJ174" s="106" t="s">
        <v>134</v>
      </c>
      <c r="BK174" s="193">
        <f t="shared" si="19"/>
        <v>0</v>
      </c>
      <c r="BL174" s="106" t="s">
        <v>133</v>
      </c>
      <c r="BM174" s="192" t="s">
        <v>259</v>
      </c>
    </row>
    <row r="175" spans="2:65" s="113" customFormat="1" ht="33" customHeight="1" x14ac:dyDescent="0.2">
      <c r="B175" s="70"/>
      <c r="C175" s="71" t="s">
        <v>260</v>
      </c>
      <c r="D175" s="71" t="s">
        <v>129</v>
      </c>
      <c r="E175" s="72" t="s">
        <v>261</v>
      </c>
      <c r="F175" s="201" t="s">
        <v>262</v>
      </c>
      <c r="G175" s="202" t="s">
        <v>138</v>
      </c>
      <c r="H175" s="203">
        <v>36</v>
      </c>
      <c r="I175" s="73"/>
      <c r="J175" s="210">
        <f t="shared" si="10"/>
        <v>0</v>
      </c>
      <c r="K175" s="74"/>
      <c r="L175" s="70"/>
      <c r="M175" s="188" t="s">
        <v>1</v>
      </c>
      <c r="N175" s="189" t="s">
        <v>38</v>
      </c>
      <c r="O175" s="190">
        <v>4.7059999999999998E-2</v>
      </c>
      <c r="P175" s="190">
        <f t="shared" si="11"/>
        <v>1.6941599999999999</v>
      </c>
      <c r="Q175" s="190">
        <v>6.2700000000000004E-3</v>
      </c>
      <c r="R175" s="190">
        <f t="shared" si="12"/>
        <v>0.22572</v>
      </c>
      <c r="S175" s="190">
        <v>0</v>
      </c>
      <c r="T175" s="191">
        <f t="shared" si="13"/>
        <v>0</v>
      </c>
      <c r="AR175" s="192" t="s">
        <v>133</v>
      </c>
      <c r="AT175" s="192" t="s">
        <v>129</v>
      </c>
      <c r="AU175" s="192" t="s">
        <v>134</v>
      </c>
      <c r="AY175" s="106" t="s">
        <v>127</v>
      </c>
      <c r="BE175" s="193">
        <f t="shared" si="14"/>
        <v>0</v>
      </c>
      <c r="BF175" s="193">
        <f t="shared" si="15"/>
        <v>0</v>
      </c>
      <c r="BG175" s="193">
        <f t="shared" si="16"/>
        <v>0</v>
      </c>
      <c r="BH175" s="193">
        <f t="shared" si="17"/>
        <v>0</v>
      </c>
      <c r="BI175" s="193">
        <f t="shared" si="18"/>
        <v>0</v>
      </c>
      <c r="BJ175" s="106" t="s">
        <v>134</v>
      </c>
      <c r="BK175" s="193">
        <f t="shared" si="19"/>
        <v>0</v>
      </c>
      <c r="BL175" s="106" t="s">
        <v>133</v>
      </c>
      <c r="BM175" s="192" t="s">
        <v>263</v>
      </c>
    </row>
    <row r="176" spans="2:65" s="177" customFormat="1" ht="22.7" customHeight="1" x14ac:dyDescent="0.2">
      <c r="B176" s="176"/>
      <c r="D176" s="178" t="s">
        <v>71</v>
      </c>
      <c r="E176" s="186" t="s">
        <v>140</v>
      </c>
      <c r="F176" s="204" t="s">
        <v>264</v>
      </c>
      <c r="G176" s="205"/>
      <c r="H176" s="205"/>
      <c r="J176" s="211">
        <f>BK176</f>
        <v>0</v>
      </c>
      <c r="L176" s="176"/>
      <c r="M176" s="181"/>
      <c r="P176" s="182">
        <f>SUM(P177:P199)</f>
        <v>414.71917081999999</v>
      </c>
      <c r="R176" s="182">
        <f>SUM(R177:R199)</f>
        <v>126.42544998</v>
      </c>
      <c r="T176" s="183">
        <f>SUM(T177:T199)</f>
        <v>0</v>
      </c>
      <c r="AR176" s="178" t="s">
        <v>80</v>
      </c>
      <c r="AT176" s="184" t="s">
        <v>71</v>
      </c>
      <c r="AU176" s="184" t="s">
        <v>80</v>
      </c>
      <c r="AY176" s="178" t="s">
        <v>127</v>
      </c>
      <c r="BK176" s="185">
        <f>SUM(BK177:BK199)</f>
        <v>0</v>
      </c>
    </row>
    <row r="177" spans="2:65" s="113" customFormat="1" ht="37.700000000000003" customHeight="1" x14ac:dyDescent="0.2">
      <c r="B177" s="70"/>
      <c r="C177" s="71" t="s">
        <v>265</v>
      </c>
      <c r="D177" s="71" t="s">
        <v>129</v>
      </c>
      <c r="E177" s="72" t="s">
        <v>266</v>
      </c>
      <c r="F177" s="201" t="s">
        <v>267</v>
      </c>
      <c r="G177" s="202" t="s">
        <v>132</v>
      </c>
      <c r="H177" s="203">
        <v>18.84</v>
      </c>
      <c r="I177" s="73"/>
      <c r="J177" s="210">
        <f t="shared" ref="J177:J199" si="20">ROUND(I177*H177,2)</f>
        <v>0</v>
      </c>
      <c r="K177" s="74"/>
      <c r="L177" s="70"/>
      <c r="M177" s="188" t="s">
        <v>1</v>
      </c>
      <c r="N177" s="189" t="s">
        <v>38</v>
      </c>
      <c r="O177" s="190">
        <v>3.6045099999999999</v>
      </c>
      <c r="P177" s="190">
        <f t="shared" ref="P177:P199" si="21">O177*H177</f>
        <v>67.908968399999992</v>
      </c>
      <c r="Q177" s="190">
        <v>2.1776</v>
      </c>
      <c r="R177" s="190">
        <f t="shared" ref="R177:R199" si="22">Q177*H177</f>
        <v>41.025984000000001</v>
      </c>
      <c r="S177" s="190">
        <v>0</v>
      </c>
      <c r="T177" s="191">
        <f t="shared" ref="T177:T199" si="23">S177*H177</f>
        <v>0</v>
      </c>
      <c r="AR177" s="192" t="s">
        <v>133</v>
      </c>
      <c r="AT177" s="192" t="s">
        <v>129</v>
      </c>
      <c r="AU177" s="192" t="s">
        <v>134</v>
      </c>
      <c r="AY177" s="106" t="s">
        <v>127</v>
      </c>
      <c r="BE177" s="193">
        <f t="shared" ref="BE177:BE199" si="24">IF(N177="základná",J177,0)</f>
        <v>0</v>
      </c>
      <c r="BF177" s="193">
        <f t="shared" ref="BF177:BF199" si="25">IF(N177="znížená",J177,0)</f>
        <v>0</v>
      </c>
      <c r="BG177" s="193">
        <f t="shared" ref="BG177:BG199" si="26">IF(N177="zákl. prenesená",J177,0)</f>
        <v>0</v>
      </c>
      <c r="BH177" s="193">
        <f t="shared" ref="BH177:BH199" si="27">IF(N177="zníž. prenesená",J177,0)</f>
        <v>0</v>
      </c>
      <c r="BI177" s="193">
        <f t="shared" ref="BI177:BI199" si="28">IF(N177="nulová",J177,0)</f>
        <v>0</v>
      </c>
      <c r="BJ177" s="106" t="s">
        <v>134</v>
      </c>
      <c r="BK177" s="193">
        <f t="shared" ref="BK177:BK199" si="29">ROUND(I177*H177,2)</f>
        <v>0</v>
      </c>
      <c r="BL177" s="106" t="s">
        <v>133</v>
      </c>
      <c r="BM177" s="192" t="s">
        <v>268</v>
      </c>
    </row>
    <row r="178" spans="2:65" s="113" customFormat="1" ht="33" customHeight="1" x14ac:dyDescent="0.2">
      <c r="B178" s="70"/>
      <c r="C178" s="71" t="s">
        <v>269</v>
      </c>
      <c r="D178" s="71" t="s">
        <v>129</v>
      </c>
      <c r="E178" s="72" t="s">
        <v>270</v>
      </c>
      <c r="F178" s="201" t="s">
        <v>271</v>
      </c>
      <c r="G178" s="202" t="s">
        <v>132</v>
      </c>
      <c r="H178" s="203">
        <v>2.8130000000000002</v>
      </c>
      <c r="I178" s="73"/>
      <c r="J178" s="210">
        <f t="shared" si="20"/>
        <v>0</v>
      </c>
      <c r="K178" s="74"/>
      <c r="L178" s="70"/>
      <c r="M178" s="188" t="s">
        <v>1</v>
      </c>
      <c r="N178" s="189" t="s">
        <v>38</v>
      </c>
      <c r="O178" s="190">
        <v>3.3706900000000002</v>
      </c>
      <c r="P178" s="190">
        <f t="shared" si="21"/>
        <v>9.4817509700000002</v>
      </c>
      <c r="Q178" s="190">
        <v>2.1170900000000001</v>
      </c>
      <c r="R178" s="190">
        <f t="shared" si="22"/>
        <v>5.9553741700000007</v>
      </c>
      <c r="S178" s="190">
        <v>0</v>
      </c>
      <c r="T178" s="191">
        <f t="shared" si="23"/>
        <v>0</v>
      </c>
      <c r="AR178" s="192" t="s">
        <v>133</v>
      </c>
      <c r="AT178" s="192" t="s">
        <v>129</v>
      </c>
      <c r="AU178" s="192" t="s">
        <v>134</v>
      </c>
      <c r="AY178" s="106" t="s">
        <v>127</v>
      </c>
      <c r="BE178" s="193">
        <f t="shared" si="24"/>
        <v>0</v>
      </c>
      <c r="BF178" s="193">
        <f t="shared" si="25"/>
        <v>0</v>
      </c>
      <c r="BG178" s="193">
        <f t="shared" si="26"/>
        <v>0</v>
      </c>
      <c r="BH178" s="193">
        <f t="shared" si="27"/>
        <v>0</v>
      </c>
      <c r="BI178" s="193">
        <f t="shared" si="28"/>
        <v>0</v>
      </c>
      <c r="BJ178" s="106" t="s">
        <v>134</v>
      </c>
      <c r="BK178" s="193">
        <f t="shared" si="29"/>
        <v>0</v>
      </c>
      <c r="BL178" s="106" t="s">
        <v>133</v>
      </c>
      <c r="BM178" s="192" t="s">
        <v>272</v>
      </c>
    </row>
    <row r="179" spans="2:65" s="113" customFormat="1" ht="44.25" customHeight="1" x14ac:dyDescent="0.2">
      <c r="B179" s="70"/>
      <c r="C179" s="71" t="s">
        <v>273</v>
      </c>
      <c r="D179" s="71" t="s">
        <v>129</v>
      </c>
      <c r="E179" s="72" t="s">
        <v>274</v>
      </c>
      <c r="F179" s="201" t="s">
        <v>275</v>
      </c>
      <c r="G179" s="202" t="s">
        <v>132</v>
      </c>
      <c r="H179" s="203">
        <v>12.228999999999999</v>
      </c>
      <c r="I179" s="73"/>
      <c r="J179" s="210">
        <f t="shared" si="20"/>
        <v>0</v>
      </c>
      <c r="K179" s="74"/>
      <c r="L179" s="70"/>
      <c r="M179" s="188" t="s">
        <v>1</v>
      </c>
      <c r="N179" s="189" t="s">
        <v>38</v>
      </c>
      <c r="O179" s="190">
        <v>3.63165</v>
      </c>
      <c r="P179" s="190">
        <f t="shared" si="21"/>
        <v>44.411447849999995</v>
      </c>
      <c r="Q179" s="190">
        <v>2.1544500000000002</v>
      </c>
      <c r="R179" s="190">
        <f t="shared" si="22"/>
        <v>26.346769050000002</v>
      </c>
      <c r="S179" s="190">
        <v>0</v>
      </c>
      <c r="T179" s="191">
        <f t="shared" si="23"/>
        <v>0</v>
      </c>
      <c r="AR179" s="192" t="s">
        <v>133</v>
      </c>
      <c r="AT179" s="192" t="s">
        <v>129</v>
      </c>
      <c r="AU179" s="192" t="s">
        <v>134</v>
      </c>
      <c r="AY179" s="106" t="s">
        <v>127</v>
      </c>
      <c r="BE179" s="193">
        <f t="shared" si="24"/>
        <v>0</v>
      </c>
      <c r="BF179" s="193">
        <f t="shared" si="25"/>
        <v>0</v>
      </c>
      <c r="BG179" s="193">
        <f t="shared" si="26"/>
        <v>0</v>
      </c>
      <c r="BH179" s="193">
        <f t="shared" si="27"/>
        <v>0</v>
      </c>
      <c r="BI179" s="193">
        <f t="shared" si="28"/>
        <v>0</v>
      </c>
      <c r="BJ179" s="106" t="s">
        <v>134</v>
      </c>
      <c r="BK179" s="193">
        <f t="shared" si="29"/>
        <v>0</v>
      </c>
      <c r="BL179" s="106" t="s">
        <v>133</v>
      </c>
      <c r="BM179" s="192" t="s">
        <v>276</v>
      </c>
    </row>
    <row r="180" spans="2:65" s="113" customFormat="1" ht="37.700000000000003" customHeight="1" x14ac:dyDescent="0.2">
      <c r="B180" s="70"/>
      <c r="C180" s="71" t="s">
        <v>277</v>
      </c>
      <c r="D180" s="71" t="s">
        <v>129</v>
      </c>
      <c r="E180" s="72" t="s">
        <v>278</v>
      </c>
      <c r="F180" s="201" t="s">
        <v>279</v>
      </c>
      <c r="G180" s="202" t="s">
        <v>132</v>
      </c>
      <c r="H180" s="203">
        <v>1.9219999999999999</v>
      </c>
      <c r="I180" s="73"/>
      <c r="J180" s="210">
        <f t="shared" si="20"/>
        <v>0</v>
      </c>
      <c r="K180" s="74"/>
      <c r="L180" s="70"/>
      <c r="M180" s="188" t="s">
        <v>1</v>
      </c>
      <c r="N180" s="189" t="s">
        <v>38</v>
      </c>
      <c r="O180" s="190">
        <v>2.1608700000000001</v>
      </c>
      <c r="P180" s="190">
        <f t="shared" si="21"/>
        <v>4.1531921399999998</v>
      </c>
      <c r="Q180" s="190">
        <v>0.67198999999999998</v>
      </c>
      <c r="R180" s="190">
        <f t="shared" si="22"/>
        <v>1.2915647799999999</v>
      </c>
      <c r="S180" s="190">
        <v>0</v>
      </c>
      <c r="T180" s="191">
        <f t="shared" si="23"/>
        <v>0</v>
      </c>
      <c r="AR180" s="192" t="s">
        <v>133</v>
      </c>
      <c r="AT180" s="192" t="s">
        <v>129</v>
      </c>
      <c r="AU180" s="192" t="s">
        <v>134</v>
      </c>
      <c r="AY180" s="106" t="s">
        <v>127</v>
      </c>
      <c r="BE180" s="193">
        <f t="shared" si="24"/>
        <v>0</v>
      </c>
      <c r="BF180" s="193">
        <f t="shared" si="25"/>
        <v>0</v>
      </c>
      <c r="BG180" s="193">
        <f t="shared" si="26"/>
        <v>0</v>
      </c>
      <c r="BH180" s="193">
        <f t="shared" si="27"/>
        <v>0</v>
      </c>
      <c r="BI180" s="193">
        <f t="shared" si="28"/>
        <v>0</v>
      </c>
      <c r="BJ180" s="106" t="s">
        <v>134</v>
      </c>
      <c r="BK180" s="193">
        <f t="shared" si="29"/>
        <v>0</v>
      </c>
      <c r="BL180" s="106" t="s">
        <v>133</v>
      </c>
      <c r="BM180" s="192" t="s">
        <v>280</v>
      </c>
    </row>
    <row r="181" spans="2:65" s="113" customFormat="1" ht="37.700000000000003" customHeight="1" x14ac:dyDescent="0.2">
      <c r="B181" s="70"/>
      <c r="C181" s="71" t="s">
        <v>281</v>
      </c>
      <c r="D181" s="71" t="s">
        <v>129</v>
      </c>
      <c r="E181" s="72" t="s">
        <v>282</v>
      </c>
      <c r="F181" s="201" t="s">
        <v>283</v>
      </c>
      <c r="G181" s="202" t="s">
        <v>178</v>
      </c>
      <c r="H181" s="203">
        <v>1.724</v>
      </c>
      <c r="I181" s="73"/>
      <c r="J181" s="210">
        <f t="shared" si="20"/>
        <v>0</v>
      </c>
      <c r="K181" s="74"/>
      <c r="L181" s="70"/>
      <c r="M181" s="188" t="s">
        <v>1</v>
      </c>
      <c r="N181" s="189" t="s">
        <v>38</v>
      </c>
      <c r="O181" s="190">
        <v>14.93285</v>
      </c>
      <c r="P181" s="190">
        <f t="shared" si="21"/>
        <v>25.744233399999999</v>
      </c>
      <c r="Q181" s="190">
        <v>1.002</v>
      </c>
      <c r="R181" s="190">
        <f t="shared" si="22"/>
        <v>1.7274479999999999</v>
      </c>
      <c r="S181" s="190">
        <v>0</v>
      </c>
      <c r="T181" s="191">
        <f t="shared" si="23"/>
        <v>0</v>
      </c>
      <c r="AR181" s="192" t="s">
        <v>133</v>
      </c>
      <c r="AT181" s="192" t="s">
        <v>129</v>
      </c>
      <c r="AU181" s="192" t="s">
        <v>134</v>
      </c>
      <c r="AY181" s="106" t="s">
        <v>127</v>
      </c>
      <c r="BE181" s="193">
        <f t="shared" si="24"/>
        <v>0</v>
      </c>
      <c r="BF181" s="193">
        <f t="shared" si="25"/>
        <v>0</v>
      </c>
      <c r="BG181" s="193">
        <f t="shared" si="26"/>
        <v>0</v>
      </c>
      <c r="BH181" s="193">
        <f t="shared" si="27"/>
        <v>0</v>
      </c>
      <c r="BI181" s="193">
        <f t="shared" si="28"/>
        <v>0</v>
      </c>
      <c r="BJ181" s="106" t="s">
        <v>134</v>
      </c>
      <c r="BK181" s="193">
        <f t="shared" si="29"/>
        <v>0</v>
      </c>
      <c r="BL181" s="106" t="s">
        <v>133</v>
      </c>
      <c r="BM181" s="192" t="s">
        <v>284</v>
      </c>
    </row>
    <row r="182" spans="2:65" s="113" customFormat="1" ht="24.2" customHeight="1" x14ac:dyDescent="0.2">
      <c r="B182" s="70"/>
      <c r="C182" s="71" t="s">
        <v>285</v>
      </c>
      <c r="D182" s="71" t="s">
        <v>129</v>
      </c>
      <c r="E182" s="72" t="s">
        <v>286</v>
      </c>
      <c r="F182" s="201" t="s">
        <v>287</v>
      </c>
      <c r="G182" s="202" t="s">
        <v>234</v>
      </c>
      <c r="H182" s="203">
        <v>5</v>
      </c>
      <c r="I182" s="73"/>
      <c r="J182" s="210">
        <f t="shared" si="20"/>
        <v>0</v>
      </c>
      <c r="K182" s="74"/>
      <c r="L182" s="70"/>
      <c r="M182" s="188" t="s">
        <v>1</v>
      </c>
      <c r="N182" s="189" t="s">
        <v>38</v>
      </c>
      <c r="O182" s="190">
        <v>0.3049</v>
      </c>
      <c r="P182" s="190">
        <f t="shared" si="21"/>
        <v>1.5245</v>
      </c>
      <c r="Q182" s="190">
        <v>2.1839999999999998E-2</v>
      </c>
      <c r="R182" s="190">
        <f t="shared" si="22"/>
        <v>0.10919999999999999</v>
      </c>
      <c r="S182" s="190">
        <v>0</v>
      </c>
      <c r="T182" s="191">
        <f t="shared" si="23"/>
        <v>0</v>
      </c>
      <c r="AR182" s="192" t="s">
        <v>133</v>
      </c>
      <c r="AT182" s="192" t="s">
        <v>129</v>
      </c>
      <c r="AU182" s="192" t="s">
        <v>134</v>
      </c>
      <c r="AY182" s="106" t="s">
        <v>127</v>
      </c>
      <c r="BE182" s="193">
        <f t="shared" si="24"/>
        <v>0</v>
      </c>
      <c r="BF182" s="193">
        <f t="shared" si="25"/>
        <v>0</v>
      </c>
      <c r="BG182" s="193">
        <f t="shared" si="26"/>
        <v>0</v>
      </c>
      <c r="BH182" s="193">
        <f t="shared" si="27"/>
        <v>0</v>
      </c>
      <c r="BI182" s="193">
        <f t="shared" si="28"/>
        <v>0</v>
      </c>
      <c r="BJ182" s="106" t="s">
        <v>134</v>
      </c>
      <c r="BK182" s="193">
        <f t="shared" si="29"/>
        <v>0</v>
      </c>
      <c r="BL182" s="106" t="s">
        <v>133</v>
      </c>
      <c r="BM182" s="192" t="s">
        <v>288</v>
      </c>
    </row>
    <row r="183" spans="2:65" s="113" customFormat="1" ht="24.2" customHeight="1" x14ac:dyDescent="0.2">
      <c r="B183" s="70"/>
      <c r="C183" s="71" t="s">
        <v>289</v>
      </c>
      <c r="D183" s="71" t="s">
        <v>129</v>
      </c>
      <c r="E183" s="72" t="s">
        <v>290</v>
      </c>
      <c r="F183" s="201" t="s">
        <v>291</v>
      </c>
      <c r="G183" s="202" t="s">
        <v>234</v>
      </c>
      <c r="H183" s="203">
        <v>2</v>
      </c>
      <c r="I183" s="73"/>
      <c r="J183" s="210">
        <f t="shared" si="20"/>
        <v>0</v>
      </c>
      <c r="K183" s="74"/>
      <c r="L183" s="70"/>
      <c r="M183" s="188" t="s">
        <v>1</v>
      </c>
      <c r="N183" s="189" t="s">
        <v>38</v>
      </c>
      <c r="O183" s="190">
        <v>0.14765</v>
      </c>
      <c r="P183" s="190">
        <f t="shared" si="21"/>
        <v>0.29530000000000001</v>
      </c>
      <c r="Q183" s="190">
        <v>1.9990000000000001E-2</v>
      </c>
      <c r="R183" s="190">
        <f t="shared" si="22"/>
        <v>3.9980000000000002E-2</v>
      </c>
      <c r="S183" s="190">
        <v>0</v>
      </c>
      <c r="T183" s="191">
        <f t="shared" si="23"/>
        <v>0</v>
      </c>
      <c r="AR183" s="192" t="s">
        <v>133</v>
      </c>
      <c r="AT183" s="192" t="s">
        <v>129</v>
      </c>
      <c r="AU183" s="192" t="s">
        <v>134</v>
      </c>
      <c r="AY183" s="106" t="s">
        <v>127</v>
      </c>
      <c r="BE183" s="193">
        <f t="shared" si="24"/>
        <v>0</v>
      </c>
      <c r="BF183" s="193">
        <f t="shared" si="25"/>
        <v>0</v>
      </c>
      <c r="BG183" s="193">
        <f t="shared" si="26"/>
        <v>0</v>
      </c>
      <c r="BH183" s="193">
        <f t="shared" si="27"/>
        <v>0</v>
      </c>
      <c r="BI183" s="193">
        <f t="shared" si="28"/>
        <v>0</v>
      </c>
      <c r="BJ183" s="106" t="s">
        <v>134</v>
      </c>
      <c r="BK183" s="193">
        <f t="shared" si="29"/>
        <v>0</v>
      </c>
      <c r="BL183" s="106" t="s">
        <v>133</v>
      </c>
      <c r="BM183" s="192" t="s">
        <v>292</v>
      </c>
    </row>
    <row r="184" spans="2:65" s="113" customFormat="1" ht="24.2" customHeight="1" x14ac:dyDescent="0.2">
      <c r="B184" s="70"/>
      <c r="C184" s="71" t="s">
        <v>293</v>
      </c>
      <c r="D184" s="71" t="s">
        <v>129</v>
      </c>
      <c r="E184" s="72" t="s">
        <v>294</v>
      </c>
      <c r="F184" s="201" t="s">
        <v>295</v>
      </c>
      <c r="G184" s="202" t="s">
        <v>234</v>
      </c>
      <c r="H184" s="203">
        <v>13</v>
      </c>
      <c r="I184" s="73"/>
      <c r="J184" s="210">
        <f t="shared" si="20"/>
        <v>0</v>
      </c>
      <c r="K184" s="74"/>
      <c r="L184" s="70"/>
      <c r="M184" s="188" t="s">
        <v>1</v>
      </c>
      <c r="N184" s="189" t="s">
        <v>38</v>
      </c>
      <c r="O184" s="190">
        <v>0.17499000000000001</v>
      </c>
      <c r="P184" s="190">
        <f t="shared" si="21"/>
        <v>2.2748699999999999</v>
      </c>
      <c r="Q184" s="190">
        <v>2.0049999999999998E-2</v>
      </c>
      <c r="R184" s="190">
        <f t="shared" si="22"/>
        <v>0.26064999999999999</v>
      </c>
      <c r="S184" s="190">
        <v>0</v>
      </c>
      <c r="T184" s="191">
        <f t="shared" si="23"/>
        <v>0</v>
      </c>
      <c r="AR184" s="192" t="s">
        <v>133</v>
      </c>
      <c r="AT184" s="192" t="s">
        <v>129</v>
      </c>
      <c r="AU184" s="192" t="s">
        <v>134</v>
      </c>
      <c r="AY184" s="106" t="s">
        <v>127</v>
      </c>
      <c r="BE184" s="193">
        <f t="shared" si="24"/>
        <v>0</v>
      </c>
      <c r="BF184" s="193">
        <f t="shared" si="25"/>
        <v>0</v>
      </c>
      <c r="BG184" s="193">
        <f t="shared" si="26"/>
        <v>0</v>
      </c>
      <c r="BH184" s="193">
        <f t="shared" si="27"/>
        <v>0</v>
      </c>
      <c r="BI184" s="193">
        <f t="shared" si="28"/>
        <v>0</v>
      </c>
      <c r="BJ184" s="106" t="s">
        <v>134</v>
      </c>
      <c r="BK184" s="193">
        <f t="shared" si="29"/>
        <v>0</v>
      </c>
      <c r="BL184" s="106" t="s">
        <v>133</v>
      </c>
      <c r="BM184" s="192" t="s">
        <v>296</v>
      </c>
    </row>
    <row r="185" spans="2:65" s="113" customFormat="1" ht="24.2" customHeight="1" x14ac:dyDescent="0.2">
      <c r="B185" s="70"/>
      <c r="C185" s="71" t="s">
        <v>297</v>
      </c>
      <c r="D185" s="79" t="s">
        <v>129</v>
      </c>
      <c r="E185" s="72" t="s">
        <v>298</v>
      </c>
      <c r="F185" s="201" t="s">
        <v>299</v>
      </c>
      <c r="G185" s="202" t="s">
        <v>234</v>
      </c>
      <c r="H185" s="203">
        <v>6</v>
      </c>
      <c r="I185" s="73"/>
      <c r="J185" s="210">
        <f t="shared" si="20"/>
        <v>0</v>
      </c>
      <c r="K185" s="74"/>
      <c r="L185" s="70"/>
      <c r="M185" s="188" t="s">
        <v>1</v>
      </c>
      <c r="N185" s="189" t="s">
        <v>38</v>
      </c>
      <c r="O185" s="190">
        <v>0.22774</v>
      </c>
      <c r="P185" s="190">
        <f t="shared" si="21"/>
        <v>1.3664399999999999</v>
      </c>
      <c r="Q185" s="190">
        <v>3.4139999999999997E-2</v>
      </c>
      <c r="R185" s="190">
        <f t="shared" si="22"/>
        <v>0.20483999999999997</v>
      </c>
      <c r="S185" s="190">
        <v>0</v>
      </c>
      <c r="T185" s="191">
        <f t="shared" si="23"/>
        <v>0</v>
      </c>
      <c r="AR185" s="192" t="s">
        <v>133</v>
      </c>
      <c r="AT185" s="192" t="s">
        <v>129</v>
      </c>
      <c r="AU185" s="192" t="s">
        <v>134</v>
      </c>
      <c r="AY185" s="106" t="s">
        <v>127</v>
      </c>
      <c r="BE185" s="193">
        <f t="shared" si="24"/>
        <v>0</v>
      </c>
      <c r="BF185" s="193">
        <f t="shared" si="25"/>
        <v>0</v>
      </c>
      <c r="BG185" s="193">
        <f t="shared" si="26"/>
        <v>0</v>
      </c>
      <c r="BH185" s="193">
        <f t="shared" si="27"/>
        <v>0</v>
      </c>
      <c r="BI185" s="193">
        <f t="shared" si="28"/>
        <v>0</v>
      </c>
      <c r="BJ185" s="106" t="s">
        <v>134</v>
      </c>
      <c r="BK185" s="193">
        <f t="shared" si="29"/>
        <v>0</v>
      </c>
      <c r="BL185" s="106" t="s">
        <v>133</v>
      </c>
      <c r="BM185" s="192" t="s">
        <v>300</v>
      </c>
    </row>
    <row r="186" spans="2:65" s="113" customFormat="1" ht="24.2" customHeight="1" x14ac:dyDescent="0.2">
      <c r="B186" s="70"/>
      <c r="C186" s="71" t="s">
        <v>301</v>
      </c>
      <c r="D186" s="71" t="s">
        <v>129</v>
      </c>
      <c r="E186" s="72" t="s">
        <v>302</v>
      </c>
      <c r="F186" s="201" t="s">
        <v>303</v>
      </c>
      <c r="G186" s="202" t="s">
        <v>138</v>
      </c>
      <c r="H186" s="203">
        <v>3.8210000000000002</v>
      </c>
      <c r="I186" s="73"/>
      <c r="J186" s="210">
        <f t="shared" si="20"/>
        <v>0</v>
      </c>
      <c r="K186" s="74"/>
      <c r="L186" s="70"/>
      <c r="M186" s="188" t="s">
        <v>1</v>
      </c>
      <c r="N186" s="189" t="s">
        <v>38</v>
      </c>
      <c r="O186" s="190">
        <v>0.48848999999999998</v>
      </c>
      <c r="P186" s="190">
        <f t="shared" si="21"/>
        <v>1.86652029</v>
      </c>
      <c r="Q186" s="190">
        <v>0.10767</v>
      </c>
      <c r="R186" s="190">
        <f t="shared" si="22"/>
        <v>0.41140707000000004</v>
      </c>
      <c r="S186" s="190">
        <v>0</v>
      </c>
      <c r="T186" s="191">
        <f t="shared" si="23"/>
        <v>0</v>
      </c>
      <c r="AR186" s="192" t="s">
        <v>133</v>
      </c>
      <c r="AT186" s="192" t="s">
        <v>129</v>
      </c>
      <c r="AU186" s="192" t="s">
        <v>134</v>
      </c>
      <c r="AY186" s="106" t="s">
        <v>127</v>
      </c>
      <c r="BE186" s="193">
        <f t="shared" si="24"/>
        <v>0</v>
      </c>
      <c r="BF186" s="193">
        <f t="shared" si="25"/>
        <v>0</v>
      </c>
      <c r="BG186" s="193">
        <f t="shared" si="26"/>
        <v>0</v>
      </c>
      <c r="BH186" s="193">
        <f t="shared" si="27"/>
        <v>0</v>
      </c>
      <c r="BI186" s="193">
        <f t="shared" si="28"/>
        <v>0</v>
      </c>
      <c r="BJ186" s="106" t="s">
        <v>134</v>
      </c>
      <c r="BK186" s="193">
        <f t="shared" si="29"/>
        <v>0</v>
      </c>
      <c r="BL186" s="106" t="s">
        <v>133</v>
      </c>
      <c r="BM186" s="192" t="s">
        <v>304</v>
      </c>
    </row>
    <row r="187" spans="2:65" s="113" customFormat="1" ht="24.2" customHeight="1" x14ac:dyDescent="0.2">
      <c r="B187" s="70"/>
      <c r="C187" s="71" t="s">
        <v>305</v>
      </c>
      <c r="D187" s="71" t="s">
        <v>129</v>
      </c>
      <c r="E187" s="72" t="s">
        <v>306</v>
      </c>
      <c r="F187" s="201" t="s">
        <v>307</v>
      </c>
      <c r="G187" s="202" t="s">
        <v>138</v>
      </c>
      <c r="H187" s="203">
        <v>0.77200000000000002</v>
      </c>
      <c r="I187" s="73"/>
      <c r="J187" s="210">
        <f t="shared" si="20"/>
        <v>0</v>
      </c>
      <c r="K187" s="74"/>
      <c r="L187" s="70"/>
      <c r="M187" s="188" t="s">
        <v>1</v>
      </c>
      <c r="N187" s="189" t="s">
        <v>38</v>
      </c>
      <c r="O187" s="190">
        <v>0.70072999999999996</v>
      </c>
      <c r="P187" s="190">
        <f t="shared" si="21"/>
        <v>0.54096356000000001</v>
      </c>
      <c r="Q187" s="190">
        <v>0.27988000000000002</v>
      </c>
      <c r="R187" s="190">
        <f t="shared" si="22"/>
        <v>0.21606736000000001</v>
      </c>
      <c r="S187" s="190">
        <v>0</v>
      </c>
      <c r="T187" s="191">
        <f t="shared" si="23"/>
        <v>0</v>
      </c>
      <c r="AR187" s="192" t="s">
        <v>133</v>
      </c>
      <c r="AT187" s="192" t="s">
        <v>129</v>
      </c>
      <c r="AU187" s="192" t="s">
        <v>134</v>
      </c>
      <c r="AY187" s="106" t="s">
        <v>127</v>
      </c>
      <c r="BE187" s="193">
        <f t="shared" si="24"/>
        <v>0</v>
      </c>
      <c r="BF187" s="193">
        <f t="shared" si="25"/>
        <v>0</v>
      </c>
      <c r="BG187" s="193">
        <f t="shared" si="26"/>
        <v>0</v>
      </c>
      <c r="BH187" s="193">
        <f t="shared" si="27"/>
        <v>0</v>
      </c>
      <c r="BI187" s="193">
        <f t="shared" si="28"/>
        <v>0</v>
      </c>
      <c r="BJ187" s="106" t="s">
        <v>134</v>
      </c>
      <c r="BK187" s="193">
        <f t="shared" si="29"/>
        <v>0</v>
      </c>
      <c r="BL187" s="106" t="s">
        <v>133</v>
      </c>
      <c r="BM187" s="192" t="s">
        <v>308</v>
      </c>
    </row>
    <row r="188" spans="2:65" s="113" customFormat="1" ht="24.2" customHeight="1" x14ac:dyDescent="0.2">
      <c r="B188" s="70"/>
      <c r="C188" s="71" t="s">
        <v>309</v>
      </c>
      <c r="D188" s="71" t="s">
        <v>129</v>
      </c>
      <c r="E188" s="72" t="s">
        <v>310</v>
      </c>
      <c r="F188" s="201" t="s">
        <v>311</v>
      </c>
      <c r="G188" s="202" t="s">
        <v>138</v>
      </c>
      <c r="H188" s="203">
        <v>3.6360000000000001</v>
      </c>
      <c r="I188" s="73"/>
      <c r="J188" s="210">
        <f t="shared" si="20"/>
        <v>0</v>
      </c>
      <c r="K188" s="74"/>
      <c r="L188" s="70"/>
      <c r="M188" s="188" t="s">
        <v>1</v>
      </c>
      <c r="N188" s="189" t="s">
        <v>38</v>
      </c>
      <c r="O188" s="190">
        <v>0.45749000000000001</v>
      </c>
      <c r="P188" s="190">
        <f t="shared" si="21"/>
        <v>1.66343364</v>
      </c>
      <c r="Q188" s="190">
        <v>0.10767</v>
      </c>
      <c r="R188" s="190">
        <f t="shared" si="22"/>
        <v>0.39148812</v>
      </c>
      <c r="S188" s="190">
        <v>0</v>
      </c>
      <c r="T188" s="191">
        <f t="shared" si="23"/>
        <v>0</v>
      </c>
      <c r="AR188" s="192" t="s">
        <v>133</v>
      </c>
      <c r="AT188" s="192" t="s">
        <v>129</v>
      </c>
      <c r="AU188" s="192" t="s">
        <v>134</v>
      </c>
      <c r="AY188" s="106" t="s">
        <v>127</v>
      </c>
      <c r="BE188" s="193">
        <f t="shared" si="24"/>
        <v>0</v>
      </c>
      <c r="BF188" s="193">
        <f t="shared" si="25"/>
        <v>0</v>
      </c>
      <c r="BG188" s="193">
        <f t="shared" si="26"/>
        <v>0</v>
      </c>
      <c r="BH188" s="193">
        <f t="shared" si="27"/>
        <v>0</v>
      </c>
      <c r="BI188" s="193">
        <f t="shared" si="28"/>
        <v>0</v>
      </c>
      <c r="BJ188" s="106" t="s">
        <v>134</v>
      </c>
      <c r="BK188" s="193">
        <f t="shared" si="29"/>
        <v>0</v>
      </c>
      <c r="BL188" s="106" t="s">
        <v>133</v>
      </c>
      <c r="BM188" s="192" t="s">
        <v>312</v>
      </c>
    </row>
    <row r="189" spans="2:65" s="113" customFormat="1" ht="24.2" customHeight="1" x14ac:dyDescent="0.2">
      <c r="B189" s="70"/>
      <c r="C189" s="71" t="s">
        <v>313</v>
      </c>
      <c r="D189" s="71" t="s">
        <v>129</v>
      </c>
      <c r="E189" s="72" t="s">
        <v>314</v>
      </c>
      <c r="F189" s="201" t="s">
        <v>315</v>
      </c>
      <c r="G189" s="202" t="s">
        <v>138</v>
      </c>
      <c r="H189" s="203">
        <v>4.5270000000000001</v>
      </c>
      <c r="I189" s="73"/>
      <c r="J189" s="210">
        <f t="shared" si="20"/>
        <v>0</v>
      </c>
      <c r="K189" s="74"/>
      <c r="L189" s="70"/>
      <c r="M189" s="188" t="s">
        <v>1</v>
      </c>
      <c r="N189" s="189" t="s">
        <v>38</v>
      </c>
      <c r="O189" s="190">
        <v>0.63410999999999995</v>
      </c>
      <c r="P189" s="190">
        <f t="shared" si="21"/>
        <v>2.8706159699999998</v>
      </c>
      <c r="Q189" s="190">
        <v>0.23326</v>
      </c>
      <c r="R189" s="190">
        <f t="shared" si="22"/>
        <v>1.0559680200000001</v>
      </c>
      <c r="S189" s="190">
        <v>0</v>
      </c>
      <c r="T189" s="191">
        <f t="shared" si="23"/>
        <v>0</v>
      </c>
      <c r="AR189" s="192" t="s">
        <v>133</v>
      </c>
      <c r="AT189" s="192" t="s">
        <v>129</v>
      </c>
      <c r="AU189" s="192" t="s">
        <v>134</v>
      </c>
      <c r="AY189" s="106" t="s">
        <v>127</v>
      </c>
      <c r="BE189" s="193">
        <f t="shared" si="24"/>
        <v>0</v>
      </c>
      <c r="BF189" s="193">
        <f t="shared" si="25"/>
        <v>0</v>
      </c>
      <c r="BG189" s="193">
        <f t="shared" si="26"/>
        <v>0</v>
      </c>
      <c r="BH189" s="193">
        <f t="shared" si="27"/>
        <v>0</v>
      </c>
      <c r="BI189" s="193">
        <f t="shared" si="28"/>
        <v>0</v>
      </c>
      <c r="BJ189" s="106" t="s">
        <v>134</v>
      </c>
      <c r="BK189" s="193">
        <f t="shared" si="29"/>
        <v>0</v>
      </c>
      <c r="BL189" s="106" t="s">
        <v>133</v>
      </c>
      <c r="BM189" s="192" t="s">
        <v>316</v>
      </c>
    </row>
    <row r="190" spans="2:65" s="113" customFormat="1" ht="24.2" customHeight="1" x14ac:dyDescent="0.2">
      <c r="B190" s="70"/>
      <c r="C190" s="71" t="s">
        <v>317</v>
      </c>
      <c r="D190" s="71" t="s">
        <v>129</v>
      </c>
      <c r="E190" s="72" t="s">
        <v>318</v>
      </c>
      <c r="F190" s="201" t="s">
        <v>319</v>
      </c>
      <c r="G190" s="202" t="s">
        <v>138</v>
      </c>
      <c r="H190" s="203">
        <v>1.778</v>
      </c>
      <c r="I190" s="73"/>
      <c r="J190" s="210">
        <f t="shared" si="20"/>
        <v>0</v>
      </c>
      <c r="K190" s="74"/>
      <c r="L190" s="70"/>
      <c r="M190" s="188" t="s">
        <v>1</v>
      </c>
      <c r="N190" s="189" t="s">
        <v>38</v>
      </c>
      <c r="O190" s="190">
        <v>0.66173000000000004</v>
      </c>
      <c r="P190" s="190">
        <f t="shared" si="21"/>
        <v>1.1765559400000001</v>
      </c>
      <c r="Q190" s="190">
        <v>0.27988000000000002</v>
      </c>
      <c r="R190" s="190">
        <f t="shared" si="22"/>
        <v>0.49762664000000006</v>
      </c>
      <c r="S190" s="190">
        <v>0</v>
      </c>
      <c r="T190" s="191">
        <f t="shared" si="23"/>
        <v>0</v>
      </c>
      <c r="AR190" s="192" t="s">
        <v>133</v>
      </c>
      <c r="AT190" s="192" t="s">
        <v>129</v>
      </c>
      <c r="AU190" s="192" t="s">
        <v>134</v>
      </c>
      <c r="AY190" s="106" t="s">
        <v>127</v>
      </c>
      <c r="BE190" s="193">
        <f t="shared" si="24"/>
        <v>0</v>
      </c>
      <c r="BF190" s="193">
        <f t="shared" si="25"/>
        <v>0</v>
      </c>
      <c r="BG190" s="193">
        <f t="shared" si="26"/>
        <v>0</v>
      </c>
      <c r="BH190" s="193">
        <f t="shared" si="27"/>
        <v>0</v>
      </c>
      <c r="BI190" s="193">
        <f t="shared" si="28"/>
        <v>0</v>
      </c>
      <c r="BJ190" s="106" t="s">
        <v>134</v>
      </c>
      <c r="BK190" s="193">
        <f t="shared" si="29"/>
        <v>0</v>
      </c>
      <c r="BL190" s="106" t="s">
        <v>133</v>
      </c>
      <c r="BM190" s="192" t="s">
        <v>320</v>
      </c>
    </row>
    <row r="191" spans="2:65" s="113" customFormat="1" ht="44.25" customHeight="1" x14ac:dyDescent="0.2">
      <c r="B191" s="70"/>
      <c r="C191" s="71" t="s">
        <v>321</v>
      </c>
      <c r="D191" s="71" t="s">
        <v>129</v>
      </c>
      <c r="E191" s="72" t="s">
        <v>322</v>
      </c>
      <c r="F191" s="201" t="s">
        <v>323</v>
      </c>
      <c r="G191" s="202" t="s">
        <v>138</v>
      </c>
      <c r="H191" s="203">
        <v>41.276000000000003</v>
      </c>
      <c r="I191" s="73"/>
      <c r="J191" s="210">
        <f t="shared" si="20"/>
        <v>0</v>
      </c>
      <c r="K191" s="74"/>
      <c r="L191" s="70"/>
      <c r="M191" s="188" t="s">
        <v>1</v>
      </c>
      <c r="N191" s="189" t="s">
        <v>38</v>
      </c>
      <c r="O191" s="190">
        <v>0.42399999999999999</v>
      </c>
      <c r="P191" s="190">
        <f t="shared" si="21"/>
        <v>17.501024000000001</v>
      </c>
      <c r="Q191" s="190">
        <v>7.3819999999999997E-2</v>
      </c>
      <c r="R191" s="190">
        <f t="shared" si="22"/>
        <v>3.04699432</v>
      </c>
      <c r="S191" s="190">
        <v>0</v>
      </c>
      <c r="T191" s="191">
        <f t="shared" si="23"/>
        <v>0</v>
      </c>
      <c r="AR191" s="192" t="s">
        <v>133</v>
      </c>
      <c r="AT191" s="192" t="s">
        <v>129</v>
      </c>
      <c r="AU191" s="192" t="s">
        <v>134</v>
      </c>
      <c r="AY191" s="106" t="s">
        <v>127</v>
      </c>
      <c r="BE191" s="193">
        <f t="shared" si="24"/>
        <v>0</v>
      </c>
      <c r="BF191" s="193">
        <f t="shared" si="25"/>
        <v>0</v>
      </c>
      <c r="BG191" s="193">
        <f t="shared" si="26"/>
        <v>0</v>
      </c>
      <c r="BH191" s="193">
        <f t="shared" si="27"/>
        <v>0</v>
      </c>
      <c r="BI191" s="193">
        <f t="shared" si="28"/>
        <v>0</v>
      </c>
      <c r="BJ191" s="106" t="s">
        <v>134</v>
      </c>
      <c r="BK191" s="193">
        <f t="shared" si="29"/>
        <v>0</v>
      </c>
      <c r="BL191" s="106" t="s">
        <v>133</v>
      </c>
      <c r="BM191" s="192" t="s">
        <v>324</v>
      </c>
    </row>
    <row r="192" spans="2:65" s="113" customFormat="1" ht="44.25" customHeight="1" x14ac:dyDescent="0.2">
      <c r="B192" s="70"/>
      <c r="C192" s="71" t="s">
        <v>325</v>
      </c>
      <c r="D192" s="79" t="s">
        <v>129</v>
      </c>
      <c r="E192" s="72" t="s">
        <v>326</v>
      </c>
      <c r="F192" s="201" t="s">
        <v>327</v>
      </c>
      <c r="G192" s="202" t="s">
        <v>138</v>
      </c>
      <c r="H192" s="203">
        <v>384.78</v>
      </c>
      <c r="I192" s="73"/>
      <c r="J192" s="210">
        <f t="shared" si="20"/>
        <v>0</v>
      </c>
      <c r="K192" s="74"/>
      <c r="L192" s="70"/>
      <c r="M192" s="188" t="s">
        <v>1</v>
      </c>
      <c r="N192" s="189" t="s">
        <v>38</v>
      </c>
      <c r="O192" s="190">
        <v>0.44090000000000001</v>
      </c>
      <c r="P192" s="190">
        <f t="shared" si="21"/>
        <v>169.64950199999998</v>
      </c>
      <c r="Q192" s="190">
        <v>0.11069</v>
      </c>
      <c r="R192" s="190">
        <f t="shared" si="22"/>
        <v>42.591298199999997</v>
      </c>
      <c r="S192" s="190">
        <v>0</v>
      </c>
      <c r="T192" s="191">
        <f t="shared" si="23"/>
        <v>0</v>
      </c>
      <c r="AR192" s="192" t="s">
        <v>133</v>
      </c>
      <c r="AT192" s="192" t="s">
        <v>129</v>
      </c>
      <c r="AU192" s="192" t="s">
        <v>134</v>
      </c>
      <c r="AY192" s="106" t="s">
        <v>127</v>
      </c>
      <c r="BE192" s="193">
        <f t="shared" si="24"/>
        <v>0</v>
      </c>
      <c r="BF192" s="193">
        <f t="shared" si="25"/>
        <v>0</v>
      </c>
      <c r="BG192" s="193">
        <f t="shared" si="26"/>
        <v>0</v>
      </c>
      <c r="BH192" s="193">
        <f t="shared" si="27"/>
        <v>0</v>
      </c>
      <c r="BI192" s="193">
        <f t="shared" si="28"/>
        <v>0</v>
      </c>
      <c r="BJ192" s="106" t="s">
        <v>134</v>
      </c>
      <c r="BK192" s="193">
        <f t="shared" si="29"/>
        <v>0</v>
      </c>
      <c r="BL192" s="106" t="s">
        <v>133</v>
      </c>
      <c r="BM192" s="192" t="s">
        <v>328</v>
      </c>
    </row>
    <row r="193" spans="2:65" s="113" customFormat="1" ht="24.2" customHeight="1" x14ac:dyDescent="0.2">
      <c r="B193" s="70"/>
      <c r="C193" s="71" t="s">
        <v>329</v>
      </c>
      <c r="D193" s="79" t="s">
        <v>129</v>
      </c>
      <c r="E193" s="72" t="s">
        <v>330</v>
      </c>
      <c r="F193" s="201" t="s">
        <v>331</v>
      </c>
      <c r="G193" s="202" t="s">
        <v>332</v>
      </c>
      <c r="H193" s="203">
        <v>214.02</v>
      </c>
      <c r="I193" s="73"/>
      <c r="J193" s="210">
        <f t="shared" si="20"/>
        <v>0</v>
      </c>
      <c r="K193" s="74"/>
      <c r="L193" s="70"/>
      <c r="M193" s="188" t="s">
        <v>1</v>
      </c>
      <c r="N193" s="189" t="s">
        <v>38</v>
      </c>
      <c r="O193" s="190">
        <v>0.18006</v>
      </c>
      <c r="P193" s="190">
        <f t="shared" si="21"/>
        <v>38.536441199999999</v>
      </c>
      <c r="Q193" s="190">
        <v>4.6000000000000001E-4</v>
      </c>
      <c r="R193" s="190">
        <f t="shared" si="22"/>
        <v>9.8449200000000014E-2</v>
      </c>
      <c r="S193" s="190">
        <v>0</v>
      </c>
      <c r="T193" s="191">
        <f t="shared" si="23"/>
        <v>0</v>
      </c>
      <c r="AR193" s="192" t="s">
        <v>133</v>
      </c>
      <c r="AT193" s="192" t="s">
        <v>129</v>
      </c>
      <c r="AU193" s="192" t="s">
        <v>134</v>
      </c>
      <c r="AY193" s="106" t="s">
        <v>127</v>
      </c>
      <c r="BE193" s="193">
        <f t="shared" si="24"/>
        <v>0</v>
      </c>
      <c r="BF193" s="193">
        <f t="shared" si="25"/>
        <v>0</v>
      </c>
      <c r="BG193" s="193">
        <f t="shared" si="26"/>
        <v>0</v>
      </c>
      <c r="BH193" s="193">
        <f t="shared" si="27"/>
        <v>0</v>
      </c>
      <c r="BI193" s="193">
        <f t="shared" si="28"/>
        <v>0</v>
      </c>
      <c r="BJ193" s="106" t="s">
        <v>134</v>
      </c>
      <c r="BK193" s="193">
        <f t="shared" si="29"/>
        <v>0</v>
      </c>
      <c r="BL193" s="106" t="s">
        <v>133</v>
      </c>
      <c r="BM193" s="192" t="s">
        <v>333</v>
      </c>
    </row>
    <row r="194" spans="2:65" s="113" customFormat="1" ht="24.2" customHeight="1" x14ac:dyDescent="0.2">
      <c r="B194" s="70"/>
      <c r="C194" s="71" t="s">
        <v>334</v>
      </c>
      <c r="D194" s="71" t="s">
        <v>129</v>
      </c>
      <c r="E194" s="72" t="s">
        <v>335</v>
      </c>
      <c r="F194" s="201" t="s">
        <v>336</v>
      </c>
      <c r="G194" s="202" t="s">
        <v>332</v>
      </c>
      <c r="H194" s="203">
        <v>9.5950000000000006</v>
      </c>
      <c r="I194" s="73"/>
      <c r="J194" s="210">
        <f t="shared" si="20"/>
        <v>0</v>
      </c>
      <c r="K194" s="74"/>
      <c r="L194" s="70"/>
      <c r="M194" s="188" t="s">
        <v>1</v>
      </c>
      <c r="N194" s="189" t="s">
        <v>38</v>
      </c>
      <c r="O194" s="190">
        <v>8.0009999999999998E-2</v>
      </c>
      <c r="P194" s="190">
        <f t="shared" si="21"/>
        <v>0.76769595000000002</v>
      </c>
      <c r="Q194" s="190">
        <v>1E-4</v>
      </c>
      <c r="R194" s="190">
        <f t="shared" si="22"/>
        <v>9.5950000000000007E-4</v>
      </c>
      <c r="S194" s="190">
        <v>0</v>
      </c>
      <c r="T194" s="191">
        <f t="shared" si="23"/>
        <v>0</v>
      </c>
      <c r="AR194" s="192" t="s">
        <v>133</v>
      </c>
      <c r="AT194" s="192" t="s">
        <v>129</v>
      </c>
      <c r="AU194" s="192" t="s">
        <v>134</v>
      </c>
      <c r="AY194" s="106" t="s">
        <v>127</v>
      </c>
      <c r="BE194" s="193">
        <f t="shared" si="24"/>
        <v>0</v>
      </c>
      <c r="BF194" s="193">
        <f t="shared" si="25"/>
        <v>0</v>
      </c>
      <c r="BG194" s="193">
        <f t="shared" si="26"/>
        <v>0</v>
      </c>
      <c r="BH194" s="193">
        <f t="shared" si="27"/>
        <v>0</v>
      </c>
      <c r="BI194" s="193">
        <f t="shared" si="28"/>
        <v>0</v>
      </c>
      <c r="BJ194" s="106" t="s">
        <v>134</v>
      </c>
      <c r="BK194" s="193">
        <f t="shared" si="29"/>
        <v>0</v>
      </c>
      <c r="BL194" s="106" t="s">
        <v>133</v>
      </c>
      <c r="BM194" s="192" t="s">
        <v>337</v>
      </c>
    </row>
    <row r="195" spans="2:65" s="113" customFormat="1" ht="24.2" customHeight="1" x14ac:dyDescent="0.2">
      <c r="B195" s="70"/>
      <c r="C195" s="71" t="s">
        <v>338</v>
      </c>
      <c r="D195" s="79" t="s">
        <v>129</v>
      </c>
      <c r="E195" s="72" t="s">
        <v>339</v>
      </c>
      <c r="F195" s="201" t="s">
        <v>340</v>
      </c>
      <c r="G195" s="202" t="s">
        <v>332</v>
      </c>
      <c r="H195" s="203">
        <v>143.667</v>
      </c>
      <c r="I195" s="73"/>
      <c r="J195" s="210">
        <f t="shared" si="20"/>
        <v>0</v>
      </c>
      <c r="K195" s="74"/>
      <c r="L195" s="70"/>
      <c r="M195" s="188" t="s">
        <v>1</v>
      </c>
      <c r="N195" s="189" t="s">
        <v>38</v>
      </c>
      <c r="O195" s="190">
        <v>0.12002</v>
      </c>
      <c r="P195" s="190">
        <f t="shared" si="21"/>
        <v>17.242913340000001</v>
      </c>
      <c r="Q195" s="190">
        <v>1.4999999999999999E-4</v>
      </c>
      <c r="R195" s="190">
        <f t="shared" si="22"/>
        <v>2.1550049999999998E-2</v>
      </c>
      <c r="S195" s="190">
        <v>0</v>
      </c>
      <c r="T195" s="191">
        <f t="shared" si="23"/>
        <v>0</v>
      </c>
      <c r="AR195" s="192" t="s">
        <v>133</v>
      </c>
      <c r="AT195" s="192" t="s">
        <v>129</v>
      </c>
      <c r="AU195" s="192" t="s">
        <v>134</v>
      </c>
      <c r="AY195" s="106" t="s">
        <v>127</v>
      </c>
      <c r="BE195" s="193">
        <f t="shared" si="24"/>
        <v>0</v>
      </c>
      <c r="BF195" s="193">
        <f t="shared" si="25"/>
        <v>0</v>
      </c>
      <c r="BG195" s="193">
        <f t="shared" si="26"/>
        <v>0</v>
      </c>
      <c r="BH195" s="193">
        <f t="shared" si="27"/>
        <v>0</v>
      </c>
      <c r="BI195" s="193">
        <f t="shared" si="28"/>
        <v>0</v>
      </c>
      <c r="BJ195" s="106" t="s">
        <v>134</v>
      </c>
      <c r="BK195" s="193">
        <f t="shared" si="29"/>
        <v>0</v>
      </c>
      <c r="BL195" s="106" t="s">
        <v>133</v>
      </c>
      <c r="BM195" s="192" t="s">
        <v>341</v>
      </c>
    </row>
    <row r="196" spans="2:65" s="113" customFormat="1" ht="37.700000000000003" customHeight="1" x14ac:dyDescent="0.2">
      <c r="B196" s="70"/>
      <c r="C196" s="71" t="s">
        <v>342</v>
      </c>
      <c r="D196" s="71" t="s">
        <v>129</v>
      </c>
      <c r="E196" s="72" t="s">
        <v>343</v>
      </c>
      <c r="F196" s="201" t="s">
        <v>344</v>
      </c>
      <c r="G196" s="202" t="s">
        <v>132</v>
      </c>
      <c r="H196" s="203">
        <v>0.46899999999999997</v>
      </c>
      <c r="I196" s="73"/>
      <c r="J196" s="210">
        <f t="shared" si="20"/>
        <v>0</v>
      </c>
      <c r="K196" s="74"/>
      <c r="L196" s="70"/>
      <c r="M196" s="188" t="s">
        <v>1</v>
      </c>
      <c r="N196" s="189" t="s">
        <v>38</v>
      </c>
      <c r="O196" s="190">
        <v>2.0931999999999999</v>
      </c>
      <c r="P196" s="190">
        <f t="shared" si="21"/>
        <v>0.98171079999999988</v>
      </c>
      <c r="Q196" s="190">
        <v>2.2968999999999999</v>
      </c>
      <c r="R196" s="190">
        <f t="shared" si="22"/>
        <v>1.0772461</v>
      </c>
      <c r="S196" s="190">
        <v>0</v>
      </c>
      <c r="T196" s="191">
        <f t="shared" si="23"/>
        <v>0</v>
      </c>
      <c r="AR196" s="192" t="s">
        <v>133</v>
      </c>
      <c r="AT196" s="192" t="s">
        <v>129</v>
      </c>
      <c r="AU196" s="192" t="s">
        <v>134</v>
      </c>
      <c r="AY196" s="106" t="s">
        <v>127</v>
      </c>
      <c r="BE196" s="193">
        <f t="shared" si="24"/>
        <v>0</v>
      </c>
      <c r="BF196" s="193">
        <f t="shared" si="25"/>
        <v>0</v>
      </c>
      <c r="BG196" s="193">
        <f t="shared" si="26"/>
        <v>0</v>
      </c>
      <c r="BH196" s="193">
        <f t="shared" si="27"/>
        <v>0</v>
      </c>
      <c r="BI196" s="193">
        <f t="shared" si="28"/>
        <v>0</v>
      </c>
      <c r="BJ196" s="106" t="s">
        <v>134</v>
      </c>
      <c r="BK196" s="193">
        <f t="shared" si="29"/>
        <v>0</v>
      </c>
      <c r="BL196" s="106" t="s">
        <v>133</v>
      </c>
      <c r="BM196" s="192" t="s">
        <v>345</v>
      </c>
    </row>
    <row r="197" spans="2:65" s="113" customFormat="1" ht="24.2" customHeight="1" x14ac:dyDescent="0.2">
      <c r="B197" s="70"/>
      <c r="C197" s="71" t="s">
        <v>346</v>
      </c>
      <c r="D197" s="71" t="s">
        <v>129</v>
      </c>
      <c r="E197" s="72" t="s">
        <v>347</v>
      </c>
      <c r="F197" s="201" t="s">
        <v>348</v>
      </c>
      <c r="G197" s="202" t="s">
        <v>138</v>
      </c>
      <c r="H197" s="203">
        <v>3.2749999999999999</v>
      </c>
      <c r="I197" s="73"/>
      <c r="J197" s="210">
        <f t="shared" si="20"/>
        <v>0</v>
      </c>
      <c r="K197" s="74"/>
      <c r="L197" s="70"/>
      <c r="M197" s="188" t="s">
        <v>1</v>
      </c>
      <c r="N197" s="189" t="s">
        <v>38</v>
      </c>
      <c r="O197" s="190">
        <v>0.75388999999999995</v>
      </c>
      <c r="P197" s="190">
        <f t="shared" si="21"/>
        <v>2.46898975</v>
      </c>
      <c r="Q197" s="190">
        <v>4.8199999999999996E-3</v>
      </c>
      <c r="R197" s="190">
        <f t="shared" si="22"/>
        <v>1.5785499999999997E-2</v>
      </c>
      <c r="S197" s="190">
        <v>0</v>
      </c>
      <c r="T197" s="191">
        <f t="shared" si="23"/>
        <v>0</v>
      </c>
      <c r="AR197" s="192" t="s">
        <v>133</v>
      </c>
      <c r="AT197" s="192" t="s">
        <v>129</v>
      </c>
      <c r="AU197" s="192" t="s">
        <v>134</v>
      </c>
      <c r="AY197" s="106" t="s">
        <v>127</v>
      </c>
      <c r="BE197" s="193">
        <f t="shared" si="24"/>
        <v>0</v>
      </c>
      <c r="BF197" s="193">
        <f t="shared" si="25"/>
        <v>0</v>
      </c>
      <c r="BG197" s="193">
        <f t="shared" si="26"/>
        <v>0</v>
      </c>
      <c r="BH197" s="193">
        <f t="shared" si="27"/>
        <v>0</v>
      </c>
      <c r="BI197" s="193">
        <f t="shared" si="28"/>
        <v>0</v>
      </c>
      <c r="BJ197" s="106" t="s">
        <v>134</v>
      </c>
      <c r="BK197" s="193">
        <f t="shared" si="29"/>
        <v>0</v>
      </c>
      <c r="BL197" s="106" t="s">
        <v>133</v>
      </c>
      <c r="BM197" s="192" t="s">
        <v>349</v>
      </c>
    </row>
    <row r="198" spans="2:65" s="113" customFormat="1" ht="24.2" customHeight="1" x14ac:dyDescent="0.2">
      <c r="B198" s="70"/>
      <c r="C198" s="71" t="s">
        <v>350</v>
      </c>
      <c r="D198" s="71" t="s">
        <v>129</v>
      </c>
      <c r="E198" s="72" t="s">
        <v>351</v>
      </c>
      <c r="F198" s="201" t="s">
        <v>352</v>
      </c>
      <c r="G198" s="202" t="s">
        <v>138</v>
      </c>
      <c r="H198" s="203">
        <v>3.2749999999999999</v>
      </c>
      <c r="I198" s="73"/>
      <c r="J198" s="210">
        <f t="shared" si="20"/>
        <v>0</v>
      </c>
      <c r="K198" s="74"/>
      <c r="L198" s="70"/>
      <c r="M198" s="188" t="s">
        <v>1</v>
      </c>
      <c r="N198" s="189" t="s">
        <v>38</v>
      </c>
      <c r="O198" s="190">
        <v>0.312</v>
      </c>
      <c r="P198" s="190">
        <f t="shared" si="21"/>
        <v>1.0218</v>
      </c>
      <c r="Q198" s="190">
        <v>0</v>
      </c>
      <c r="R198" s="190">
        <f t="shared" si="22"/>
        <v>0</v>
      </c>
      <c r="S198" s="190">
        <v>0</v>
      </c>
      <c r="T198" s="191">
        <f t="shared" si="23"/>
        <v>0</v>
      </c>
      <c r="AR198" s="192" t="s">
        <v>133</v>
      </c>
      <c r="AT198" s="192" t="s">
        <v>129</v>
      </c>
      <c r="AU198" s="192" t="s">
        <v>134</v>
      </c>
      <c r="AY198" s="106" t="s">
        <v>127</v>
      </c>
      <c r="BE198" s="193">
        <f t="shared" si="24"/>
        <v>0</v>
      </c>
      <c r="BF198" s="193">
        <f t="shared" si="25"/>
        <v>0</v>
      </c>
      <c r="BG198" s="193">
        <f t="shared" si="26"/>
        <v>0</v>
      </c>
      <c r="BH198" s="193">
        <f t="shared" si="27"/>
        <v>0</v>
      </c>
      <c r="BI198" s="193">
        <f t="shared" si="28"/>
        <v>0</v>
      </c>
      <c r="BJ198" s="106" t="s">
        <v>134</v>
      </c>
      <c r="BK198" s="193">
        <f t="shared" si="29"/>
        <v>0</v>
      </c>
      <c r="BL198" s="106" t="s">
        <v>133</v>
      </c>
      <c r="BM198" s="192" t="s">
        <v>353</v>
      </c>
    </row>
    <row r="199" spans="2:65" s="113" customFormat="1" ht="24.2" customHeight="1" x14ac:dyDescent="0.2">
      <c r="B199" s="70"/>
      <c r="C199" s="71" t="s">
        <v>354</v>
      </c>
      <c r="D199" s="71" t="s">
        <v>129</v>
      </c>
      <c r="E199" s="72" t="s">
        <v>355</v>
      </c>
      <c r="F199" s="201" t="s">
        <v>356</v>
      </c>
      <c r="G199" s="202" t="s">
        <v>178</v>
      </c>
      <c r="H199" s="203">
        <v>3.7999999999999999E-2</v>
      </c>
      <c r="I199" s="73"/>
      <c r="J199" s="210">
        <f t="shared" si="20"/>
        <v>0</v>
      </c>
      <c r="K199" s="74"/>
      <c r="L199" s="70"/>
      <c r="M199" s="188" t="s">
        <v>1</v>
      </c>
      <c r="N199" s="189" t="s">
        <v>38</v>
      </c>
      <c r="O199" s="190">
        <v>33.428989999999999</v>
      </c>
      <c r="P199" s="190">
        <f t="shared" si="21"/>
        <v>1.2703016199999999</v>
      </c>
      <c r="Q199" s="190">
        <v>1.02105</v>
      </c>
      <c r="R199" s="190">
        <f t="shared" si="22"/>
        <v>3.8799899999999998E-2</v>
      </c>
      <c r="S199" s="190">
        <v>0</v>
      </c>
      <c r="T199" s="191">
        <f t="shared" si="23"/>
        <v>0</v>
      </c>
      <c r="AR199" s="192" t="s">
        <v>133</v>
      </c>
      <c r="AT199" s="192" t="s">
        <v>129</v>
      </c>
      <c r="AU199" s="192" t="s">
        <v>134</v>
      </c>
      <c r="AY199" s="106" t="s">
        <v>127</v>
      </c>
      <c r="BE199" s="193">
        <f t="shared" si="24"/>
        <v>0</v>
      </c>
      <c r="BF199" s="193">
        <f t="shared" si="25"/>
        <v>0</v>
      </c>
      <c r="BG199" s="193">
        <f t="shared" si="26"/>
        <v>0</v>
      </c>
      <c r="BH199" s="193">
        <f t="shared" si="27"/>
        <v>0</v>
      </c>
      <c r="BI199" s="193">
        <f t="shared" si="28"/>
        <v>0</v>
      </c>
      <c r="BJ199" s="106" t="s">
        <v>134</v>
      </c>
      <c r="BK199" s="193">
        <f t="shared" si="29"/>
        <v>0</v>
      </c>
      <c r="BL199" s="106" t="s">
        <v>133</v>
      </c>
      <c r="BM199" s="192" t="s">
        <v>357</v>
      </c>
    </row>
    <row r="200" spans="2:65" s="177" customFormat="1" ht="22.7" customHeight="1" x14ac:dyDescent="0.2">
      <c r="B200" s="176"/>
      <c r="D200" s="178" t="s">
        <v>71</v>
      </c>
      <c r="E200" s="186" t="s">
        <v>133</v>
      </c>
      <c r="F200" s="204" t="s">
        <v>358</v>
      </c>
      <c r="G200" s="205"/>
      <c r="H200" s="205"/>
      <c r="J200" s="211">
        <f>BK200</f>
        <v>0</v>
      </c>
      <c r="L200" s="176"/>
      <c r="M200" s="181"/>
      <c r="P200" s="182">
        <f>SUM(P201:P224)</f>
        <v>70.551440199999988</v>
      </c>
      <c r="R200" s="182">
        <f>SUM(R201:R224)</f>
        <v>15.254012929999995</v>
      </c>
      <c r="T200" s="183">
        <f>SUM(T201:T224)</f>
        <v>0</v>
      </c>
      <c r="AR200" s="178" t="s">
        <v>80</v>
      </c>
      <c r="AT200" s="184" t="s">
        <v>71</v>
      </c>
      <c r="AU200" s="184" t="s">
        <v>80</v>
      </c>
      <c r="AY200" s="178" t="s">
        <v>127</v>
      </c>
      <c r="BK200" s="185">
        <f>SUM(BK201:BK224)</f>
        <v>0</v>
      </c>
    </row>
    <row r="201" spans="2:65" s="113" customFormat="1" ht="24.2" customHeight="1" x14ac:dyDescent="0.2">
      <c r="B201" s="70"/>
      <c r="C201" s="71" t="s">
        <v>359</v>
      </c>
      <c r="D201" s="71" t="s">
        <v>129</v>
      </c>
      <c r="E201" s="72" t="s">
        <v>360</v>
      </c>
      <c r="F201" s="201" t="s">
        <v>361</v>
      </c>
      <c r="G201" s="202" t="s">
        <v>132</v>
      </c>
      <c r="H201" s="203">
        <v>4.6829999999999998</v>
      </c>
      <c r="I201" s="73"/>
      <c r="J201" s="210">
        <f t="shared" ref="J201:J224" si="30">ROUND(I201*H201,2)</f>
        <v>0</v>
      </c>
      <c r="K201" s="74"/>
      <c r="L201" s="70"/>
      <c r="M201" s="188" t="s">
        <v>1</v>
      </c>
      <c r="N201" s="189" t="s">
        <v>38</v>
      </c>
      <c r="O201" s="190">
        <v>1.252</v>
      </c>
      <c r="P201" s="190">
        <f t="shared" ref="P201:P224" si="31">O201*H201</f>
        <v>5.8631159999999998</v>
      </c>
      <c r="Q201" s="190">
        <v>2.2970199999999998</v>
      </c>
      <c r="R201" s="190">
        <f t="shared" ref="R201:R224" si="32">Q201*H201</f>
        <v>10.756944659999998</v>
      </c>
      <c r="S201" s="190">
        <v>0</v>
      </c>
      <c r="T201" s="191">
        <f t="shared" ref="T201:T224" si="33">S201*H201</f>
        <v>0</v>
      </c>
      <c r="AR201" s="192" t="s">
        <v>133</v>
      </c>
      <c r="AT201" s="192" t="s">
        <v>129</v>
      </c>
      <c r="AU201" s="192" t="s">
        <v>134</v>
      </c>
      <c r="AY201" s="106" t="s">
        <v>127</v>
      </c>
      <c r="BE201" s="193">
        <f t="shared" ref="BE201:BE224" si="34">IF(N201="základná",J201,0)</f>
        <v>0</v>
      </c>
      <c r="BF201" s="193">
        <f t="shared" ref="BF201:BF224" si="35">IF(N201="znížená",J201,0)</f>
        <v>0</v>
      </c>
      <c r="BG201" s="193">
        <f t="shared" ref="BG201:BG224" si="36">IF(N201="zákl. prenesená",J201,0)</f>
        <v>0</v>
      </c>
      <c r="BH201" s="193">
        <f t="shared" ref="BH201:BH224" si="37">IF(N201="zníž. prenesená",J201,0)</f>
        <v>0</v>
      </c>
      <c r="BI201" s="193">
        <f t="shared" ref="BI201:BI224" si="38">IF(N201="nulová",J201,0)</f>
        <v>0</v>
      </c>
      <c r="BJ201" s="106" t="s">
        <v>134</v>
      </c>
      <c r="BK201" s="193">
        <f t="shared" ref="BK201:BK224" si="39">ROUND(I201*H201,2)</f>
        <v>0</v>
      </c>
      <c r="BL201" s="106" t="s">
        <v>133</v>
      </c>
      <c r="BM201" s="192" t="s">
        <v>362</v>
      </c>
    </row>
    <row r="202" spans="2:65" s="113" customFormat="1" ht="16.5" customHeight="1" x14ac:dyDescent="0.2">
      <c r="B202" s="70"/>
      <c r="C202" s="71" t="s">
        <v>363</v>
      </c>
      <c r="D202" s="71" t="s">
        <v>129</v>
      </c>
      <c r="E202" s="72" t="s">
        <v>364</v>
      </c>
      <c r="F202" s="201" t="s">
        <v>365</v>
      </c>
      <c r="G202" s="202" t="s">
        <v>138</v>
      </c>
      <c r="H202" s="203">
        <v>23.984999999999999</v>
      </c>
      <c r="I202" s="73"/>
      <c r="J202" s="210">
        <f t="shared" si="30"/>
        <v>0</v>
      </c>
      <c r="K202" s="74"/>
      <c r="L202" s="70"/>
      <c r="M202" s="188" t="s">
        <v>1</v>
      </c>
      <c r="N202" s="189" t="s">
        <v>38</v>
      </c>
      <c r="O202" s="190">
        <v>0.37741000000000002</v>
      </c>
      <c r="P202" s="190">
        <f t="shared" si="31"/>
        <v>9.0521788500000007</v>
      </c>
      <c r="Q202" s="190">
        <v>1.1299999999999999E-3</v>
      </c>
      <c r="R202" s="190">
        <f t="shared" si="32"/>
        <v>2.7103049999999997E-2</v>
      </c>
      <c r="S202" s="190">
        <v>0</v>
      </c>
      <c r="T202" s="191">
        <f t="shared" si="33"/>
        <v>0</v>
      </c>
      <c r="AR202" s="192" t="s">
        <v>133</v>
      </c>
      <c r="AT202" s="192" t="s">
        <v>129</v>
      </c>
      <c r="AU202" s="192" t="s">
        <v>134</v>
      </c>
      <c r="AY202" s="106" t="s">
        <v>127</v>
      </c>
      <c r="BE202" s="193">
        <f t="shared" si="34"/>
        <v>0</v>
      </c>
      <c r="BF202" s="193">
        <f t="shared" si="35"/>
        <v>0</v>
      </c>
      <c r="BG202" s="193">
        <f t="shared" si="36"/>
        <v>0</v>
      </c>
      <c r="BH202" s="193">
        <f t="shared" si="37"/>
        <v>0</v>
      </c>
      <c r="BI202" s="193">
        <f t="shared" si="38"/>
        <v>0</v>
      </c>
      <c r="BJ202" s="106" t="s">
        <v>134</v>
      </c>
      <c r="BK202" s="193">
        <f t="shared" si="39"/>
        <v>0</v>
      </c>
      <c r="BL202" s="106" t="s">
        <v>133</v>
      </c>
      <c r="BM202" s="192" t="s">
        <v>366</v>
      </c>
    </row>
    <row r="203" spans="2:65" s="113" customFormat="1" ht="16.5" customHeight="1" x14ac:dyDescent="0.2">
      <c r="B203" s="70"/>
      <c r="C203" s="71" t="s">
        <v>367</v>
      </c>
      <c r="D203" s="71" t="s">
        <v>129</v>
      </c>
      <c r="E203" s="72" t="s">
        <v>368</v>
      </c>
      <c r="F203" s="201" t="s">
        <v>369</v>
      </c>
      <c r="G203" s="202" t="s">
        <v>138</v>
      </c>
      <c r="H203" s="203">
        <v>23.984999999999999</v>
      </c>
      <c r="I203" s="73"/>
      <c r="J203" s="210">
        <f t="shared" si="30"/>
        <v>0</v>
      </c>
      <c r="K203" s="74"/>
      <c r="L203" s="70"/>
      <c r="M203" s="188" t="s">
        <v>1</v>
      </c>
      <c r="N203" s="189" t="s">
        <v>38</v>
      </c>
      <c r="O203" s="190">
        <v>0.26600000000000001</v>
      </c>
      <c r="P203" s="190">
        <f t="shared" si="31"/>
        <v>6.3800100000000004</v>
      </c>
      <c r="Q203" s="190">
        <v>0</v>
      </c>
      <c r="R203" s="190">
        <f t="shared" si="32"/>
        <v>0</v>
      </c>
      <c r="S203" s="190">
        <v>0</v>
      </c>
      <c r="T203" s="191">
        <f t="shared" si="33"/>
        <v>0</v>
      </c>
      <c r="AR203" s="192" t="s">
        <v>133</v>
      </c>
      <c r="AT203" s="192" t="s">
        <v>129</v>
      </c>
      <c r="AU203" s="192" t="s">
        <v>134</v>
      </c>
      <c r="AY203" s="106" t="s">
        <v>127</v>
      </c>
      <c r="BE203" s="193">
        <f t="shared" si="34"/>
        <v>0</v>
      </c>
      <c r="BF203" s="193">
        <f t="shared" si="35"/>
        <v>0</v>
      </c>
      <c r="BG203" s="193">
        <f t="shared" si="36"/>
        <v>0</v>
      </c>
      <c r="BH203" s="193">
        <f t="shared" si="37"/>
        <v>0</v>
      </c>
      <c r="BI203" s="193">
        <f t="shared" si="38"/>
        <v>0</v>
      </c>
      <c r="BJ203" s="106" t="s">
        <v>134</v>
      </c>
      <c r="BK203" s="193">
        <f t="shared" si="39"/>
        <v>0</v>
      </c>
      <c r="BL203" s="106" t="s">
        <v>133</v>
      </c>
      <c r="BM203" s="192" t="s">
        <v>370</v>
      </c>
    </row>
    <row r="204" spans="2:65" s="113" customFormat="1" ht="24.2" customHeight="1" x14ac:dyDescent="0.2">
      <c r="B204" s="70"/>
      <c r="C204" s="71" t="s">
        <v>371</v>
      </c>
      <c r="D204" s="71" t="s">
        <v>129</v>
      </c>
      <c r="E204" s="72" t="s">
        <v>372</v>
      </c>
      <c r="F204" s="201" t="s">
        <v>373</v>
      </c>
      <c r="G204" s="202" t="s">
        <v>138</v>
      </c>
      <c r="H204" s="203">
        <v>13.875</v>
      </c>
      <c r="I204" s="73"/>
      <c r="J204" s="210">
        <f t="shared" si="30"/>
        <v>0</v>
      </c>
      <c r="K204" s="74"/>
      <c r="L204" s="70"/>
      <c r="M204" s="188" t="s">
        <v>1</v>
      </c>
      <c r="N204" s="189" t="s">
        <v>38</v>
      </c>
      <c r="O204" s="190">
        <v>0.38667000000000001</v>
      </c>
      <c r="P204" s="190">
        <f t="shared" si="31"/>
        <v>5.3650462499999998</v>
      </c>
      <c r="Q204" s="190">
        <v>2.2799999999999999E-3</v>
      </c>
      <c r="R204" s="190">
        <f t="shared" si="32"/>
        <v>3.1634999999999996E-2</v>
      </c>
      <c r="S204" s="190">
        <v>0</v>
      </c>
      <c r="T204" s="191">
        <f t="shared" si="33"/>
        <v>0</v>
      </c>
      <c r="AR204" s="192" t="s">
        <v>133</v>
      </c>
      <c r="AT204" s="192" t="s">
        <v>129</v>
      </c>
      <c r="AU204" s="192" t="s">
        <v>134</v>
      </c>
      <c r="AY204" s="106" t="s">
        <v>127</v>
      </c>
      <c r="BE204" s="193">
        <f t="shared" si="34"/>
        <v>0</v>
      </c>
      <c r="BF204" s="193">
        <f t="shared" si="35"/>
        <v>0</v>
      </c>
      <c r="BG204" s="193">
        <f t="shared" si="36"/>
        <v>0</v>
      </c>
      <c r="BH204" s="193">
        <f t="shared" si="37"/>
        <v>0</v>
      </c>
      <c r="BI204" s="193">
        <f t="shared" si="38"/>
        <v>0</v>
      </c>
      <c r="BJ204" s="106" t="s">
        <v>134</v>
      </c>
      <c r="BK204" s="193">
        <f t="shared" si="39"/>
        <v>0</v>
      </c>
      <c r="BL204" s="106" t="s">
        <v>133</v>
      </c>
      <c r="BM204" s="192" t="s">
        <v>374</v>
      </c>
    </row>
    <row r="205" spans="2:65" s="113" customFormat="1" ht="24.2" customHeight="1" x14ac:dyDescent="0.2">
      <c r="B205" s="70"/>
      <c r="C205" s="71" t="s">
        <v>375</v>
      </c>
      <c r="D205" s="71" t="s">
        <v>129</v>
      </c>
      <c r="E205" s="72" t="s">
        <v>376</v>
      </c>
      <c r="F205" s="201" t="s">
        <v>377</v>
      </c>
      <c r="G205" s="202" t="s">
        <v>138</v>
      </c>
      <c r="H205" s="203">
        <v>13.875</v>
      </c>
      <c r="I205" s="73"/>
      <c r="J205" s="210">
        <f t="shared" si="30"/>
        <v>0</v>
      </c>
      <c r="K205" s="74"/>
      <c r="L205" s="70"/>
      <c r="M205" s="188" t="s">
        <v>1</v>
      </c>
      <c r="N205" s="189" t="s">
        <v>38</v>
      </c>
      <c r="O205" s="190">
        <v>0.129</v>
      </c>
      <c r="P205" s="190">
        <f t="shared" si="31"/>
        <v>1.7898750000000001</v>
      </c>
      <c r="Q205" s="190">
        <v>0</v>
      </c>
      <c r="R205" s="190">
        <f t="shared" si="32"/>
        <v>0</v>
      </c>
      <c r="S205" s="190">
        <v>0</v>
      </c>
      <c r="T205" s="191">
        <f t="shared" si="33"/>
        <v>0</v>
      </c>
      <c r="AR205" s="192" t="s">
        <v>133</v>
      </c>
      <c r="AT205" s="192" t="s">
        <v>129</v>
      </c>
      <c r="AU205" s="192" t="s">
        <v>134</v>
      </c>
      <c r="AY205" s="106" t="s">
        <v>127</v>
      </c>
      <c r="BE205" s="193">
        <f t="shared" si="34"/>
        <v>0</v>
      </c>
      <c r="BF205" s="193">
        <f t="shared" si="35"/>
        <v>0</v>
      </c>
      <c r="BG205" s="193">
        <f t="shared" si="36"/>
        <v>0</v>
      </c>
      <c r="BH205" s="193">
        <f t="shared" si="37"/>
        <v>0</v>
      </c>
      <c r="BI205" s="193">
        <f t="shared" si="38"/>
        <v>0</v>
      </c>
      <c r="BJ205" s="106" t="s">
        <v>134</v>
      </c>
      <c r="BK205" s="193">
        <f t="shared" si="39"/>
        <v>0</v>
      </c>
      <c r="BL205" s="106" t="s">
        <v>133</v>
      </c>
      <c r="BM205" s="192" t="s">
        <v>378</v>
      </c>
    </row>
    <row r="206" spans="2:65" s="113" customFormat="1" ht="24.2" customHeight="1" x14ac:dyDescent="0.2">
      <c r="B206" s="70"/>
      <c r="C206" s="71" t="s">
        <v>379</v>
      </c>
      <c r="D206" s="71" t="s">
        <v>129</v>
      </c>
      <c r="E206" s="72" t="s">
        <v>380</v>
      </c>
      <c r="F206" s="201" t="s">
        <v>381</v>
      </c>
      <c r="G206" s="202" t="s">
        <v>138</v>
      </c>
      <c r="H206" s="203">
        <v>4.68</v>
      </c>
      <c r="I206" s="73"/>
      <c r="J206" s="210">
        <f t="shared" si="30"/>
        <v>0</v>
      </c>
      <c r="K206" s="74"/>
      <c r="L206" s="70"/>
      <c r="M206" s="188" t="s">
        <v>1</v>
      </c>
      <c r="N206" s="189" t="s">
        <v>38</v>
      </c>
      <c r="O206" s="190">
        <v>0.47733999999999999</v>
      </c>
      <c r="P206" s="190">
        <f t="shared" si="31"/>
        <v>2.2339511999999999</v>
      </c>
      <c r="Q206" s="190">
        <v>3.8700000000000002E-3</v>
      </c>
      <c r="R206" s="190">
        <f t="shared" si="32"/>
        <v>1.8111599999999999E-2</v>
      </c>
      <c r="S206" s="190">
        <v>0</v>
      </c>
      <c r="T206" s="191">
        <f t="shared" si="33"/>
        <v>0</v>
      </c>
      <c r="AR206" s="192" t="s">
        <v>133</v>
      </c>
      <c r="AT206" s="192" t="s">
        <v>129</v>
      </c>
      <c r="AU206" s="192" t="s">
        <v>134</v>
      </c>
      <c r="AY206" s="106" t="s">
        <v>127</v>
      </c>
      <c r="BE206" s="193">
        <f t="shared" si="34"/>
        <v>0</v>
      </c>
      <c r="BF206" s="193">
        <f t="shared" si="35"/>
        <v>0</v>
      </c>
      <c r="BG206" s="193">
        <f t="shared" si="36"/>
        <v>0</v>
      </c>
      <c r="BH206" s="193">
        <f t="shared" si="37"/>
        <v>0</v>
      </c>
      <c r="BI206" s="193">
        <f t="shared" si="38"/>
        <v>0</v>
      </c>
      <c r="BJ206" s="106" t="s">
        <v>134</v>
      </c>
      <c r="BK206" s="193">
        <f t="shared" si="39"/>
        <v>0</v>
      </c>
      <c r="BL206" s="106" t="s">
        <v>133</v>
      </c>
      <c r="BM206" s="192" t="s">
        <v>382</v>
      </c>
    </row>
    <row r="207" spans="2:65" s="113" customFormat="1" ht="24.2" customHeight="1" x14ac:dyDescent="0.2">
      <c r="B207" s="70"/>
      <c r="C207" s="71" t="s">
        <v>383</v>
      </c>
      <c r="D207" s="71" t="s">
        <v>129</v>
      </c>
      <c r="E207" s="72" t="s">
        <v>384</v>
      </c>
      <c r="F207" s="201" t="s">
        <v>385</v>
      </c>
      <c r="G207" s="202" t="s">
        <v>138</v>
      </c>
      <c r="H207" s="203">
        <v>4.68</v>
      </c>
      <c r="I207" s="73"/>
      <c r="J207" s="210">
        <f t="shared" si="30"/>
        <v>0</v>
      </c>
      <c r="K207" s="74"/>
      <c r="L207" s="70"/>
      <c r="M207" s="188" t="s">
        <v>1</v>
      </c>
      <c r="N207" s="189" t="s">
        <v>38</v>
      </c>
      <c r="O207" s="190">
        <v>0.158</v>
      </c>
      <c r="P207" s="190">
        <f t="shared" si="31"/>
        <v>0.73943999999999999</v>
      </c>
      <c r="Q207" s="190">
        <v>0</v>
      </c>
      <c r="R207" s="190">
        <f t="shared" si="32"/>
        <v>0</v>
      </c>
      <c r="S207" s="190">
        <v>0</v>
      </c>
      <c r="T207" s="191">
        <f t="shared" si="33"/>
        <v>0</v>
      </c>
      <c r="AR207" s="192" t="s">
        <v>133</v>
      </c>
      <c r="AT207" s="192" t="s">
        <v>129</v>
      </c>
      <c r="AU207" s="192" t="s">
        <v>134</v>
      </c>
      <c r="AY207" s="106" t="s">
        <v>127</v>
      </c>
      <c r="BE207" s="193">
        <f t="shared" si="34"/>
        <v>0</v>
      </c>
      <c r="BF207" s="193">
        <f t="shared" si="35"/>
        <v>0</v>
      </c>
      <c r="BG207" s="193">
        <f t="shared" si="36"/>
        <v>0</v>
      </c>
      <c r="BH207" s="193">
        <f t="shared" si="37"/>
        <v>0</v>
      </c>
      <c r="BI207" s="193">
        <f t="shared" si="38"/>
        <v>0</v>
      </c>
      <c r="BJ207" s="106" t="s">
        <v>134</v>
      </c>
      <c r="BK207" s="193">
        <f t="shared" si="39"/>
        <v>0</v>
      </c>
      <c r="BL207" s="106" t="s">
        <v>133</v>
      </c>
      <c r="BM207" s="192" t="s">
        <v>386</v>
      </c>
    </row>
    <row r="208" spans="2:65" s="113" customFormat="1" ht="33" customHeight="1" x14ac:dyDescent="0.2">
      <c r="B208" s="70"/>
      <c r="C208" s="71" t="s">
        <v>387</v>
      </c>
      <c r="D208" s="71" t="s">
        <v>129</v>
      </c>
      <c r="E208" s="72" t="s">
        <v>388</v>
      </c>
      <c r="F208" s="201" t="s">
        <v>389</v>
      </c>
      <c r="G208" s="202" t="s">
        <v>138</v>
      </c>
      <c r="H208" s="203">
        <v>4.68</v>
      </c>
      <c r="I208" s="73"/>
      <c r="J208" s="210">
        <f t="shared" si="30"/>
        <v>0</v>
      </c>
      <c r="K208" s="74"/>
      <c r="L208" s="70"/>
      <c r="M208" s="188" t="s">
        <v>1</v>
      </c>
      <c r="N208" s="189" t="s">
        <v>38</v>
      </c>
      <c r="O208" s="190">
        <v>0.11743000000000001</v>
      </c>
      <c r="P208" s="190">
        <f t="shared" si="31"/>
        <v>0.54957239999999996</v>
      </c>
      <c r="Q208" s="190">
        <v>1.4E-3</v>
      </c>
      <c r="R208" s="190">
        <f t="shared" si="32"/>
        <v>6.5519999999999997E-3</v>
      </c>
      <c r="S208" s="190">
        <v>0</v>
      </c>
      <c r="T208" s="191">
        <f t="shared" si="33"/>
        <v>0</v>
      </c>
      <c r="AR208" s="192" t="s">
        <v>133</v>
      </c>
      <c r="AT208" s="192" t="s">
        <v>129</v>
      </c>
      <c r="AU208" s="192" t="s">
        <v>134</v>
      </c>
      <c r="AY208" s="106" t="s">
        <v>127</v>
      </c>
      <c r="BE208" s="193">
        <f t="shared" si="34"/>
        <v>0</v>
      </c>
      <c r="BF208" s="193">
        <f t="shared" si="35"/>
        <v>0</v>
      </c>
      <c r="BG208" s="193">
        <f t="shared" si="36"/>
        <v>0</v>
      </c>
      <c r="BH208" s="193">
        <f t="shared" si="37"/>
        <v>0</v>
      </c>
      <c r="BI208" s="193">
        <f t="shared" si="38"/>
        <v>0</v>
      </c>
      <c r="BJ208" s="106" t="s">
        <v>134</v>
      </c>
      <c r="BK208" s="193">
        <f t="shared" si="39"/>
        <v>0</v>
      </c>
      <c r="BL208" s="106" t="s">
        <v>133</v>
      </c>
      <c r="BM208" s="192" t="s">
        <v>390</v>
      </c>
    </row>
    <row r="209" spans="2:65" s="113" customFormat="1" ht="33" customHeight="1" x14ac:dyDescent="0.2">
      <c r="B209" s="70"/>
      <c r="C209" s="71" t="s">
        <v>391</v>
      </c>
      <c r="D209" s="71" t="s">
        <v>129</v>
      </c>
      <c r="E209" s="72" t="s">
        <v>392</v>
      </c>
      <c r="F209" s="201" t="s">
        <v>393</v>
      </c>
      <c r="G209" s="202" t="s">
        <v>138</v>
      </c>
      <c r="H209" s="203">
        <v>4.68</v>
      </c>
      <c r="I209" s="73"/>
      <c r="J209" s="210">
        <f t="shared" si="30"/>
        <v>0</v>
      </c>
      <c r="K209" s="74"/>
      <c r="L209" s="70"/>
      <c r="M209" s="188" t="s">
        <v>1</v>
      </c>
      <c r="N209" s="189" t="s">
        <v>38</v>
      </c>
      <c r="O209" s="190">
        <v>0.04</v>
      </c>
      <c r="P209" s="190">
        <f t="shared" si="31"/>
        <v>0.18720000000000001</v>
      </c>
      <c r="Q209" s="190">
        <v>0</v>
      </c>
      <c r="R209" s="190">
        <f t="shared" si="32"/>
        <v>0</v>
      </c>
      <c r="S209" s="190">
        <v>0</v>
      </c>
      <c r="T209" s="191">
        <f t="shared" si="33"/>
        <v>0</v>
      </c>
      <c r="AR209" s="192" t="s">
        <v>133</v>
      </c>
      <c r="AT209" s="192" t="s">
        <v>129</v>
      </c>
      <c r="AU209" s="192" t="s">
        <v>134</v>
      </c>
      <c r="AY209" s="106" t="s">
        <v>127</v>
      </c>
      <c r="BE209" s="193">
        <f t="shared" si="34"/>
        <v>0</v>
      </c>
      <c r="BF209" s="193">
        <f t="shared" si="35"/>
        <v>0</v>
      </c>
      <c r="BG209" s="193">
        <f t="shared" si="36"/>
        <v>0</v>
      </c>
      <c r="BH209" s="193">
        <f t="shared" si="37"/>
        <v>0</v>
      </c>
      <c r="BI209" s="193">
        <f t="shared" si="38"/>
        <v>0</v>
      </c>
      <c r="BJ209" s="106" t="s">
        <v>134</v>
      </c>
      <c r="BK209" s="193">
        <f t="shared" si="39"/>
        <v>0</v>
      </c>
      <c r="BL209" s="106" t="s">
        <v>133</v>
      </c>
      <c r="BM209" s="192" t="s">
        <v>394</v>
      </c>
    </row>
    <row r="210" spans="2:65" s="113" customFormat="1" ht="37.700000000000003" customHeight="1" x14ac:dyDescent="0.2">
      <c r="B210" s="70"/>
      <c r="C210" s="71" t="s">
        <v>395</v>
      </c>
      <c r="D210" s="71" t="s">
        <v>129</v>
      </c>
      <c r="E210" s="72" t="s">
        <v>396</v>
      </c>
      <c r="F210" s="201" t="s">
        <v>397</v>
      </c>
      <c r="G210" s="202" t="s">
        <v>178</v>
      </c>
      <c r="H210" s="203">
        <v>0.44</v>
      </c>
      <c r="I210" s="73"/>
      <c r="J210" s="210">
        <f t="shared" si="30"/>
        <v>0</v>
      </c>
      <c r="K210" s="74"/>
      <c r="L210" s="70"/>
      <c r="M210" s="188" t="s">
        <v>1</v>
      </c>
      <c r="N210" s="189" t="s">
        <v>38</v>
      </c>
      <c r="O210" s="190">
        <v>35.758580000000002</v>
      </c>
      <c r="P210" s="190">
        <f t="shared" si="31"/>
        <v>15.7337752</v>
      </c>
      <c r="Q210" s="190">
        <v>1.0162899999999999</v>
      </c>
      <c r="R210" s="190">
        <f t="shared" si="32"/>
        <v>0.44716759999999994</v>
      </c>
      <c r="S210" s="190">
        <v>0</v>
      </c>
      <c r="T210" s="191">
        <f t="shared" si="33"/>
        <v>0</v>
      </c>
      <c r="AR210" s="192" t="s">
        <v>133</v>
      </c>
      <c r="AT210" s="192" t="s">
        <v>129</v>
      </c>
      <c r="AU210" s="192" t="s">
        <v>134</v>
      </c>
      <c r="AY210" s="106" t="s">
        <v>127</v>
      </c>
      <c r="BE210" s="193">
        <f t="shared" si="34"/>
        <v>0</v>
      </c>
      <c r="BF210" s="193">
        <f t="shared" si="35"/>
        <v>0</v>
      </c>
      <c r="BG210" s="193">
        <f t="shared" si="36"/>
        <v>0</v>
      </c>
      <c r="BH210" s="193">
        <f t="shared" si="37"/>
        <v>0</v>
      </c>
      <c r="BI210" s="193">
        <f t="shared" si="38"/>
        <v>0</v>
      </c>
      <c r="BJ210" s="106" t="s">
        <v>134</v>
      </c>
      <c r="BK210" s="193">
        <f t="shared" si="39"/>
        <v>0</v>
      </c>
      <c r="BL210" s="106" t="s">
        <v>133</v>
      </c>
      <c r="BM210" s="192" t="s">
        <v>398</v>
      </c>
    </row>
    <row r="211" spans="2:65" s="113" customFormat="1" ht="37.700000000000003" customHeight="1" x14ac:dyDescent="0.2">
      <c r="B211" s="70"/>
      <c r="C211" s="71" t="s">
        <v>399</v>
      </c>
      <c r="D211" s="71" t="s">
        <v>129</v>
      </c>
      <c r="E211" s="72" t="s">
        <v>400</v>
      </c>
      <c r="F211" s="201" t="s">
        <v>401</v>
      </c>
      <c r="G211" s="202" t="s">
        <v>138</v>
      </c>
      <c r="H211" s="203">
        <v>25.81</v>
      </c>
      <c r="I211" s="73"/>
      <c r="J211" s="210">
        <f t="shared" si="30"/>
        <v>0</v>
      </c>
      <c r="K211" s="74"/>
      <c r="L211" s="70"/>
      <c r="M211" s="188" t="s">
        <v>1</v>
      </c>
      <c r="N211" s="189" t="s">
        <v>38</v>
      </c>
      <c r="O211" s="190">
        <v>4.5179999999999998E-2</v>
      </c>
      <c r="P211" s="190">
        <f t="shared" si="31"/>
        <v>1.1660957999999999</v>
      </c>
      <c r="Q211" s="190">
        <v>6.2700000000000004E-3</v>
      </c>
      <c r="R211" s="190">
        <f t="shared" si="32"/>
        <v>0.16182869999999999</v>
      </c>
      <c r="S211" s="190">
        <v>0</v>
      </c>
      <c r="T211" s="191">
        <f t="shared" si="33"/>
        <v>0</v>
      </c>
      <c r="AR211" s="192" t="s">
        <v>133</v>
      </c>
      <c r="AT211" s="192" t="s">
        <v>129</v>
      </c>
      <c r="AU211" s="192" t="s">
        <v>134</v>
      </c>
      <c r="AY211" s="106" t="s">
        <v>127</v>
      </c>
      <c r="BE211" s="193">
        <f t="shared" si="34"/>
        <v>0</v>
      </c>
      <c r="BF211" s="193">
        <f t="shared" si="35"/>
        <v>0</v>
      </c>
      <c r="BG211" s="193">
        <f t="shared" si="36"/>
        <v>0</v>
      </c>
      <c r="BH211" s="193">
        <f t="shared" si="37"/>
        <v>0</v>
      </c>
      <c r="BI211" s="193">
        <f t="shared" si="38"/>
        <v>0</v>
      </c>
      <c r="BJ211" s="106" t="s">
        <v>134</v>
      </c>
      <c r="BK211" s="193">
        <f t="shared" si="39"/>
        <v>0</v>
      </c>
      <c r="BL211" s="106" t="s">
        <v>133</v>
      </c>
      <c r="BM211" s="192" t="s">
        <v>402</v>
      </c>
    </row>
    <row r="212" spans="2:65" s="113" customFormat="1" ht="24.2" customHeight="1" x14ac:dyDescent="0.2">
      <c r="B212" s="70"/>
      <c r="C212" s="75" t="s">
        <v>403</v>
      </c>
      <c r="D212" s="75" t="s">
        <v>213</v>
      </c>
      <c r="E212" s="76" t="s">
        <v>404</v>
      </c>
      <c r="F212" s="206" t="s">
        <v>405</v>
      </c>
      <c r="G212" s="207" t="s">
        <v>216</v>
      </c>
      <c r="H212" s="208">
        <v>0.28399999999999997</v>
      </c>
      <c r="I212" s="77"/>
      <c r="J212" s="212">
        <f t="shared" si="30"/>
        <v>0</v>
      </c>
      <c r="K212" s="78"/>
      <c r="L212" s="194"/>
      <c r="M212" s="195" t="s">
        <v>1</v>
      </c>
      <c r="N212" s="196" t="s">
        <v>38</v>
      </c>
      <c r="O212" s="190">
        <v>0</v>
      </c>
      <c r="P212" s="190">
        <f t="shared" si="31"/>
        <v>0</v>
      </c>
      <c r="Q212" s="190">
        <v>0</v>
      </c>
      <c r="R212" s="190">
        <f t="shared" si="32"/>
        <v>0</v>
      </c>
      <c r="S212" s="190">
        <v>0</v>
      </c>
      <c r="T212" s="191">
        <f t="shared" si="33"/>
        <v>0</v>
      </c>
      <c r="AR212" s="192" t="s">
        <v>159</v>
      </c>
      <c r="AT212" s="192" t="s">
        <v>213</v>
      </c>
      <c r="AU212" s="192" t="s">
        <v>134</v>
      </c>
      <c r="AY212" s="106" t="s">
        <v>127</v>
      </c>
      <c r="BE212" s="193">
        <f t="shared" si="34"/>
        <v>0</v>
      </c>
      <c r="BF212" s="193">
        <f t="shared" si="35"/>
        <v>0</v>
      </c>
      <c r="BG212" s="193">
        <f t="shared" si="36"/>
        <v>0</v>
      </c>
      <c r="BH212" s="193">
        <f t="shared" si="37"/>
        <v>0</v>
      </c>
      <c r="BI212" s="193">
        <f t="shared" si="38"/>
        <v>0</v>
      </c>
      <c r="BJ212" s="106" t="s">
        <v>134</v>
      </c>
      <c r="BK212" s="193">
        <f t="shared" si="39"/>
        <v>0</v>
      </c>
      <c r="BL212" s="106" t="s">
        <v>133</v>
      </c>
      <c r="BM212" s="192" t="s">
        <v>406</v>
      </c>
    </row>
    <row r="213" spans="2:65" s="113" customFormat="1" ht="24.2" customHeight="1" x14ac:dyDescent="0.2">
      <c r="B213" s="70"/>
      <c r="C213" s="75" t="s">
        <v>407</v>
      </c>
      <c r="D213" s="75" t="s">
        <v>213</v>
      </c>
      <c r="E213" s="76" t="s">
        <v>408</v>
      </c>
      <c r="F213" s="206" t="s">
        <v>409</v>
      </c>
      <c r="G213" s="207" t="s">
        <v>216</v>
      </c>
      <c r="H213" s="208">
        <v>0.72499999999999998</v>
      </c>
      <c r="I213" s="77"/>
      <c r="J213" s="212">
        <f t="shared" si="30"/>
        <v>0</v>
      </c>
      <c r="K213" s="78"/>
      <c r="L213" s="194"/>
      <c r="M213" s="195" t="s">
        <v>1</v>
      </c>
      <c r="N213" s="196" t="s">
        <v>38</v>
      </c>
      <c r="O213" s="190">
        <v>0</v>
      </c>
      <c r="P213" s="190">
        <f t="shared" si="31"/>
        <v>0</v>
      </c>
      <c r="Q213" s="190">
        <v>0</v>
      </c>
      <c r="R213" s="190">
        <f t="shared" si="32"/>
        <v>0</v>
      </c>
      <c r="S213" s="190">
        <v>0</v>
      </c>
      <c r="T213" s="191">
        <f t="shared" si="33"/>
        <v>0</v>
      </c>
      <c r="AR213" s="192" t="s">
        <v>159</v>
      </c>
      <c r="AT213" s="192" t="s">
        <v>213</v>
      </c>
      <c r="AU213" s="192" t="s">
        <v>134</v>
      </c>
      <c r="AY213" s="106" t="s">
        <v>127</v>
      </c>
      <c r="BE213" s="193">
        <f t="shared" si="34"/>
        <v>0</v>
      </c>
      <c r="BF213" s="193">
        <f t="shared" si="35"/>
        <v>0</v>
      </c>
      <c r="BG213" s="193">
        <f t="shared" si="36"/>
        <v>0</v>
      </c>
      <c r="BH213" s="193">
        <f t="shared" si="37"/>
        <v>0</v>
      </c>
      <c r="BI213" s="193">
        <f t="shared" si="38"/>
        <v>0</v>
      </c>
      <c r="BJ213" s="106" t="s">
        <v>134</v>
      </c>
      <c r="BK213" s="193">
        <f t="shared" si="39"/>
        <v>0</v>
      </c>
      <c r="BL213" s="106" t="s">
        <v>133</v>
      </c>
      <c r="BM213" s="192" t="s">
        <v>410</v>
      </c>
    </row>
    <row r="214" spans="2:65" s="113" customFormat="1" ht="24.2" customHeight="1" x14ac:dyDescent="0.2">
      <c r="B214" s="70"/>
      <c r="C214" s="71" t="s">
        <v>411</v>
      </c>
      <c r="D214" s="71" t="s">
        <v>129</v>
      </c>
      <c r="E214" s="72" t="s">
        <v>412</v>
      </c>
      <c r="F214" s="201" t="s">
        <v>413</v>
      </c>
      <c r="G214" s="202" t="s">
        <v>132</v>
      </c>
      <c r="H214" s="203">
        <v>0.44400000000000001</v>
      </c>
      <c r="I214" s="73"/>
      <c r="J214" s="210">
        <f t="shared" si="30"/>
        <v>0</v>
      </c>
      <c r="K214" s="74"/>
      <c r="L214" s="70"/>
      <c r="M214" s="188" t="s">
        <v>1</v>
      </c>
      <c r="N214" s="189" t="s">
        <v>38</v>
      </c>
      <c r="O214" s="190">
        <v>1.25221</v>
      </c>
      <c r="P214" s="190">
        <f t="shared" si="31"/>
        <v>0.55598124000000004</v>
      </c>
      <c r="Q214" s="190">
        <v>2.2970199999999998</v>
      </c>
      <c r="R214" s="190">
        <f t="shared" si="32"/>
        <v>1.01987688</v>
      </c>
      <c r="S214" s="190">
        <v>0</v>
      </c>
      <c r="T214" s="191">
        <f t="shared" si="33"/>
        <v>0</v>
      </c>
      <c r="AR214" s="192" t="s">
        <v>133</v>
      </c>
      <c r="AT214" s="192" t="s">
        <v>129</v>
      </c>
      <c r="AU214" s="192" t="s">
        <v>134</v>
      </c>
      <c r="AY214" s="106" t="s">
        <v>127</v>
      </c>
      <c r="BE214" s="193">
        <f t="shared" si="34"/>
        <v>0</v>
      </c>
      <c r="BF214" s="193">
        <f t="shared" si="35"/>
        <v>0</v>
      </c>
      <c r="BG214" s="193">
        <f t="shared" si="36"/>
        <v>0</v>
      </c>
      <c r="BH214" s="193">
        <f t="shared" si="37"/>
        <v>0</v>
      </c>
      <c r="BI214" s="193">
        <f t="shared" si="38"/>
        <v>0</v>
      </c>
      <c r="BJ214" s="106" t="s">
        <v>134</v>
      </c>
      <c r="BK214" s="193">
        <f t="shared" si="39"/>
        <v>0</v>
      </c>
      <c r="BL214" s="106" t="s">
        <v>133</v>
      </c>
      <c r="BM214" s="192" t="s">
        <v>414</v>
      </c>
    </row>
    <row r="215" spans="2:65" s="113" customFormat="1" ht="16.5" customHeight="1" x14ac:dyDescent="0.2">
      <c r="B215" s="70"/>
      <c r="C215" s="71" t="s">
        <v>415</v>
      </c>
      <c r="D215" s="71" t="s">
        <v>129</v>
      </c>
      <c r="E215" s="72" t="s">
        <v>416</v>
      </c>
      <c r="F215" s="201" t="s">
        <v>417</v>
      </c>
      <c r="G215" s="202" t="s">
        <v>138</v>
      </c>
      <c r="H215" s="203">
        <v>4.8</v>
      </c>
      <c r="I215" s="73"/>
      <c r="J215" s="210">
        <f t="shared" si="30"/>
        <v>0</v>
      </c>
      <c r="K215" s="74"/>
      <c r="L215" s="70"/>
      <c r="M215" s="188" t="s">
        <v>1</v>
      </c>
      <c r="N215" s="189" t="s">
        <v>38</v>
      </c>
      <c r="O215" s="190">
        <v>0.58648999999999996</v>
      </c>
      <c r="P215" s="190">
        <f t="shared" si="31"/>
        <v>2.8151519999999999</v>
      </c>
      <c r="Q215" s="190">
        <v>2.7999999999999998E-4</v>
      </c>
      <c r="R215" s="190">
        <f t="shared" si="32"/>
        <v>1.3439999999999999E-3</v>
      </c>
      <c r="S215" s="190">
        <v>0</v>
      </c>
      <c r="T215" s="191">
        <f t="shared" si="33"/>
        <v>0</v>
      </c>
      <c r="AR215" s="192" t="s">
        <v>133</v>
      </c>
      <c r="AT215" s="192" t="s">
        <v>129</v>
      </c>
      <c r="AU215" s="192" t="s">
        <v>134</v>
      </c>
      <c r="AY215" s="106" t="s">
        <v>127</v>
      </c>
      <c r="BE215" s="193">
        <f t="shared" si="34"/>
        <v>0</v>
      </c>
      <c r="BF215" s="193">
        <f t="shared" si="35"/>
        <v>0</v>
      </c>
      <c r="BG215" s="193">
        <f t="shared" si="36"/>
        <v>0</v>
      </c>
      <c r="BH215" s="193">
        <f t="shared" si="37"/>
        <v>0</v>
      </c>
      <c r="BI215" s="193">
        <f t="shared" si="38"/>
        <v>0</v>
      </c>
      <c r="BJ215" s="106" t="s">
        <v>134</v>
      </c>
      <c r="BK215" s="193">
        <f t="shared" si="39"/>
        <v>0</v>
      </c>
      <c r="BL215" s="106" t="s">
        <v>133</v>
      </c>
      <c r="BM215" s="192" t="s">
        <v>418</v>
      </c>
    </row>
    <row r="216" spans="2:65" s="113" customFormat="1" ht="16.5" customHeight="1" x14ac:dyDescent="0.2">
      <c r="B216" s="70"/>
      <c r="C216" s="71" t="s">
        <v>419</v>
      </c>
      <c r="D216" s="71" t="s">
        <v>129</v>
      </c>
      <c r="E216" s="72" t="s">
        <v>420</v>
      </c>
      <c r="F216" s="201" t="s">
        <v>421</v>
      </c>
      <c r="G216" s="202" t="s">
        <v>138</v>
      </c>
      <c r="H216" s="203">
        <v>4.8</v>
      </c>
      <c r="I216" s="73"/>
      <c r="J216" s="210">
        <f t="shared" si="30"/>
        <v>0</v>
      </c>
      <c r="K216" s="74"/>
      <c r="L216" s="70"/>
      <c r="M216" s="188" t="s">
        <v>1</v>
      </c>
      <c r="N216" s="189" t="s">
        <v>38</v>
      </c>
      <c r="O216" s="190">
        <v>0.32600000000000001</v>
      </c>
      <c r="P216" s="190">
        <f t="shared" si="31"/>
        <v>1.5648</v>
      </c>
      <c r="Q216" s="190">
        <v>0</v>
      </c>
      <c r="R216" s="190">
        <f t="shared" si="32"/>
        <v>0</v>
      </c>
      <c r="S216" s="190">
        <v>0</v>
      </c>
      <c r="T216" s="191">
        <f t="shared" si="33"/>
        <v>0</v>
      </c>
      <c r="AR216" s="192" t="s">
        <v>133</v>
      </c>
      <c r="AT216" s="192" t="s">
        <v>129</v>
      </c>
      <c r="AU216" s="192" t="s">
        <v>134</v>
      </c>
      <c r="AY216" s="106" t="s">
        <v>127</v>
      </c>
      <c r="BE216" s="193">
        <f t="shared" si="34"/>
        <v>0</v>
      </c>
      <c r="BF216" s="193">
        <f t="shared" si="35"/>
        <v>0</v>
      </c>
      <c r="BG216" s="193">
        <f t="shared" si="36"/>
        <v>0</v>
      </c>
      <c r="BH216" s="193">
        <f t="shared" si="37"/>
        <v>0</v>
      </c>
      <c r="BI216" s="193">
        <f t="shared" si="38"/>
        <v>0</v>
      </c>
      <c r="BJ216" s="106" t="s">
        <v>134</v>
      </c>
      <c r="BK216" s="193">
        <f t="shared" si="39"/>
        <v>0</v>
      </c>
      <c r="BL216" s="106" t="s">
        <v>133</v>
      </c>
      <c r="BM216" s="192" t="s">
        <v>422</v>
      </c>
    </row>
    <row r="217" spans="2:65" s="113" customFormat="1" ht="24.2" customHeight="1" x14ac:dyDescent="0.2">
      <c r="B217" s="70"/>
      <c r="C217" s="71" t="s">
        <v>423</v>
      </c>
      <c r="D217" s="71" t="s">
        <v>129</v>
      </c>
      <c r="E217" s="72" t="s">
        <v>424</v>
      </c>
      <c r="F217" s="201" t="s">
        <v>425</v>
      </c>
      <c r="G217" s="202" t="s">
        <v>138</v>
      </c>
      <c r="H217" s="203">
        <v>1.25</v>
      </c>
      <c r="I217" s="73"/>
      <c r="J217" s="210">
        <f t="shared" si="30"/>
        <v>0</v>
      </c>
      <c r="K217" s="74"/>
      <c r="L217" s="70"/>
      <c r="M217" s="188" t="s">
        <v>1</v>
      </c>
      <c r="N217" s="189" t="s">
        <v>38</v>
      </c>
      <c r="O217" s="190">
        <v>0.94555</v>
      </c>
      <c r="P217" s="190">
        <f t="shared" si="31"/>
        <v>1.1819375000000001</v>
      </c>
      <c r="Q217" s="190">
        <v>6.3299999999999997E-3</v>
      </c>
      <c r="R217" s="190">
        <f t="shared" si="32"/>
        <v>7.9124999999999994E-3</v>
      </c>
      <c r="S217" s="190">
        <v>0</v>
      </c>
      <c r="T217" s="191">
        <f t="shared" si="33"/>
        <v>0</v>
      </c>
      <c r="AR217" s="192" t="s">
        <v>133</v>
      </c>
      <c r="AT217" s="192" t="s">
        <v>129</v>
      </c>
      <c r="AU217" s="192" t="s">
        <v>134</v>
      </c>
      <c r="AY217" s="106" t="s">
        <v>127</v>
      </c>
      <c r="BE217" s="193">
        <f t="shared" si="34"/>
        <v>0</v>
      </c>
      <c r="BF217" s="193">
        <f t="shared" si="35"/>
        <v>0</v>
      </c>
      <c r="BG217" s="193">
        <f t="shared" si="36"/>
        <v>0</v>
      </c>
      <c r="BH217" s="193">
        <f t="shared" si="37"/>
        <v>0</v>
      </c>
      <c r="BI217" s="193">
        <f t="shared" si="38"/>
        <v>0</v>
      </c>
      <c r="BJ217" s="106" t="s">
        <v>134</v>
      </c>
      <c r="BK217" s="193">
        <f t="shared" si="39"/>
        <v>0</v>
      </c>
      <c r="BL217" s="106" t="s">
        <v>133</v>
      </c>
      <c r="BM217" s="192" t="s">
        <v>426</v>
      </c>
    </row>
    <row r="218" spans="2:65" s="113" customFormat="1" ht="24.2" customHeight="1" x14ac:dyDescent="0.2">
      <c r="B218" s="70"/>
      <c r="C218" s="71" t="s">
        <v>427</v>
      </c>
      <c r="D218" s="71" t="s">
        <v>129</v>
      </c>
      <c r="E218" s="72" t="s">
        <v>428</v>
      </c>
      <c r="F218" s="201" t="s">
        <v>429</v>
      </c>
      <c r="G218" s="202" t="s">
        <v>138</v>
      </c>
      <c r="H218" s="203">
        <v>1.25</v>
      </c>
      <c r="I218" s="73"/>
      <c r="J218" s="210">
        <f t="shared" si="30"/>
        <v>0</v>
      </c>
      <c r="K218" s="74"/>
      <c r="L218" s="70"/>
      <c r="M218" s="188" t="s">
        <v>1</v>
      </c>
      <c r="N218" s="189" t="s">
        <v>38</v>
      </c>
      <c r="O218" s="190">
        <v>0.32800000000000001</v>
      </c>
      <c r="P218" s="190">
        <f t="shared" si="31"/>
        <v>0.41000000000000003</v>
      </c>
      <c r="Q218" s="190">
        <v>0</v>
      </c>
      <c r="R218" s="190">
        <f t="shared" si="32"/>
        <v>0</v>
      </c>
      <c r="S218" s="190">
        <v>0</v>
      </c>
      <c r="T218" s="191">
        <f t="shared" si="33"/>
        <v>0</v>
      </c>
      <c r="AR218" s="192" t="s">
        <v>133</v>
      </c>
      <c r="AT218" s="192" t="s">
        <v>129</v>
      </c>
      <c r="AU218" s="192" t="s">
        <v>134</v>
      </c>
      <c r="AY218" s="106" t="s">
        <v>127</v>
      </c>
      <c r="BE218" s="193">
        <f t="shared" si="34"/>
        <v>0</v>
      </c>
      <c r="BF218" s="193">
        <f t="shared" si="35"/>
        <v>0</v>
      </c>
      <c r="BG218" s="193">
        <f t="shared" si="36"/>
        <v>0</v>
      </c>
      <c r="BH218" s="193">
        <f t="shared" si="37"/>
        <v>0</v>
      </c>
      <c r="BI218" s="193">
        <f t="shared" si="38"/>
        <v>0</v>
      </c>
      <c r="BJ218" s="106" t="s">
        <v>134</v>
      </c>
      <c r="BK218" s="193">
        <f t="shared" si="39"/>
        <v>0</v>
      </c>
      <c r="BL218" s="106" t="s">
        <v>133</v>
      </c>
      <c r="BM218" s="192" t="s">
        <v>430</v>
      </c>
    </row>
    <row r="219" spans="2:65" s="113" customFormat="1" ht="24.2" customHeight="1" x14ac:dyDescent="0.2">
      <c r="B219" s="70"/>
      <c r="C219" s="71" t="s">
        <v>431</v>
      </c>
      <c r="D219" s="71" t="s">
        <v>129</v>
      </c>
      <c r="E219" s="72" t="s">
        <v>432</v>
      </c>
      <c r="F219" s="201" t="s">
        <v>433</v>
      </c>
      <c r="G219" s="202" t="s">
        <v>178</v>
      </c>
      <c r="H219" s="203">
        <v>3.6999999999999998E-2</v>
      </c>
      <c r="I219" s="73"/>
      <c r="J219" s="210">
        <f t="shared" si="30"/>
        <v>0</v>
      </c>
      <c r="K219" s="74"/>
      <c r="L219" s="70"/>
      <c r="M219" s="188" t="s">
        <v>1</v>
      </c>
      <c r="N219" s="189" t="s">
        <v>38</v>
      </c>
      <c r="O219" s="190">
        <v>35.858580000000003</v>
      </c>
      <c r="P219" s="190">
        <f t="shared" si="31"/>
        <v>1.3267674600000001</v>
      </c>
      <c r="Q219" s="190">
        <v>1.0162899999999999</v>
      </c>
      <c r="R219" s="190">
        <f t="shared" si="32"/>
        <v>3.7602729999999994E-2</v>
      </c>
      <c r="S219" s="190">
        <v>0</v>
      </c>
      <c r="T219" s="191">
        <f t="shared" si="33"/>
        <v>0</v>
      </c>
      <c r="AR219" s="192" t="s">
        <v>133</v>
      </c>
      <c r="AT219" s="192" t="s">
        <v>129</v>
      </c>
      <c r="AU219" s="192" t="s">
        <v>134</v>
      </c>
      <c r="AY219" s="106" t="s">
        <v>127</v>
      </c>
      <c r="BE219" s="193">
        <f t="shared" si="34"/>
        <v>0</v>
      </c>
      <c r="BF219" s="193">
        <f t="shared" si="35"/>
        <v>0</v>
      </c>
      <c r="BG219" s="193">
        <f t="shared" si="36"/>
        <v>0</v>
      </c>
      <c r="BH219" s="193">
        <f t="shared" si="37"/>
        <v>0</v>
      </c>
      <c r="BI219" s="193">
        <f t="shared" si="38"/>
        <v>0</v>
      </c>
      <c r="BJ219" s="106" t="s">
        <v>134</v>
      </c>
      <c r="BK219" s="193">
        <f t="shared" si="39"/>
        <v>0</v>
      </c>
      <c r="BL219" s="106" t="s">
        <v>133</v>
      </c>
      <c r="BM219" s="192" t="s">
        <v>434</v>
      </c>
    </row>
    <row r="220" spans="2:65" s="113" customFormat="1" ht="24.2" customHeight="1" x14ac:dyDescent="0.2">
      <c r="B220" s="70"/>
      <c r="C220" s="71" t="s">
        <v>435</v>
      </c>
      <c r="D220" s="71" t="s">
        <v>129</v>
      </c>
      <c r="E220" s="72" t="s">
        <v>436</v>
      </c>
      <c r="F220" s="201" t="s">
        <v>437</v>
      </c>
      <c r="G220" s="202" t="s">
        <v>132</v>
      </c>
      <c r="H220" s="203">
        <v>1.135</v>
      </c>
      <c r="I220" s="73"/>
      <c r="J220" s="210">
        <f t="shared" si="30"/>
        <v>0</v>
      </c>
      <c r="K220" s="74"/>
      <c r="L220" s="70"/>
      <c r="M220" s="188" t="s">
        <v>1</v>
      </c>
      <c r="N220" s="189" t="s">
        <v>38</v>
      </c>
      <c r="O220" s="190">
        <v>1.5711999999999999</v>
      </c>
      <c r="P220" s="190">
        <f t="shared" si="31"/>
        <v>1.783312</v>
      </c>
      <c r="Q220" s="190">
        <v>2.29698</v>
      </c>
      <c r="R220" s="190">
        <f t="shared" si="32"/>
        <v>2.6070723</v>
      </c>
      <c r="S220" s="190">
        <v>0</v>
      </c>
      <c r="T220" s="191">
        <f t="shared" si="33"/>
        <v>0</v>
      </c>
      <c r="AR220" s="192" t="s">
        <v>133</v>
      </c>
      <c r="AT220" s="192" t="s">
        <v>129</v>
      </c>
      <c r="AU220" s="192" t="s">
        <v>134</v>
      </c>
      <c r="AY220" s="106" t="s">
        <v>127</v>
      </c>
      <c r="BE220" s="193">
        <f t="shared" si="34"/>
        <v>0</v>
      </c>
      <c r="BF220" s="193">
        <f t="shared" si="35"/>
        <v>0</v>
      </c>
      <c r="BG220" s="193">
        <f t="shared" si="36"/>
        <v>0</v>
      </c>
      <c r="BH220" s="193">
        <f t="shared" si="37"/>
        <v>0</v>
      </c>
      <c r="BI220" s="193">
        <f t="shared" si="38"/>
        <v>0</v>
      </c>
      <c r="BJ220" s="106" t="s">
        <v>134</v>
      </c>
      <c r="BK220" s="193">
        <f t="shared" si="39"/>
        <v>0</v>
      </c>
      <c r="BL220" s="106" t="s">
        <v>133</v>
      </c>
      <c r="BM220" s="192" t="s">
        <v>438</v>
      </c>
    </row>
    <row r="221" spans="2:65" s="113" customFormat="1" ht="24.2" customHeight="1" x14ac:dyDescent="0.2">
      <c r="B221" s="70"/>
      <c r="C221" s="71" t="s">
        <v>439</v>
      </c>
      <c r="D221" s="71" t="s">
        <v>129</v>
      </c>
      <c r="E221" s="72" t="s">
        <v>440</v>
      </c>
      <c r="F221" s="201" t="s">
        <v>441</v>
      </c>
      <c r="G221" s="202" t="s">
        <v>138</v>
      </c>
      <c r="H221" s="203">
        <v>6.6609999999999996</v>
      </c>
      <c r="I221" s="73"/>
      <c r="J221" s="210">
        <f t="shared" si="30"/>
        <v>0</v>
      </c>
      <c r="K221" s="74"/>
      <c r="L221" s="70"/>
      <c r="M221" s="188" t="s">
        <v>1</v>
      </c>
      <c r="N221" s="189" t="s">
        <v>38</v>
      </c>
      <c r="O221" s="190">
        <v>0.48230000000000001</v>
      </c>
      <c r="P221" s="190">
        <f t="shared" si="31"/>
        <v>3.2126002999999996</v>
      </c>
      <c r="Q221" s="190">
        <v>3.4099999999999998E-3</v>
      </c>
      <c r="R221" s="190">
        <f t="shared" si="32"/>
        <v>2.2714009999999996E-2</v>
      </c>
      <c r="S221" s="190">
        <v>0</v>
      </c>
      <c r="T221" s="191">
        <f t="shared" si="33"/>
        <v>0</v>
      </c>
      <c r="AR221" s="192" t="s">
        <v>133</v>
      </c>
      <c r="AT221" s="192" t="s">
        <v>129</v>
      </c>
      <c r="AU221" s="192" t="s">
        <v>134</v>
      </c>
      <c r="AY221" s="106" t="s">
        <v>127</v>
      </c>
      <c r="BE221" s="193">
        <f t="shared" si="34"/>
        <v>0</v>
      </c>
      <c r="BF221" s="193">
        <f t="shared" si="35"/>
        <v>0</v>
      </c>
      <c r="BG221" s="193">
        <f t="shared" si="36"/>
        <v>0</v>
      </c>
      <c r="BH221" s="193">
        <f t="shared" si="37"/>
        <v>0</v>
      </c>
      <c r="BI221" s="193">
        <f t="shared" si="38"/>
        <v>0</v>
      </c>
      <c r="BJ221" s="106" t="s">
        <v>134</v>
      </c>
      <c r="BK221" s="193">
        <f t="shared" si="39"/>
        <v>0</v>
      </c>
      <c r="BL221" s="106" t="s">
        <v>133</v>
      </c>
      <c r="BM221" s="192" t="s">
        <v>442</v>
      </c>
    </row>
    <row r="222" spans="2:65" s="113" customFormat="1" ht="24.2" customHeight="1" x14ac:dyDescent="0.2">
      <c r="B222" s="70"/>
      <c r="C222" s="71" t="s">
        <v>443</v>
      </c>
      <c r="D222" s="71" t="s">
        <v>129</v>
      </c>
      <c r="E222" s="72" t="s">
        <v>444</v>
      </c>
      <c r="F222" s="201" t="s">
        <v>445</v>
      </c>
      <c r="G222" s="202" t="s">
        <v>138</v>
      </c>
      <c r="H222" s="203">
        <v>6.6609999999999996</v>
      </c>
      <c r="I222" s="73"/>
      <c r="J222" s="210">
        <f t="shared" si="30"/>
        <v>0</v>
      </c>
      <c r="K222" s="74"/>
      <c r="L222" s="70"/>
      <c r="M222" s="188" t="s">
        <v>1</v>
      </c>
      <c r="N222" s="189" t="s">
        <v>38</v>
      </c>
      <c r="O222" s="190">
        <v>0.23899999999999999</v>
      </c>
      <c r="P222" s="190">
        <f t="shared" si="31"/>
        <v>1.5919789999999998</v>
      </c>
      <c r="Q222" s="190">
        <v>0</v>
      </c>
      <c r="R222" s="190">
        <f t="shared" si="32"/>
        <v>0</v>
      </c>
      <c r="S222" s="190">
        <v>0</v>
      </c>
      <c r="T222" s="191">
        <f t="shared" si="33"/>
        <v>0</v>
      </c>
      <c r="AR222" s="192" t="s">
        <v>133</v>
      </c>
      <c r="AT222" s="192" t="s">
        <v>129</v>
      </c>
      <c r="AU222" s="192" t="s">
        <v>134</v>
      </c>
      <c r="AY222" s="106" t="s">
        <v>127</v>
      </c>
      <c r="BE222" s="193">
        <f t="shared" si="34"/>
        <v>0</v>
      </c>
      <c r="BF222" s="193">
        <f t="shared" si="35"/>
        <v>0</v>
      </c>
      <c r="BG222" s="193">
        <f t="shared" si="36"/>
        <v>0</v>
      </c>
      <c r="BH222" s="193">
        <f t="shared" si="37"/>
        <v>0</v>
      </c>
      <c r="BI222" s="193">
        <f t="shared" si="38"/>
        <v>0</v>
      </c>
      <c r="BJ222" s="106" t="s">
        <v>134</v>
      </c>
      <c r="BK222" s="193">
        <f t="shared" si="39"/>
        <v>0</v>
      </c>
      <c r="BL222" s="106" t="s">
        <v>133</v>
      </c>
      <c r="BM222" s="192" t="s">
        <v>446</v>
      </c>
    </row>
    <row r="223" spans="2:65" s="113" customFormat="1" ht="24.2" customHeight="1" x14ac:dyDescent="0.2">
      <c r="B223" s="70"/>
      <c r="C223" s="71" t="s">
        <v>447</v>
      </c>
      <c r="D223" s="71" t="s">
        <v>129</v>
      </c>
      <c r="E223" s="72" t="s">
        <v>448</v>
      </c>
      <c r="F223" s="201" t="s">
        <v>449</v>
      </c>
      <c r="G223" s="202" t="s">
        <v>138</v>
      </c>
      <c r="H223" s="203">
        <v>1.7150000000000001</v>
      </c>
      <c r="I223" s="73"/>
      <c r="J223" s="210">
        <f t="shared" si="30"/>
        <v>0</v>
      </c>
      <c r="K223" s="74"/>
      <c r="L223" s="70"/>
      <c r="M223" s="188" t="s">
        <v>1</v>
      </c>
      <c r="N223" s="189" t="s">
        <v>38</v>
      </c>
      <c r="O223" s="190">
        <v>1.83</v>
      </c>
      <c r="P223" s="190">
        <f t="shared" si="31"/>
        <v>3.1384500000000002</v>
      </c>
      <c r="Q223" s="190">
        <v>2.102E-2</v>
      </c>
      <c r="R223" s="190">
        <f t="shared" si="32"/>
        <v>3.6049299999999999E-2</v>
      </c>
      <c r="S223" s="190">
        <v>0</v>
      </c>
      <c r="T223" s="191">
        <f t="shared" si="33"/>
        <v>0</v>
      </c>
      <c r="AR223" s="192" t="s">
        <v>133</v>
      </c>
      <c r="AT223" s="192" t="s">
        <v>129</v>
      </c>
      <c r="AU223" s="192" t="s">
        <v>134</v>
      </c>
      <c r="AY223" s="106" t="s">
        <v>127</v>
      </c>
      <c r="BE223" s="193">
        <f t="shared" si="34"/>
        <v>0</v>
      </c>
      <c r="BF223" s="193">
        <f t="shared" si="35"/>
        <v>0</v>
      </c>
      <c r="BG223" s="193">
        <f t="shared" si="36"/>
        <v>0</v>
      </c>
      <c r="BH223" s="193">
        <f t="shared" si="37"/>
        <v>0</v>
      </c>
      <c r="BI223" s="193">
        <f t="shared" si="38"/>
        <v>0</v>
      </c>
      <c r="BJ223" s="106" t="s">
        <v>134</v>
      </c>
      <c r="BK223" s="193">
        <f t="shared" si="39"/>
        <v>0</v>
      </c>
      <c r="BL223" s="106" t="s">
        <v>133</v>
      </c>
      <c r="BM223" s="192" t="s">
        <v>450</v>
      </c>
    </row>
    <row r="224" spans="2:65" s="113" customFormat="1" ht="24.2" customHeight="1" x14ac:dyDescent="0.2">
      <c r="B224" s="70"/>
      <c r="C224" s="71" t="s">
        <v>451</v>
      </c>
      <c r="D224" s="71" t="s">
        <v>129</v>
      </c>
      <c r="E224" s="72" t="s">
        <v>452</v>
      </c>
      <c r="F224" s="201" t="s">
        <v>453</v>
      </c>
      <c r="G224" s="202" t="s">
        <v>138</v>
      </c>
      <c r="H224" s="203">
        <v>3.43</v>
      </c>
      <c r="I224" s="73"/>
      <c r="J224" s="210">
        <f t="shared" si="30"/>
        <v>0</v>
      </c>
      <c r="K224" s="74"/>
      <c r="L224" s="70"/>
      <c r="M224" s="188" t="s">
        <v>1</v>
      </c>
      <c r="N224" s="189" t="s">
        <v>38</v>
      </c>
      <c r="O224" s="190">
        <v>1.1399999999999999</v>
      </c>
      <c r="P224" s="190">
        <f t="shared" si="31"/>
        <v>3.9101999999999997</v>
      </c>
      <c r="Q224" s="190">
        <v>2.102E-2</v>
      </c>
      <c r="R224" s="190">
        <f t="shared" si="32"/>
        <v>7.2098599999999999E-2</v>
      </c>
      <c r="S224" s="190">
        <v>0</v>
      </c>
      <c r="T224" s="191">
        <f t="shared" si="33"/>
        <v>0</v>
      </c>
      <c r="AR224" s="192" t="s">
        <v>133</v>
      </c>
      <c r="AT224" s="192" t="s">
        <v>129</v>
      </c>
      <c r="AU224" s="192" t="s">
        <v>134</v>
      </c>
      <c r="AY224" s="106" t="s">
        <v>127</v>
      </c>
      <c r="BE224" s="193">
        <f t="shared" si="34"/>
        <v>0</v>
      </c>
      <c r="BF224" s="193">
        <f t="shared" si="35"/>
        <v>0</v>
      </c>
      <c r="BG224" s="193">
        <f t="shared" si="36"/>
        <v>0</v>
      </c>
      <c r="BH224" s="193">
        <f t="shared" si="37"/>
        <v>0</v>
      </c>
      <c r="BI224" s="193">
        <f t="shared" si="38"/>
        <v>0</v>
      </c>
      <c r="BJ224" s="106" t="s">
        <v>134</v>
      </c>
      <c r="BK224" s="193">
        <f t="shared" si="39"/>
        <v>0</v>
      </c>
      <c r="BL224" s="106" t="s">
        <v>133</v>
      </c>
      <c r="BM224" s="192" t="s">
        <v>454</v>
      </c>
    </row>
    <row r="225" spans="2:65" s="177" customFormat="1" ht="22.7" customHeight="1" x14ac:dyDescent="0.2">
      <c r="B225" s="176"/>
      <c r="D225" s="178" t="s">
        <v>71</v>
      </c>
      <c r="E225" s="186" t="s">
        <v>151</v>
      </c>
      <c r="F225" s="204" t="s">
        <v>455</v>
      </c>
      <c r="G225" s="205"/>
      <c r="H225" s="205"/>
      <c r="J225" s="211">
        <f>BK225</f>
        <v>0</v>
      </c>
      <c r="L225" s="176"/>
      <c r="M225" s="181"/>
      <c r="P225" s="182">
        <f>SUM(P226:P258)</f>
        <v>4123.4397987800003</v>
      </c>
      <c r="R225" s="182">
        <f>SUM(R226:R258)</f>
        <v>233.62365263999996</v>
      </c>
      <c r="T225" s="183">
        <f>SUM(T226:T258)</f>
        <v>0</v>
      </c>
      <c r="AR225" s="178" t="s">
        <v>80</v>
      </c>
      <c r="AT225" s="184" t="s">
        <v>71</v>
      </c>
      <c r="AU225" s="184" t="s">
        <v>80</v>
      </c>
      <c r="AY225" s="178" t="s">
        <v>127</v>
      </c>
      <c r="BK225" s="185">
        <f>SUM(BK226:BK258)</f>
        <v>0</v>
      </c>
    </row>
    <row r="226" spans="2:65" s="113" customFormat="1" ht="24.2" customHeight="1" x14ac:dyDescent="0.2">
      <c r="B226" s="70"/>
      <c r="C226" s="71" t="s">
        <v>456</v>
      </c>
      <c r="D226" s="71" t="s">
        <v>129</v>
      </c>
      <c r="E226" s="72" t="s">
        <v>457</v>
      </c>
      <c r="F226" s="201" t="s">
        <v>458</v>
      </c>
      <c r="G226" s="202" t="s">
        <v>138</v>
      </c>
      <c r="H226" s="203">
        <v>67.5</v>
      </c>
      <c r="I226" s="73"/>
      <c r="J226" s="210">
        <f t="shared" ref="J226:J258" si="40">ROUND(I226*H226,2)</f>
        <v>0</v>
      </c>
      <c r="K226" s="74"/>
      <c r="L226" s="70"/>
      <c r="M226" s="188" t="s">
        <v>1</v>
      </c>
      <c r="N226" s="189" t="s">
        <v>38</v>
      </c>
      <c r="O226" s="190">
        <v>0.65651999999999999</v>
      </c>
      <c r="P226" s="190">
        <f t="shared" ref="P226:P258" si="41">O226*H226</f>
        <v>44.315100000000001</v>
      </c>
      <c r="Q226" s="190">
        <v>7.5520000000000004E-2</v>
      </c>
      <c r="R226" s="190">
        <f t="shared" ref="R226:R258" si="42">Q226*H226</f>
        <v>5.0975999999999999</v>
      </c>
      <c r="S226" s="190">
        <v>0</v>
      </c>
      <c r="T226" s="191">
        <f t="shared" ref="T226:T258" si="43">S226*H226</f>
        <v>0</v>
      </c>
      <c r="AR226" s="192" t="s">
        <v>133</v>
      </c>
      <c r="AT226" s="192" t="s">
        <v>129</v>
      </c>
      <c r="AU226" s="192" t="s">
        <v>134</v>
      </c>
      <c r="AY226" s="106" t="s">
        <v>127</v>
      </c>
      <c r="BE226" s="193">
        <f t="shared" ref="BE226:BE258" si="44">IF(N226="základná",J226,0)</f>
        <v>0</v>
      </c>
      <c r="BF226" s="193">
        <f t="shared" ref="BF226:BF258" si="45">IF(N226="znížená",J226,0)</f>
        <v>0</v>
      </c>
      <c r="BG226" s="193">
        <f t="shared" ref="BG226:BG258" si="46">IF(N226="zákl. prenesená",J226,0)</f>
        <v>0</v>
      </c>
      <c r="BH226" s="193">
        <f t="shared" ref="BH226:BH258" si="47">IF(N226="zníž. prenesená",J226,0)</f>
        <v>0</v>
      </c>
      <c r="BI226" s="193">
        <f t="shared" ref="BI226:BI258" si="48">IF(N226="nulová",J226,0)</f>
        <v>0</v>
      </c>
      <c r="BJ226" s="106" t="s">
        <v>134</v>
      </c>
      <c r="BK226" s="193">
        <f t="shared" ref="BK226:BK258" si="49">ROUND(I226*H226,2)</f>
        <v>0</v>
      </c>
      <c r="BL226" s="106" t="s">
        <v>133</v>
      </c>
      <c r="BM226" s="192" t="s">
        <v>459</v>
      </c>
    </row>
    <row r="227" spans="2:65" s="113" customFormat="1" ht="37.700000000000003" customHeight="1" x14ac:dyDescent="0.2">
      <c r="B227" s="70"/>
      <c r="C227" s="71" t="s">
        <v>460</v>
      </c>
      <c r="D227" s="71" t="s">
        <v>129</v>
      </c>
      <c r="E227" s="72" t="s">
        <v>461</v>
      </c>
      <c r="F227" s="201" t="s">
        <v>462</v>
      </c>
      <c r="G227" s="202" t="s">
        <v>138</v>
      </c>
      <c r="H227" s="203">
        <v>759.79</v>
      </c>
      <c r="I227" s="73"/>
      <c r="J227" s="210">
        <f t="shared" si="40"/>
        <v>0</v>
      </c>
      <c r="K227" s="74"/>
      <c r="L227" s="70"/>
      <c r="M227" s="188" t="s">
        <v>1</v>
      </c>
      <c r="N227" s="189" t="s">
        <v>38</v>
      </c>
      <c r="O227" s="190">
        <v>0.12678</v>
      </c>
      <c r="P227" s="190">
        <f t="shared" si="41"/>
        <v>96.326176199999992</v>
      </c>
      <c r="Q227" s="190">
        <v>3.81E-3</v>
      </c>
      <c r="R227" s="190">
        <f t="shared" si="42"/>
        <v>2.8947998999999998</v>
      </c>
      <c r="S227" s="190">
        <v>0</v>
      </c>
      <c r="T227" s="191">
        <f t="shared" si="43"/>
        <v>0</v>
      </c>
      <c r="AR227" s="192" t="s">
        <v>133</v>
      </c>
      <c r="AT227" s="192" t="s">
        <v>129</v>
      </c>
      <c r="AU227" s="192" t="s">
        <v>134</v>
      </c>
      <c r="AY227" s="106" t="s">
        <v>127</v>
      </c>
      <c r="BE227" s="193">
        <f t="shared" si="44"/>
        <v>0</v>
      </c>
      <c r="BF227" s="193">
        <f t="shared" si="45"/>
        <v>0</v>
      </c>
      <c r="BG227" s="193">
        <f t="shared" si="46"/>
        <v>0</v>
      </c>
      <c r="BH227" s="193">
        <f t="shared" si="47"/>
        <v>0</v>
      </c>
      <c r="BI227" s="193">
        <f t="shared" si="48"/>
        <v>0</v>
      </c>
      <c r="BJ227" s="106" t="s">
        <v>134</v>
      </c>
      <c r="BK227" s="193">
        <f t="shared" si="49"/>
        <v>0</v>
      </c>
      <c r="BL227" s="106" t="s">
        <v>133</v>
      </c>
      <c r="BM227" s="192" t="s">
        <v>463</v>
      </c>
    </row>
    <row r="228" spans="2:65" s="113" customFormat="1" ht="24.2" customHeight="1" x14ac:dyDescent="0.2">
      <c r="B228" s="70"/>
      <c r="C228" s="71" t="s">
        <v>464</v>
      </c>
      <c r="D228" s="71" t="s">
        <v>129</v>
      </c>
      <c r="E228" s="72" t="s">
        <v>465</v>
      </c>
      <c r="F228" s="201" t="s">
        <v>466</v>
      </c>
      <c r="G228" s="202" t="s">
        <v>138</v>
      </c>
      <c r="H228" s="203">
        <v>67.5</v>
      </c>
      <c r="I228" s="73"/>
      <c r="J228" s="210">
        <f t="shared" si="40"/>
        <v>0</v>
      </c>
      <c r="K228" s="74"/>
      <c r="L228" s="70"/>
      <c r="M228" s="188" t="s">
        <v>1</v>
      </c>
      <c r="N228" s="189" t="s">
        <v>38</v>
      </c>
      <c r="O228" s="190">
        <v>1.1732199999999999</v>
      </c>
      <c r="P228" s="190">
        <f t="shared" si="41"/>
        <v>79.19234999999999</v>
      </c>
      <c r="Q228" s="190">
        <v>0.04</v>
      </c>
      <c r="R228" s="190">
        <f t="shared" si="42"/>
        <v>2.7</v>
      </c>
      <c r="S228" s="190">
        <v>0</v>
      </c>
      <c r="T228" s="191">
        <f t="shared" si="43"/>
        <v>0</v>
      </c>
      <c r="AR228" s="192" t="s">
        <v>133</v>
      </c>
      <c r="AT228" s="192" t="s">
        <v>129</v>
      </c>
      <c r="AU228" s="192" t="s">
        <v>134</v>
      </c>
      <c r="AY228" s="106" t="s">
        <v>127</v>
      </c>
      <c r="BE228" s="193">
        <f t="shared" si="44"/>
        <v>0</v>
      </c>
      <c r="BF228" s="193">
        <f t="shared" si="45"/>
        <v>0</v>
      </c>
      <c r="BG228" s="193">
        <f t="shared" si="46"/>
        <v>0</v>
      </c>
      <c r="BH228" s="193">
        <f t="shared" si="47"/>
        <v>0</v>
      </c>
      <c r="BI228" s="193">
        <f t="shared" si="48"/>
        <v>0</v>
      </c>
      <c r="BJ228" s="106" t="s">
        <v>134</v>
      </c>
      <c r="BK228" s="193">
        <f t="shared" si="49"/>
        <v>0</v>
      </c>
      <c r="BL228" s="106" t="s">
        <v>133</v>
      </c>
      <c r="BM228" s="192" t="s">
        <v>467</v>
      </c>
    </row>
    <row r="229" spans="2:65" s="113" customFormat="1" ht="24.2" customHeight="1" x14ac:dyDescent="0.2">
      <c r="B229" s="70"/>
      <c r="C229" s="71" t="s">
        <v>468</v>
      </c>
      <c r="D229" s="71" t="s">
        <v>129</v>
      </c>
      <c r="E229" s="72" t="s">
        <v>469</v>
      </c>
      <c r="F229" s="201" t="s">
        <v>470</v>
      </c>
      <c r="G229" s="202" t="s">
        <v>138</v>
      </c>
      <c r="H229" s="203">
        <v>772.27800000000002</v>
      </c>
      <c r="I229" s="73"/>
      <c r="J229" s="210">
        <f t="shared" si="40"/>
        <v>0</v>
      </c>
      <c r="K229" s="74"/>
      <c r="L229" s="70"/>
      <c r="M229" s="188" t="s">
        <v>1</v>
      </c>
      <c r="N229" s="189" t="s">
        <v>38</v>
      </c>
      <c r="O229" s="190">
        <v>0.11209</v>
      </c>
      <c r="P229" s="190">
        <f t="shared" si="41"/>
        <v>86.564641019999996</v>
      </c>
      <c r="Q229" s="190">
        <v>4.2000000000000002E-4</v>
      </c>
      <c r="R229" s="190">
        <f t="shared" si="42"/>
        <v>0.32435676000000002</v>
      </c>
      <c r="S229" s="190">
        <v>0</v>
      </c>
      <c r="T229" s="191">
        <f t="shared" si="43"/>
        <v>0</v>
      </c>
      <c r="AR229" s="192" t="s">
        <v>133</v>
      </c>
      <c r="AT229" s="192" t="s">
        <v>129</v>
      </c>
      <c r="AU229" s="192" t="s">
        <v>134</v>
      </c>
      <c r="AY229" s="106" t="s">
        <v>127</v>
      </c>
      <c r="BE229" s="193">
        <f t="shared" si="44"/>
        <v>0</v>
      </c>
      <c r="BF229" s="193">
        <f t="shared" si="45"/>
        <v>0</v>
      </c>
      <c r="BG229" s="193">
        <f t="shared" si="46"/>
        <v>0</v>
      </c>
      <c r="BH229" s="193">
        <f t="shared" si="47"/>
        <v>0</v>
      </c>
      <c r="BI229" s="193">
        <f t="shared" si="48"/>
        <v>0</v>
      </c>
      <c r="BJ229" s="106" t="s">
        <v>134</v>
      </c>
      <c r="BK229" s="193">
        <f t="shared" si="49"/>
        <v>0</v>
      </c>
      <c r="BL229" s="106" t="s">
        <v>133</v>
      </c>
      <c r="BM229" s="192" t="s">
        <v>471</v>
      </c>
    </row>
    <row r="230" spans="2:65" s="113" customFormat="1" ht="24.2" customHeight="1" x14ac:dyDescent="0.2">
      <c r="B230" s="70"/>
      <c r="C230" s="71" t="s">
        <v>472</v>
      </c>
      <c r="D230" s="71" t="s">
        <v>129</v>
      </c>
      <c r="E230" s="72" t="s">
        <v>473</v>
      </c>
      <c r="F230" s="201" t="s">
        <v>474</v>
      </c>
      <c r="G230" s="202" t="s">
        <v>138</v>
      </c>
      <c r="H230" s="203">
        <v>772.27800000000002</v>
      </c>
      <c r="I230" s="73"/>
      <c r="J230" s="210">
        <f t="shared" si="40"/>
        <v>0</v>
      </c>
      <c r="K230" s="74"/>
      <c r="L230" s="70"/>
      <c r="M230" s="188" t="s">
        <v>1</v>
      </c>
      <c r="N230" s="189" t="s">
        <v>38</v>
      </c>
      <c r="O230" s="190">
        <v>0.36706</v>
      </c>
      <c r="P230" s="190">
        <f t="shared" si="41"/>
        <v>283.47236268</v>
      </c>
      <c r="Q230" s="190">
        <v>5.1700000000000001E-3</v>
      </c>
      <c r="R230" s="190">
        <f t="shared" si="42"/>
        <v>3.9926772600000002</v>
      </c>
      <c r="S230" s="190">
        <v>0</v>
      </c>
      <c r="T230" s="191">
        <f t="shared" si="43"/>
        <v>0</v>
      </c>
      <c r="AR230" s="192" t="s">
        <v>133</v>
      </c>
      <c r="AT230" s="192" t="s">
        <v>129</v>
      </c>
      <c r="AU230" s="192" t="s">
        <v>134</v>
      </c>
      <c r="AY230" s="106" t="s">
        <v>127</v>
      </c>
      <c r="BE230" s="193">
        <f t="shared" si="44"/>
        <v>0</v>
      </c>
      <c r="BF230" s="193">
        <f t="shared" si="45"/>
        <v>0</v>
      </c>
      <c r="BG230" s="193">
        <f t="shared" si="46"/>
        <v>0</v>
      </c>
      <c r="BH230" s="193">
        <f t="shared" si="47"/>
        <v>0</v>
      </c>
      <c r="BI230" s="193">
        <f t="shared" si="48"/>
        <v>0</v>
      </c>
      <c r="BJ230" s="106" t="s">
        <v>134</v>
      </c>
      <c r="BK230" s="193">
        <f t="shared" si="49"/>
        <v>0</v>
      </c>
      <c r="BL230" s="106" t="s">
        <v>133</v>
      </c>
      <c r="BM230" s="192" t="s">
        <v>475</v>
      </c>
    </row>
    <row r="231" spans="2:65" s="113" customFormat="1" ht="24.2" customHeight="1" x14ac:dyDescent="0.2">
      <c r="B231" s="70"/>
      <c r="C231" s="71" t="s">
        <v>476</v>
      </c>
      <c r="D231" s="71" t="s">
        <v>129</v>
      </c>
      <c r="E231" s="72" t="s">
        <v>477</v>
      </c>
      <c r="F231" s="201" t="s">
        <v>478</v>
      </c>
      <c r="G231" s="202" t="s">
        <v>138</v>
      </c>
      <c r="H231" s="203">
        <v>772.27800000000002</v>
      </c>
      <c r="I231" s="73"/>
      <c r="J231" s="210">
        <f t="shared" si="40"/>
        <v>0</v>
      </c>
      <c r="K231" s="74"/>
      <c r="L231" s="70"/>
      <c r="M231" s="188" t="s">
        <v>1</v>
      </c>
      <c r="N231" s="189" t="s">
        <v>38</v>
      </c>
      <c r="O231" s="190">
        <v>0.44939000000000001</v>
      </c>
      <c r="P231" s="190">
        <f t="shared" si="41"/>
        <v>347.05401042</v>
      </c>
      <c r="Q231" s="190">
        <v>1.6500000000000001E-2</v>
      </c>
      <c r="R231" s="190">
        <f t="shared" si="42"/>
        <v>12.742587</v>
      </c>
      <c r="S231" s="190">
        <v>0</v>
      </c>
      <c r="T231" s="191">
        <f t="shared" si="43"/>
        <v>0</v>
      </c>
      <c r="AR231" s="192" t="s">
        <v>133</v>
      </c>
      <c r="AT231" s="192" t="s">
        <v>129</v>
      </c>
      <c r="AU231" s="192" t="s">
        <v>134</v>
      </c>
      <c r="AY231" s="106" t="s">
        <v>127</v>
      </c>
      <c r="BE231" s="193">
        <f t="shared" si="44"/>
        <v>0</v>
      </c>
      <c r="BF231" s="193">
        <f t="shared" si="45"/>
        <v>0</v>
      </c>
      <c r="BG231" s="193">
        <f t="shared" si="46"/>
        <v>0</v>
      </c>
      <c r="BH231" s="193">
        <f t="shared" si="47"/>
        <v>0</v>
      </c>
      <c r="BI231" s="193">
        <f t="shared" si="48"/>
        <v>0</v>
      </c>
      <c r="BJ231" s="106" t="s">
        <v>134</v>
      </c>
      <c r="BK231" s="193">
        <f t="shared" si="49"/>
        <v>0</v>
      </c>
      <c r="BL231" s="106" t="s">
        <v>133</v>
      </c>
      <c r="BM231" s="192" t="s">
        <v>479</v>
      </c>
    </row>
    <row r="232" spans="2:65" s="113" customFormat="1" ht="24.2" customHeight="1" x14ac:dyDescent="0.2">
      <c r="B232" s="70"/>
      <c r="C232" s="71" t="s">
        <v>480</v>
      </c>
      <c r="D232" s="71" t="s">
        <v>129</v>
      </c>
      <c r="E232" s="72" t="s">
        <v>481</v>
      </c>
      <c r="F232" s="201" t="s">
        <v>482</v>
      </c>
      <c r="G232" s="202" t="s">
        <v>138</v>
      </c>
      <c r="H232" s="203">
        <v>52.5</v>
      </c>
      <c r="I232" s="73"/>
      <c r="J232" s="210">
        <f t="shared" si="40"/>
        <v>0</v>
      </c>
      <c r="K232" s="74"/>
      <c r="L232" s="70"/>
      <c r="M232" s="188" t="s">
        <v>1</v>
      </c>
      <c r="N232" s="189" t="s">
        <v>38</v>
      </c>
      <c r="O232" s="190">
        <v>0.58452000000000004</v>
      </c>
      <c r="P232" s="190">
        <f t="shared" si="41"/>
        <v>30.6873</v>
      </c>
      <c r="Q232" s="190">
        <v>7.5520000000000004E-2</v>
      </c>
      <c r="R232" s="190">
        <f t="shared" si="42"/>
        <v>3.9648000000000003</v>
      </c>
      <c r="S232" s="190">
        <v>0</v>
      </c>
      <c r="T232" s="191">
        <f t="shared" si="43"/>
        <v>0</v>
      </c>
      <c r="AR232" s="192" t="s">
        <v>133</v>
      </c>
      <c r="AT232" s="192" t="s">
        <v>129</v>
      </c>
      <c r="AU232" s="192" t="s">
        <v>134</v>
      </c>
      <c r="AY232" s="106" t="s">
        <v>127</v>
      </c>
      <c r="BE232" s="193">
        <f t="shared" si="44"/>
        <v>0</v>
      </c>
      <c r="BF232" s="193">
        <f t="shared" si="45"/>
        <v>0</v>
      </c>
      <c r="BG232" s="193">
        <f t="shared" si="46"/>
        <v>0</v>
      </c>
      <c r="BH232" s="193">
        <f t="shared" si="47"/>
        <v>0</v>
      </c>
      <c r="BI232" s="193">
        <f t="shared" si="48"/>
        <v>0</v>
      </c>
      <c r="BJ232" s="106" t="s">
        <v>134</v>
      </c>
      <c r="BK232" s="193">
        <f t="shared" si="49"/>
        <v>0</v>
      </c>
      <c r="BL232" s="106" t="s">
        <v>133</v>
      </c>
      <c r="BM232" s="192" t="s">
        <v>483</v>
      </c>
    </row>
    <row r="233" spans="2:65" s="113" customFormat="1" ht="24.2" customHeight="1" x14ac:dyDescent="0.2">
      <c r="B233" s="70"/>
      <c r="C233" s="71" t="s">
        <v>484</v>
      </c>
      <c r="D233" s="71" t="s">
        <v>129</v>
      </c>
      <c r="E233" s="72" t="s">
        <v>485</v>
      </c>
      <c r="F233" s="201" t="s">
        <v>486</v>
      </c>
      <c r="G233" s="202" t="s">
        <v>332</v>
      </c>
      <c r="H233" s="203">
        <v>700</v>
      </c>
      <c r="I233" s="73"/>
      <c r="J233" s="210">
        <f t="shared" si="40"/>
        <v>0</v>
      </c>
      <c r="K233" s="74"/>
      <c r="L233" s="70"/>
      <c r="M233" s="188" t="s">
        <v>1</v>
      </c>
      <c r="N233" s="189" t="s">
        <v>38</v>
      </c>
      <c r="O233" s="190">
        <v>0.14557999999999999</v>
      </c>
      <c r="P233" s="190">
        <f t="shared" si="41"/>
        <v>101.90599999999999</v>
      </c>
      <c r="Q233" s="190">
        <v>2.8E-3</v>
      </c>
      <c r="R233" s="190">
        <f t="shared" si="42"/>
        <v>1.96</v>
      </c>
      <c r="S233" s="190">
        <v>0</v>
      </c>
      <c r="T233" s="191">
        <f t="shared" si="43"/>
        <v>0</v>
      </c>
      <c r="AR233" s="192" t="s">
        <v>133</v>
      </c>
      <c r="AT233" s="192" t="s">
        <v>129</v>
      </c>
      <c r="AU233" s="192" t="s">
        <v>134</v>
      </c>
      <c r="AY233" s="106" t="s">
        <v>127</v>
      </c>
      <c r="BE233" s="193">
        <f t="shared" si="44"/>
        <v>0</v>
      </c>
      <c r="BF233" s="193">
        <f t="shared" si="45"/>
        <v>0</v>
      </c>
      <c r="BG233" s="193">
        <f t="shared" si="46"/>
        <v>0</v>
      </c>
      <c r="BH233" s="193">
        <f t="shared" si="47"/>
        <v>0</v>
      </c>
      <c r="BI233" s="193">
        <f t="shared" si="48"/>
        <v>0</v>
      </c>
      <c r="BJ233" s="106" t="s">
        <v>134</v>
      </c>
      <c r="BK233" s="193">
        <f t="shared" si="49"/>
        <v>0</v>
      </c>
      <c r="BL233" s="106" t="s">
        <v>133</v>
      </c>
      <c r="BM233" s="192" t="s">
        <v>487</v>
      </c>
    </row>
    <row r="234" spans="2:65" s="113" customFormat="1" ht="24.2" customHeight="1" x14ac:dyDescent="0.2">
      <c r="B234" s="70"/>
      <c r="C234" s="71" t="s">
        <v>488</v>
      </c>
      <c r="D234" s="71" t="s">
        <v>129</v>
      </c>
      <c r="E234" s="72" t="s">
        <v>489</v>
      </c>
      <c r="F234" s="201" t="s">
        <v>490</v>
      </c>
      <c r="G234" s="202" t="s">
        <v>138</v>
      </c>
      <c r="H234" s="203">
        <v>1337.3820000000001</v>
      </c>
      <c r="I234" s="73"/>
      <c r="J234" s="210">
        <f t="shared" si="40"/>
        <v>0</v>
      </c>
      <c r="K234" s="74"/>
      <c r="L234" s="70"/>
      <c r="M234" s="188" t="s">
        <v>1</v>
      </c>
      <c r="N234" s="189" t="s">
        <v>38</v>
      </c>
      <c r="O234" s="190">
        <v>8.7779999999999997E-2</v>
      </c>
      <c r="P234" s="190">
        <f t="shared" si="41"/>
        <v>117.39539196</v>
      </c>
      <c r="Q234" s="190">
        <v>3.81E-3</v>
      </c>
      <c r="R234" s="190">
        <f t="shared" si="42"/>
        <v>5.0954254200000006</v>
      </c>
      <c r="S234" s="190">
        <v>0</v>
      </c>
      <c r="T234" s="191">
        <f t="shared" si="43"/>
        <v>0</v>
      </c>
      <c r="AR234" s="192" t="s">
        <v>133</v>
      </c>
      <c r="AT234" s="192" t="s">
        <v>129</v>
      </c>
      <c r="AU234" s="192" t="s">
        <v>134</v>
      </c>
      <c r="AY234" s="106" t="s">
        <v>127</v>
      </c>
      <c r="BE234" s="193">
        <f t="shared" si="44"/>
        <v>0</v>
      </c>
      <c r="BF234" s="193">
        <f t="shared" si="45"/>
        <v>0</v>
      </c>
      <c r="BG234" s="193">
        <f t="shared" si="46"/>
        <v>0</v>
      </c>
      <c r="BH234" s="193">
        <f t="shared" si="47"/>
        <v>0</v>
      </c>
      <c r="BI234" s="193">
        <f t="shared" si="48"/>
        <v>0</v>
      </c>
      <c r="BJ234" s="106" t="s">
        <v>134</v>
      </c>
      <c r="BK234" s="193">
        <f t="shared" si="49"/>
        <v>0</v>
      </c>
      <c r="BL234" s="106" t="s">
        <v>133</v>
      </c>
      <c r="BM234" s="192" t="s">
        <v>491</v>
      </c>
    </row>
    <row r="235" spans="2:65" s="113" customFormat="1" ht="24.2" customHeight="1" x14ac:dyDescent="0.2">
      <c r="B235" s="70"/>
      <c r="C235" s="71" t="s">
        <v>492</v>
      </c>
      <c r="D235" s="71" t="s">
        <v>129</v>
      </c>
      <c r="E235" s="72" t="s">
        <v>493</v>
      </c>
      <c r="F235" s="201" t="s">
        <v>494</v>
      </c>
      <c r="G235" s="202" t="s">
        <v>138</v>
      </c>
      <c r="H235" s="203">
        <v>52.5</v>
      </c>
      <c r="I235" s="73"/>
      <c r="J235" s="210">
        <f t="shared" si="40"/>
        <v>0</v>
      </c>
      <c r="K235" s="74"/>
      <c r="L235" s="70"/>
      <c r="M235" s="188" t="s">
        <v>1</v>
      </c>
      <c r="N235" s="189" t="s">
        <v>38</v>
      </c>
      <c r="O235" s="190">
        <v>1.09744</v>
      </c>
      <c r="P235" s="190">
        <f t="shared" si="41"/>
        <v>57.615600000000001</v>
      </c>
      <c r="Q235" s="190">
        <v>3.6229999999999998E-2</v>
      </c>
      <c r="R235" s="190">
        <f t="shared" si="42"/>
        <v>1.902075</v>
      </c>
      <c r="S235" s="190">
        <v>0</v>
      </c>
      <c r="T235" s="191">
        <f t="shared" si="43"/>
        <v>0</v>
      </c>
      <c r="AR235" s="192" t="s">
        <v>133</v>
      </c>
      <c r="AT235" s="192" t="s">
        <v>129</v>
      </c>
      <c r="AU235" s="192" t="s">
        <v>134</v>
      </c>
      <c r="AY235" s="106" t="s">
        <v>127</v>
      </c>
      <c r="BE235" s="193">
        <f t="shared" si="44"/>
        <v>0</v>
      </c>
      <c r="BF235" s="193">
        <f t="shared" si="45"/>
        <v>0</v>
      </c>
      <c r="BG235" s="193">
        <f t="shared" si="46"/>
        <v>0</v>
      </c>
      <c r="BH235" s="193">
        <f t="shared" si="47"/>
        <v>0</v>
      </c>
      <c r="BI235" s="193">
        <f t="shared" si="48"/>
        <v>0</v>
      </c>
      <c r="BJ235" s="106" t="s">
        <v>134</v>
      </c>
      <c r="BK235" s="193">
        <f t="shared" si="49"/>
        <v>0</v>
      </c>
      <c r="BL235" s="106" t="s">
        <v>133</v>
      </c>
      <c r="BM235" s="192" t="s">
        <v>495</v>
      </c>
    </row>
    <row r="236" spans="2:65" s="113" customFormat="1" ht="37.700000000000003" customHeight="1" x14ac:dyDescent="0.2">
      <c r="B236" s="70"/>
      <c r="C236" s="71" t="s">
        <v>496</v>
      </c>
      <c r="D236" s="79" t="s">
        <v>129</v>
      </c>
      <c r="E236" s="72" t="s">
        <v>497</v>
      </c>
      <c r="F236" s="201" t="s">
        <v>498</v>
      </c>
      <c r="G236" s="202" t="s">
        <v>138</v>
      </c>
      <c r="H236" s="203">
        <v>2225.7399999999998</v>
      </c>
      <c r="I236" s="73"/>
      <c r="J236" s="210">
        <f t="shared" si="40"/>
        <v>0</v>
      </c>
      <c r="K236" s="74"/>
      <c r="L236" s="70"/>
      <c r="M236" s="188" t="s">
        <v>1</v>
      </c>
      <c r="N236" s="189" t="s">
        <v>38</v>
      </c>
      <c r="O236" s="190">
        <v>5.203E-2</v>
      </c>
      <c r="P236" s="190">
        <f t="shared" si="41"/>
        <v>115.80525219999998</v>
      </c>
      <c r="Q236" s="190">
        <v>1.4999999999999999E-4</v>
      </c>
      <c r="R236" s="190">
        <f t="shared" si="42"/>
        <v>0.33386099999999996</v>
      </c>
      <c r="S236" s="190">
        <v>0</v>
      </c>
      <c r="T236" s="191">
        <f t="shared" si="43"/>
        <v>0</v>
      </c>
      <c r="AR236" s="192" t="s">
        <v>133</v>
      </c>
      <c r="AT236" s="192" t="s">
        <v>129</v>
      </c>
      <c r="AU236" s="192" t="s">
        <v>134</v>
      </c>
      <c r="AY236" s="106" t="s">
        <v>127</v>
      </c>
      <c r="BE236" s="193">
        <f t="shared" si="44"/>
        <v>0</v>
      </c>
      <c r="BF236" s="193">
        <f t="shared" si="45"/>
        <v>0</v>
      </c>
      <c r="BG236" s="193">
        <f t="shared" si="46"/>
        <v>0</v>
      </c>
      <c r="BH236" s="193">
        <f t="shared" si="47"/>
        <v>0</v>
      </c>
      <c r="BI236" s="193">
        <f t="shared" si="48"/>
        <v>0</v>
      </c>
      <c r="BJ236" s="106" t="s">
        <v>134</v>
      </c>
      <c r="BK236" s="193">
        <f t="shared" si="49"/>
        <v>0</v>
      </c>
      <c r="BL236" s="106" t="s">
        <v>133</v>
      </c>
      <c r="BM236" s="192" t="s">
        <v>499</v>
      </c>
    </row>
    <row r="237" spans="2:65" s="113" customFormat="1" ht="24.2" customHeight="1" x14ac:dyDescent="0.2">
      <c r="B237" s="70"/>
      <c r="C237" s="71" t="s">
        <v>500</v>
      </c>
      <c r="D237" s="71" t="s">
        <v>129</v>
      </c>
      <c r="E237" s="72" t="s">
        <v>501</v>
      </c>
      <c r="F237" s="201" t="s">
        <v>502</v>
      </c>
      <c r="G237" s="202" t="s">
        <v>138</v>
      </c>
      <c r="H237" s="203">
        <v>1516.758</v>
      </c>
      <c r="I237" s="73"/>
      <c r="J237" s="210">
        <f t="shared" si="40"/>
        <v>0</v>
      </c>
      <c r="K237" s="74"/>
      <c r="L237" s="70"/>
      <c r="M237" s="188" t="s">
        <v>1</v>
      </c>
      <c r="N237" s="189" t="s">
        <v>38</v>
      </c>
      <c r="O237" s="190">
        <v>5.2040000000000003E-2</v>
      </c>
      <c r="P237" s="190">
        <f t="shared" si="41"/>
        <v>78.93208632000001</v>
      </c>
      <c r="Q237" s="190">
        <v>2.0000000000000001E-4</v>
      </c>
      <c r="R237" s="190">
        <f t="shared" si="42"/>
        <v>0.3033516</v>
      </c>
      <c r="S237" s="190">
        <v>0</v>
      </c>
      <c r="T237" s="191">
        <f t="shared" si="43"/>
        <v>0</v>
      </c>
      <c r="AR237" s="192" t="s">
        <v>133</v>
      </c>
      <c r="AT237" s="192" t="s">
        <v>129</v>
      </c>
      <c r="AU237" s="192" t="s">
        <v>134</v>
      </c>
      <c r="AY237" s="106" t="s">
        <v>127</v>
      </c>
      <c r="BE237" s="193">
        <f t="shared" si="44"/>
        <v>0</v>
      </c>
      <c r="BF237" s="193">
        <f t="shared" si="45"/>
        <v>0</v>
      </c>
      <c r="BG237" s="193">
        <f t="shared" si="46"/>
        <v>0</v>
      </c>
      <c r="BH237" s="193">
        <f t="shared" si="47"/>
        <v>0</v>
      </c>
      <c r="BI237" s="193">
        <f t="shared" si="48"/>
        <v>0</v>
      </c>
      <c r="BJ237" s="106" t="s">
        <v>134</v>
      </c>
      <c r="BK237" s="193">
        <f t="shared" si="49"/>
        <v>0</v>
      </c>
      <c r="BL237" s="106" t="s">
        <v>133</v>
      </c>
      <c r="BM237" s="192" t="s">
        <v>503</v>
      </c>
    </row>
    <row r="238" spans="2:65" s="113" customFormat="1" ht="24.2" customHeight="1" x14ac:dyDescent="0.2">
      <c r="B238" s="70"/>
      <c r="C238" s="71" t="s">
        <v>504</v>
      </c>
      <c r="D238" s="79" t="s">
        <v>129</v>
      </c>
      <c r="E238" s="72" t="s">
        <v>505</v>
      </c>
      <c r="F238" s="201" t="s">
        <v>506</v>
      </c>
      <c r="G238" s="202" t="s">
        <v>138</v>
      </c>
      <c r="H238" s="203">
        <v>2225.7399999999998</v>
      </c>
      <c r="I238" s="73"/>
      <c r="J238" s="210">
        <f t="shared" si="40"/>
        <v>0</v>
      </c>
      <c r="K238" s="74"/>
      <c r="L238" s="70"/>
      <c r="M238" s="188" t="s">
        <v>1</v>
      </c>
      <c r="N238" s="189" t="s">
        <v>38</v>
      </c>
      <c r="O238" s="190">
        <v>0.24801000000000001</v>
      </c>
      <c r="P238" s="190">
        <f t="shared" si="41"/>
        <v>552.00577739999994</v>
      </c>
      <c r="Q238" s="190">
        <v>4.9300000000000004E-3</v>
      </c>
      <c r="R238" s="190">
        <f t="shared" si="42"/>
        <v>10.972898199999999</v>
      </c>
      <c r="S238" s="190">
        <v>0</v>
      </c>
      <c r="T238" s="191">
        <f t="shared" si="43"/>
        <v>0</v>
      </c>
      <c r="AR238" s="192" t="s">
        <v>133</v>
      </c>
      <c r="AT238" s="192" t="s">
        <v>129</v>
      </c>
      <c r="AU238" s="192" t="s">
        <v>134</v>
      </c>
      <c r="AY238" s="106" t="s">
        <v>127</v>
      </c>
      <c r="BE238" s="193">
        <f t="shared" si="44"/>
        <v>0</v>
      </c>
      <c r="BF238" s="193">
        <f t="shared" si="45"/>
        <v>0</v>
      </c>
      <c r="BG238" s="193">
        <f t="shared" si="46"/>
        <v>0</v>
      </c>
      <c r="BH238" s="193">
        <f t="shared" si="47"/>
        <v>0</v>
      </c>
      <c r="BI238" s="193">
        <f t="shared" si="48"/>
        <v>0</v>
      </c>
      <c r="BJ238" s="106" t="s">
        <v>134</v>
      </c>
      <c r="BK238" s="193">
        <f t="shared" si="49"/>
        <v>0</v>
      </c>
      <c r="BL238" s="106" t="s">
        <v>133</v>
      </c>
      <c r="BM238" s="192" t="s">
        <v>507</v>
      </c>
    </row>
    <row r="239" spans="2:65" s="113" customFormat="1" ht="24.2" customHeight="1" x14ac:dyDescent="0.2">
      <c r="B239" s="70"/>
      <c r="C239" s="71" t="s">
        <v>508</v>
      </c>
      <c r="D239" s="79" t="s">
        <v>129</v>
      </c>
      <c r="E239" s="72" t="s">
        <v>509</v>
      </c>
      <c r="F239" s="201" t="s">
        <v>510</v>
      </c>
      <c r="G239" s="202" t="s">
        <v>138</v>
      </c>
      <c r="H239" s="203">
        <v>2225.7399999999998</v>
      </c>
      <c r="I239" s="73"/>
      <c r="J239" s="210">
        <f t="shared" si="40"/>
        <v>0</v>
      </c>
      <c r="K239" s="74"/>
      <c r="L239" s="70"/>
      <c r="M239" s="188" t="s">
        <v>1</v>
      </c>
      <c r="N239" s="189" t="s">
        <v>38</v>
      </c>
      <c r="O239" s="190">
        <v>0.35924</v>
      </c>
      <c r="P239" s="190">
        <f t="shared" si="41"/>
        <v>799.57483759999991</v>
      </c>
      <c r="Q239" s="190">
        <v>1.575E-2</v>
      </c>
      <c r="R239" s="190">
        <f t="shared" si="42"/>
        <v>35.055404999999993</v>
      </c>
      <c r="S239" s="190">
        <v>0</v>
      </c>
      <c r="T239" s="191">
        <f t="shared" si="43"/>
        <v>0</v>
      </c>
      <c r="AR239" s="192" t="s">
        <v>133</v>
      </c>
      <c r="AT239" s="192" t="s">
        <v>129</v>
      </c>
      <c r="AU239" s="192" t="s">
        <v>134</v>
      </c>
      <c r="AY239" s="106" t="s">
        <v>127</v>
      </c>
      <c r="BE239" s="193">
        <f t="shared" si="44"/>
        <v>0</v>
      </c>
      <c r="BF239" s="193">
        <f t="shared" si="45"/>
        <v>0</v>
      </c>
      <c r="BG239" s="193">
        <f t="shared" si="46"/>
        <v>0</v>
      </c>
      <c r="BH239" s="193">
        <f t="shared" si="47"/>
        <v>0</v>
      </c>
      <c r="BI239" s="193">
        <f t="shared" si="48"/>
        <v>0</v>
      </c>
      <c r="BJ239" s="106" t="s">
        <v>134</v>
      </c>
      <c r="BK239" s="193">
        <f t="shared" si="49"/>
        <v>0</v>
      </c>
      <c r="BL239" s="106" t="s">
        <v>133</v>
      </c>
      <c r="BM239" s="192" t="s">
        <v>511</v>
      </c>
    </row>
    <row r="240" spans="2:65" s="113" customFormat="1" ht="33" customHeight="1" x14ac:dyDescent="0.2">
      <c r="B240" s="70"/>
      <c r="C240" s="71" t="s">
        <v>512</v>
      </c>
      <c r="D240" s="79" t="s">
        <v>129</v>
      </c>
      <c r="E240" s="72" t="s">
        <v>513</v>
      </c>
      <c r="F240" s="201" t="s">
        <v>514</v>
      </c>
      <c r="G240" s="202" t="s">
        <v>332</v>
      </c>
      <c r="H240" s="203">
        <v>1780.5920000000001</v>
      </c>
      <c r="I240" s="73"/>
      <c r="J240" s="210">
        <f t="shared" si="40"/>
        <v>0</v>
      </c>
      <c r="K240" s="74"/>
      <c r="L240" s="70"/>
      <c r="M240" s="188" t="s">
        <v>1</v>
      </c>
      <c r="N240" s="189" t="s">
        <v>38</v>
      </c>
      <c r="O240" s="190">
        <v>4.6359999999999998E-2</v>
      </c>
      <c r="P240" s="190">
        <f t="shared" si="41"/>
        <v>82.548245120000004</v>
      </c>
      <c r="Q240" s="190">
        <v>1.7700000000000001E-3</v>
      </c>
      <c r="R240" s="190">
        <f t="shared" si="42"/>
        <v>3.1516478400000003</v>
      </c>
      <c r="S240" s="190">
        <v>0</v>
      </c>
      <c r="T240" s="191">
        <f t="shared" si="43"/>
        <v>0</v>
      </c>
      <c r="AR240" s="192" t="s">
        <v>133</v>
      </c>
      <c r="AT240" s="192" t="s">
        <v>129</v>
      </c>
      <c r="AU240" s="192" t="s">
        <v>134</v>
      </c>
      <c r="AY240" s="106" t="s">
        <v>127</v>
      </c>
      <c r="BE240" s="193">
        <f t="shared" si="44"/>
        <v>0</v>
      </c>
      <c r="BF240" s="193">
        <f t="shared" si="45"/>
        <v>0</v>
      </c>
      <c r="BG240" s="193">
        <f t="shared" si="46"/>
        <v>0</v>
      </c>
      <c r="BH240" s="193">
        <f t="shared" si="47"/>
        <v>0</v>
      </c>
      <c r="BI240" s="193">
        <f t="shared" si="48"/>
        <v>0</v>
      </c>
      <c r="BJ240" s="106" t="s">
        <v>134</v>
      </c>
      <c r="BK240" s="193">
        <f t="shared" si="49"/>
        <v>0</v>
      </c>
      <c r="BL240" s="106" t="s">
        <v>133</v>
      </c>
      <c r="BM240" s="192" t="s">
        <v>515</v>
      </c>
    </row>
    <row r="241" spans="2:65" s="113" customFormat="1" ht="24.2" customHeight="1" x14ac:dyDescent="0.2">
      <c r="B241" s="70"/>
      <c r="C241" s="71" t="s">
        <v>516</v>
      </c>
      <c r="D241" s="71" t="s">
        <v>129</v>
      </c>
      <c r="E241" s="72" t="s">
        <v>517</v>
      </c>
      <c r="F241" s="201" t="s">
        <v>518</v>
      </c>
      <c r="G241" s="202" t="s">
        <v>332</v>
      </c>
      <c r="H241" s="203">
        <v>335.29</v>
      </c>
      <c r="I241" s="73"/>
      <c r="J241" s="210">
        <f t="shared" si="40"/>
        <v>0</v>
      </c>
      <c r="K241" s="74"/>
      <c r="L241" s="70"/>
      <c r="M241" s="188" t="s">
        <v>1</v>
      </c>
      <c r="N241" s="189" t="s">
        <v>38</v>
      </c>
      <c r="O241" s="190">
        <v>4.6390000000000001E-2</v>
      </c>
      <c r="P241" s="190">
        <f t="shared" si="41"/>
        <v>15.554103100000001</v>
      </c>
      <c r="Q241" s="190">
        <v>1.89E-3</v>
      </c>
      <c r="R241" s="190">
        <f t="shared" si="42"/>
        <v>0.63369810000000004</v>
      </c>
      <c r="S241" s="190">
        <v>0</v>
      </c>
      <c r="T241" s="191">
        <f t="shared" si="43"/>
        <v>0</v>
      </c>
      <c r="AR241" s="192" t="s">
        <v>133</v>
      </c>
      <c r="AT241" s="192" t="s">
        <v>129</v>
      </c>
      <c r="AU241" s="192" t="s">
        <v>134</v>
      </c>
      <c r="AY241" s="106" t="s">
        <v>127</v>
      </c>
      <c r="BE241" s="193">
        <f t="shared" si="44"/>
        <v>0</v>
      </c>
      <c r="BF241" s="193">
        <f t="shared" si="45"/>
        <v>0</v>
      </c>
      <c r="BG241" s="193">
        <f t="shared" si="46"/>
        <v>0</v>
      </c>
      <c r="BH241" s="193">
        <f t="shared" si="47"/>
        <v>0</v>
      </c>
      <c r="BI241" s="193">
        <f t="shared" si="48"/>
        <v>0</v>
      </c>
      <c r="BJ241" s="106" t="s">
        <v>134</v>
      </c>
      <c r="BK241" s="193">
        <f t="shared" si="49"/>
        <v>0</v>
      </c>
      <c r="BL241" s="106" t="s">
        <v>133</v>
      </c>
      <c r="BM241" s="192" t="s">
        <v>519</v>
      </c>
    </row>
    <row r="242" spans="2:65" s="113" customFormat="1" ht="24.2" customHeight="1" x14ac:dyDescent="0.2">
      <c r="B242" s="70"/>
      <c r="C242" s="71" t="s">
        <v>520</v>
      </c>
      <c r="D242" s="71" t="s">
        <v>129</v>
      </c>
      <c r="E242" s="72" t="s">
        <v>521</v>
      </c>
      <c r="F242" s="201" t="s">
        <v>522</v>
      </c>
      <c r="G242" s="202" t="s">
        <v>332</v>
      </c>
      <c r="H242" s="203">
        <v>437.42</v>
      </c>
      <c r="I242" s="73"/>
      <c r="J242" s="210">
        <f t="shared" si="40"/>
        <v>0</v>
      </c>
      <c r="K242" s="74"/>
      <c r="L242" s="70"/>
      <c r="M242" s="188" t="s">
        <v>1</v>
      </c>
      <c r="N242" s="189" t="s">
        <v>38</v>
      </c>
      <c r="O242" s="190">
        <v>4.9390000000000003E-2</v>
      </c>
      <c r="P242" s="190">
        <f t="shared" si="41"/>
        <v>21.604173800000002</v>
      </c>
      <c r="Q242" s="190">
        <v>1.91E-3</v>
      </c>
      <c r="R242" s="190">
        <f t="shared" si="42"/>
        <v>0.8354722</v>
      </c>
      <c r="S242" s="190">
        <v>0</v>
      </c>
      <c r="T242" s="191">
        <f t="shared" si="43"/>
        <v>0</v>
      </c>
      <c r="AR242" s="192" t="s">
        <v>133</v>
      </c>
      <c r="AT242" s="192" t="s">
        <v>129</v>
      </c>
      <c r="AU242" s="192" t="s">
        <v>134</v>
      </c>
      <c r="AY242" s="106" t="s">
        <v>127</v>
      </c>
      <c r="BE242" s="193">
        <f t="shared" si="44"/>
        <v>0</v>
      </c>
      <c r="BF242" s="193">
        <f t="shared" si="45"/>
        <v>0</v>
      </c>
      <c r="BG242" s="193">
        <f t="shared" si="46"/>
        <v>0</v>
      </c>
      <c r="BH242" s="193">
        <f t="shared" si="47"/>
        <v>0</v>
      </c>
      <c r="BI242" s="193">
        <f t="shared" si="48"/>
        <v>0</v>
      </c>
      <c r="BJ242" s="106" t="s">
        <v>134</v>
      </c>
      <c r="BK242" s="193">
        <f t="shared" si="49"/>
        <v>0</v>
      </c>
      <c r="BL242" s="106" t="s">
        <v>133</v>
      </c>
      <c r="BM242" s="192" t="s">
        <v>523</v>
      </c>
    </row>
    <row r="243" spans="2:65" s="113" customFormat="1" ht="24.2" customHeight="1" x14ac:dyDescent="0.2">
      <c r="B243" s="70"/>
      <c r="C243" s="71" t="s">
        <v>524</v>
      </c>
      <c r="D243" s="79" t="s">
        <v>129</v>
      </c>
      <c r="E243" s="72" t="s">
        <v>525</v>
      </c>
      <c r="F243" s="201" t="s">
        <v>526</v>
      </c>
      <c r="G243" s="202" t="s">
        <v>138</v>
      </c>
      <c r="H243" s="203">
        <v>2225.7399999999998</v>
      </c>
      <c r="I243" s="73"/>
      <c r="J243" s="210">
        <f t="shared" si="40"/>
        <v>0</v>
      </c>
      <c r="K243" s="74"/>
      <c r="L243" s="70"/>
      <c r="M243" s="188" t="s">
        <v>1</v>
      </c>
      <c r="N243" s="189" t="s">
        <v>38</v>
      </c>
      <c r="O243" s="190">
        <v>0.11085</v>
      </c>
      <c r="P243" s="190">
        <f t="shared" si="41"/>
        <v>246.72327899999999</v>
      </c>
      <c r="Q243" s="190">
        <v>4.15E-3</v>
      </c>
      <c r="R243" s="190">
        <f t="shared" si="42"/>
        <v>9.2368209999999991</v>
      </c>
      <c r="S243" s="190">
        <v>0</v>
      </c>
      <c r="T243" s="191">
        <f t="shared" si="43"/>
        <v>0</v>
      </c>
      <c r="AR243" s="192" t="s">
        <v>133</v>
      </c>
      <c r="AT243" s="192" t="s">
        <v>129</v>
      </c>
      <c r="AU243" s="192" t="s">
        <v>134</v>
      </c>
      <c r="AY243" s="106" t="s">
        <v>127</v>
      </c>
      <c r="BE243" s="193">
        <f t="shared" si="44"/>
        <v>0</v>
      </c>
      <c r="BF243" s="193">
        <f t="shared" si="45"/>
        <v>0</v>
      </c>
      <c r="BG243" s="193">
        <f t="shared" si="46"/>
        <v>0</v>
      </c>
      <c r="BH243" s="193">
        <f t="shared" si="47"/>
        <v>0</v>
      </c>
      <c r="BI243" s="193">
        <f t="shared" si="48"/>
        <v>0</v>
      </c>
      <c r="BJ243" s="106" t="s">
        <v>134</v>
      </c>
      <c r="BK243" s="193">
        <f t="shared" si="49"/>
        <v>0</v>
      </c>
      <c r="BL243" s="106" t="s">
        <v>133</v>
      </c>
      <c r="BM243" s="192" t="s">
        <v>527</v>
      </c>
    </row>
    <row r="244" spans="2:65" s="113" customFormat="1" ht="24.2" customHeight="1" x14ac:dyDescent="0.2">
      <c r="B244" s="70"/>
      <c r="C244" s="71" t="s">
        <v>528</v>
      </c>
      <c r="D244" s="71" t="s">
        <v>129</v>
      </c>
      <c r="E244" s="72" t="s">
        <v>529</v>
      </c>
      <c r="F244" s="201" t="s">
        <v>530</v>
      </c>
      <c r="G244" s="202" t="s">
        <v>332</v>
      </c>
      <c r="H244" s="203">
        <v>479.11</v>
      </c>
      <c r="I244" s="73"/>
      <c r="J244" s="210">
        <f t="shared" si="40"/>
        <v>0</v>
      </c>
      <c r="K244" s="74"/>
      <c r="L244" s="70"/>
      <c r="M244" s="188" t="s">
        <v>1</v>
      </c>
      <c r="N244" s="189" t="s">
        <v>38</v>
      </c>
      <c r="O244" s="190">
        <v>0.40357999999999999</v>
      </c>
      <c r="P244" s="190">
        <f t="shared" si="41"/>
        <v>193.35921379999999</v>
      </c>
      <c r="Q244" s="190">
        <v>1.255E-2</v>
      </c>
      <c r="R244" s="190">
        <f t="shared" si="42"/>
        <v>6.0128305000000006</v>
      </c>
      <c r="S244" s="190">
        <v>0</v>
      </c>
      <c r="T244" s="191">
        <f t="shared" si="43"/>
        <v>0</v>
      </c>
      <c r="AR244" s="192" t="s">
        <v>133</v>
      </c>
      <c r="AT244" s="192" t="s">
        <v>129</v>
      </c>
      <c r="AU244" s="192" t="s">
        <v>134</v>
      </c>
      <c r="AY244" s="106" t="s">
        <v>127</v>
      </c>
      <c r="BE244" s="193">
        <f t="shared" si="44"/>
        <v>0</v>
      </c>
      <c r="BF244" s="193">
        <f t="shared" si="45"/>
        <v>0</v>
      </c>
      <c r="BG244" s="193">
        <f t="shared" si="46"/>
        <v>0</v>
      </c>
      <c r="BH244" s="193">
        <f t="shared" si="47"/>
        <v>0</v>
      </c>
      <c r="BI244" s="193">
        <f t="shared" si="48"/>
        <v>0</v>
      </c>
      <c r="BJ244" s="106" t="s">
        <v>134</v>
      </c>
      <c r="BK244" s="193">
        <f t="shared" si="49"/>
        <v>0</v>
      </c>
      <c r="BL244" s="106" t="s">
        <v>133</v>
      </c>
      <c r="BM244" s="192" t="s">
        <v>531</v>
      </c>
    </row>
    <row r="245" spans="2:65" s="113" customFormat="1" ht="37.700000000000003" customHeight="1" x14ac:dyDescent="0.2">
      <c r="B245" s="70"/>
      <c r="C245" s="71" t="s">
        <v>532</v>
      </c>
      <c r="D245" s="71" t="s">
        <v>129</v>
      </c>
      <c r="E245" s="72" t="s">
        <v>533</v>
      </c>
      <c r="F245" s="201" t="s">
        <v>534</v>
      </c>
      <c r="G245" s="202" t="s">
        <v>138</v>
      </c>
      <c r="H245" s="203">
        <v>19.25</v>
      </c>
      <c r="I245" s="73"/>
      <c r="J245" s="210">
        <f t="shared" si="40"/>
        <v>0</v>
      </c>
      <c r="K245" s="74"/>
      <c r="L245" s="70"/>
      <c r="M245" s="188" t="s">
        <v>1</v>
      </c>
      <c r="N245" s="189" t="s">
        <v>38</v>
      </c>
      <c r="O245" s="190">
        <v>9.2030000000000001E-2</v>
      </c>
      <c r="P245" s="190">
        <f t="shared" si="41"/>
        <v>1.7715775</v>
      </c>
      <c r="Q245" s="190">
        <v>1.4999999999999999E-4</v>
      </c>
      <c r="R245" s="190">
        <f t="shared" si="42"/>
        <v>2.8874999999999999E-3</v>
      </c>
      <c r="S245" s="190">
        <v>0</v>
      </c>
      <c r="T245" s="191">
        <f t="shared" si="43"/>
        <v>0</v>
      </c>
      <c r="AR245" s="192" t="s">
        <v>133</v>
      </c>
      <c r="AT245" s="192" t="s">
        <v>129</v>
      </c>
      <c r="AU245" s="192" t="s">
        <v>134</v>
      </c>
      <c r="AY245" s="106" t="s">
        <v>127</v>
      </c>
      <c r="BE245" s="193">
        <f t="shared" si="44"/>
        <v>0</v>
      </c>
      <c r="BF245" s="193">
        <f t="shared" si="45"/>
        <v>0</v>
      </c>
      <c r="BG245" s="193">
        <f t="shared" si="46"/>
        <v>0</v>
      </c>
      <c r="BH245" s="193">
        <f t="shared" si="47"/>
        <v>0</v>
      </c>
      <c r="BI245" s="193">
        <f t="shared" si="48"/>
        <v>0</v>
      </c>
      <c r="BJ245" s="106" t="s">
        <v>134</v>
      </c>
      <c r="BK245" s="193">
        <f t="shared" si="49"/>
        <v>0</v>
      </c>
      <c r="BL245" s="106" t="s">
        <v>133</v>
      </c>
      <c r="BM245" s="192" t="s">
        <v>535</v>
      </c>
    </row>
    <row r="246" spans="2:65" s="113" customFormat="1" ht="24.2" customHeight="1" x14ac:dyDescent="0.2">
      <c r="B246" s="70"/>
      <c r="C246" s="71" t="s">
        <v>536</v>
      </c>
      <c r="D246" s="71" t="s">
        <v>129</v>
      </c>
      <c r="E246" s="72" t="s">
        <v>537</v>
      </c>
      <c r="F246" s="201" t="s">
        <v>538</v>
      </c>
      <c r="G246" s="202" t="s">
        <v>138</v>
      </c>
      <c r="H246" s="203">
        <v>19.25</v>
      </c>
      <c r="I246" s="73"/>
      <c r="J246" s="210">
        <f t="shared" si="40"/>
        <v>0</v>
      </c>
      <c r="K246" s="74"/>
      <c r="L246" s="70"/>
      <c r="M246" s="188" t="s">
        <v>1</v>
      </c>
      <c r="N246" s="189" t="s">
        <v>38</v>
      </c>
      <c r="O246" s="190">
        <v>9.2079999999999995E-2</v>
      </c>
      <c r="P246" s="190">
        <f t="shared" si="41"/>
        <v>1.77254</v>
      </c>
      <c r="Q246" s="190">
        <v>4.0000000000000002E-4</v>
      </c>
      <c r="R246" s="190">
        <f t="shared" si="42"/>
        <v>7.7000000000000002E-3</v>
      </c>
      <c r="S246" s="190">
        <v>0</v>
      </c>
      <c r="T246" s="191">
        <f t="shared" si="43"/>
        <v>0</v>
      </c>
      <c r="AR246" s="192" t="s">
        <v>133</v>
      </c>
      <c r="AT246" s="192" t="s">
        <v>129</v>
      </c>
      <c r="AU246" s="192" t="s">
        <v>134</v>
      </c>
      <c r="AY246" s="106" t="s">
        <v>127</v>
      </c>
      <c r="BE246" s="193">
        <f t="shared" si="44"/>
        <v>0</v>
      </c>
      <c r="BF246" s="193">
        <f t="shared" si="45"/>
        <v>0</v>
      </c>
      <c r="BG246" s="193">
        <f t="shared" si="46"/>
        <v>0</v>
      </c>
      <c r="BH246" s="193">
        <f t="shared" si="47"/>
        <v>0</v>
      </c>
      <c r="BI246" s="193">
        <f t="shared" si="48"/>
        <v>0</v>
      </c>
      <c r="BJ246" s="106" t="s">
        <v>134</v>
      </c>
      <c r="BK246" s="193">
        <f t="shared" si="49"/>
        <v>0</v>
      </c>
      <c r="BL246" s="106" t="s">
        <v>133</v>
      </c>
      <c r="BM246" s="192" t="s">
        <v>539</v>
      </c>
    </row>
    <row r="247" spans="2:65" s="113" customFormat="1" ht="24.2" customHeight="1" x14ac:dyDescent="0.2">
      <c r="B247" s="70"/>
      <c r="C247" s="71" t="s">
        <v>540</v>
      </c>
      <c r="D247" s="71" t="s">
        <v>129</v>
      </c>
      <c r="E247" s="72" t="s">
        <v>541</v>
      </c>
      <c r="F247" s="201" t="s">
        <v>542</v>
      </c>
      <c r="G247" s="202" t="s">
        <v>138</v>
      </c>
      <c r="H247" s="203">
        <v>19.25</v>
      </c>
      <c r="I247" s="73"/>
      <c r="J247" s="210">
        <f t="shared" si="40"/>
        <v>0</v>
      </c>
      <c r="K247" s="74"/>
      <c r="L247" s="70"/>
      <c r="M247" s="188" t="s">
        <v>1</v>
      </c>
      <c r="N247" s="189" t="s">
        <v>38</v>
      </c>
      <c r="O247" s="190">
        <v>0.35861999999999999</v>
      </c>
      <c r="P247" s="190">
        <f t="shared" si="41"/>
        <v>6.903435</v>
      </c>
      <c r="Q247" s="190">
        <v>3.0200000000000001E-3</v>
      </c>
      <c r="R247" s="190">
        <f t="shared" si="42"/>
        <v>5.8134999999999999E-2</v>
      </c>
      <c r="S247" s="190">
        <v>0</v>
      </c>
      <c r="T247" s="191">
        <f t="shared" si="43"/>
        <v>0</v>
      </c>
      <c r="AR247" s="192" t="s">
        <v>133</v>
      </c>
      <c r="AT247" s="192" t="s">
        <v>129</v>
      </c>
      <c r="AU247" s="192" t="s">
        <v>134</v>
      </c>
      <c r="AY247" s="106" t="s">
        <v>127</v>
      </c>
      <c r="BE247" s="193">
        <f t="shared" si="44"/>
        <v>0</v>
      </c>
      <c r="BF247" s="193">
        <f t="shared" si="45"/>
        <v>0</v>
      </c>
      <c r="BG247" s="193">
        <f t="shared" si="46"/>
        <v>0</v>
      </c>
      <c r="BH247" s="193">
        <f t="shared" si="47"/>
        <v>0</v>
      </c>
      <c r="BI247" s="193">
        <f t="shared" si="48"/>
        <v>0</v>
      </c>
      <c r="BJ247" s="106" t="s">
        <v>134</v>
      </c>
      <c r="BK247" s="193">
        <f t="shared" si="49"/>
        <v>0</v>
      </c>
      <c r="BL247" s="106" t="s">
        <v>133</v>
      </c>
      <c r="BM247" s="192" t="s">
        <v>543</v>
      </c>
    </row>
    <row r="248" spans="2:65" s="113" customFormat="1" ht="44.25" customHeight="1" x14ac:dyDescent="0.2">
      <c r="B248" s="70"/>
      <c r="C248" s="71" t="s">
        <v>544</v>
      </c>
      <c r="D248" s="71" t="s">
        <v>129</v>
      </c>
      <c r="E248" s="72" t="s">
        <v>545</v>
      </c>
      <c r="F248" s="201" t="s">
        <v>546</v>
      </c>
      <c r="G248" s="202" t="s">
        <v>138</v>
      </c>
      <c r="H248" s="203">
        <v>7.7240000000000002</v>
      </c>
      <c r="I248" s="73"/>
      <c r="J248" s="210">
        <f t="shared" si="40"/>
        <v>0</v>
      </c>
      <c r="K248" s="74"/>
      <c r="L248" s="70"/>
      <c r="M248" s="188" t="s">
        <v>1</v>
      </c>
      <c r="N248" s="189" t="s">
        <v>38</v>
      </c>
      <c r="O248" s="190">
        <v>0.35868</v>
      </c>
      <c r="P248" s="190">
        <f t="shared" si="41"/>
        <v>2.7704443200000002</v>
      </c>
      <c r="Q248" s="190">
        <v>3.3E-3</v>
      </c>
      <c r="R248" s="190">
        <f t="shared" si="42"/>
        <v>2.54892E-2</v>
      </c>
      <c r="S248" s="190">
        <v>0</v>
      </c>
      <c r="T248" s="191">
        <f t="shared" si="43"/>
        <v>0</v>
      </c>
      <c r="AR248" s="192" t="s">
        <v>133</v>
      </c>
      <c r="AT248" s="192" t="s">
        <v>129</v>
      </c>
      <c r="AU248" s="192" t="s">
        <v>134</v>
      </c>
      <c r="AY248" s="106" t="s">
        <v>127</v>
      </c>
      <c r="BE248" s="193">
        <f t="shared" si="44"/>
        <v>0</v>
      </c>
      <c r="BF248" s="193">
        <f t="shared" si="45"/>
        <v>0</v>
      </c>
      <c r="BG248" s="193">
        <f t="shared" si="46"/>
        <v>0</v>
      </c>
      <c r="BH248" s="193">
        <f t="shared" si="47"/>
        <v>0</v>
      </c>
      <c r="BI248" s="193">
        <f t="shared" si="48"/>
        <v>0</v>
      </c>
      <c r="BJ248" s="106" t="s">
        <v>134</v>
      </c>
      <c r="BK248" s="193">
        <f t="shared" si="49"/>
        <v>0</v>
      </c>
      <c r="BL248" s="106" t="s">
        <v>133</v>
      </c>
      <c r="BM248" s="192" t="s">
        <v>547</v>
      </c>
    </row>
    <row r="249" spans="2:65" s="113" customFormat="1" ht="33" customHeight="1" x14ac:dyDescent="0.2">
      <c r="B249" s="70"/>
      <c r="C249" s="71" t="s">
        <v>548</v>
      </c>
      <c r="D249" s="71" t="s">
        <v>129</v>
      </c>
      <c r="E249" s="72" t="s">
        <v>549</v>
      </c>
      <c r="F249" s="201" t="s">
        <v>550</v>
      </c>
      <c r="G249" s="202" t="s">
        <v>138</v>
      </c>
      <c r="H249" s="203">
        <v>7.7240000000000002</v>
      </c>
      <c r="I249" s="73"/>
      <c r="J249" s="210">
        <f t="shared" si="40"/>
        <v>0</v>
      </c>
      <c r="K249" s="74"/>
      <c r="L249" s="70"/>
      <c r="M249" s="188" t="s">
        <v>1</v>
      </c>
      <c r="N249" s="189" t="s">
        <v>38</v>
      </c>
      <c r="O249" s="190">
        <v>9.2069999999999999E-2</v>
      </c>
      <c r="P249" s="190">
        <f t="shared" si="41"/>
        <v>0.71114867999999998</v>
      </c>
      <c r="Q249" s="190">
        <v>3.4000000000000002E-4</v>
      </c>
      <c r="R249" s="190">
        <f t="shared" si="42"/>
        <v>2.6261600000000002E-3</v>
      </c>
      <c r="S249" s="190">
        <v>0</v>
      </c>
      <c r="T249" s="191">
        <f t="shared" si="43"/>
        <v>0</v>
      </c>
      <c r="AR249" s="192" t="s">
        <v>133</v>
      </c>
      <c r="AT249" s="192" t="s">
        <v>129</v>
      </c>
      <c r="AU249" s="192" t="s">
        <v>134</v>
      </c>
      <c r="AY249" s="106" t="s">
        <v>127</v>
      </c>
      <c r="BE249" s="193">
        <f t="shared" si="44"/>
        <v>0</v>
      </c>
      <c r="BF249" s="193">
        <f t="shared" si="45"/>
        <v>0</v>
      </c>
      <c r="BG249" s="193">
        <f t="shared" si="46"/>
        <v>0</v>
      </c>
      <c r="BH249" s="193">
        <f t="shared" si="47"/>
        <v>0</v>
      </c>
      <c r="BI249" s="193">
        <f t="shared" si="48"/>
        <v>0</v>
      </c>
      <c r="BJ249" s="106" t="s">
        <v>134</v>
      </c>
      <c r="BK249" s="193">
        <f t="shared" si="49"/>
        <v>0</v>
      </c>
      <c r="BL249" s="106" t="s">
        <v>133</v>
      </c>
      <c r="BM249" s="192" t="s">
        <v>551</v>
      </c>
    </row>
    <row r="250" spans="2:65" s="113" customFormat="1" ht="33" customHeight="1" x14ac:dyDescent="0.2">
      <c r="B250" s="70"/>
      <c r="C250" s="71" t="s">
        <v>552</v>
      </c>
      <c r="D250" s="71" t="s">
        <v>129</v>
      </c>
      <c r="E250" s="72" t="s">
        <v>553</v>
      </c>
      <c r="F250" s="201" t="s">
        <v>554</v>
      </c>
      <c r="G250" s="202" t="s">
        <v>138</v>
      </c>
      <c r="H250" s="203">
        <v>7.7240000000000002</v>
      </c>
      <c r="I250" s="73"/>
      <c r="J250" s="210">
        <f t="shared" si="40"/>
        <v>0</v>
      </c>
      <c r="K250" s="74"/>
      <c r="L250" s="70"/>
      <c r="M250" s="188" t="s">
        <v>1</v>
      </c>
      <c r="N250" s="189" t="s">
        <v>38</v>
      </c>
      <c r="O250" s="190">
        <v>0.79327000000000003</v>
      </c>
      <c r="P250" s="190">
        <f t="shared" si="41"/>
        <v>6.1272174800000005</v>
      </c>
      <c r="Q250" s="190">
        <v>1.299E-2</v>
      </c>
      <c r="R250" s="190">
        <f t="shared" si="42"/>
        <v>0.10033476</v>
      </c>
      <c r="S250" s="190">
        <v>0</v>
      </c>
      <c r="T250" s="191">
        <f t="shared" si="43"/>
        <v>0</v>
      </c>
      <c r="AR250" s="192" t="s">
        <v>133</v>
      </c>
      <c r="AT250" s="192" t="s">
        <v>129</v>
      </c>
      <c r="AU250" s="192" t="s">
        <v>134</v>
      </c>
      <c r="AY250" s="106" t="s">
        <v>127</v>
      </c>
      <c r="BE250" s="193">
        <f t="shared" si="44"/>
        <v>0</v>
      </c>
      <c r="BF250" s="193">
        <f t="shared" si="45"/>
        <v>0</v>
      </c>
      <c r="BG250" s="193">
        <f t="shared" si="46"/>
        <v>0</v>
      </c>
      <c r="BH250" s="193">
        <f t="shared" si="47"/>
        <v>0</v>
      </c>
      <c r="BI250" s="193">
        <f t="shared" si="48"/>
        <v>0</v>
      </c>
      <c r="BJ250" s="106" t="s">
        <v>134</v>
      </c>
      <c r="BK250" s="193">
        <f t="shared" si="49"/>
        <v>0</v>
      </c>
      <c r="BL250" s="106" t="s">
        <v>133</v>
      </c>
      <c r="BM250" s="192" t="s">
        <v>555</v>
      </c>
    </row>
    <row r="251" spans="2:65" s="113" customFormat="1" ht="24.2" customHeight="1" x14ac:dyDescent="0.2">
      <c r="B251" s="70"/>
      <c r="C251" s="71" t="s">
        <v>556</v>
      </c>
      <c r="D251" s="71" t="s">
        <v>129</v>
      </c>
      <c r="E251" s="72" t="s">
        <v>557</v>
      </c>
      <c r="F251" s="201" t="s">
        <v>558</v>
      </c>
      <c r="G251" s="202" t="s">
        <v>138</v>
      </c>
      <c r="H251" s="203">
        <v>19.25</v>
      </c>
      <c r="I251" s="73"/>
      <c r="J251" s="210">
        <f t="shared" si="40"/>
        <v>0</v>
      </c>
      <c r="K251" s="74"/>
      <c r="L251" s="70"/>
      <c r="M251" s="188" t="s">
        <v>1</v>
      </c>
      <c r="N251" s="189" t="s">
        <v>38</v>
      </c>
      <c r="O251" s="190">
        <v>1.0142</v>
      </c>
      <c r="P251" s="190">
        <f t="shared" si="41"/>
        <v>19.523350000000001</v>
      </c>
      <c r="Q251" s="190">
        <v>3.9780000000000003E-2</v>
      </c>
      <c r="R251" s="190">
        <f t="shared" si="42"/>
        <v>0.76576500000000003</v>
      </c>
      <c r="S251" s="190">
        <v>0</v>
      </c>
      <c r="T251" s="191">
        <f t="shared" si="43"/>
        <v>0</v>
      </c>
      <c r="AR251" s="192" t="s">
        <v>133</v>
      </c>
      <c r="AT251" s="192" t="s">
        <v>129</v>
      </c>
      <c r="AU251" s="192" t="s">
        <v>134</v>
      </c>
      <c r="AY251" s="106" t="s">
        <v>127</v>
      </c>
      <c r="BE251" s="193">
        <f t="shared" si="44"/>
        <v>0</v>
      </c>
      <c r="BF251" s="193">
        <f t="shared" si="45"/>
        <v>0</v>
      </c>
      <c r="BG251" s="193">
        <f t="shared" si="46"/>
        <v>0</v>
      </c>
      <c r="BH251" s="193">
        <f t="shared" si="47"/>
        <v>0</v>
      </c>
      <c r="BI251" s="193">
        <f t="shared" si="48"/>
        <v>0</v>
      </c>
      <c r="BJ251" s="106" t="s">
        <v>134</v>
      </c>
      <c r="BK251" s="193">
        <f t="shared" si="49"/>
        <v>0</v>
      </c>
      <c r="BL251" s="106" t="s">
        <v>133</v>
      </c>
      <c r="BM251" s="192" t="s">
        <v>559</v>
      </c>
    </row>
    <row r="252" spans="2:65" s="113" customFormat="1" ht="33" customHeight="1" x14ac:dyDescent="0.2">
      <c r="B252" s="70"/>
      <c r="C252" s="71" t="s">
        <v>560</v>
      </c>
      <c r="D252" s="71" t="s">
        <v>129</v>
      </c>
      <c r="E252" s="72" t="s">
        <v>561</v>
      </c>
      <c r="F252" s="201" t="s">
        <v>562</v>
      </c>
      <c r="G252" s="202" t="s">
        <v>138</v>
      </c>
      <c r="H252" s="203">
        <v>12.488</v>
      </c>
      <c r="I252" s="73"/>
      <c r="J252" s="210">
        <f t="shared" si="40"/>
        <v>0</v>
      </c>
      <c r="K252" s="74"/>
      <c r="L252" s="70"/>
      <c r="M252" s="188" t="s">
        <v>1</v>
      </c>
      <c r="N252" s="189" t="s">
        <v>38</v>
      </c>
      <c r="O252" s="190">
        <v>0.23146</v>
      </c>
      <c r="P252" s="190">
        <f t="shared" si="41"/>
        <v>2.8904724799999997</v>
      </c>
      <c r="Q252" s="190">
        <v>0.20164000000000001</v>
      </c>
      <c r="R252" s="190">
        <f t="shared" si="42"/>
        <v>2.5180803200000001</v>
      </c>
      <c r="S252" s="190">
        <v>0</v>
      </c>
      <c r="T252" s="191">
        <f t="shared" si="43"/>
        <v>0</v>
      </c>
      <c r="AR252" s="192" t="s">
        <v>133</v>
      </c>
      <c r="AT252" s="192" t="s">
        <v>129</v>
      </c>
      <c r="AU252" s="192" t="s">
        <v>134</v>
      </c>
      <c r="AY252" s="106" t="s">
        <v>127</v>
      </c>
      <c r="BE252" s="193">
        <f t="shared" si="44"/>
        <v>0</v>
      </c>
      <c r="BF252" s="193">
        <f t="shared" si="45"/>
        <v>0</v>
      </c>
      <c r="BG252" s="193">
        <f t="shared" si="46"/>
        <v>0</v>
      </c>
      <c r="BH252" s="193">
        <f t="shared" si="47"/>
        <v>0</v>
      </c>
      <c r="BI252" s="193">
        <f t="shared" si="48"/>
        <v>0</v>
      </c>
      <c r="BJ252" s="106" t="s">
        <v>134</v>
      </c>
      <c r="BK252" s="193">
        <f t="shared" si="49"/>
        <v>0</v>
      </c>
      <c r="BL252" s="106" t="s">
        <v>133</v>
      </c>
      <c r="BM252" s="192" t="s">
        <v>563</v>
      </c>
    </row>
    <row r="253" spans="2:65" s="113" customFormat="1" ht="24.2" customHeight="1" x14ac:dyDescent="0.2">
      <c r="B253" s="70"/>
      <c r="C253" s="71" t="s">
        <v>564</v>
      </c>
      <c r="D253" s="71" t="s">
        <v>129</v>
      </c>
      <c r="E253" s="72" t="s">
        <v>565</v>
      </c>
      <c r="F253" s="201" t="s">
        <v>566</v>
      </c>
      <c r="G253" s="202" t="s">
        <v>132</v>
      </c>
      <c r="H253" s="203">
        <v>57.88</v>
      </c>
      <c r="I253" s="73"/>
      <c r="J253" s="210">
        <f t="shared" si="40"/>
        <v>0</v>
      </c>
      <c r="K253" s="74"/>
      <c r="L253" s="70"/>
      <c r="M253" s="188" t="s">
        <v>1</v>
      </c>
      <c r="N253" s="189" t="s">
        <v>38</v>
      </c>
      <c r="O253" s="190">
        <v>1.3931800000000001</v>
      </c>
      <c r="P253" s="190">
        <f t="shared" si="41"/>
        <v>80.637258400000007</v>
      </c>
      <c r="Q253" s="190">
        <v>0.02</v>
      </c>
      <c r="R253" s="190">
        <f t="shared" si="42"/>
        <v>1.1576000000000002</v>
      </c>
      <c r="S253" s="190">
        <v>0</v>
      </c>
      <c r="T253" s="191">
        <f t="shared" si="43"/>
        <v>0</v>
      </c>
      <c r="AR253" s="192" t="s">
        <v>133</v>
      </c>
      <c r="AT253" s="192" t="s">
        <v>129</v>
      </c>
      <c r="AU253" s="192" t="s">
        <v>134</v>
      </c>
      <c r="AY253" s="106" t="s">
        <v>127</v>
      </c>
      <c r="BE253" s="193">
        <f t="shared" si="44"/>
        <v>0</v>
      </c>
      <c r="BF253" s="193">
        <f t="shared" si="45"/>
        <v>0</v>
      </c>
      <c r="BG253" s="193">
        <f t="shared" si="46"/>
        <v>0</v>
      </c>
      <c r="BH253" s="193">
        <f t="shared" si="47"/>
        <v>0</v>
      </c>
      <c r="BI253" s="193">
        <f t="shared" si="48"/>
        <v>0</v>
      </c>
      <c r="BJ253" s="106" t="s">
        <v>134</v>
      </c>
      <c r="BK253" s="193">
        <f t="shared" si="49"/>
        <v>0</v>
      </c>
      <c r="BL253" s="106" t="s">
        <v>133</v>
      </c>
      <c r="BM253" s="192" t="s">
        <v>567</v>
      </c>
    </row>
    <row r="254" spans="2:65" s="113" customFormat="1" ht="33" customHeight="1" x14ac:dyDescent="0.2">
      <c r="B254" s="70"/>
      <c r="C254" s="71" t="s">
        <v>568</v>
      </c>
      <c r="D254" s="71" t="s">
        <v>129</v>
      </c>
      <c r="E254" s="72" t="s">
        <v>569</v>
      </c>
      <c r="F254" s="201" t="s">
        <v>570</v>
      </c>
      <c r="G254" s="202" t="s">
        <v>132</v>
      </c>
      <c r="H254" s="203">
        <v>57.88</v>
      </c>
      <c r="I254" s="73"/>
      <c r="J254" s="210">
        <f t="shared" si="40"/>
        <v>0</v>
      </c>
      <c r="K254" s="74"/>
      <c r="L254" s="70"/>
      <c r="M254" s="188" t="s">
        <v>1</v>
      </c>
      <c r="N254" s="189" t="s">
        <v>38</v>
      </c>
      <c r="O254" s="190">
        <v>0.42199999999999999</v>
      </c>
      <c r="P254" s="190">
        <f t="shared" si="41"/>
        <v>24.425360000000001</v>
      </c>
      <c r="Q254" s="190">
        <v>0</v>
      </c>
      <c r="R254" s="190">
        <f t="shared" si="42"/>
        <v>0</v>
      </c>
      <c r="S254" s="190">
        <v>0</v>
      </c>
      <c r="T254" s="191">
        <f t="shared" si="43"/>
        <v>0</v>
      </c>
      <c r="AR254" s="192" t="s">
        <v>133</v>
      </c>
      <c r="AT254" s="192" t="s">
        <v>129</v>
      </c>
      <c r="AU254" s="192" t="s">
        <v>134</v>
      </c>
      <c r="AY254" s="106" t="s">
        <v>127</v>
      </c>
      <c r="BE254" s="193">
        <f t="shared" si="44"/>
        <v>0</v>
      </c>
      <c r="BF254" s="193">
        <f t="shared" si="45"/>
        <v>0</v>
      </c>
      <c r="BG254" s="193">
        <f t="shared" si="46"/>
        <v>0</v>
      </c>
      <c r="BH254" s="193">
        <f t="shared" si="47"/>
        <v>0</v>
      </c>
      <c r="BI254" s="193">
        <f t="shared" si="48"/>
        <v>0</v>
      </c>
      <c r="BJ254" s="106" t="s">
        <v>134</v>
      </c>
      <c r="BK254" s="193">
        <f t="shared" si="49"/>
        <v>0</v>
      </c>
      <c r="BL254" s="106" t="s">
        <v>133</v>
      </c>
      <c r="BM254" s="192" t="s">
        <v>571</v>
      </c>
    </row>
    <row r="255" spans="2:65" s="113" customFormat="1" ht="37.700000000000003" customHeight="1" x14ac:dyDescent="0.2">
      <c r="B255" s="70"/>
      <c r="C255" s="71" t="s">
        <v>572</v>
      </c>
      <c r="D255" s="71" t="s">
        <v>129</v>
      </c>
      <c r="E255" s="72" t="s">
        <v>573</v>
      </c>
      <c r="F255" s="201" t="s">
        <v>574</v>
      </c>
      <c r="G255" s="202" t="s">
        <v>138</v>
      </c>
      <c r="H255" s="203">
        <v>638.053</v>
      </c>
      <c r="I255" s="73"/>
      <c r="J255" s="210">
        <f t="shared" si="40"/>
        <v>0</v>
      </c>
      <c r="K255" s="74"/>
      <c r="L255" s="70"/>
      <c r="M255" s="188" t="s">
        <v>1</v>
      </c>
      <c r="N255" s="189" t="s">
        <v>38</v>
      </c>
      <c r="O255" s="190">
        <v>4.054E-2</v>
      </c>
      <c r="P255" s="190">
        <f t="shared" si="41"/>
        <v>25.866668619999999</v>
      </c>
      <c r="Q255" s="190">
        <v>3.5200000000000001E-3</v>
      </c>
      <c r="R255" s="190">
        <f t="shared" si="42"/>
        <v>2.2459465600000001</v>
      </c>
      <c r="S255" s="190">
        <v>0</v>
      </c>
      <c r="T255" s="191">
        <f t="shared" si="43"/>
        <v>0</v>
      </c>
      <c r="AR255" s="192" t="s">
        <v>133</v>
      </c>
      <c r="AT255" s="192" t="s">
        <v>129</v>
      </c>
      <c r="AU255" s="192" t="s">
        <v>134</v>
      </c>
      <c r="AY255" s="106" t="s">
        <v>127</v>
      </c>
      <c r="BE255" s="193">
        <f t="shared" si="44"/>
        <v>0</v>
      </c>
      <c r="BF255" s="193">
        <f t="shared" si="45"/>
        <v>0</v>
      </c>
      <c r="BG255" s="193">
        <f t="shared" si="46"/>
        <v>0</v>
      </c>
      <c r="BH255" s="193">
        <f t="shared" si="47"/>
        <v>0</v>
      </c>
      <c r="BI255" s="193">
        <f t="shared" si="48"/>
        <v>0</v>
      </c>
      <c r="BJ255" s="106" t="s">
        <v>134</v>
      </c>
      <c r="BK255" s="193">
        <f t="shared" si="49"/>
        <v>0</v>
      </c>
      <c r="BL255" s="106" t="s">
        <v>133</v>
      </c>
      <c r="BM255" s="192" t="s">
        <v>575</v>
      </c>
    </row>
    <row r="256" spans="2:65" s="113" customFormat="1" ht="24.2" customHeight="1" x14ac:dyDescent="0.2">
      <c r="B256" s="70"/>
      <c r="C256" s="71" t="s">
        <v>576</v>
      </c>
      <c r="D256" s="71" t="s">
        <v>129</v>
      </c>
      <c r="E256" s="72" t="s">
        <v>577</v>
      </c>
      <c r="F256" s="201" t="s">
        <v>578</v>
      </c>
      <c r="G256" s="202" t="s">
        <v>138</v>
      </c>
      <c r="H256" s="203">
        <v>4.68</v>
      </c>
      <c r="I256" s="73"/>
      <c r="J256" s="210">
        <f t="shared" si="40"/>
        <v>0</v>
      </c>
      <c r="K256" s="74"/>
      <c r="L256" s="70"/>
      <c r="M256" s="188" t="s">
        <v>1</v>
      </c>
      <c r="N256" s="189" t="s">
        <v>38</v>
      </c>
      <c r="O256" s="190">
        <v>0.56401000000000001</v>
      </c>
      <c r="P256" s="190">
        <f t="shared" si="41"/>
        <v>2.6395667999999999</v>
      </c>
      <c r="Q256" s="190">
        <v>0.10042</v>
      </c>
      <c r="R256" s="190">
        <f t="shared" si="42"/>
        <v>0.46996559999999993</v>
      </c>
      <c r="S256" s="190">
        <v>0</v>
      </c>
      <c r="T256" s="191">
        <f t="shared" si="43"/>
        <v>0</v>
      </c>
      <c r="AR256" s="192" t="s">
        <v>133</v>
      </c>
      <c r="AT256" s="192" t="s">
        <v>129</v>
      </c>
      <c r="AU256" s="192" t="s">
        <v>134</v>
      </c>
      <c r="AY256" s="106" t="s">
        <v>127</v>
      </c>
      <c r="BE256" s="193">
        <f t="shared" si="44"/>
        <v>0</v>
      </c>
      <c r="BF256" s="193">
        <f t="shared" si="45"/>
        <v>0</v>
      </c>
      <c r="BG256" s="193">
        <f t="shared" si="46"/>
        <v>0</v>
      </c>
      <c r="BH256" s="193">
        <f t="shared" si="47"/>
        <v>0</v>
      </c>
      <c r="BI256" s="193">
        <f t="shared" si="48"/>
        <v>0</v>
      </c>
      <c r="BJ256" s="106" t="s">
        <v>134</v>
      </c>
      <c r="BK256" s="193">
        <f t="shared" si="49"/>
        <v>0</v>
      </c>
      <c r="BL256" s="106" t="s">
        <v>133</v>
      </c>
      <c r="BM256" s="192" t="s">
        <v>579</v>
      </c>
    </row>
    <row r="257" spans="2:65" s="113" customFormat="1" ht="24.2" customHeight="1" x14ac:dyDescent="0.2">
      <c r="B257" s="70"/>
      <c r="C257" s="71" t="s">
        <v>580</v>
      </c>
      <c r="D257" s="71" t="s">
        <v>129</v>
      </c>
      <c r="E257" s="72" t="s">
        <v>581</v>
      </c>
      <c r="F257" s="201" t="s">
        <v>582</v>
      </c>
      <c r="G257" s="202" t="s">
        <v>138</v>
      </c>
      <c r="H257" s="203">
        <v>567.55999999999995</v>
      </c>
      <c r="I257" s="73"/>
      <c r="J257" s="210">
        <f t="shared" si="40"/>
        <v>0</v>
      </c>
      <c r="K257" s="74"/>
      <c r="L257" s="70"/>
      <c r="M257" s="188" t="s">
        <v>1</v>
      </c>
      <c r="N257" s="189" t="s">
        <v>38</v>
      </c>
      <c r="O257" s="190">
        <v>0.83191999999999999</v>
      </c>
      <c r="P257" s="190">
        <f t="shared" si="41"/>
        <v>472.16451519999993</v>
      </c>
      <c r="Q257" s="190">
        <v>0.20085</v>
      </c>
      <c r="R257" s="190">
        <f t="shared" si="42"/>
        <v>113.99442599999999</v>
      </c>
      <c r="S257" s="190">
        <v>0</v>
      </c>
      <c r="T257" s="191">
        <f t="shared" si="43"/>
        <v>0</v>
      </c>
      <c r="AR257" s="192" t="s">
        <v>133</v>
      </c>
      <c r="AT257" s="192" t="s">
        <v>129</v>
      </c>
      <c r="AU257" s="192" t="s">
        <v>134</v>
      </c>
      <c r="AY257" s="106" t="s">
        <v>127</v>
      </c>
      <c r="BE257" s="193">
        <f t="shared" si="44"/>
        <v>0</v>
      </c>
      <c r="BF257" s="193">
        <f t="shared" si="45"/>
        <v>0</v>
      </c>
      <c r="BG257" s="193">
        <f t="shared" si="46"/>
        <v>0</v>
      </c>
      <c r="BH257" s="193">
        <f t="shared" si="47"/>
        <v>0</v>
      </c>
      <c r="BI257" s="193">
        <f t="shared" si="48"/>
        <v>0</v>
      </c>
      <c r="BJ257" s="106" t="s">
        <v>134</v>
      </c>
      <c r="BK257" s="193">
        <f t="shared" si="49"/>
        <v>0</v>
      </c>
      <c r="BL257" s="106" t="s">
        <v>133</v>
      </c>
      <c r="BM257" s="192" t="s">
        <v>583</v>
      </c>
    </row>
    <row r="258" spans="2:65" s="113" customFormat="1" ht="24.2" customHeight="1" x14ac:dyDescent="0.2">
      <c r="B258" s="70"/>
      <c r="C258" s="71" t="s">
        <v>584</v>
      </c>
      <c r="D258" s="71" t="s">
        <v>129</v>
      </c>
      <c r="E258" s="72" t="s">
        <v>585</v>
      </c>
      <c r="F258" s="201" t="s">
        <v>586</v>
      </c>
      <c r="G258" s="202" t="s">
        <v>138</v>
      </c>
      <c r="H258" s="203">
        <v>584.12800000000004</v>
      </c>
      <c r="I258" s="73"/>
      <c r="J258" s="210">
        <f t="shared" si="40"/>
        <v>0</v>
      </c>
      <c r="K258" s="74"/>
      <c r="L258" s="70"/>
      <c r="M258" s="188" t="s">
        <v>1</v>
      </c>
      <c r="N258" s="189" t="s">
        <v>38</v>
      </c>
      <c r="O258" s="190">
        <v>0.21331</v>
      </c>
      <c r="P258" s="190">
        <f t="shared" si="41"/>
        <v>124.60034368000001</v>
      </c>
      <c r="Q258" s="190">
        <v>8.6700000000000006E-3</v>
      </c>
      <c r="R258" s="190">
        <f t="shared" si="42"/>
        <v>5.064389760000001</v>
      </c>
      <c r="S258" s="190">
        <v>0</v>
      </c>
      <c r="T258" s="191">
        <f t="shared" si="43"/>
        <v>0</v>
      </c>
      <c r="AR258" s="192" t="s">
        <v>133</v>
      </c>
      <c r="AT258" s="192" t="s">
        <v>129</v>
      </c>
      <c r="AU258" s="192" t="s">
        <v>134</v>
      </c>
      <c r="AY258" s="106" t="s">
        <v>127</v>
      </c>
      <c r="BE258" s="193">
        <f t="shared" si="44"/>
        <v>0</v>
      </c>
      <c r="BF258" s="193">
        <f t="shared" si="45"/>
        <v>0</v>
      </c>
      <c r="BG258" s="193">
        <f t="shared" si="46"/>
        <v>0</v>
      </c>
      <c r="BH258" s="193">
        <f t="shared" si="47"/>
        <v>0</v>
      </c>
      <c r="BI258" s="193">
        <f t="shared" si="48"/>
        <v>0</v>
      </c>
      <c r="BJ258" s="106" t="s">
        <v>134</v>
      </c>
      <c r="BK258" s="193">
        <f t="shared" si="49"/>
        <v>0</v>
      </c>
      <c r="BL258" s="106" t="s">
        <v>133</v>
      </c>
      <c r="BM258" s="192" t="s">
        <v>587</v>
      </c>
    </row>
    <row r="259" spans="2:65" s="177" customFormat="1" ht="22.7" customHeight="1" x14ac:dyDescent="0.2">
      <c r="B259" s="176"/>
      <c r="D259" s="178" t="s">
        <v>71</v>
      </c>
      <c r="E259" s="186" t="s">
        <v>163</v>
      </c>
      <c r="F259" s="204" t="s">
        <v>588</v>
      </c>
      <c r="G259" s="205"/>
      <c r="H259" s="205"/>
      <c r="J259" s="211">
        <f>BK259</f>
        <v>0</v>
      </c>
      <c r="L259" s="176"/>
      <c r="M259" s="181"/>
      <c r="P259" s="182">
        <f>SUM(P260:P303)</f>
        <v>3841.1525235399999</v>
      </c>
      <c r="R259" s="182">
        <f>SUM(R260:R303)</f>
        <v>6.12508681</v>
      </c>
      <c r="T259" s="183">
        <f>SUM(T260:T303)</f>
        <v>355.05954300000019</v>
      </c>
      <c r="AR259" s="178" t="s">
        <v>80</v>
      </c>
      <c r="AT259" s="184" t="s">
        <v>71</v>
      </c>
      <c r="AU259" s="184" t="s">
        <v>80</v>
      </c>
      <c r="AY259" s="178" t="s">
        <v>127</v>
      </c>
      <c r="BK259" s="185">
        <f>SUM(BK260:BK303)</f>
        <v>0</v>
      </c>
    </row>
    <row r="260" spans="2:65" s="113" customFormat="1" ht="24.2" customHeight="1" x14ac:dyDescent="0.2">
      <c r="B260" s="70"/>
      <c r="C260" s="71" t="s">
        <v>589</v>
      </c>
      <c r="D260" s="79" t="s">
        <v>129</v>
      </c>
      <c r="E260" s="72" t="s">
        <v>590</v>
      </c>
      <c r="F260" s="201" t="s">
        <v>591</v>
      </c>
      <c r="G260" s="202" t="s">
        <v>138</v>
      </c>
      <c r="H260" s="203">
        <v>1351.058</v>
      </c>
      <c r="I260" s="73"/>
      <c r="J260" s="210">
        <v>0</v>
      </c>
      <c r="K260" s="74"/>
      <c r="L260" s="70"/>
      <c r="M260" s="188" t="s">
        <v>1</v>
      </c>
      <c r="N260" s="189" t="s">
        <v>38</v>
      </c>
      <c r="O260" s="190">
        <v>0.13827999999999999</v>
      </c>
      <c r="P260" s="190">
        <f t="shared" ref="P260:P303" si="50">O260*H260</f>
        <v>186.82430023999999</v>
      </c>
      <c r="Q260" s="190">
        <v>1.92E-3</v>
      </c>
      <c r="R260" s="190">
        <f t="shared" ref="R260:R303" si="51">Q260*H260</f>
        <v>2.5940313600000002</v>
      </c>
      <c r="S260" s="190">
        <v>0</v>
      </c>
      <c r="T260" s="191">
        <f t="shared" ref="T260:T303" si="52">S260*H260</f>
        <v>0</v>
      </c>
      <c r="AR260" s="192" t="s">
        <v>133</v>
      </c>
      <c r="AT260" s="192" t="s">
        <v>129</v>
      </c>
      <c r="AU260" s="192" t="s">
        <v>134</v>
      </c>
      <c r="AY260" s="106" t="s">
        <v>127</v>
      </c>
      <c r="BE260" s="193">
        <f t="shared" ref="BE260:BE303" si="53">IF(N260="základná",J260,0)</f>
        <v>0</v>
      </c>
      <c r="BF260" s="193">
        <f t="shared" ref="BF260:BF303" si="54">IF(N260="znížená",J260,0)</f>
        <v>0</v>
      </c>
      <c r="BG260" s="193">
        <f t="shared" ref="BG260:BG303" si="55">IF(N260="zákl. prenesená",J260,0)</f>
        <v>0</v>
      </c>
      <c r="BH260" s="193">
        <f t="shared" ref="BH260:BH303" si="56">IF(N260="zníž. prenesená",J260,0)</f>
        <v>0</v>
      </c>
      <c r="BI260" s="193">
        <f t="shared" ref="BI260:BI303" si="57">IF(N260="nulová",J260,0)</f>
        <v>0</v>
      </c>
      <c r="BJ260" s="106" t="s">
        <v>134</v>
      </c>
      <c r="BK260" s="193">
        <f t="shared" ref="BK260:BK303" si="58">ROUND(I260*H260,2)</f>
        <v>0</v>
      </c>
      <c r="BL260" s="106" t="s">
        <v>133</v>
      </c>
      <c r="BM260" s="192" t="s">
        <v>592</v>
      </c>
    </row>
    <row r="261" spans="2:65" s="113" customFormat="1" ht="16.5" customHeight="1" x14ac:dyDescent="0.2">
      <c r="B261" s="70"/>
      <c r="C261" s="71" t="s">
        <v>593</v>
      </c>
      <c r="D261" s="79" t="s">
        <v>129</v>
      </c>
      <c r="E261" s="72" t="s">
        <v>594</v>
      </c>
      <c r="F261" s="201" t="s">
        <v>595</v>
      </c>
      <c r="G261" s="202" t="s">
        <v>138</v>
      </c>
      <c r="H261" s="203">
        <v>1351.058</v>
      </c>
      <c r="I261" s="73"/>
      <c r="J261" s="210">
        <f t="shared" ref="J261:J303" si="59">ROUND(I261*H261,2)</f>
        <v>0</v>
      </c>
      <c r="K261" s="74"/>
      <c r="L261" s="70"/>
      <c r="M261" s="188" t="s">
        <v>1</v>
      </c>
      <c r="N261" s="189" t="s">
        <v>38</v>
      </c>
      <c r="O261" s="190">
        <v>0.32401000000000002</v>
      </c>
      <c r="P261" s="190">
        <f t="shared" si="50"/>
        <v>437.75630258000001</v>
      </c>
      <c r="Q261" s="190">
        <v>5.0000000000000002E-5</v>
      </c>
      <c r="R261" s="190">
        <f t="shared" si="51"/>
        <v>6.7552899999999999E-2</v>
      </c>
      <c r="S261" s="190">
        <v>0</v>
      </c>
      <c r="T261" s="191">
        <f t="shared" si="52"/>
        <v>0</v>
      </c>
      <c r="AR261" s="192" t="s">
        <v>133</v>
      </c>
      <c r="AT261" s="192" t="s">
        <v>129</v>
      </c>
      <c r="AU261" s="192" t="s">
        <v>134</v>
      </c>
      <c r="AY261" s="106" t="s">
        <v>127</v>
      </c>
      <c r="BE261" s="193">
        <f t="shared" si="53"/>
        <v>0</v>
      </c>
      <c r="BF261" s="193">
        <f t="shared" si="54"/>
        <v>0</v>
      </c>
      <c r="BG261" s="193">
        <f t="shared" si="55"/>
        <v>0</v>
      </c>
      <c r="BH261" s="193">
        <f t="shared" si="56"/>
        <v>0</v>
      </c>
      <c r="BI261" s="193">
        <f t="shared" si="57"/>
        <v>0</v>
      </c>
      <c r="BJ261" s="106" t="s">
        <v>134</v>
      </c>
      <c r="BK261" s="193">
        <f t="shared" si="58"/>
        <v>0</v>
      </c>
      <c r="BL261" s="106" t="s">
        <v>133</v>
      </c>
      <c r="BM261" s="192" t="s">
        <v>596</v>
      </c>
    </row>
    <row r="262" spans="2:65" s="113" customFormat="1" ht="24.2" customHeight="1" x14ac:dyDescent="0.2">
      <c r="B262" s="70"/>
      <c r="C262" s="71" t="s">
        <v>597</v>
      </c>
      <c r="D262" s="79" t="s">
        <v>129</v>
      </c>
      <c r="E262" s="72" t="s">
        <v>598</v>
      </c>
      <c r="F262" s="201" t="s">
        <v>599</v>
      </c>
      <c r="G262" s="202" t="s">
        <v>138</v>
      </c>
      <c r="H262" s="203">
        <v>20265.87</v>
      </c>
      <c r="I262" s="73"/>
      <c r="J262" s="210">
        <f t="shared" si="59"/>
        <v>0</v>
      </c>
      <c r="K262" s="74"/>
      <c r="L262" s="70"/>
      <c r="M262" s="188" t="s">
        <v>1</v>
      </c>
      <c r="N262" s="189" t="s">
        <v>38</v>
      </c>
      <c r="O262" s="190">
        <v>1.4E-2</v>
      </c>
      <c r="P262" s="190">
        <f t="shared" si="50"/>
        <v>283.72217999999998</v>
      </c>
      <c r="Q262" s="190">
        <v>0</v>
      </c>
      <c r="R262" s="190">
        <f t="shared" si="51"/>
        <v>0</v>
      </c>
      <c r="S262" s="190">
        <v>0</v>
      </c>
      <c r="T262" s="191">
        <f t="shared" si="52"/>
        <v>0</v>
      </c>
      <c r="AR262" s="192" t="s">
        <v>133</v>
      </c>
      <c r="AT262" s="192" t="s">
        <v>129</v>
      </c>
      <c r="AU262" s="192" t="s">
        <v>134</v>
      </c>
      <c r="AY262" s="106" t="s">
        <v>127</v>
      </c>
      <c r="BE262" s="193">
        <f t="shared" si="53"/>
        <v>0</v>
      </c>
      <c r="BF262" s="193">
        <f t="shared" si="54"/>
        <v>0</v>
      </c>
      <c r="BG262" s="193">
        <f t="shared" si="55"/>
        <v>0</v>
      </c>
      <c r="BH262" s="193">
        <f t="shared" si="56"/>
        <v>0</v>
      </c>
      <c r="BI262" s="193">
        <f t="shared" si="57"/>
        <v>0</v>
      </c>
      <c r="BJ262" s="106" t="s">
        <v>134</v>
      </c>
      <c r="BK262" s="193">
        <f t="shared" si="58"/>
        <v>0</v>
      </c>
      <c r="BL262" s="106" t="s">
        <v>133</v>
      </c>
      <c r="BM262" s="192" t="s">
        <v>600</v>
      </c>
    </row>
    <row r="263" spans="2:65" s="113" customFormat="1" ht="37.700000000000003" customHeight="1" x14ac:dyDescent="0.2">
      <c r="B263" s="70"/>
      <c r="C263" s="71" t="s">
        <v>601</v>
      </c>
      <c r="D263" s="71" t="s">
        <v>129</v>
      </c>
      <c r="E263" s="72" t="s">
        <v>602</v>
      </c>
      <c r="F263" s="201" t="s">
        <v>603</v>
      </c>
      <c r="G263" s="202" t="s">
        <v>234</v>
      </c>
      <c r="H263" s="203">
        <v>64</v>
      </c>
      <c r="I263" s="73"/>
      <c r="J263" s="210">
        <f t="shared" si="59"/>
        <v>0</v>
      </c>
      <c r="K263" s="74"/>
      <c r="L263" s="70"/>
      <c r="M263" s="188" t="s">
        <v>1</v>
      </c>
      <c r="N263" s="189" t="s">
        <v>38</v>
      </c>
      <c r="O263" s="190">
        <v>0.17891000000000001</v>
      </c>
      <c r="P263" s="190">
        <f t="shared" si="50"/>
        <v>11.450240000000001</v>
      </c>
      <c r="Q263" s="190">
        <v>3.2000000000000003E-4</v>
      </c>
      <c r="R263" s="190">
        <f t="shared" si="51"/>
        <v>2.0480000000000002E-2</v>
      </c>
      <c r="S263" s="190">
        <v>0</v>
      </c>
      <c r="T263" s="191">
        <f t="shared" si="52"/>
        <v>0</v>
      </c>
      <c r="AR263" s="192" t="s">
        <v>133</v>
      </c>
      <c r="AT263" s="192" t="s">
        <v>129</v>
      </c>
      <c r="AU263" s="192" t="s">
        <v>134</v>
      </c>
      <c r="AY263" s="106" t="s">
        <v>127</v>
      </c>
      <c r="BE263" s="193">
        <f t="shared" si="53"/>
        <v>0</v>
      </c>
      <c r="BF263" s="193">
        <f t="shared" si="54"/>
        <v>0</v>
      </c>
      <c r="BG263" s="193">
        <f t="shared" si="55"/>
        <v>0</v>
      </c>
      <c r="BH263" s="193">
        <f t="shared" si="56"/>
        <v>0</v>
      </c>
      <c r="BI263" s="193">
        <f t="shared" si="57"/>
        <v>0</v>
      </c>
      <c r="BJ263" s="106" t="s">
        <v>134</v>
      </c>
      <c r="BK263" s="193">
        <f t="shared" si="58"/>
        <v>0</v>
      </c>
      <c r="BL263" s="106" t="s">
        <v>133</v>
      </c>
      <c r="BM263" s="192" t="s">
        <v>604</v>
      </c>
    </row>
    <row r="264" spans="2:65" s="113" customFormat="1" ht="37.700000000000003" customHeight="1" x14ac:dyDescent="0.2">
      <c r="B264" s="70"/>
      <c r="C264" s="71" t="s">
        <v>605</v>
      </c>
      <c r="D264" s="71" t="s">
        <v>129</v>
      </c>
      <c r="E264" s="72" t="s">
        <v>606</v>
      </c>
      <c r="F264" s="201" t="s">
        <v>607</v>
      </c>
      <c r="G264" s="202" t="s">
        <v>234</v>
      </c>
      <c r="H264" s="203">
        <v>56</v>
      </c>
      <c r="I264" s="73"/>
      <c r="J264" s="210">
        <f t="shared" si="59"/>
        <v>0</v>
      </c>
      <c r="K264" s="74"/>
      <c r="L264" s="70"/>
      <c r="M264" s="188" t="s">
        <v>1</v>
      </c>
      <c r="N264" s="189" t="s">
        <v>38</v>
      </c>
      <c r="O264" s="190">
        <v>0.19195000000000001</v>
      </c>
      <c r="P264" s="190">
        <f t="shared" si="50"/>
        <v>10.7492</v>
      </c>
      <c r="Q264" s="190">
        <v>3.5E-4</v>
      </c>
      <c r="R264" s="190">
        <f t="shared" si="51"/>
        <v>1.9599999999999999E-2</v>
      </c>
      <c r="S264" s="190">
        <v>0</v>
      </c>
      <c r="T264" s="191">
        <f t="shared" si="52"/>
        <v>0</v>
      </c>
      <c r="AR264" s="192" t="s">
        <v>133</v>
      </c>
      <c r="AT264" s="192" t="s">
        <v>129</v>
      </c>
      <c r="AU264" s="192" t="s">
        <v>134</v>
      </c>
      <c r="AY264" s="106" t="s">
        <v>127</v>
      </c>
      <c r="BE264" s="193">
        <f t="shared" si="53"/>
        <v>0</v>
      </c>
      <c r="BF264" s="193">
        <f t="shared" si="54"/>
        <v>0</v>
      </c>
      <c r="BG264" s="193">
        <f t="shared" si="55"/>
        <v>0</v>
      </c>
      <c r="BH264" s="193">
        <f t="shared" si="56"/>
        <v>0</v>
      </c>
      <c r="BI264" s="193">
        <f t="shared" si="57"/>
        <v>0</v>
      </c>
      <c r="BJ264" s="106" t="s">
        <v>134</v>
      </c>
      <c r="BK264" s="193">
        <f t="shared" si="58"/>
        <v>0</v>
      </c>
      <c r="BL264" s="106" t="s">
        <v>133</v>
      </c>
      <c r="BM264" s="192" t="s">
        <v>608</v>
      </c>
    </row>
    <row r="265" spans="2:65" s="113" customFormat="1" ht="37.700000000000003" customHeight="1" x14ac:dyDescent="0.2">
      <c r="B265" s="70"/>
      <c r="C265" s="71" t="s">
        <v>609</v>
      </c>
      <c r="D265" s="79" t="s">
        <v>129</v>
      </c>
      <c r="E265" s="72" t="s">
        <v>610</v>
      </c>
      <c r="F265" s="201" t="s">
        <v>611</v>
      </c>
      <c r="G265" s="202" t="s">
        <v>138</v>
      </c>
      <c r="H265" s="203">
        <v>707.74400000000003</v>
      </c>
      <c r="I265" s="73"/>
      <c r="J265" s="210">
        <f t="shared" si="59"/>
        <v>0</v>
      </c>
      <c r="K265" s="74"/>
      <c r="L265" s="70"/>
      <c r="M265" s="188" t="s">
        <v>1</v>
      </c>
      <c r="N265" s="189" t="s">
        <v>38</v>
      </c>
      <c r="O265" s="190">
        <v>0.16400000000000001</v>
      </c>
      <c r="P265" s="190">
        <f t="shared" si="50"/>
        <v>116.07001600000001</v>
      </c>
      <c r="Q265" s="190">
        <v>0</v>
      </c>
      <c r="R265" s="190">
        <f t="shared" si="51"/>
        <v>0</v>
      </c>
      <c r="S265" s="190">
        <v>0.19600000000000001</v>
      </c>
      <c r="T265" s="191">
        <f t="shared" si="52"/>
        <v>138.71782400000001</v>
      </c>
      <c r="AR265" s="192" t="s">
        <v>133</v>
      </c>
      <c r="AT265" s="192" t="s">
        <v>129</v>
      </c>
      <c r="AU265" s="192" t="s">
        <v>134</v>
      </c>
      <c r="AY265" s="106" t="s">
        <v>127</v>
      </c>
      <c r="BE265" s="193">
        <f t="shared" si="53"/>
        <v>0</v>
      </c>
      <c r="BF265" s="193">
        <f t="shared" si="54"/>
        <v>0</v>
      </c>
      <c r="BG265" s="193">
        <f t="shared" si="55"/>
        <v>0</v>
      </c>
      <c r="BH265" s="193">
        <f t="shared" si="56"/>
        <v>0</v>
      </c>
      <c r="BI265" s="193">
        <f t="shared" si="57"/>
        <v>0</v>
      </c>
      <c r="BJ265" s="106" t="s">
        <v>134</v>
      </c>
      <c r="BK265" s="193">
        <f t="shared" si="58"/>
        <v>0</v>
      </c>
      <c r="BL265" s="106" t="s">
        <v>133</v>
      </c>
      <c r="BM265" s="192" t="s">
        <v>612</v>
      </c>
    </row>
    <row r="266" spans="2:65" s="113" customFormat="1" ht="44.25" customHeight="1" x14ac:dyDescent="0.2">
      <c r="B266" s="70"/>
      <c r="C266" s="71" t="s">
        <v>613</v>
      </c>
      <c r="D266" s="71" t="s">
        <v>129</v>
      </c>
      <c r="E266" s="72" t="s">
        <v>614</v>
      </c>
      <c r="F266" s="201" t="s">
        <v>615</v>
      </c>
      <c r="G266" s="202" t="s">
        <v>132</v>
      </c>
      <c r="H266" s="203">
        <v>14.599</v>
      </c>
      <c r="I266" s="73"/>
      <c r="J266" s="210">
        <f t="shared" si="59"/>
        <v>0</v>
      </c>
      <c r="K266" s="74"/>
      <c r="L266" s="70"/>
      <c r="M266" s="188" t="s">
        <v>1</v>
      </c>
      <c r="N266" s="189" t="s">
        <v>38</v>
      </c>
      <c r="O266" s="190">
        <v>1.4550000000000001</v>
      </c>
      <c r="P266" s="190">
        <f t="shared" si="50"/>
        <v>21.241545000000002</v>
      </c>
      <c r="Q266" s="190">
        <v>0</v>
      </c>
      <c r="R266" s="190">
        <f t="shared" si="51"/>
        <v>0</v>
      </c>
      <c r="S266" s="190">
        <v>1.905</v>
      </c>
      <c r="T266" s="191">
        <f t="shared" si="52"/>
        <v>27.811095000000002</v>
      </c>
      <c r="AR266" s="192" t="s">
        <v>133</v>
      </c>
      <c r="AT266" s="192" t="s">
        <v>129</v>
      </c>
      <c r="AU266" s="192" t="s">
        <v>134</v>
      </c>
      <c r="AY266" s="106" t="s">
        <v>127</v>
      </c>
      <c r="BE266" s="193">
        <f t="shared" si="53"/>
        <v>0</v>
      </c>
      <c r="BF266" s="193">
        <f t="shared" si="54"/>
        <v>0</v>
      </c>
      <c r="BG266" s="193">
        <f t="shared" si="55"/>
        <v>0</v>
      </c>
      <c r="BH266" s="193">
        <f t="shared" si="56"/>
        <v>0</v>
      </c>
      <c r="BI266" s="193">
        <f t="shared" si="57"/>
        <v>0</v>
      </c>
      <c r="BJ266" s="106" t="s">
        <v>134</v>
      </c>
      <c r="BK266" s="193">
        <f t="shared" si="58"/>
        <v>0</v>
      </c>
      <c r="BL266" s="106" t="s">
        <v>133</v>
      </c>
      <c r="BM266" s="192" t="s">
        <v>616</v>
      </c>
    </row>
    <row r="267" spans="2:65" s="113" customFormat="1" ht="24.2" customHeight="1" x14ac:dyDescent="0.2">
      <c r="B267" s="70"/>
      <c r="C267" s="71" t="s">
        <v>617</v>
      </c>
      <c r="D267" s="71" t="s">
        <v>129</v>
      </c>
      <c r="E267" s="72" t="s">
        <v>618</v>
      </c>
      <c r="F267" s="201" t="s">
        <v>619</v>
      </c>
      <c r="G267" s="202" t="s">
        <v>132</v>
      </c>
      <c r="H267" s="203">
        <v>6.718</v>
      </c>
      <c r="I267" s="73"/>
      <c r="J267" s="210">
        <f t="shared" si="59"/>
        <v>0</v>
      </c>
      <c r="K267" s="74"/>
      <c r="L267" s="70"/>
      <c r="M267" s="188" t="s">
        <v>1</v>
      </c>
      <c r="N267" s="189" t="s">
        <v>38</v>
      </c>
      <c r="O267" s="190">
        <v>5.7830000000000004</v>
      </c>
      <c r="P267" s="190">
        <f t="shared" si="50"/>
        <v>38.850194000000002</v>
      </c>
      <c r="Q267" s="190">
        <v>0</v>
      </c>
      <c r="R267" s="190">
        <f t="shared" si="51"/>
        <v>0</v>
      </c>
      <c r="S267" s="190">
        <v>2.4</v>
      </c>
      <c r="T267" s="191">
        <f t="shared" si="52"/>
        <v>16.123200000000001</v>
      </c>
      <c r="AR267" s="192" t="s">
        <v>133</v>
      </c>
      <c r="AT267" s="192" t="s">
        <v>129</v>
      </c>
      <c r="AU267" s="192" t="s">
        <v>134</v>
      </c>
      <c r="AY267" s="106" t="s">
        <v>127</v>
      </c>
      <c r="BE267" s="193">
        <f t="shared" si="53"/>
        <v>0</v>
      </c>
      <c r="BF267" s="193">
        <f t="shared" si="54"/>
        <v>0</v>
      </c>
      <c r="BG267" s="193">
        <f t="shared" si="55"/>
        <v>0</v>
      </c>
      <c r="BH267" s="193">
        <f t="shared" si="56"/>
        <v>0</v>
      </c>
      <c r="BI267" s="193">
        <f t="shared" si="57"/>
        <v>0</v>
      </c>
      <c r="BJ267" s="106" t="s">
        <v>134</v>
      </c>
      <c r="BK267" s="193">
        <f t="shared" si="58"/>
        <v>0</v>
      </c>
      <c r="BL267" s="106" t="s">
        <v>133</v>
      </c>
      <c r="BM267" s="192" t="s">
        <v>620</v>
      </c>
    </row>
    <row r="268" spans="2:65" s="113" customFormat="1" ht="37.700000000000003" customHeight="1" x14ac:dyDescent="0.2">
      <c r="B268" s="70"/>
      <c r="C268" s="71" t="s">
        <v>621</v>
      </c>
      <c r="D268" s="71" t="s">
        <v>129</v>
      </c>
      <c r="E268" s="72" t="s">
        <v>622</v>
      </c>
      <c r="F268" s="201" t="s">
        <v>623</v>
      </c>
      <c r="G268" s="202" t="s">
        <v>132</v>
      </c>
      <c r="H268" s="203">
        <v>49.066000000000003</v>
      </c>
      <c r="I268" s="73"/>
      <c r="J268" s="210">
        <f t="shared" si="59"/>
        <v>0</v>
      </c>
      <c r="K268" s="74"/>
      <c r="L268" s="70"/>
      <c r="M268" s="188" t="s">
        <v>1</v>
      </c>
      <c r="N268" s="189" t="s">
        <v>38</v>
      </c>
      <c r="O268" s="190">
        <v>10.019880000000001</v>
      </c>
      <c r="P268" s="190">
        <f t="shared" si="50"/>
        <v>491.63543208000004</v>
      </c>
      <c r="Q268" s="190">
        <v>0</v>
      </c>
      <c r="R268" s="190">
        <f t="shared" si="51"/>
        <v>0</v>
      </c>
      <c r="S268" s="190">
        <v>2.2000000000000002</v>
      </c>
      <c r="T268" s="191">
        <f t="shared" si="52"/>
        <v>107.94520000000001</v>
      </c>
      <c r="AR268" s="192" t="s">
        <v>133</v>
      </c>
      <c r="AT268" s="192" t="s">
        <v>129</v>
      </c>
      <c r="AU268" s="192" t="s">
        <v>134</v>
      </c>
      <c r="AY268" s="106" t="s">
        <v>127</v>
      </c>
      <c r="BE268" s="193">
        <f t="shared" si="53"/>
        <v>0</v>
      </c>
      <c r="BF268" s="193">
        <f t="shared" si="54"/>
        <v>0</v>
      </c>
      <c r="BG268" s="193">
        <f t="shared" si="55"/>
        <v>0</v>
      </c>
      <c r="BH268" s="193">
        <f t="shared" si="56"/>
        <v>0</v>
      </c>
      <c r="BI268" s="193">
        <f t="shared" si="57"/>
        <v>0</v>
      </c>
      <c r="BJ268" s="106" t="s">
        <v>134</v>
      </c>
      <c r="BK268" s="193">
        <f t="shared" si="58"/>
        <v>0</v>
      </c>
      <c r="BL268" s="106" t="s">
        <v>133</v>
      </c>
      <c r="BM268" s="192" t="s">
        <v>624</v>
      </c>
    </row>
    <row r="269" spans="2:65" s="113" customFormat="1" ht="37.700000000000003" customHeight="1" x14ac:dyDescent="0.2">
      <c r="B269" s="70"/>
      <c r="C269" s="71" t="s">
        <v>625</v>
      </c>
      <c r="D269" s="71" t="s">
        <v>129</v>
      </c>
      <c r="E269" s="72" t="s">
        <v>626</v>
      </c>
      <c r="F269" s="201" t="s">
        <v>627</v>
      </c>
      <c r="G269" s="202" t="s">
        <v>132</v>
      </c>
      <c r="H269" s="203">
        <v>0.71</v>
      </c>
      <c r="I269" s="73"/>
      <c r="J269" s="210">
        <f t="shared" si="59"/>
        <v>0</v>
      </c>
      <c r="K269" s="74"/>
      <c r="L269" s="70"/>
      <c r="M269" s="188" t="s">
        <v>1</v>
      </c>
      <c r="N269" s="189" t="s">
        <v>38</v>
      </c>
      <c r="O269" s="190">
        <v>6.6262100000000004</v>
      </c>
      <c r="P269" s="190">
        <f t="shared" si="50"/>
        <v>4.7046090999999999</v>
      </c>
      <c r="Q269" s="190">
        <v>0</v>
      </c>
      <c r="R269" s="190">
        <f t="shared" si="51"/>
        <v>0</v>
      </c>
      <c r="S269" s="190">
        <v>2.2000000000000002</v>
      </c>
      <c r="T269" s="191">
        <f t="shared" si="52"/>
        <v>1.5620000000000001</v>
      </c>
      <c r="AR269" s="192" t="s">
        <v>133</v>
      </c>
      <c r="AT269" s="192" t="s">
        <v>129</v>
      </c>
      <c r="AU269" s="192" t="s">
        <v>134</v>
      </c>
      <c r="AY269" s="106" t="s">
        <v>127</v>
      </c>
      <c r="BE269" s="193">
        <f t="shared" si="53"/>
        <v>0</v>
      </c>
      <c r="BF269" s="193">
        <f t="shared" si="54"/>
        <v>0</v>
      </c>
      <c r="BG269" s="193">
        <f t="shared" si="55"/>
        <v>0</v>
      </c>
      <c r="BH269" s="193">
        <f t="shared" si="56"/>
        <v>0</v>
      </c>
      <c r="BI269" s="193">
        <f t="shared" si="57"/>
        <v>0</v>
      </c>
      <c r="BJ269" s="106" t="s">
        <v>134</v>
      </c>
      <c r="BK269" s="193">
        <f t="shared" si="58"/>
        <v>0</v>
      </c>
      <c r="BL269" s="106" t="s">
        <v>133</v>
      </c>
      <c r="BM269" s="192" t="s">
        <v>628</v>
      </c>
    </row>
    <row r="270" spans="2:65" s="113" customFormat="1" ht="37.700000000000003" customHeight="1" x14ac:dyDescent="0.2">
      <c r="B270" s="70"/>
      <c r="C270" s="71" t="s">
        <v>629</v>
      </c>
      <c r="D270" s="71" t="s">
        <v>129</v>
      </c>
      <c r="E270" s="72" t="s">
        <v>630</v>
      </c>
      <c r="F270" s="201" t="s">
        <v>631</v>
      </c>
      <c r="G270" s="202" t="s">
        <v>132</v>
      </c>
      <c r="H270" s="203">
        <v>4.4320000000000004</v>
      </c>
      <c r="I270" s="73"/>
      <c r="J270" s="210">
        <f t="shared" si="59"/>
        <v>0</v>
      </c>
      <c r="K270" s="74"/>
      <c r="L270" s="70"/>
      <c r="M270" s="188" t="s">
        <v>1</v>
      </c>
      <c r="N270" s="189" t="s">
        <v>38</v>
      </c>
      <c r="O270" s="190">
        <v>8.3529699999999991</v>
      </c>
      <c r="P270" s="190">
        <f t="shared" si="50"/>
        <v>37.020363039999999</v>
      </c>
      <c r="Q270" s="190">
        <v>0</v>
      </c>
      <c r="R270" s="190">
        <f t="shared" si="51"/>
        <v>0</v>
      </c>
      <c r="S270" s="190">
        <v>2.2000000000000002</v>
      </c>
      <c r="T270" s="191">
        <f t="shared" si="52"/>
        <v>9.7504000000000008</v>
      </c>
      <c r="AR270" s="192" t="s">
        <v>133</v>
      </c>
      <c r="AT270" s="192" t="s">
        <v>129</v>
      </c>
      <c r="AU270" s="192" t="s">
        <v>134</v>
      </c>
      <c r="AY270" s="106" t="s">
        <v>127</v>
      </c>
      <c r="BE270" s="193">
        <f t="shared" si="53"/>
        <v>0</v>
      </c>
      <c r="BF270" s="193">
        <f t="shared" si="54"/>
        <v>0</v>
      </c>
      <c r="BG270" s="193">
        <f t="shared" si="55"/>
        <v>0</v>
      </c>
      <c r="BH270" s="193">
        <f t="shared" si="56"/>
        <v>0</v>
      </c>
      <c r="BI270" s="193">
        <f t="shared" si="57"/>
        <v>0</v>
      </c>
      <c r="BJ270" s="106" t="s">
        <v>134</v>
      </c>
      <c r="BK270" s="193">
        <f t="shared" si="58"/>
        <v>0</v>
      </c>
      <c r="BL270" s="106" t="s">
        <v>133</v>
      </c>
      <c r="BM270" s="192" t="s">
        <v>632</v>
      </c>
    </row>
    <row r="271" spans="2:65" s="113" customFormat="1" ht="37.700000000000003" customHeight="1" x14ac:dyDescent="0.2">
      <c r="B271" s="70"/>
      <c r="C271" s="71" t="s">
        <v>633</v>
      </c>
      <c r="D271" s="71" t="s">
        <v>129</v>
      </c>
      <c r="E271" s="72" t="s">
        <v>634</v>
      </c>
      <c r="F271" s="201" t="s">
        <v>635</v>
      </c>
      <c r="G271" s="202" t="s">
        <v>132</v>
      </c>
      <c r="H271" s="203">
        <v>1.42</v>
      </c>
      <c r="I271" s="73"/>
      <c r="J271" s="210">
        <f t="shared" si="59"/>
        <v>0</v>
      </c>
      <c r="K271" s="74"/>
      <c r="L271" s="70"/>
      <c r="M271" s="188" t="s">
        <v>1</v>
      </c>
      <c r="N271" s="189" t="s">
        <v>38</v>
      </c>
      <c r="O271" s="190">
        <v>5.4031799999999999</v>
      </c>
      <c r="P271" s="190">
        <f t="shared" si="50"/>
        <v>7.6725155999999997</v>
      </c>
      <c r="Q271" s="190">
        <v>0</v>
      </c>
      <c r="R271" s="190">
        <f t="shared" si="51"/>
        <v>0</v>
      </c>
      <c r="S271" s="190">
        <v>2.2000000000000002</v>
      </c>
      <c r="T271" s="191">
        <f t="shared" si="52"/>
        <v>3.1240000000000001</v>
      </c>
      <c r="AR271" s="192" t="s">
        <v>133</v>
      </c>
      <c r="AT271" s="192" t="s">
        <v>129</v>
      </c>
      <c r="AU271" s="192" t="s">
        <v>134</v>
      </c>
      <c r="AY271" s="106" t="s">
        <v>127</v>
      </c>
      <c r="BE271" s="193">
        <f t="shared" si="53"/>
        <v>0</v>
      </c>
      <c r="BF271" s="193">
        <f t="shared" si="54"/>
        <v>0</v>
      </c>
      <c r="BG271" s="193">
        <f t="shared" si="55"/>
        <v>0</v>
      </c>
      <c r="BH271" s="193">
        <f t="shared" si="56"/>
        <v>0</v>
      </c>
      <c r="BI271" s="193">
        <f t="shared" si="57"/>
        <v>0</v>
      </c>
      <c r="BJ271" s="106" t="s">
        <v>134</v>
      </c>
      <c r="BK271" s="193">
        <f t="shared" si="58"/>
        <v>0</v>
      </c>
      <c r="BL271" s="106" t="s">
        <v>133</v>
      </c>
      <c r="BM271" s="192" t="s">
        <v>636</v>
      </c>
    </row>
    <row r="272" spans="2:65" s="113" customFormat="1" ht="24.2" customHeight="1" x14ac:dyDescent="0.2">
      <c r="B272" s="70"/>
      <c r="C272" s="71" t="s">
        <v>637</v>
      </c>
      <c r="D272" s="71" t="s">
        <v>129</v>
      </c>
      <c r="E272" s="72" t="s">
        <v>638</v>
      </c>
      <c r="F272" s="201" t="s">
        <v>639</v>
      </c>
      <c r="G272" s="202" t="s">
        <v>138</v>
      </c>
      <c r="H272" s="203">
        <v>1355.63</v>
      </c>
      <c r="I272" s="73"/>
      <c r="J272" s="210">
        <f t="shared" si="59"/>
        <v>0</v>
      </c>
      <c r="K272" s="74"/>
      <c r="L272" s="70"/>
      <c r="M272" s="188" t="s">
        <v>1</v>
      </c>
      <c r="N272" s="189" t="s">
        <v>38</v>
      </c>
      <c r="O272" s="190">
        <v>0.307</v>
      </c>
      <c r="P272" s="190">
        <f t="shared" si="50"/>
        <v>416.17841000000004</v>
      </c>
      <c r="Q272" s="190">
        <v>1.0000000000000001E-5</v>
      </c>
      <c r="R272" s="190">
        <f t="shared" si="51"/>
        <v>1.3556300000000002E-2</v>
      </c>
      <c r="S272" s="190">
        <v>6.0000000000000001E-3</v>
      </c>
      <c r="T272" s="191">
        <f t="shared" si="52"/>
        <v>8.1337800000000016</v>
      </c>
      <c r="AR272" s="192" t="s">
        <v>133</v>
      </c>
      <c r="AT272" s="192" t="s">
        <v>129</v>
      </c>
      <c r="AU272" s="192" t="s">
        <v>134</v>
      </c>
      <c r="AY272" s="106" t="s">
        <v>127</v>
      </c>
      <c r="BE272" s="193">
        <f t="shared" si="53"/>
        <v>0</v>
      </c>
      <c r="BF272" s="193">
        <f t="shared" si="54"/>
        <v>0</v>
      </c>
      <c r="BG272" s="193">
        <f t="shared" si="55"/>
        <v>0</v>
      </c>
      <c r="BH272" s="193">
        <f t="shared" si="56"/>
        <v>0</v>
      </c>
      <c r="BI272" s="193">
        <f t="shared" si="57"/>
        <v>0</v>
      </c>
      <c r="BJ272" s="106" t="s">
        <v>134</v>
      </c>
      <c r="BK272" s="193">
        <f t="shared" si="58"/>
        <v>0</v>
      </c>
      <c r="BL272" s="106" t="s">
        <v>133</v>
      </c>
      <c r="BM272" s="192" t="s">
        <v>640</v>
      </c>
    </row>
    <row r="273" spans="2:65" s="113" customFormat="1" ht="33" customHeight="1" x14ac:dyDescent="0.2">
      <c r="B273" s="70"/>
      <c r="C273" s="71" t="s">
        <v>641</v>
      </c>
      <c r="D273" s="71" t="s">
        <v>129</v>
      </c>
      <c r="E273" s="72" t="s">
        <v>642</v>
      </c>
      <c r="F273" s="201" t="s">
        <v>643</v>
      </c>
      <c r="G273" s="202" t="s">
        <v>132</v>
      </c>
      <c r="H273" s="203">
        <v>49.776000000000003</v>
      </c>
      <c r="I273" s="73"/>
      <c r="J273" s="210">
        <f t="shared" si="59"/>
        <v>0</v>
      </c>
      <c r="K273" s="74"/>
      <c r="L273" s="70"/>
      <c r="M273" s="188" t="s">
        <v>1</v>
      </c>
      <c r="N273" s="189" t="s">
        <v>38</v>
      </c>
      <c r="O273" s="190">
        <v>4.1980000000000004</v>
      </c>
      <c r="P273" s="190">
        <f t="shared" si="50"/>
        <v>208.95964800000004</v>
      </c>
      <c r="Q273" s="190">
        <v>0</v>
      </c>
      <c r="R273" s="190">
        <f t="shared" si="51"/>
        <v>0</v>
      </c>
      <c r="S273" s="190">
        <v>0</v>
      </c>
      <c r="T273" s="191">
        <f t="shared" si="52"/>
        <v>0</v>
      </c>
      <c r="AR273" s="192" t="s">
        <v>133</v>
      </c>
      <c r="AT273" s="192" t="s">
        <v>129</v>
      </c>
      <c r="AU273" s="192" t="s">
        <v>134</v>
      </c>
      <c r="AY273" s="106" t="s">
        <v>127</v>
      </c>
      <c r="BE273" s="193">
        <f t="shared" si="53"/>
        <v>0</v>
      </c>
      <c r="BF273" s="193">
        <f t="shared" si="54"/>
        <v>0</v>
      </c>
      <c r="BG273" s="193">
        <f t="shared" si="55"/>
        <v>0</v>
      </c>
      <c r="BH273" s="193">
        <f t="shared" si="56"/>
        <v>0</v>
      </c>
      <c r="BI273" s="193">
        <f t="shared" si="57"/>
        <v>0</v>
      </c>
      <c r="BJ273" s="106" t="s">
        <v>134</v>
      </c>
      <c r="BK273" s="193">
        <f t="shared" si="58"/>
        <v>0</v>
      </c>
      <c r="BL273" s="106" t="s">
        <v>133</v>
      </c>
      <c r="BM273" s="192" t="s">
        <v>644</v>
      </c>
    </row>
    <row r="274" spans="2:65" s="113" customFormat="1" ht="24.2" customHeight="1" x14ac:dyDescent="0.2">
      <c r="B274" s="70"/>
      <c r="C274" s="71" t="s">
        <v>645</v>
      </c>
      <c r="D274" s="71" t="s">
        <v>129</v>
      </c>
      <c r="E274" s="72" t="s">
        <v>646</v>
      </c>
      <c r="F274" s="201" t="s">
        <v>647</v>
      </c>
      <c r="G274" s="202" t="s">
        <v>138</v>
      </c>
      <c r="H274" s="203">
        <v>104.2</v>
      </c>
      <c r="I274" s="73"/>
      <c r="J274" s="210">
        <f t="shared" si="59"/>
        <v>0</v>
      </c>
      <c r="K274" s="74"/>
      <c r="L274" s="70"/>
      <c r="M274" s="188" t="s">
        <v>1</v>
      </c>
      <c r="N274" s="189" t="s">
        <v>38</v>
      </c>
      <c r="O274" s="190">
        <v>0.16600000000000001</v>
      </c>
      <c r="P274" s="190">
        <f t="shared" si="50"/>
        <v>17.2972</v>
      </c>
      <c r="Q274" s="190">
        <v>0</v>
      </c>
      <c r="R274" s="190">
        <f t="shared" si="51"/>
        <v>0</v>
      </c>
      <c r="S274" s="190">
        <v>0.02</v>
      </c>
      <c r="T274" s="191">
        <f t="shared" si="52"/>
        <v>2.0840000000000001</v>
      </c>
      <c r="AR274" s="192" t="s">
        <v>133</v>
      </c>
      <c r="AT274" s="192" t="s">
        <v>129</v>
      </c>
      <c r="AU274" s="192" t="s">
        <v>134</v>
      </c>
      <c r="AY274" s="106" t="s">
        <v>127</v>
      </c>
      <c r="BE274" s="193">
        <f t="shared" si="53"/>
        <v>0</v>
      </c>
      <c r="BF274" s="193">
        <f t="shared" si="54"/>
        <v>0</v>
      </c>
      <c r="BG274" s="193">
        <f t="shared" si="55"/>
        <v>0</v>
      </c>
      <c r="BH274" s="193">
        <f t="shared" si="56"/>
        <v>0</v>
      </c>
      <c r="BI274" s="193">
        <f t="shared" si="57"/>
        <v>0</v>
      </c>
      <c r="BJ274" s="106" t="s">
        <v>134</v>
      </c>
      <c r="BK274" s="193">
        <f t="shared" si="58"/>
        <v>0</v>
      </c>
      <c r="BL274" s="106" t="s">
        <v>133</v>
      </c>
      <c r="BM274" s="192" t="s">
        <v>648</v>
      </c>
    </row>
    <row r="275" spans="2:65" s="113" customFormat="1" ht="24.2" customHeight="1" x14ac:dyDescent="0.2">
      <c r="B275" s="70"/>
      <c r="C275" s="71" t="s">
        <v>649</v>
      </c>
      <c r="D275" s="71" t="s">
        <v>129</v>
      </c>
      <c r="E275" s="72" t="s">
        <v>650</v>
      </c>
      <c r="F275" s="201" t="s">
        <v>651</v>
      </c>
      <c r="G275" s="202" t="s">
        <v>234</v>
      </c>
      <c r="H275" s="203">
        <v>12</v>
      </c>
      <c r="I275" s="73"/>
      <c r="J275" s="210">
        <f t="shared" si="59"/>
        <v>0</v>
      </c>
      <c r="K275" s="74"/>
      <c r="L275" s="70"/>
      <c r="M275" s="188" t="s">
        <v>1</v>
      </c>
      <c r="N275" s="189" t="s">
        <v>38</v>
      </c>
      <c r="O275" s="190">
        <v>6.0999999999999999E-2</v>
      </c>
      <c r="P275" s="190">
        <f t="shared" si="50"/>
        <v>0.73199999999999998</v>
      </c>
      <c r="Q275" s="190">
        <v>0</v>
      </c>
      <c r="R275" s="190">
        <f t="shared" si="51"/>
        <v>0</v>
      </c>
      <c r="S275" s="190">
        <v>1.6E-2</v>
      </c>
      <c r="T275" s="191">
        <f t="shared" si="52"/>
        <v>0.192</v>
      </c>
      <c r="AR275" s="192" t="s">
        <v>133</v>
      </c>
      <c r="AT275" s="192" t="s">
        <v>129</v>
      </c>
      <c r="AU275" s="192" t="s">
        <v>134</v>
      </c>
      <c r="AY275" s="106" t="s">
        <v>127</v>
      </c>
      <c r="BE275" s="193">
        <f t="shared" si="53"/>
        <v>0</v>
      </c>
      <c r="BF275" s="193">
        <f t="shared" si="54"/>
        <v>0</v>
      </c>
      <c r="BG275" s="193">
        <f t="shared" si="55"/>
        <v>0</v>
      </c>
      <c r="BH275" s="193">
        <f t="shared" si="56"/>
        <v>0</v>
      </c>
      <c r="BI275" s="193">
        <f t="shared" si="57"/>
        <v>0</v>
      </c>
      <c r="BJ275" s="106" t="s">
        <v>134</v>
      </c>
      <c r="BK275" s="193">
        <f t="shared" si="58"/>
        <v>0</v>
      </c>
      <c r="BL275" s="106" t="s">
        <v>133</v>
      </c>
      <c r="BM275" s="192" t="s">
        <v>652</v>
      </c>
    </row>
    <row r="276" spans="2:65" s="113" customFormat="1" ht="21.75" customHeight="1" x14ac:dyDescent="0.2">
      <c r="B276" s="70"/>
      <c r="C276" s="71" t="s">
        <v>653</v>
      </c>
      <c r="D276" s="71" t="s">
        <v>129</v>
      </c>
      <c r="E276" s="72" t="s">
        <v>654</v>
      </c>
      <c r="F276" s="201" t="s">
        <v>655</v>
      </c>
      <c r="G276" s="202" t="s">
        <v>332</v>
      </c>
      <c r="H276" s="203">
        <v>53.4</v>
      </c>
      <c r="I276" s="73"/>
      <c r="J276" s="210">
        <f t="shared" si="59"/>
        <v>0</v>
      </c>
      <c r="K276" s="74"/>
      <c r="L276" s="70"/>
      <c r="M276" s="188" t="s">
        <v>1</v>
      </c>
      <c r="N276" s="189" t="s">
        <v>38</v>
      </c>
      <c r="O276" s="190">
        <v>0.188</v>
      </c>
      <c r="P276" s="190">
        <f t="shared" si="50"/>
        <v>10.039199999999999</v>
      </c>
      <c r="Q276" s="190">
        <v>0</v>
      </c>
      <c r="R276" s="190">
        <f t="shared" si="51"/>
        <v>0</v>
      </c>
      <c r="S276" s="190">
        <v>8.0000000000000002E-3</v>
      </c>
      <c r="T276" s="191">
        <f t="shared" si="52"/>
        <v>0.42720000000000002</v>
      </c>
      <c r="AR276" s="192" t="s">
        <v>133</v>
      </c>
      <c r="AT276" s="192" t="s">
        <v>129</v>
      </c>
      <c r="AU276" s="192" t="s">
        <v>134</v>
      </c>
      <c r="AY276" s="106" t="s">
        <v>127</v>
      </c>
      <c r="BE276" s="193">
        <f t="shared" si="53"/>
        <v>0</v>
      </c>
      <c r="BF276" s="193">
        <f t="shared" si="54"/>
        <v>0</v>
      </c>
      <c r="BG276" s="193">
        <f t="shared" si="55"/>
        <v>0</v>
      </c>
      <c r="BH276" s="193">
        <f t="shared" si="56"/>
        <v>0</v>
      </c>
      <c r="BI276" s="193">
        <f t="shared" si="57"/>
        <v>0</v>
      </c>
      <c r="BJ276" s="106" t="s">
        <v>134</v>
      </c>
      <c r="BK276" s="193">
        <f t="shared" si="58"/>
        <v>0</v>
      </c>
      <c r="BL276" s="106" t="s">
        <v>133</v>
      </c>
      <c r="BM276" s="192" t="s">
        <v>656</v>
      </c>
    </row>
    <row r="277" spans="2:65" s="113" customFormat="1" ht="24.2" customHeight="1" x14ac:dyDescent="0.2">
      <c r="B277" s="70"/>
      <c r="C277" s="71" t="s">
        <v>657</v>
      </c>
      <c r="D277" s="79" t="s">
        <v>129</v>
      </c>
      <c r="E277" s="72" t="s">
        <v>658</v>
      </c>
      <c r="F277" s="201" t="s">
        <v>659</v>
      </c>
      <c r="G277" s="202" t="s">
        <v>332</v>
      </c>
      <c r="H277" s="203">
        <v>24.7</v>
      </c>
      <c r="I277" s="73"/>
      <c r="J277" s="210">
        <f t="shared" si="59"/>
        <v>0</v>
      </c>
      <c r="K277" s="74"/>
      <c r="L277" s="70"/>
      <c r="M277" s="188" t="s">
        <v>1</v>
      </c>
      <c r="N277" s="189" t="s">
        <v>38</v>
      </c>
      <c r="O277" s="190">
        <v>0.188</v>
      </c>
      <c r="P277" s="190">
        <f t="shared" si="50"/>
        <v>4.6436000000000002</v>
      </c>
      <c r="Q277" s="190">
        <v>0</v>
      </c>
      <c r="R277" s="190">
        <f t="shared" si="51"/>
        <v>0</v>
      </c>
      <c r="S277" s="190">
        <v>1.2E-2</v>
      </c>
      <c r="T277" s="191">
        <f t="shared" si="52"/>
        <v>0.2964</v>
      </c>
      <c r="AR277" s="192" t="s">
        <v>133</v>
      </c>
      <c r="AT277" s="192" t="s">
        <v>129</v>
      </c>
      <c r="AU277" s="192" t="s">
        <v>134</v>
      </c>
      <c r="AY277" s="106" t="s">
        <v>127</v>
      </c>
      <c r="BE277" s="193">
        <f t="shared" si="53"/>
        <v>0</v>
      </c>
      <c r="BF277" s="193">
        <f t="shared" si="54"/>
        <v>0</v>
      </c>
      <c r="BG277" s="193">
        <f t="shared" si="55"/>
        <v>0</v>
      </c>
      <c r="BH277" s="193">
        <f t="shared" si="56"/>
        <v>0</v>
      </c>
      <c r="BI277" s="193">
        <f t="shared" si="57"/>
        <v>0</v>
      </c>
      <c r="BJ277" s="106" t="s">
        <v>134</v>
      </c>
      <c r="BK277" s="193">
        <f t="shared" si="58"/>
        <v>0</v>
      </c>
      <c r="BL277" s="106" t="s">
        <v>133</v>
      </c>
      <c r="BM277" s="192" t="s">
        <v>660</v>
      </c>
    </row>
    <row r="278" spans="2:65" s="113" customFormat="1" ht="24.2" customHeight="1" x14ac:dyDescent="0.2">
      <c r="B278" s="70"/>
      <c r="C278" s="71" t="s">
        <v>661</v>
      </c>
      <c r="D278" s="79" t="s">
        <v>129</v>
      </c>
      <c r="E278" s="72" t="s">
        <v>662</v>
      </c>
      <c r="F278" s="201" t="s">
        <v>663</v>
      </c>
      <c r="G278" s="202" t="s">
        <v>234</v>
      </c>
      <c r="H278" s="203">
        <v>54</v>
      </c>
      <c r="I278" s="73"/>
      <c r="J278" s="210">
        <f t="shared" si="59"/>
        <v>0</v>
      </c>
      <c r="K278" s="74"/>
      <c r="L278" s="70"/>
      <c r="M278" s="188" t="s">
        <v>1</v>
      </c>
      <c r="N278" s="189" t="s">
        <v>38</v>
      </c>
      <c r="O278" s="190">
        <v>4.9000000000000002E-2</v>
      </c>
      <c r="P278" s="190">
        <f t="shared" si="50"/>
        <v>2.6459999999999999</v>
      </c>
      <c r="Q278" s="190">
        <v>0</v>
      </c>
      <c r="R278" s="190">
        <f t="shared" si="51"/>
        <v>0</v>
      </c>
      <c r="S278" s="190">
        <v>2.4E-2</v>
      </c>
      <c r="T278" s="191">
        <f t="shared" si="52"/>
        <v>1.296</v>
      </c>
      <c r="AR278" s="192" t="s">
        <v>133</v>
      </c>
      <c r="AT278" s="192" t="s">
        <v>129</v>
      </c>
      <c r="AU278" s="192" t="s">
        <v>134</v>
      </c>
      <c r="AY278" s="106" t="s">
        <v>127</v>
      </c>
      <c r="BE278" s="193">
        <f t="shared" si="53"/>
        <v>0</v>
      </c>
      <c r="BF278" s="193">
        <f t="shared" si="54"/>
        <v>0</v>
      </c>
      <c r="BG278" s="193">
        <f t="shared" si="55"/>
        <v>0</v>
      </c>
      <c r="BH278" s="193">
        <f t="shared" si="56"/>
        <v>0</v>
      </c>
      <c r="BI278" s="193">
        <f t="shared" si="57"/>
        <v>0</v>
      </c>
      <c r="BJ278" s="106" t="s">
        <v>134</v>
      </c>
      <c r="BK278" s="193">
        <f t="shared" si="58"/>
        <v>0</v>
      </c>
      <c r="BL278" s="106" t="s">
        <v>133</v>
      </c>
      <c r="BM278" s="192" t="s">
        <v>664</v>
      </c>
    </row>
    <row r="279" spans="2:65" s="113" customFormat="1" ht="24.2" customHeight="1" x14ac:dyDescent="0.2">
      <c r="B279" s="70"/>
      <c r="C279" s="71" t="s">
        <v>665</v>
      </c>
      <c r="D279" s="79" t="s">
        <v>129</v>
      </c>
      <c r="E279" s="72" t="s">
        <v>666</v>
      </c>
      <c r="F279" s="201" t="s">
        <v>667</v>
      </c>
      <c r="G279" s="202" t="s">
        <v>234</v>
      </c>
      <c r="H279" s="203">
        <v>8</v>
      </c>
      <c r="I279" s="73"/>
      <c r="J279" s="210">
        <f t="shared" si="59"/>
        <v>0</v>
      </c>
      <c r="K279" s="74"/>
      <c r="L279" s="70"/>
      <c r="M279" s="188" t="s">
        <v>1</v>
      </c>
      <c r="N279" s="189" t="s">
        <v>38</v>
      </c>
      <c r="O279" s="190">
        <v>8.8999999999999996E-2</v>
      </c>
      <c r="P279" s="190">
        <f t="shared" si="50"/>
        <v>0.71199999999999997</v>
      </c>
      <c r="Q279" s="190">
        <v>0</v>
      </c>
      <c r="R279" s="190">
        <f t="shared" si="51"/>
        <v>0</v>
      </c>
      <c r="S279" s="190">
        <v>2.7E-2</v>
      </c>
      <c r="T279" s="191">
        <f t="shared" si="52"/>
        <v>0.216</v>
      </c>
      <c r="AR279" s="192" t="s">
        <v>133</v>
      </c>
      <c r="AT279" s="192" t="s">
        <v>129</v>
      </c>
      <c r="AU279" s="192" t="s">
        <v>134</v>
      </c>
      <c r="AY279" s="106" t="s">
        <v>127</v>
      </c>
      <c r="BE279" s="193">
        <f t="shared" si="53"/>
        <v>0</v>
      </c>
      <c r="BF279" s="193">
        <f t="shared" si="54"/>
        <v>0</v>
      </c>
      <c r="BG279" s="193">
        <f t="shared" si="55"/>
        <v>0</v>
      </c>
      <c r="BH279" s="193">
        <f t="shared" si="56"/>
        <v>0</v>
      </c>
      <c r="BI279" s="193">
        <f t="shared" si="57"/>
        <v>0</v>
      </c>
      <c r="BJ279" s="106" t="s">
        <v>134</v>
      </c>
      <c r="BK279" s="193">
        <f t="shared" si="58"/>
        <v>0</v>
      </c>
      <c r="BL279" s="106" t="s">
        <v>133</v>
      </c>
      <c r="BM279" s="192" t="s">
        <v>668</v>
      </c>
    </row>
    <row r="280" spans="2:65" s="113" customFormat="1" ht="24.2" customHeight="1" x14ac:dyDescent="0.2">
      <c r="B280" s="70"/>
      <c r="C280" s="71" t="s">
        <v>669</v>
      </c>
      <c r="D280" s="71" t="s">
        <v>129</v>
      </c>
      <c r="E280" s="72" t="s">
        <v>670</v>
      </c>
      <c r="F280" s="201" t="s">
        <v>671</v>
      </c>
      <c r="G280" s="202" t="s">
        <v>138</v>
      </c>
      <c r="H280" s="203">
        <v>2.6</v>
      </c>
      <c r="I280" s="73"/>
      <c r="J280" s="210">
        <f t="shared" si="59"/>
        <v>0</v>
      </c>
      <c r="K280" s="74"/>
      <c r="L280" s="70"/>
      <c r="M280" s="188" t="s">
        <v>1</v>
      </c>
      <c r="N280" s="189" t="s">
        <v>38</v>
      </c>
      <c r="O280" s="190">
        <v>0.21099999999999999</v>
      </c>
      <c r="P280" s="190">
        <f t="shared" si="50"/>
        <v>0.54859999999999998</v>
      </c>
      <c r="Q280" s="190">
        <v>0</v>
      </c>
      <c r="R280" s="190">
        <f t="shared" si="51"/>
        <v>0</v>
      </c>
      <c r="S280" s="190">
        <v>2.7E-2</v>
      </c>
      <c r="T280" s="191">
        <f t="shared" si="52"/>
        <v>7.0199999999999999E-2</v>
      </c>
      <c r="AR280" s="192" t="s">
        <v>133</v>
      </c>
      <c r="AT280" s="192" t="s">
        <v>129</v>
      </c>
      <c r="AU280" s="192" t="s">
        <v>134</v>
      </c>
      <c r="AY280" s="106" t="s">
        <v>127</v>
      </c>
      <c r="BE280" s="193">
        <f t="shared" si="53"/>
        <v>0</v>
      </c>
      <c r="BF280" s="193">
        <f t="shared" si="54"/>
        <v>0</v>
      </c>
      <c r="BG280" s="193">
        <f t="shared" si="55"/>
        <v>0</v>
      </c>
      <c r="BH280" s="193">
        <f t="shared" si="56"/>
        <v>0</v>
      </c>
      <c r="BI280" s="193">
        <f t="shared" si="57"/>
        <v>0</v>
      </c>
      <c r="BJ280" s="106" t="s">
        <v>134</v>
      </c>
      <c r="BK280" s="193">
        <f t="shared" si="58"/>
        <v>0</v>
      </c>
      <c r="BL280" s="106" t="s">
        <v>133</v>
      </c>
      <c r="BM280" s="192" t="s">
        <v>672</v>
      </c>
    </row>
    <row r="281" spans="2:65" s="113" customFormat="1" ht="24.2" customHeight="1" x14ac:dyDescent="0.2">
      <c r="B281" s="70"/>
      <c r="C281" s="71" t="s">
        <v>673</v>
      </c>
      <c r="D281" s="71" t="s">
        <v>129</v>
      </c>
      <c r="E281" s="72" t="s">
        <v>674</v>
      </c>
      <c r="F281" s="201" t="s">
        <v>675</v>
      </c>
      <c r="G281" s="202" t="s">
        <v>138</v>
      </c>
      <c r="H281" s="203">
        <v>21.6</v>
      </c>
      <c r="I281" s="73"/>
      <c r="J281" s="210">
        <f t="shared" si="59"/>
        <v>0</v>
      </c>
      <c r="K281" s="74"/>
      <c r="L281" s="70"/>
      <c r="M281" s="188" t="s">
        <v>1</v>
      </c>
      <c r="N281" s="189" t="s">
        <v>38</v>
      </c>
      <c r="O281" s="190">
        <v>0.46400000000000002</v>
      </c>
      <c r="P281" s="190">
        <f t="shared" si="50"/>
        <v>10.022400000000001</v>
      </c>
      <c r="Q281" s="190">
        <v>0</v>
      </c>
      <c r="R281" s="190">
        <f t="shared" si="51"/>
        <v>0</v>
      </c>
      <c r="S281" s="190">
        <v>5.3999999999999999E-2</v>
      </c>
      <c r="T281" s="191">
        <f t="shared" si="52"/>
        <v>1.1664000000000001</v>
      </c>
      <c r="AR281" s="192" t="s">
        <v>133</v>
      </c>
      <c r="AT281" s="192" t="s">
        <v>129</v>
      </c>
      <c r="AU281" s="192" t="s">
        <v>134</v>
      </c>
      <c r="AY281" s="106" t="s">
        <v>127</v>
      </c>
      <c r="BE281" s="193">
        <f t="shared" si="53"/>
        <v>0</v>
      </c>
      <c r="BF281" s="193">
        <f t="shared" si="54"/>
        <v>0</v>
      </c>
      <c r="BG281" s="193">
        <f t="shared" si="55"/>
        <v>0</v>
      </c>
      <c r="BH281" s="193">
        <f t="shared" si="56"/>
        <v>0</v>
      </c>
      <c r="BI281" s="193">
        <f t="shared" si="57"/>
        <v>0</v>
      </c>
      <c r="BJ281" s="106" t="s">
        <v>134</v>
      </c>
      <c r="BK281" s="193">
        <f t="shared" si="58"/>
        <v>0</v>
      </c>
      <c r="BL281" s="106" t="s">
        <v>133</v>
      </c>
      <c r="BM281" s="192" t="s">
        <v>676</v>
      </c>
    </row>
    <row r="282" spans="2:65" s="113" customFormat="1" ht="21.75" customHeight="1" x14ac:dyDescent="0.2">
      <c r="B282" s="70"/>
      <c r="C282" s="71" t="s">
        <v>677</v>
      </c>
      <c r="D282" s="79" t="s">
        <v>129</v>
      </c>
      <c r="E282" s="72" t="s">
        <v>678</v>
      </c>
      <c r="F282" s="201" t="s">
        <v>679</v>
      </c>
      <c r="G282" s="202" t="s">
        <v>138</v>
      </c>
      <c r="H282" s="203">
        <v>6.125</v>
      </c>
      <c r="I282" s="73"/>
      <c r="J282" s="210">
        <f t="shared" si="59"/>
        <v>0</v>
      </c>
      <c r="K282" s="74"/>
      <c r="L282" s="70"/>
      <c r="M282" s="188" t="s">
        <v>1</v>
      </c>
      <c r="N282" s="189" t="s">
        <v>38</v>
      </c>
      <c r="O282" s="190">
        <v>0.32800000000000001</v>
      </c>
      <c r="P282" s="190">
        <f t="shared" si="50"/>
        <v>2.0089999999999999</v>
      </c>
      <c r="Q282" s="190">
        <v>0</v>
      </c>
      <c r="R282" s="190">
        <f t="shared" si="51"/>
        <v>0</v>
      </c>
      <c r="S282" s="190">
        <v>0.06</v>
      </c>
      <c r="T282" s="191">
        <f t="shared" si="52"/>
        <v>0.36749999999999999</v>
      </c>
      <c r="AR282" s="192" t="s">
        <v>133</v>
      </c>
      <c r="AT282" s="192" t="s">
        <v>129</v>
      </c>
      <c r="AU282" s="192" t="s">
        <v>134</v>
      </c>
      <c r="AY282" s="106" t="s">
        <v>127</v>
      </c>
      <c r="BE282" s="193">
        <f t="shared" si="53"/>
        <v>0</v>
      </c>
      <c r="BF282" s="193">
        <f t="shared" si="54"/>
        <v>0</v>
      </c>
      <c r="BG282" s="193">
        <f t="shared" si="55"/>
        <v>0</v>
      </c>
      <c r="BH282" s="193">
        <f t="shared" si="56"/>
        <v>0</v>
      </c>
      <c r="BI282" s="193">
        <f t="shared" si="57"/>
        <v>0</v>
      </c>
      <c r="BJ282" s="106" t="s">
        <v>134</v>
      </c>
      <c r="BK282" s="193">
        <f t="shared" si="58"/>
        <v>0</v>
      </c>
      <c r="BL282" s="106" t="s">
        <v>133</v>
      </c>
      <c r="BM282" s="192" t="s">
        <v>680</v>
      </c>
    </row>
    <row r="283" spans="2:65" s="113" customFormat="1" ht="24.2" customHeight="1" x14ac:dyDescent="0.2">
      <c r="B283" s="70"/>
      <c r="C283" s="71" t="s">
        <v>681</v>
      </c>
      <c r="D283" s="71" t="s">
        <v>129</v>
      </c>
      <c r="E283" s="72" t="s">
        <v>682</v>
      </c>
      <c r="F283" s="201" t="s">
        <v>683</v>
      </c>
      <c r="G283" s="202" t="s">
        <v>234</v>
      </c>
      <c r="H283" s="203">
        <v>6</v>
      </c>
      <c r="I283" s="73"/>
      <c r="J283" s="210">
        <f t="shared" si="59"/>
        <v>0</v>
      </c>
      <c r="K283" s="74"/>
      <c r="L283" s="70"/>
      <c r="M283" s="188" t="s">
        <v>1</v>
      </c>
      <c r="N283" s="189" t="s">
        <v>38</v>
      </c>
      <c r="O283" s="190">
        <v>0.11</v>
      </c>
      <c r="P283" s="190">
        <f t="shared" si="50"/>
        <v>0.66</v>
      </c>
      <c r="Q283" s="190">
        <v>0</v>
      </c>
      <c r="R283" s="190">
        <f t="shared" si="51"/>
        <v>0</v>
      </c>
      <c r="S283" s="190">
        <v>0.06</v>
      </c>
      <c r="T283" s="191">
        <f t="shared" si="52"/>
        <v>0.36</v>
      </c>
      <c r="AR283" s="192" t="s">
        <v>133</v>
      </c>
      <c r="AT283" s="192" t="s">
        <v>129</v>
      </c>
      <c r="AU283" s="192" t="s">
        <v>134</v>
      </c>
      <c r="AY283" s="106" t="s">
        <v>127</v>
      </c>
      <c r="BE283" s="193">
        <f t="shared" si="53"/>
        <v>0</v>
      </c>
      <c r="BF283" s="193">
        <f t="shared" si="54"/>
        <v>0</v>
      </c>
      <c r="BG283" s="193">
        <f t="shared" si="55"/>
        <v>0</v>
      </c>
      <c r="BH283" s="193">
        <f t="shared" si="56"/>
        <v>0</v>
      </c>
      <c r="BI283" s="193">
        <f t="shared" si="57"/>
        <v>0</v>
      </c>
      <c r="BJ283" s="106" t="s">
        <v>134</v>
      </c>
      <c r="BK283" s="193">
        <f t="shared" si="58"/>
        <v>0</v>
      </c>
      <c r="BL283" s="106" t="s">
        <v>133</v>
      </c>
      <c r="BM283" s="192" t="s">
        <v>684</v>
      </c>
    </row>
    <row r="284" spans="2:65" s="113" customFormat="1" ht="24.2" customHeight="1" x14ac:dyDescent="0.2">
      <c r="B284" s="70"/>
      <c r="C284" s="71" t="s">
        <v>685</v>
      </c>
      <c r="D284" s="79" t="s">
        <v>129</v>
      </c>
      <c r="E284" s="72" t="s">
        <v>686</v>
      </c>
      <c r="F284" s="201" t="s">
        <v>687</v>
      </c>
      <c r="G284" s="202" t="s">
        <v>138</v>
      </c>
      <c r="H284" s="203">
        <v>108</v>
      </c>
      <c r="I284" s="73"/>
      <c r="J284" s="210">
        <f t="shared" si="59"/>
        <v>0</v>
      </c>
      <c r="K284" s="74"/>
      <c r="L284" s="70"/>
      <c r="M284" s="188" t="s">
        <v>1</v>
      </c>
      <c r="N284" s="189" t="s">
        <v>38</v>
      </c>
      <c r="O284" s="190">
        <v>1.6</v>
      </c>
      <c r="P284" s="190">
        <f t="shared" si="50"/>
        <v>172.8</v>
      </c>
      <c r="Q284" s="190">
        <v>0</v>
      </c>
      <c r="R284" s="190">
        <f t="shared" si="51"/>
        <v>0</v>
      </c>
      <c r="S284" s="190">
        <v>7.5999999999999998E-2</v>
      </c>
      <c r="T284" s="191">
        <f t="shared" si="52"/>
        <v>8.2080000000000002</v>
      </c>
      <c r="AR284" s="192" t="s">
        <v>133</v>
      </c>
      <c r="AT284" s="192" t="s">
        <v>129</v>
      </c>
      <c r="AU284" s="192" t="s">
        <v>134</v>
      </c>
      <c r="AY284" s="106" t="s">
        <v>127</v>
      </c>
      <c r="BE284" s="193">
        <f t="shared" si="53"/>
        <v>0</v>
      </c>
      <c r="BF284" s="193">
        <f t="shared" si="54"/>
        <v>0</v>
      </c>
      <c r="BG284" s="193">
        <f t="shared" si="55"/>
        <v>0</v>
      </c>
      <c r="BH284" s="193">
        <f t="shared" si="56"/>
        <v>0</v>
      </c>
      <c r="BI284" s="193">
        <f t="shared" si="57"/>
        <v>0</v>
      </c>
      <c r="BJ284" s="106" t="s">
        <v>134</v>
      </c>
      <c r="BK284" s="193">
        <f t="shared" si="58"/>
        <v>0</v>
      </c>
      <c r="BL284" s="106" t="s">
        <v>133</v>
      </c>
      <c r="BM284" s="192" t="s">
        <v>688</v>
      </c>
    </row>
    <row r="285" spans="2:65" s="113" customFormat="1" ht="24.2" customHeight="1" x14ac:dyDescent="0.2">
      <c r="B285" s="70"/>
      <c r="C285" s="71" t="s">
        <v>689</v>
      </c>
      <c r="D285" s="71" t="s">
        <v>129</v>
      </c>
      <c r="E285" s="72" t="s">
        <v>690</v>
      </c>
      <c r="F285" s="201" t="s">
        <v>691</v>
      </c>
      <c r="G285" s="202" t="s">
        <v>234</v>
      </c>
      <c r="H285" s="203">
        <v>3</v>
      </c>
      <c r="I285" s="73"/>
      <c r="J285" s="210">
        <f t="shared" si="59"/>
        <v>0</v>
      </c>
      <c r="K285" s="74"/>
      <c r="L285" s="70"/>
      <c r="M285" s="188" t="s">
        <v>1</v>
      </c>
      <c r="N285" s="189" t="s">
        <v>38</v>
      </c>
      <c r="O285" s="190">
        <v>0.21099999999999999</v>
      </c>
      <c r="P285" s="190">
        <f t="shared" si="50"/>
        <v>0.63300000000000001</v>
      </c>
      <c r="Q285" s="190">
        <v>0</v>
      </c>
      <c r="R285" s="190">
        <f t="shared" si="51"/>
        <v>0</v>
      </c>
      <c r="S285" s="190">
        <v>2.5999999999999999E-2</v>
      </c>
      <c r="T285" s="191">
        <f t="shared" si="52"/>
        <v>7.8E-2</v>
      </c>
      <c r="AR285" s="192" t="s">
        <v>133</v>
      </c>
      <c r="AT285" s="192" t="s">
        <v>129</v>
      </c>
      <c r="AU285" s="192" t="s">
        <v>134</v>
      </c>
      <c r="AY285" s="106" t="s">
        <v>127</v>
      </c>
      <c r="BE285" s="193">
        <f t="shared" si="53"/>
        <v>0</v>
      </c>
      <c r="BF285" s="193">
        <f t="shared" si="54"/>
        <v>0</v>
      </c>
      <c r="BG285" s="193">
        <f t="shared" si="55"/>
        <v>0</v>
      </c>
      <c r="BH285" s="193">
        <f t="shared" si="56"/>
        <v>0</v>
      </c>
      <c r="BI285" s="193">
        <f t="shared" si="57"/>
        <v>0</v>
      </c>
      <c r="BJ285" s="106" t="s">
        <v>134</v>
      </c>
      <c r="BK285" s="193">
        <f t="shared" si="58"/>
        <v>0</v>
      </c>
      <c r="BL285" s="106" t="s">
        <v>133</v>
      </c>
      <c r="BM285" s="192" t="s">
        <v>692</v>
      </c>
    </row>
    <row r="286" spans="2:65" s="113" customFormat="1" ht="24.2" customHeight="1" x14ac:dyDescent="0.2">
      <c r="B286" s="70"/>
      <c r="C286" s="71" t="s">
        <v>693</v>
      </c>
      <c r="D286" s="79" t="s">
        <v>129</v>
      </c>
      <c r="E286" s="72" t="s">
        <v>694</v>
      </c>
      <c r="F286" s="201" t="s">
        <v>695</v>
      </c>
      <c r="G286" s="202" t="s">
        <v>138</v>
      </c>
      <c r="H286" s="203">
        <v>5.8659999999999997</v>
      </c>
      <c r="I286" s="73"/>
      <c r="J286" s="210">
        <f t="shared" si="59"/>
        <v>0</v>
      </c>
      <c r="K286" s="74"/>
      <c r="L286" s="70"/>
      <c r="M286" s="188" t="s">
        <v>1</v>
      </c>
      <c r="N286" s="189" t="s">
        <v>38</v>
      </c>
      <c r="O286" s="190">
        <v>0.63700000000000001</v>
      </c>
      <c r="P286" s="190">
        <f t="shared" si="50"/>
        <v>3.7366419999999998</v>
      </c>
      <c r="Q286" s="190">
        <v>0</v>
      </c>
      <c r="R286" s="190">
        <f t="shared" si="51"/>
        <v>0</v>
      </c>
      <c r="S286" s="190">
        <v>0.28100000000000003</v>
      </c>
      <c r="T286" s="191">
        <f t="shared" si="52"/>
        <v>1.6483460000000001</v>
      </c>
      <c r="AR286" s="192" t="s">
        <v>133</v>
      </c>
      <c r="AT286" s="192" t="s">
        <v>129</v>
      </c>
      <c r="AU286" s="192" t="s">
        <v>134</v>
      </c>
      <c r="AY286" s="106" t="s">
        <v>127</v>
      </c>
      <c r="BE286" s="193">
        <f t="shared" si="53"/>
        <v>0</v>
      </c>
      <c r="BF286" s="193">
        <f t="shared" si="54"/>
        <v>0</v>
      </c>
      <c r="BG286" s="193">
        <f t="shared" si="55"/>
        <v>0</v>
      </c>
      <c r="BH286" s="193">
        <f t="shared" si="56"/>
        <v>0</v>
      </c>
      <c r="BI286" s="193">
        <f t="shared" si="57"/>
        <v>0</v>
      </c>
      <c r="BJ286" s="106" t="s">
        <v>134</v>
      </c>
      <c r="BK286" s="193">
        <f t="shared" si="58"/>
        <v>0</v>
      </c>
      <c r="BL286" s="106" t="s">
        <v>133</v>
      </c>
      <c r="BM286" s="192" t="s">
        <v>696</v>
      </c>
    </row>
    <row r="287" spans="2:65" s="113" customFormat="1" ht="24.2" customHeight="1" x14ac:dyDescent="0.2">
      <c r="B287" s="70"/>
      <c r="C287" s="71" t="s">
        <v>697</v>
      </c>
      <c r="D287" s="71" t="s">
        <v>129</v>
      </c>
      <c r="E287" s="72" t="s">
        <v>698</v>
      </c>
      <c r="F287" s="201" t="s">
        <v>699</v>
      </c>
      <c r="G287" s="202" t="s">
        <v>132</v>
      </c>
      <c r="H287" s="203">
        <v>0.124</v>
      </c>
      <c r="I287" s="73"/>
      <c r="J287" s="210">
        <f t="shared" si="59"/>
        <v>0</v>
      </c>
      <c r="K287" s="74"/>
      <c r="L287" s="70"/>
      <c r="M287" s="188" t="s">
        <v>1</v>
      </c>
      <c r="N287" s="189" t="s">
        <v>38</v>
      </c>
      <c r="O287" s="190">
        <v>5.41</v>
      </c>
      <c r="P287" s="190">
        <f t="shared" si="50"/>
        <v>0.67083999999999999</v>
      </c>
      <c r="Q287" s="190">
        <v>0</v>
      </c>
      <c r="R287" s="190">
        <f t="shared" si="51"/>
        <v>0</v>
      </c>
      <c r="S287" s="190">
        <v>1.875</v>
      </c>
      <c r="T287" s="191">
        <f t="shared" si="52"/>
        <v>0.23249999999999998</v>
      </c>
      <c r="AR287" s="192" t="s">
        <v>133</v>
      </c>
      <c r="AT287" s="192" t="s">
        <v>129</v>
      </c>
      <c r="AU287" s="192" t="s">
        <v>134</v>
      </c>
      <c r="AY287" s="106" t="s">
        <v>127</v>
      </c>
      <c r="BE287" s="193">
        <f t="shared" si="53"/>
        <v>0</v>
      </c>
      <c r="BF287" s="193">
        <f t="shared" si="54"/>
        <v>0</v>
      </c>
      <c r="BG287" s="193">
        <f t="shared" si="55"/>
        <v>0</v>
      </c>
      <c r="BH287" s="193">
        <f t="shared" si="56"/>
        <v>0</v>
      </c>
      <c r="BI287" s="193">
        <f t="shared" si="57"/>
        <v>0</v>
      </c>
      <c r="BJ287" s="106" t="s">
        <v>134</v>
      </c>
      <c r="BK287" s="193">
        <f t="shared" si="58"/>
        <v>0</v>
      </c>
      <c r="BL287" s="106" t="s">
        <v>133</v>
      </c>
      <c r="BM287" s="192" t="s">
        <v>700</v>
      </c>
    </row>
    <row r="288" spans="2:65" s="113" customFormat="1" ht="24.2" customHeight="1" x14ac:dyDescent="0.2">
      <c r="B288" s="70"/>
      <c r="C288" s="71" t="s">
        <v>701</v>
      </c>
      <c r="D288" s="71" t="s">
        <v>129</v>
      </c>
      <c r="E288" s="72" t="s">
        <v>702</v>
      </c>
      <c r="F288" s="201" t="s">
        <v>703</v>
      </c>
      <c r="G288" s="202" t="s">
        <v>132</v>
      </c>
      <c r="H288" s="203">
        <v>0.54900000000000004</v>
      </c>
      <c r="I288" s="73"/>
      <c r="J288" s="210">
        <f t="shared" si="59"/>
        <v>0</v>
      </c>
      <c r="K288" s="74"/>
      <c r="L288" s="70"/>
      <c r="M288" s="188" t="s">
        <v>1</v>
      </c>
      <c r="N288" s="189" t="s">
        <v>38</v>
      </c>
      <c r="O288" s="190">
        <v>3.6269999999999998</v>
      </c>
      <c r="P288" s="190">
        <f t="shared" si="50"/>
        <v>1.991223</v>
      </c>
      <c r="Q288" s="190">
        <v>0</v>
      </c>
      <c r="R288" s="190">
        <f t="shared" si="51"/>
        <v>0</v>
      </c>
      <c r="S288" s="190">
        <v>1.875</v>
      </c>
      <c r="T288" s="191">
        <f t="shared" si="52"/>
        <v>1.0293750000000002</v>
      </c>
      <c r="AR288" s="192" t="s">
        <v>133</v>
      </c>
      <c r="AT288" s="192" t="s">
        <v>129</v>
      </c>
      <c r="AU288" s="192" t="s">
        <v>134</v>
      </c>
      <c r="AY288" s="106" t="s">
        <v>127</v>
      </c>
      <c r="BE288" s="193">
        <f t="shared" si="53"/>
        <v>0</v>
      </c>
      <c r="BF288" s="193">
        <f t="shared" si="54"/>
        <v>0</v>
      </c>
      <c r="BG288" s="193">
        <f t="shared" si="55"/>
        <v>0</v>
      </c>
      <c r="BH288" s="193">
        <f t="shared" si="56"/>
        <v>0</v>
      </c>
      <c r="BI288" s="193">
        <f t="shared" si="57"/>
        <v>0</v>
      </c>
      <c r="BJ288" s="106" t="s">
        <v>134</v>
      </c>
      <c r="BK288" s="193">
        <f t="shared" si="58"/>
        <v>0</v>
      </c>
      <c r="BL288" s="106" t="s">
        <v>133</v>
      </c>
      <c r="BM288" s="192" t="s">
        <v>704</v>
      </c>
    </row>
    <row r="289" spans="2:65" s="113" customFormat="1" ht="24.2" customHeight="1" x14ac:dyDescent="0.2">
      <c r="B289" s="70"/>
      <c r="C289" s="71" t="s">
        <v>705</v>
      </c>
      <c r="D289" s="71" t="s">
        <v>129</v>
      </c>
      <c r="E289" s="72" t="s">
        <v>706</v>
      </c>
      <c r="F289" s="201" t="s">
        <v>707</v>
      </c>
      <c r="G289" s="202" t="s">
        <v>132</v>
      </c>
      <c r="H289" s="203">
        <v>1.915</v>
      </c>
      <c r="I289" s="73"/>
      <c r="J289" s="210">
        <f t="shared" si="59"/>
        <v>0</v>
      </c>
      <c r="K289" s="74"/>
      <c r="L289" s="70"/>
      <c r="M289" s="188" t="s">
        <v>1</v>
      </c>
      <c r="N289" s="189" t="s">
        <v>38</v>
      </c>
      <c r="O289" s="190">
        <v>4.2140000000000004</v>
      </c>
      <c r="P289" s="190">
        <f t="shared" si="50"/>
        <v>8.0698100000000004</v>
      </c>
      <c r="Q289" s="190">
        <v>0</v>
      </c>
      <c r="R289" s="190">
        <f t="shared" si="51"/>
        <v>0</v>
      </c>
      <c r="S289" s="190">
        <v>1.875</v>
      </c>
      <c r="T289" s="191">
        <f t="shared" si="52"/>
        <v>3.5906250000000002</v>
      </c>
      <c r="AR289" s="192" t="s">
        <v>133</v>
      </c>
      <c r="AT289" s="192" t="s">
        <v>129</v>
      </c>
      <c r="AU289" s="192" t="s">
        <v>134</v>
      </c>
      <c r="AY289" s="106" t="s">
        <v>127</v>
      </c>
      <c r="BE289" s="193">
        <f t="shared" si="53"/>
        <v>0</v>
      </c>
      <c r="BF289" s="193">
        <f t="shared" si="54"/>
        <v>0</v>
      </c>
      <c r="BG289" s="193">
        <f t="shared" si="55"/>
        <v>0</v>
      </c>
      <c r="BH289" s="193">
        <f t="shared" si="56"/>
        <v>0</v>
      </c>
      <c r="BI289" s="193">
        <f t="shared" si="57"/>
        <v>0</v>
      </c>
      <c r="BJ289" s="106" t="s">
        <v>134</v>
      </c>
      <c r="BK289" s="193">
        <f t="shared" si="58"/>
        <v>0</v>
      </c>
      <c r="BL289" s="106" t="s">
        <v>133</v>
      </c>
      <c r="BM289" s="192" t="s">
        <v>708</v>
      </c>
    </row>
    <row r="290" spans="2:65" s="113" customFormat="1" ht="24.2" customHeight="1" x14ac:dyDescent="0.2">
      <c r="B290" s="70"/>
      <c r="C290" s="71" t="s">
        <v>709</v>
      </c>
      <c r="D290" s="71" t="s">
        <v>129</v>
      </c>
      <c r="E290" s="72" t="s">
        <v>710</v>
      </c>
      <c r="F290" s="201" t="s">
        <v>711</v>
      </c>
      <c r="G290" s="202" t="s">
        <v>332</v>
      </c>
      <c r="H290" s="203">
        <v>10.68</v>
      </c>
      <c r="I290" s="73"/>
      <c r="J290" s="210">
        <f t="shared" si="59"/>
        <v>0</v>
      </c>
      <c r="K290" s="74"/>
      <c r="L290" s="70"/>
      <c r="M290" s="188" t="s">
        <v>1</v>
      </c>
      <c r="N290" s="189" t="s">
        <v>38</v>
      </c>
      <c r="O290" s="190">
        <v>6.8060799999999997</v>
      </c>
      <c r="P290" s="190">
        <f t="shared" si="50"/>
        <v>72.688934399999994</v>
      </c>
      <c r="Q290" s="190">
        <v>8.0000000000000007E-5</v>
      </c>
      <c r="R290" s="190">
        <f t="shared" si="51"/>
        <v>8.5440000000000006E-4</v>
      </c>
      <c r="S290" s="190">
        <v>3.5999999999999997E-2</v>
      </c>
      <c r="T290" s="191">
        <f t="shared" si="52"/>
        <v>0.38447999999999999</v>
      </c>
      <c r="AR290" s="192" t="s">
        <v>133</v>
      </c>
      <c r="AT290" s="192" t="s">
        <v>129</v>
      </c>
      <c r="AU290" s="192" t="s">
        <v>134</v>
      </c>
      <c r="AY290" s="106" t="s">
        <v>127</v>
      </c>
      <c r="BE290" s="193">
        <f t="shared" si="53"/>
        <v>0</v>
      </c>
      <c r="BF290" s="193">
        <f t="shared" si="54"/>
        <v>0</v>
      </c>
      <c r="BG290" s="193">
        <f t="shared" si="55"/>
        <v>0</v>
      </c>
      <c r="BH290" s="193">
        <f t="shared" si="56"/>
        <v>0</v>
      </c>
      <c r="BI290" s="193">
        <f t="shared" si="57"/>
        <v>0</v>
      </c>
      <c r="BJ290" s="106" t="s">
        <v>134</v>
      </c>
      <c r="BK290" s="193">
        <f t="shared" si="58"/>
        <v>0</v>
      </c>
      <c r="BL290" s="106" t="s">
        <v>133</v>
      </c>
      <c r="BM290" s="192" t="s">
        <v>712</v>
      </c>
    </row>
    <row r="291" spans="2:65" s="113" customFormat="1" ht="24.2" customHeight="1" x14ac:dyDescent="0.2">
      <c r="B291" s="70"/>
      <c r="C291" s="71" t="s">
        <v>713</v>
      </c>
      <c r="D291" s="71" t="s">
        <v>129</v>
      </c>
      <c r="E291" s="72" t="s">
        <v>714</v>
      </c>
      <c r="F291" s="201" t="s">
        <v>715</v>
      </c>
      <c r="G291" s="202" t="s">
        <v>332</v>
      </c>
      <c r="H291" s="203">
        <v>32.880000000000003</v>
      </c>
      <c r="I291" s="73"/>
      <c r="J291" s="210">
        <f t="shared" si="59"/>
        <v>0</v>
      </c>
      <c r="K291" s="74"/>
      <c r="L291" s="70"/>
      <c r="M291" s="188" t="s">
        <v>1</v>
      </c>
      <c r="N291" s="189" t="s">
        <v>38</v>
      </c>
      <c r="O291" s="190">
        <v>9.0761000000000003</v>
      </c>
      <c r="P291" s="190">
        <f t="shared" si="50"/>
        <v>298.42216800000006</v>
      </c>
      <c r="Q291" s="190">
        <v>1E-4</v>
      </c>
      <c r="R291" s="190">
        <f t="shared" si="51"/>
        <v>3.2880000000000006E-3</v>
      </c>
      <c r="S291" s="190">
        <v>4.8000000000000001E-2</v>
      </c>
      <c r="T291" s="191">
        <f t="shared" si="52"/>
        <v>1.5782400000000001</v>
      </c>
      <c r="AR291" s="192" t="s">
        <v>133</v>
      </c>
      <c r="AT291" s="192" t="s">
        <v>129</v>
      </c>
      <c r="AU291" s="192" t="s">
        <v>134</v>
      </c>
      <c r="AY291" s="106" t="s">
        <v>127</v>
      </c>
      <c r="BE291" s="193">
        <f t="shared" si="53"/>
        <v>0</v>
      </c>
      <c r="BF291" s="193">
        <f t="shared" si="54"/>
        <v>0</v>
      </c>
      <c r="BG291" s="193">
        <f t="shared" si="55"/>
        <v>0</v>
      </c>
      <c r="BH291" s="193">
        <f t="shared" si="56"/>
        <v>0</v>
      </c>
      <c r="BI291" s="193">
        <f t="shared" si="57"/>
        <v>0</v>
      </c>
      <c r="BJ291" s="106" t="s">
        <v>134</v>
      </c>
      <c r="BK291" s="193">
        <f t="shared" si="58"/>
        <v>0</v>
      </c>
      <c r="BL291" s="106" t="s">
        <v>133</v>
      </c>
      <c r="BM291" s="192" t="s">
        <v>716</v>
      </c>
    </row>
    <row r="292" spans="2:65" s="113" customFormat="1" ht="24.2" customHeight="1" x14ac:dyDescent="0.2">
      <c r="B292" s="70"/>
      <c r="C292" s="71" t="s">
        <v>717</v>
      </c>
      <c r="D292" s="71" t="s">
        <v>129</v>
      </c>
      <c r="E292" s="72" t="s">
        <v>718</v>
      </c>
      <c r="F292" s="201" t="s">
        <v>719</v>
      </c>
      <c r="G292" s="202" t="s">
        <v>332</v>
      </c>
      <c r="H292" s="203">
        <v>78.28</v>
      </c>
      <c r="I292" s="73"/>
      <c r="J292" s="210">
        <f t="shared" si="59"/>
        <v>0</v>
      </c>
      <c r="K292" s="74"/>
      <c r="L292" s="70"/>
      <c r="M292" s="188" t="s">
        <v>1</v>
      </c>
      <c r="N292" s="189" t="s">
        <v>38</v>
      </c>
      <c r="O292" s="190">
        <v>0.63382000000000005</v>
      </c>
      <c r="P292" s="190">
        <f t="shared" si="50"/>
        <v>49.615429600000006</v>
      </c>
      <c r="Q292" s="190">
        <v>0</v>
      </c>
      <c r="R292" s="190">
        <f t="shared" si="51"/>
        <v>0</v>
      </c>
      <c r="S292" s="190">
        <v>0</v>
      </c>
      <c r="T292" s="191">
        <f t="shared" si="52"/>
        <v>0</v>
      </c>
      <c r="AR292" s="192" t="s">
        <v>133</v>
      </c>
      <c r="AT292" s="192" t="s">
        <v>129</v>
      </c>
      <c r="AU292" s="192" t="s">
        <v>134</v>
      </c>
      <c r="AY292" s="106" t="s">
        <v>127</v>
      </c>
      <c r="BE292" s="193">
        <f t="shared" si="53"/>
        <v>0</v>
      </c>
      <c r="BF292" s="193">
        <f t="shared" si="54"/>
        <v>0</v>
      </c>
      <c r="BG292" s="193">
        <f t="shared" si="55"/>
        <v>0</v>
      </c>
      <c r="BH292" s="193">
        <f t="shared" si="56"/>
        <v>0</v>
      </c>
      <c r="BI292" s="193">
        <f t="shared" si="57"/>
        <v>0</v>
      </c>
      <c r="BJ292" s="106" t="s">
        <v>134</v>
      </c>
      <c r="BK292" s="193">
        <f t="shared" si="58"/>
        <v>0</v>
      </c>
      <c r="BL292" s="106" t="s">
        <v>133</v>
      </c>
      <c r="BM292" s="192" t="s">
        <v>720</v>
      </c>
    </row>
    <row r="293" spans="2:65" s="113" customFormat="1" ht="24.2" customHeight="1" x14ac:dyDescent="0.2">
      <c r="B293" s="70"/>
      <c r="C293" s="71" t="s">
        <v>721</v>
      </c>
      <c r="D293" s="71" t="s">
        <v>129</v>
      </c>
      <c r="E293" s="72" t="s">
        <v>722</v>
      </c>
      <c r="F293" s="201" t="s">
        <v>723</v>
      </c>
      <c r="G293" s="202" t="s">
        <v>332</v>
      </c>
      <c r="H293" s="203">
        <v>67.599999999999994</v>
      </c>
      <c r="I293" s="73"/>
      <c r="J293" s="210">
        <f t="shared" si="59"/>
        <v>0</v>
      </c>
      <c r="K293" s="74"/>
      <c r="L293" s="70"/>
      <c r="M293" s="188" t="s">
        <v>1</v>
      </c>
      <c r="N293" s="189" t="s">
        <v>38</v>
      </c>
      <c r="O293" s="190">
        <v>0.85068999999999995</v>
      </c>
      <c r="P293" s="190">
        <f t="shared" si="50"/>
        <v>57.506643999999994</v>
      </c>
      <c r="Q293" s="190">
        <v>1.0000000000000001E-5</v>
      </c>
      <c r="R293" s="190">
        <f t="shared" si="51"/>
        <v>6.7599999999999995E-4</v>
      </c>
      <c r="S293" s="190">
        <v>0</v>
      </c>
      <c r="T293" s="191">
        <f t="shared" si="52"/>
        <v>0</v>
      </c>
      <c r="AR293" s="192" t="s">
        <v>133</v>
      </c>
      <c r="AT293" s="192" t="s">
        <v>129</v>
      </c>
      <c r="AU293" s="192" t="s">
        <v>134</v>
      </c>
      <c r="AY293" s="106" t="s">
        <v>127</v>
      </c>
      <c r="BE293" s="193">
        <f t="shared" si="53"/>
        <v>0</v>
      </c>
      <c r="BF293" s="193">
        <f t="shared" si="54"/>
        <v>0</v>
      </c>
      <c r="BG293" s="193">
        <f t="shared" si="55"/>
        <v>0</v>
      </c>
      <c r="BH293" s="193">
        <f t="shared" si="56"/>
        <v>0</v>
      </c>
      <c r="BI293" s="193">
        <f t="shared" si="57"/>
        <v>0</v>
      </c>
      <c r="BJ293" s="106" t="s">
        <v>134</v>
      </c>
      <c r="BK293" s="193">
        <f t="shared" si="58"/>
        <v>0</v>
      </c>
      <c r="BL293" s="106" t="s">
        <v>133</v>
      </c>
      <c r="BM293" s="192" t="s">
        <v>724</v>
      </c>
    </row>
    <row r="294" spans="2:65" s="113" customFormat="1" ht="37.700000000000003" customHeight="1" x14ac:dyDescent="0.2">
      <c r="B294" s="70"/>
      <c r="C294" s="71" t="s">
        <v>725</v>
      </c>
      <c r="D294" s="71" t="s">
        <v>129</v>
      </c>
      <c r="E294" s="72" t="s">
        <v>726</v>
      </c>
      <c r="F294" s="201" t="s">
        <v>727</v>
      </c>
      <c r="G294" s="202" t="s">
        <v>332</v>
      </c>
      <c r="H294" s="203">
        <v>143.85499999999999</v>
      </c>
      <c r="I294" s="73"/>
      <c r="J294" s="210">
        <f t="shared" si="59"/>
        <v>0</v>
      </c>
      <c r="K294" s="74"/>
      <c r="L294" s="70"/>
      <c r="M294" s="188" t="s">
        <v>1</v>
      </c>
      <c r="N294" s="189" t="s">
        <v>38</v>
      </c>
      <c r="O294" s="190">
        <v>0.63117999999999996</v>
      </c>
      <c r="P294" s="190">
        <f t="shared" si="50"/>
        <v>90.798398899999995</v>
      </c>
      <c r="Q294" s="190">
        <v>2.367E-2</v>
      </c>
      <c r="R294" s="190">
        <f t="shared" si="51"/>
        <v>3.4050478499999999</v>
      </c>
      <c r="S294" s="190">
        <v>0</v>
      </c>
      <c r="T294" s="191">
        <f t="shared" si="52"/>
        <v>0</v>
      </c>
      <c r="AR294" s="192" t="s">
        <v>133</v>
      </c>
      <c r="AT294" s="192" t="s">
        <v>129</v>
      </c>
      <c r="AU294" s="192" t="s">
        <v>134</v>
      </c>
      <c r="AY294" s="106" t="s">
        <v>127</v>
      </c>
      <c r="BE294" s="193">
        <f t="shared" si="53"/>
        <v>0</v>
      </c>
      <c r="BF294" s="193">
        <f t="shared" si="54"/>
        <v>0</v>
      </c>
      <c r="BG294" s="193">
        <f t="shared" si="55"/>
        <v>0</v>
      </c>
      <c r="BH294" s="193">
        <f t="shared" si="56"/>
        <v>0</v>
      </c>
      <c r="BI294" s="193">
        <f t="shared" si="57"/>
        <v>0</v>
      </c>
      <c r="BJ294" s="106" t="s">
        <v>134</v>
      </c>
      <c r="BK294" s="193">
        <f t="shared" si="58"/>
        <v>0</v>
      </c>
      <c r="BL294" s="106" t="s">
        <v>133</v>
      </c>
      <c r="BM294" s="192" t="s">
        <v>728</v>
      </c>
    </row>
    <row r="295" spans="2:65" s="113" customFormat="1" ht="37.700000000000003" customHeight="1" x14ac:dyDescent="0.2">
      <c r="B295" s="70"/>
      <c r="C295" s="71" t="s">
        <v>729</v>
      </c>
      <c r="D295" s="79" t="s">
        <v>129</v>
      </c>
      <c r="E295" s="72" t="s">
        <v>730</v>
      </c>
      <c r="F295" s="201" t="s">
        <v>731</v>
      </c>
      <c r="G295" s="202" t="s">
        <v>138</v>
      </c>
      <c r="H295" s="203">
        <v>218.00299999999999</v>
      </c>
      <c r="I295" s="73"/>
      <c r="J295" s="210">
        <f t="shared" si="59"/>
        <v>0</v>
      </c>
      <c r="K295" s="74"/>
      <c r="L295" s="70"/>
      <c r="M295" s="188" t="s">
        <v>1</v>
      </c>
      <c r="N295" s="189" t="s">
        <v>38</v>
      </c>
      <c r="O295" s="190">
        <v>0.28399999999999997</v>
      </c>
      <c r="P295" s="190">
        <f t="shared" si="50"/>
        <v>61.912851999999994</v>
      </c>
      <c r="Q295" s="190">
        <v>0</v>
      </c>
      <c r="R295" s="190">
        <f t="shared" si="51"/>
        <v>0</v>
      </c>
      <c r="S295" s="190">
        <v>6.8000000000000005E-2</v>
      </c>
      <c r="T295" s="191">
        <f t="shared" si="52"/>
        <v>14.824204</v>
      </c>
      <c r="AR295" s="192" t="s">
        <v>133</v>
      </c>
      <c r="AT295" s="192" t="s">
        <v>129</v>
      </c>
      <c r="AU295" s="192" t="s">
        <v>134</v>
      </c>
      <c r="AY295" s="106" t="s">
        <v>127</v>
      </c>
      <c r="BE295" s="193">
        <f t="shared" si="53"/>
        <v>0</v>
      </c>
      <c r="BF295" s="193">
        <f t="shared" si="54"/>
        <v>0</v>
      </c>
      <c r="BG295" s="193">
        <f t="shared" si="55"/>
        <v>0</v>
      </c>
      <c r="BH295" s="193">
        <f t="shared" si="56"/>
        <v>0</v>
      </c>
      <c r="BI295" s="193">
        <f t="shared" si="57"/>
        <v>0</v>
      </c>
      <c r="BJ295" s="106" t="s">
        <v>134</v>
      </c>
      <c r="BK295" s="193">
        <f t="shared" si="58"/>
        <v>0</v>
      </c>
      <c r="BL295" s="106" t="s">
        <v>133</v>
      </c>
      <c r="BM295" s="192" t="s">
        <v>732</v>
      </c>
    </row>
    <row r="296" spans="2:65" s="113" customFormat="1" ht="24.2" customHeight="1" x14ac:dyDescent="0.2">
      <c r="B296" s="70"/>
      <c r="C296" s="71" t="s">
        <v>733</v>
      </c>
      <c r="D296" s="71" t="s">
        <v>129</v>
      </c>
      <c r="E296" s="72" t="s">
        <v>734</v>
      </c>
      <c r="F296" s="201" t="s">
        <v>735</v>
      </c>
      <c r="G296" s="202" t="s">
        <v>138</v>
      </c>
      <c r="H296" s="203">
        <v>23.378</v>
      </c>
      <c r="I296" s="73"/>
      <c r="J296" s="210">
        <f t="shared" si="59"/>
        <v>0</v>
      </c>
      <c r="K296" s="74"/>
      <c r="L296" s="70"/>
      <c r="M296" s="188" t="s">
        <v>1</v>
      </c>
      <c r="N296" s="189" t="s">
        <v>38</v>
      </c>
      <c r="O296" s="190">
        <v>0.45100000000000001</v>
      </c>
      <c r="P296" s="190">
        <f t="shared" si="50"/>
        <v>10.543478</v>
      </c>
      <c r="Q296" s="190">
        <v>0</v>
      </c>
      <c r="R296" s="190">
        <f t="shared" si="51"/>
        <v>0</v>
      </c>
      <c r="S296" s="190">
        <v>7.2999999999999995E-2</v>
      </c>
      <c r="T296" s="191">
        <f t="shared" si="52"/>
        <v>1.7065939999999999</v>
      </c>
      <c r="AR296" s="192" t="s">
        <v>133</v>
      </c>
      <c r="AT296" s="192" t="s">
        <v>129</v>
      </c>
      <c r="AU296" s="192" t="s">
        <v>134</v>
      </c>
      <c r="AY296" s="106" t="s">
        <v>127</v>
      </c>
      <c r="BE296" s="193">
        <f t="shared" si="53"/>
        <v>0</v>
      </c>
      <c r="BF296" s="193">
        <f t="shared" si="54"/>
        <v>0</v>
      </c>
      <c r="BG296" s="193">
        <f t="shared" si="55"/>
        <v>0</v>
      </c>
      <c r="BH296" s="193">
        <f t="shared" si="56"/>
        <v>0</v>
      </c>
      <c r="BI296" s="193">
        <f t="shared" si="57"/>
        <v>0</v>
      </c>
      <c r="BJ296" s="106" t="s">
        <v>134</v>
      </c>
      <c r="BK296" s="193">
        <f t="shared" si="58"/>
        <v>0</v>
      </c>
      <c r="BL296" s="106" t="s">
        <v>133</v>
      </c>
      <c r="BM296" s="192" t="s">
        <v>736</v>
      </c>
    </row>
    <row r="297" spans="2:65" s="113" customFormat="1" ht="24.2" customHeight="1" x14ac:dyDescent="0.2">
      <c r="B297" s="70"/>
      <c r="C297" s="71" t="s">
        <v>737</v>
      </c>
      <c r="D297" s="71" t="s">
        <v>129</v>
      </c>
      <c r="E297" s="72" t="s">
        <v>738</v>
      </c>
      <c r="F297" s="201" t="s">
        <v>739</v>
      </c>
      <c r="G297" s="202" t="s">
        <v>138</v>
      </c>
      <c r="H297" s="203">
        <v>29.26</v>
      </c>
      <c r="I297" s="73"/>
      <c r="J297" s="210">
        <f t="shared" si="59"/>
        <v>0</v>
      </c>
      <c r="K297" s="74"/>
      <c r="L297" s="70"/>
      <c r="M297" s="188" t="s">
        <v>1</v>
      </c>
      <c r="N297" s="189" t="s">
        <v>38</v>
      </c>
      <c r="O297" s="190">
        <v>0.54700000000000004</v>
      </c>
      <c r="P297" s="190">
        <f t="shared" si="50"/>
        <v>16.005220000000001</v>
      </c>
      <c r="Q297" s="190">
        <v>0</v>
      </c>
      <c r="R297" s="190">
        <f t="shared" si="51"/>
        <v>0</v>
      </c>
      <c r="S297" s="190">
        <v>7.2999999999999995E-2</v>
      </c>
      <c r="T297" s="191">
        <f t="shared" si="52"/>
        <v>2.13598</v>
      </c>
      <c r="AR297" s="192" t="s">
        <v>133</v>
      </c>
      <c r="AT297" s="192" t="s">
        <v>129</v>
      </c>
      <c r="AU297" s="192" t="s">
        <v>134</v>
      </c>
      <c r="AY297" s="106" t="s">
        <v>127</v>
      </c>
      <c r="BE297" s="193">
        <f t="shared" si="53"/>
        <v>0</v>
      </c>
      <c r="BF297" s="193">
        <f t="shared" si="54"/>
        <v>0</v>
      </c>
      <c r="BG297" s="193">
        <f t="shared" si="55"/>
        <v>0</v>
      </c>
      <c r="BH297" s="193">
        <f t="shared" si="56"/>
        <v>0</v>
      </c>
      <c r="BI297" s="193">
        <f t="shared" si="57"/>
        <v>0</v>
      </c>
      <c r="BJ297" s="106" t="s">
        <v>134</v>
      </c>
      <c r="BK297" s="193">
        <f t="shared" si="58"/>
        <v>0</v>
      </c>
      <c r="BL297" s="106" t="s">
        <v>133</v>
      </c>
      <c r="BM297" s="192" t="s">
        <v>740</v>
      </c>
    </row>
    <row r="298" spans="2:65" s="113" customFormat="1" ht="21.75" customHeight="1" x14ac:dyDescent="0.2">
      <c r="B298" s="70"/>
      <c r="C298" s="71" t="s">
        <v>741</v>
      </c>
      <c r="D298" s="79" t="s">
        <v>129</v>
      </c>
      <c r="E298" s="72" t="s">
        <v>742</v>
      </c>
      <c r="F298" s="201" t="s">
        <v>743</v>
      </c>
      <c r="G298" s="202" t="s">
        <v>178</v>
      </c>
      <c r="H298" s="203">
        <v>362.93799999999999</v>
      </c>
      <c r="I298" s="73"/>
      <c r="J298" s="210">
        <f t="shared" si="59"/>
        <v>0</v>
      </c>
      <c r="K298" s="74"/>
      <c r="L298" s="70"/>
      <c r="M298" s="188" t="s">
        <v>1</v>
      </c>
      <c r="N298" s="189" t="s">
        <v>38</v>
      </c>
      <c r="O298" s="190">
        <v>0.59799999999999998</v>
      </c>
      <c r="P298" s="190">
        <f t="shared" si="50"/>
        <v>217.03692399999997</v>
      </c>
      <c r="Q298" s="190">
        <v>0</v>
      </c>
      <c r="R298" s="190">
        <f t="shared" si="51"/>
        <v>0</v>
      </c>
      <c r="S298" s="190">
        <v>0</v>
      </c>
      <c r="T298" s="191">
        <f t="shared" si="52"/>
        <v>0</v>
      </c>
      <c r="AR298" s="192" t="s">
        <v>133</v>
      </c>
      <c r="AT298" s="192" t="s">
        <v>129</v>
      </c>
      <c r="AU298" s="192" t="s">
        <v>134</v>
      </c>
      <c r="AY298" s="106" t="s">
        <v>127</v>
      </c>
      <c r="BE298" s="193">
        <f t="shared" si="53"/>
        <v>0</v>
      </c>
      <c r="BF298" s="193">
        <f t="shared" si="54"/>
        <v>0</v>
      </c>
      <c r="BG298" s="193">
        <f t="shared" si="55"/>
        <v>0</v>
      </c>
      <c r="BH298" s="193">
        <f t="shared" si="56"/>
        <v>0</v>
      </c>
      <c r="BI298" s="193">
        <f t="shared" si="57"/>
        <v>0</v>
      </c>
      <c r="BJ298" s="106" t="s">
        <v>134</v>
      </c>
      <c r="BK298" s="193">
        <f t="shared" si="58"/>
        <v>0</v>
      </c>
      <c r="BL298" s="106" t="s">
        <v>133</v>
      </c>
      <c r="BM298" s="192" t="s">
        <v>744</v>
      </c>
    </row>
    <row r="299" spans="2:65" s="113" customFormat="1" ht="24.2" customHeight="1" x14ac:dyDescent="0.2">
      <c r="B299" s="70"/>
      <c r="C299" s="71" t="s">
        <v>745</v>
      </c>
      <c r="D299" s="79" t="s">
        <v>129</v>
      </c>
      <c r="E299" s="72" t="s">
        <v>746</v>
      </c>
      <c r="F299" s="201" t="s">
        <v>747</v>
      </c>
      <c r="G299" s="202" t="s">
        <v>178</v>
      </c>
      <c r="H299" s="203">
        <v>8710.5120000000006</v>
      </c>
      <c r="I299" s="73"/>
      <c r="J299" s="210">
        <f t="shared" si="59"/>
        <v>0</v>
      </c>
      <c r="K299" s="74"/>
      <c r="L299" s="70"/>
      <c r="M299" s="188" t="s">
        <v>1</v>
      </c>
      <c r="N299" s="189" t="s">
        <v>38</v>
      </c>
      <c r="O299" s="190">
        <v>7.0000000000000001E-3</v>
      </c>
      <c r="P299" s="190">
        <f t="shared" si="50"/>
        <v>60.973584000000002</v>
      </c>
      <c r="Q299" s="190">
        <v>0</v>
      </c>
      <c r="R299" s="190">
        <f t="shared" si="51"/>
        <v>0</v>
      </c>
      <c r="S299" s="190">
        <v>0</v>
      </c>
      <c r="T299" s="191">
        <f t="shared" si="52"/>
        <v>0</v>
      </c>
      <c r="AR299" s="192" t="s">
        <v>133</v>
      </c>
      <c r="AT299" s="192" t="s">
        <v>129</v>
      </c>
      <c r="AU299" s="192" t="s">
        <v>134</v>
      </c>
      <c r="AY299" s="106" t="s">
        <v>127</v>
      </c>
      <c r="BE299" s="193">
        <f t="shared" si="53"/>
        <v>0</v>
      </c>
      <c r="BF299" s="193">
        <f t="shared" si="54"/>
        <v>0</v>
      </c>
      <c r="BG299" s="193">
        <f t="shared" si="55"/>
        <v>0</v>
      </c>
      <c r="BH299" s="193">
        <f t="shared" si="56"/>
        <v>0</v>
      </c>
      <c r="BI299" s="193">
        <f t="shared" si="57"/>
        <v>0</v>
      </c>
      <c r="BJ299" s="106" t="s">
        <v>134</v>
      </c>
      <c r="BK299" s="193">
        <f t="shared" si="58"/>
        <v>0</v>
      </c>
      <c r="BL299" s="106" t="s">
        <v>133</v>
      </c>
      <c r="BM299" s="192" t="s">
        <v>748</v>
      </c>
    </row>
    <row r="300" spans="2:65" s="113" customFormat="1" ht="24.2" customHeight="1" x14ac:dyDescent="0.2">
      <c r="B300" s="70"/>
      <c r="C300" s="71" t="s">
        <v>749</v>
      </c>
      <c r="D300" s="79" t="s">
        <v>129</v>
      </c>
      <c r="E300" s="72" t="s">
        <v>750</v>
      </c>
      <c r="F300" s="201" t="s">
        <v>751</v>
      </c>
      <c r="G300" s="202" t="s">
        <v>178</v>
      </c>
      <c r="H300" s="203">
        <v>362.93799999999999</v>
      </c>
      <c r="I300" s="73"/>
      <c r="J300" s="210">
        <f t="shared" si="59"/>
        <v>0</v>
      </c>
      <c r="K300" s="74"/>
      <c r="L300" s="70"/>
      <c r="M300" s="188" t="s">
        <v>1</v>
      </c>
      <c r="N300" s="189" t="s">
        <v>38</v>
      </c>
      <c r="O300" s="190">
        <v>0.89</v>
      </c>
      <c r="P300" s="190">
        <f t="shared" si="50"/>
        <v>323.01481999999999</v>
      </c>
      <c r="Q300" s="190">
        <v>0</v>
      </c>
      <c r="R300" s="190">
        <f t="shared" si="51"/>
        <v>0</v>
      </c>
      <c r="S300" s="190">
        <v>0</v>
      </c>
      <c r="T300" s="191">
        <f t="shared" si="52"/>
        <v>0</v>
      </c>
      <c r="AR300" s="192" t="s">
        <v>133</v>
      </c>
      <c r="AT300" s="192" t="s">
        <v>129</v>
      </c>
      <c r="AU300" s="192" t="s">
        <v>134</v>
      </c>
      <c r="AY300" s="106" t="s">
        <v>127</v>
      </c>
      <c r="BE300" s="193">
        <f t="shared" si="53"/>
        <v>0</v>
      </c>
      <c r="BF300" s="193">
        <f t="shared" si="54"/>
        <v>0</v>
      </c>
      <c r="BG300" s="193">
        <f t="shared" si="55"/>
        <v>0</v>
      </c>
      <c r="BH300" s="193">
        <f t="shared" si="56"/>
        <v>0</v>
      </c>
      <c r="BI300" s="193">
        <f t="shared" si="57"/>
        <v>0</v>
      </c>
      <c r="BJ300" s="106" t="s">
        <v>134</v>
      </c>
      <c r="BK300" s="193">
        <f t="shared" si="58"/>
        <v>0</v>
      </c>
      <c r="BL300" s="106" t="s">
        <v>133</v>
      </c>
      <c r="BM300" s="192" t="s">
        <v>752</v>
      </c>
    </row>
    <row r="301" spans="2:65" s="113" customFormat="1" ht="24.2" customHeight="1" x14ac:dyDescent="0.2">
      <c r="B301" s="70"/>
      <c r="C301" s="71" t="s">
        <v>753</v>
      </c>
      <c r="D301" s="79" t="s">
        <v>129</v>
      </c>
      <c r="E301" s="72" t="s">
        <v>754</v>
      </c>
      <c r="F301" s="201" t="s">
        <v>755</v>
      </c>
      <c r="G301" s="202" t="s">
        <v>178</v>
      </c>
      <c r="H301" s="203">
        <v>725.87599999999998</v>
      </c>
      <c r="I301" s="73"/>
      <c r="J301" s="210">
        <f t="shared" si="59"/>
        <v>0</v>
      </c>
      <c r="K301" s="74"/>
      <c r="L301" s="70"/>
      <c r="M301" s="188" t="s">
        <v>1</v>
      </c>
      <c r="N301" s="189" t="s">
        <v>38</v>
      </c>
      <c r="O301" s="190">
        <v>0.1</v>
      </c>
      <c r="P301" s="190">
        <f t="shared" si="50"/>
        <v>72.587599999999995</v>
      </c>
      <c r="Q301" s="190">
        <v>0</v>
      </c>
      <c r="R301" s="190">
        <f t="shared" si="51"/>
        <v>0</v>
      </c>
      <c r="S301" s="190">
        <v>0</v>
      </c>
      <c r="T301" s="191">
        <f t="shared" si="52"/>
        <v>0</v>
      </c>
      <c r="AR301" s="192" t="s">
        <v>133</v>
      </c>
      <c r="AT301" s="192" t="s">
        <v>129</v>
      </c>
      <c r="AU301" s="192" t="s">
        <v>134</v>
      </c>
      <c r="AY301" s="106" t="s">
        <v>127</v>
      </c>
      <c r="BE301" s="193">
        <f t="shared" si="53"/>
        <v>0</v>
      </c>
      <c r="BF301" s="193">
        <f t="shared" si="54"/>
        <v>0</v>
      </c>
      <c r="BG301" s="193">
        <f t="shared" si="55"/>
        <v>0</v>
      </c>
      <c r="BH301" s="193">
        <f t="shared" si="56"/>
        <v>0</v>
      </c>
      <c r="BI301" s="193">
        <f t="shared" si="57"/>
        <v>0</v>
      </c>
      <c r="BJ301" s="106" t="s">
        <v>134</v>
      </c>
      <c r="BK301" s="193">
        <f t="shared" si="58"/>
        <v>0</v>
      </c>
      <c r="BL301" s="106" t="s">
        <v>133</v>
      </c>
      <c r="BM301" s="192" t="s">
        <v>756</v>
      </c>
    </row>
    <row r="302" spans="2:65" s="113" customFormat="1" ht="24.2" customHeight="1" x14ac:dyDescent="0.2">
      <c r="B302" s="70"/>
      <c r="C302" s="71" t="s">
        <v>757</v>
      </c>
      <c r="D302" s="79" t="s">
        <v>129</v>
      </c>
      <c r="E302" s="72" t="s">
        <v>758</v>
      </c>
      <c r="F302" s="201" t="s">
        <v>759</v>
      </c>
      <c r="G302" s="202" t="s">
        <v>178</v>
      </c>
      <c r="H302" s="203">
        <v>360.57900000000001</v>
      </c>
      <c r="I302" s="73"/>
      <c r="J302" s="210">
        <f t="shared" si="59"/>
        <v>0</v>
      </c>
      <c r="K302" s="74"/>
      <c r="L302" s="70"/>
      <c r="M302" s="188" t="s">
        <v>1</v>
      </c>
      <c r="N302" s="189" t="s">
        <v>38</v>
      </c>
      <c r="O302" s="190">
        <v>0</v>
      </c>
      <c r="P302" s="190">
        <f t="shared" si="50"/>
        <v>0</v>
      </c>
      <c r="Q302" s="190">
        <v>0</v>
      </c>
      <c r="R302" s="190">
        <f t="shared" si="51"/>
        <v>0</v>
      </c>
      <c r="S302" s="190">
        <v>0</v>
      </c>
      <c r="T302" s="191">
        <f t="shared" si="52"/>
        <v>0</v>
      </c>
      <c r="AR302" s="192" t="s">
        <v>133</v>
      </c>
      <c r="AT302" s="192" t="s">
        <v>129</v>
      </c>
      <c r="AU302" s="192" t="s">
        <v>134</v>
      </c>
      <c r="AY302" s="106" t="s">
        <v>127</v>
      </c>
      <c r="BE302" s="193">
        <f t="shared" si="53"/>
        <v>0</v>
      </c>
      <c r="BF302" s="193">
        <f t="shared" si="54"/>
        <v>0</v>
      </c>
      <c r="BG302" s="193">
        <f t="shared" si="55"/>
        <v>0</v>
      </c>
      <c r="BH302" s="193">
        <f t="shared" si="56"/>
        <v>0</v>
      </c>
      <c r="BI302" s="193">
        <f t="shared" si="57"/>
        <v>0</v>
      </c>
      <c r="BJ302" s="106" t="s">
        <v>134</v>
      </c>
      <c r="BK302" s="193">
        <f t="shared" si="58"/>
        <v>0</v>
      </c>
      <c r="BL302" s="106" t="s">
        <v>133</v>
      </c>
      <c r="BM302" s="192" t="s">
        <v>760</v>
      </c>
    </row>
    <row r="303" spans="2:65" s="113" customFormat="1" ht="24.2" customHeight="1" x14ac:dyDescent="0.2">
      <c r="B303" s="70"/>
      <c r="C303" s="71" t="s">
        <v>761</v>
      </c>
      <c r="D303" s="71" t="s">
        <v>129</v>
      </c>
      <c r="E303" s="72" t="s">
        <v>762</v>
      </c>
      <c r="F303" s="201" t="s">
        <v>763</v>
      </c>
      <c r="G303" s="202" t="s">
        <v>178</v>
      </c>
      <c r="H303" s="203">
        <v>2.1360000000000001</v>
      </c>
      <c r="I303" s="73"/>
      <c r="J303" s="210">
        <f t="shared" si="59"/>
        <v>0</v>
      </c>
      <c r="K303" s="74"/>
      <c r="L303" s="70"/>
      <c r="M303" s="188" t="s">
        <v>1</v>
      </c>
      <c r="N303" s="189" t="s">
        <v>38</v>
      </c>
      <c r="O303" s="190">
        <v>0</v>
      </c>
      <c r="P303" s="190">
        <f t="shared" si="50"/>
        <v>0</v>
      </c>
      <c r="Q303" s="190">
        <v>0</v>
      </c>
      <c r="R303" s="190">
        <f t="shared" si="51"/>
        <v>0</v>
      </c>
      <c r="S303" s="190">
        <v>0</v>
      </c>
      <c r="T303" s="191">
        <f t="shared" si="52"/>
        <v>0</v>
      </c>
      <c r="AR303" s="192" t="s">
        <v>133</v>
      </c>
      <c r="AT303" s="192" t="s">
        <v>129</v>
      </c>
      <c r="AU303" s="192" t="s">
        <v>134</v>
      </c>
      <c r="AY303" s="106" t="s">
        <v>127</v>
      </c>
      <c r="BE303" s="193">
        <f t="shared" si="53"/>
        <v>0</v>
      </c>
      <c r="BF303" s="193">
        <f t="shared" si="54"/>
        <v>0</v>
      </c>
      <c r="BG303" s="193">
        <f t="shared" si="55"/>
        <v>0</v>
      </c>
      <c r="BH303" s="193">
        <f t="shared" si="56"/>
        <v>0</v>
      </c>
      <c r="BI303" s="193">
        <f t="shared" si="57"/>
        <v>0</v>
      </c>
      <c r="BJ303" s="106" t="s">
        <v>134</v>
      </c>
      <c r="BK303" s="193">
        <f t="shared" si="58"/>
        <v>0</v>
      </c>
      <c r="BL303" s="106" t="s">
        <v>133</v>
      </c>
      <c r="BM303" s="192" t="s">
        <v>764</v>
      </c>
    </row>
    <row r="304" spans="2:65" s="177" customFormat="1" ht="22.7" customHeight="1" x14ac:dyDescent="0.2">
      <c r="B304" s="176"/>
      <c r="D304" s="178" t="s">
        <v>71</v>
      </c>
      <c r="E304" s="186" t="s">
        <v>532</v>
      </c>
      <c r="F304" s="204" t="s">
        <v>765</v>
      </c>
      <c r="G304" s="205"/>
      <c r="H304" s="205"/>
      <c r="J304" s="211">
        <f>BK304</f>
        <v>0</v>
      </c>
      <c r="L304" s="176"/>
      <c r="M304" s="181"/>
      <c r="P304" s="182">
        <f>P305</f>
        <v>1203.6557849999999</v>
      </c>
      <c r="R304" s="182">
        <f>R305</f>
        <v>0</v>
      </c>
      <c r="T304" s="183">
        <f>T305</f>
        <v>0</v>
      </c>
      <c r="AR304" s="178" t="s">
        <v>80</v>
      </c>
      <c r="AT304" s="184" t="s">
        <v>71</v>
      </c>
      <c r="AU304" s="184" t="s">
        <v>80</v>
      </c>
      <c r="AY304" s="178" t="s">
        <v>127</v>
      </c>
      <c r="BK304" s="185">
        <f>BK305</f>
        <v>0</v>
      </c>
    </row>
    <row r="305" spans="2:65" s="113" customFormat="1" ht="24.2" customHeight="1" x14ac:dyDescent="0.2">
      <c r="B305" s="70"/>
      <c r="C305" s="71" t="s">
        <v>766</v>
      </c>
      <c r="D305" s="79" t="s">
        <v>129</v>
      </c>
      <c r="E305" s="72" t="s">
        <v>767</v>
      </c>
      <c r="F305" s="201" t="s">
        <v>768</v>
      </c>
      <c r="G305" s="202" t="s">
        <v>178</v>
      </c>
      <c r="H305" s="203">
        <v>488.69499999999999</v>
      </c>
      <c r="I305" s="73"/>
      <c r="J305" s="210">
        <f>ROUND(I305*H305,2)</f>
        <v>0</v>
      </c>
      <c r="K305" s="74"/>
      <c r="L305" s="70"/>
      <c r="M305" s="188" t="s">
        <v>1</v>
      </c>
      <c r="N305" s="189" t="s">
        <v>38</v>
      </c>
      <c r="O305" s="190">
        <v>2.4630000000000001</v>
      </c>
      <c r="P305" s="190">
        <f>O305*H305</f>
        <v>1203.6557849999999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AR305" s="192" t="s">
        <v>133</v>
      </c>
      <c r="AT305" s="192" t="s">
        <v>129</v>
      </c>
      <c r="AU305" s="192" t="s">
        <v>134</v>
      </c>
      <c r="AY305" s="106" t="s">
        <v>127</v>
      </c>
      <c r="BE305" s="193">
        <f>IF(N305="základná",J305,0)</f>
        <v>0</v>
      </c>
      <c r="BF305" s="193">
        <f>IF(N305="znížená",J305,0)</f>
        <v>0</v>
      </c>
      <c r="BG305" s="193">
        <f>IF(N305="zákl. prenesená",J305,0)</f>
        <v>0</v>
      </c>
      <c r="BH305" s="193">
        <f>IF(N305="zníž. prenesená",J305,0)</f>
        <v>0</v>
      </c>
      <c r="BI305" s="193">
        <f>IF(N305="nulová",J305,0)</f>
        <v>0</v>
      </c>
      <c r="BJ305" s="106" t="s">
        <v>134</v>
      </c>
      <c r="BK305" s="193">
        <f>ROUND(I305*H305,2)</f>
        <v>0</v>
      </c>
      <c r="BL305" s="106" t="s">
        <v>133</v>
      </c>
      <c r="BM305" s="192" t="s">
        <v>769</v>
      </c>
    </row>
    <row r="306" spans="2:65" s="177" customFormat="1" ht="26.1" customHeight="1" x14ac:dyDescent="0.2">
      <c r="B306" s="176"/>
      <c r="D306" s="178" t="s">
        <v>71</v>
      </c>
      <c r="E306" s="179" t="s">
        <v>770</v>
      </c>
      <c r="F306" s="209" t="s">
        <v>771</v>
      </c>
      <c r="G306" s="205"/>
      <c r="H306" s="205"/>
      <c r="J306" s="213">
        <f>BK306+J458</f>
        <v>0</v>
      </c>
      <c r="L306" s="176"/>
      <c r="M306" s="181"/>
      <c r="P306" s="182">
        <f>P307+P334+P346+P362+P371+P375+P388+P414+P418+P428+P433+P441+P447+P453</f>
        <v>5872.0529413940021</v>
      </c>
      <c r="R306" s="182">
        <f>R307+R334+R346+R362+R371+R375+R388+R414+R418+R428+R433+R441+R447+R453</f>
        <v>42.270017300000006</v>
      </c>
      <c r="T306" s="183">
        <f>T307+T334+T346+T362+T371+T375+T388+T414+T418+T428+T433+T441+T447+T453</f>
        <v>7.8781246000000005</v>
      </c>
      <c r="AR306" s="178" t="s">
        <v>134</v>
      </c>
      <c r="AT306" s="184" t="s">
        <v>71</v>
      </c>
      <c r="AU306" s="184" t="s">
        <v>72</v>
      </c>
      <c r="AY306" s="178" t="s">
        <v>127</v>
      </c>
      <c r="BK306" s="185">
        <f>BK307+BK334+BK346+BK362+BK371+BK375+BK388+BK414+BK418+BK428+BK433+BK441+BK447+BK453</f>
        <v>0</v>
      </c>
    </row>
    <row r="307" spans="2:65" s="177" customFormat="1" ht="22.7" customHeight="1" x14ac:dyDescent="0.2">
      <c r="B307" s="176"/>
      <c r="D307" s="178" t="s">
        <v>71</v>
      </c>
      <c r="E307" s="186" t="s">
        <v>772</v>
      </c>
      <c r="F307" s="204" t="s">
        <v>773</v>
      </c>
      <c r="G307" s="205"/>
      <c r="H307" s="205"/>
      <c r="J307" s="211">
        <f>BK307</f>
        <v>0</v>
      </c>
      <c r="L307" s="176"/>
      <c r="M307" s="181"/>
      <c r="P307" s="182">
        <f>SUM(P308:P333)</f>
        <v>106.65928678</v>
      </c>
      <c r="R307" s="182">
        <f>SUM(R308:R333)</f>
        <v>1.4857186900000001</v>
      </c>
      <c r="T307" s="183">
        <f>SUM(T308:T333)</f>
        <v>0</v>
      </c>
      <c r="AR307" s="178" t="s">
        <v>134</v>
      </c>
      <c r="AT307" s="184" t="s">
        <v>71</v>
      </c>
      <c r="AU307" s="184" t="s">
        <v>80</v>
      </c>
      <c r="AY307" s="178" t="s">
        <v>127</v>
      </c>
      <c r="BK307" s="185">
        <f>SUM(BK308:BK333)</f>
        <v>0</v>
      </c>
    </row>
    <row r="308" spans="2:65" s="113" customFormat="1" ht="24.2" customHeight="1" x14ac:dyDescent="0.2">
      <c r="B308" s="70"/>
      <c r="C308" s="71" t="s">
        <v>774</v>
      </c>
      <c r="D308" s="71" t="s">
        <v>129</v>
      </c>
      <c r="E308" s="72" t="s">
        <v>775</v>
      </c>
      <c r="F308" s="201" t="s">
        <v>776</v>
      </c>
      <c r="G308" s="202" t="s">
        <v>138</v>
      </c>
      <c r="H308" s="203">
        <v>30.004999999999999</v>
      </c>
      <c r="I308" s="73"/>
      <c r="J308" s="210">
        <f t="shared" ref="J308:J333" si="60">ROUND(I308*H308,2)</f>
        <v>0</v>
      </c>
      <c r="K308" s="74"/>
      <c r="L308" s="70"/>
      <c r="M308" s="188" t="s">
        <v>1</v>
      </c>
      <c r="N308" s="189" t="s">
        <v>38</v>
      </c>
      <c r="O308" s="190">
        <v>1.303E-2</v>
      </c>
      <c r="P308" s="190">
        <f t="shared" ref="P308:P333" si="61">O308*H308</f>
        <v>0.39096514999999998</v>
      </c>
      <c r="Q308" s="190">
        <v>0</v>
      </c>
      <c r="R308" s="190">
        <f t="shared" ref="R308:R333" si="62">Q308*H308</f>
        <v>0</v>
      </c>
      <c r="S308" s="190">
        <v>0</v>
      </c>
      <c r="T308" s="191">
        <f t="shared" ref="T308:T333" si="63">S308*H308</f>
        <v>0</v>
      </c>
      <c r="AR308" s="192" t="s">
        <v>193</v>
      </c>
      <c r="AT308" s="192" t="s">
        <v>129</v>
      </c>
      <c r="AU308" s="192" t="s">
        <v>134</v>
      </c>
      <c r="AY308" s="106" t="s">
        <v>127</v>
      </c>
      <c r="BE308" s="193">
        <f t="shared" ref="BE308:BE333" si="64">IF(N308="základná",J308,0)</f>
        <v>0</v>
      </c>
      <c r="BF308" s="193">
        <f t="shared" ref="BF308:BF333" si="65">IF(N308="znížená",J308,0)</f>
        <v>0</v>
      </c>
      <c r="BG308" s="193">
        <f t="shared" ref="BG308:BG333" si="66">IF(N308="zákl. prenesená",J308,0)</f>
        <v>0</v>
      </c>
      <c r="BH308" s="193">
        <f t="shared" ref="BH308:BH333" si="67">IF(N308="zníž. prenesená",J308,0)</f>
        <v>0</v>
      </c>
      <c r="BI308" s="193">
        <f t="shared" ref="BI308:BI333" si="68">IF(N308="nulová",J308,0)</f>
        <v>0</v>
      </c>
      <c r="BJ308" s="106" t="s">
        <v>134</v>
      </c>
      <c r="BK308" s="193">
        <f t="shared" ref="BK308:BK333" si="69">ROUND(I308*H308,2)</f>
        <v>0</v>
      </c>
      <c r="BL308" s="106" t="s">
        <v>193</v>
      </c>
      <c r="BM308" s="192" t="s">
        <v>777</v>
      </c>
    </row>
    <row r="309" spans="2:65" s="113" customFormat="1" ht="24.2" customHeight="1" x14ac:dyDescent="0.2">
      <c r="B309" s="70"/>
      <c r="C309" s="71" t="s">
        <v>778</v>
      </c>
      <c r="D309" s="71" t="s">
        <v>129</v>
      </c>
      <c r="E309" s="72" t="s">
        <v>779</v>
      </c>
      <c r="F309" s="201" t="s">
        <v>780</v>
      </c>
      <c r="G309" s="202" t="s">
        <v>138</v>
      </c>
      <c r="H309" s="203">
        <v>79.594999999999999</v>
      </c>
      <c r="I309" s="73"/>
      <c r="J309" s="210">
        <f t="shared" si="60"/>
        <v>0</v>
      </c>
      <c r="K309" s="74"/>
      <c r="L309" s="70"/>
      <c r="M309" s="188" t="s">
        <v>1</v>
      </c>
      <c r="N309" s="189" t="s">
        <v>38</v>
      </c>
      <c r="O309" s="190">
        <v>1.6039999999999999E-2</v>
      </c>
      <c r="P309" s="190">
        <f t="shared" si="61"/>
        <v>1.2767037999999999</v>
      </c>
      <c r="Q309" s="190">
        <v>0</v>
      </c>
      <c r="R309" s="190">
        <f t="shared" si="62"/>
        <v>0</v>
      </c>
      <c r="S309" s="190">
        <v>0</v>
      </c>
      <c r="T309" s="191">
        <f t="shared" si="63"/>
        <v>0</v>
      </c>
      <c r="AR309" s="192" t="s">
        <v>193</v>
      </c>
      <c r="AT309" s="192" t="s">
        <v>129</v>
      </c>
      <c r="AU309" s="192" t="s">
        <v>134</v>
      </c>
      <c r="AY309" s="106" t="s">
        <v>127</v>
      </c>
      <c r="BE309" s="193">
        <f t="shared" si="64"/>
        <v>0</v>
      </c>
      <c r="BF309" s="193">
        <f t="shared" si="65"/>
        <v>0</v>
      </c>
      <c r="BG309" s="193">
        <f t="shared" si="66"/>
        <v>0</v>
      </c>
      <c r="BH309" s="193">
        <f t="shared" si="67"/>
        <v>0</v>
      </c>
      <c r="BI309" s="193">
        <f t="shared" si="68"/>
        <v>0</v>
      </c>
      <c r="BJ309" s="106" t="s">
        <v>134</v>
      </c>
      <c r="BK309" s="193">
        <f t="shared" si="69"/>
        <v>0</v>
      </c>
      <c r="BL309" s="106" t="s">
        <v>193</v>
      </c>
      <c r="BM309" s="192" t="s">
        <v>781</v>
      </c>
    </row>
    <row r="310" spans="2:65" s="113" customFormat="1" ht="16.5" customHeight="1" x14ac:dyDescent="0.2">
      <c r="B310" s="70"/>
      <c r="C310" s="75" t="s">
        <v>782</v>
      </c>
      <c r="D310" s="75" t="s">
        <v>213</v>
      </c>
      <c r="E310" s="76" t="s">
        <v>783</v>
      </c>
      <c r="F310" s="206" t="s">
        <v>784</v>
      </c>
      <c r="G310" s="207" t="s">
        <v>178</v>
      </c>
      <c r="H310" s="208">
        <v>3.7999999999999999E-2</v>
      </c>
      <c r="I310" s="77"/>
      <c r="J310" s="212">
        <f t="shared" si="60"/>
        <v>0</v>
      </c>
      <c r="K310" s="78"/>
      <c r="L310" s="194"/>
      <c r="M310" s="195" t="s">
        <v>1</v>
      </c>
      <c r="N310" s="196" t="s">
        <v>38</v>
      </c>
      <c r="O310" s="190">
        <v>0</v>
      </c>
      <c r="P310" s="190">
        <f t="shared" si="61"/>
        <v>0</v>
      </c>
      <c r="Q310" s="190">
        <v>1</v>
      </c>
      <c r="R310" s="190">
        <f t="shared" si="62"/>
        <v>3.7999999999999999E-2</v>
      </c>
      <c r="S310" s="190">
        <v>0</v>
      </c>
      <c r="T310" s="191">
        <f t="shared" si="63"/>
        <v>0</v>
      </c>
      <c r="AR310" s="192" t="s">
        <v>260</v>
      </c>
      <c r="AT310" s="192" t="s">
        <v>213</v>
      </c>
      <c r="AU310" s="192" t="s">
        <v>134</v>
      </c>
      <c r="AY310" s="106" t="s">
        <v>127</v>
      </c>
      <c r="BE310" s="193">
        <f t="shared" si="64"/>
        <v>0</v>
      </c>
      <c r="BF310" s="193">
        <f t="shared" si="65"/>
        <v>0</v>
      </c>
      <c r="BG310" s="193">
        <f t="shared" si="66"/>
        <v>0</v>
      </c>
      <c r="BH310" s="193">
        <f t="shared" si="67"/>
        <v>0</v>
      </c>
      <c r="BI310" s="193">
        <f t="shared" si="68"/>
        <v>0</v>
      </c>
      <c r="BJ310" s="106" t="s">
        <v>134</v>
      </c>
      <c r="BK310" s="193">
        <f t="shared" si="69"/>
        <v>0</v>
      </c>
      <c r="BL310" s="106" t="s">
        <v>193</v>
      </c>
      <c r="BM310" s="192" t="s">
        <v>785</v>
      </c>
    </row>
    <row r="311" spans="2:65" s="113" customFormat="1" ht="24.2" customHeight="1" x14ac:dyDescent="0.2">
      <c r="B311" s="70"/>
      <c r="C311" s="71" t="s">
        <v>786</v>
      </c>
      <c r="D311" s="71" t="s">
        <v>129</v>
      </c>
      <c r="E311" s="72" t="s">
        <v>787</v>
      </c>
      <c r="F311" s="201" t="s">
        <v>788</v>
      </c>
      <c r="G311" s="202" t="s">
        <v>138</v>
      </c>
      <c r="H311" s="203">
        <v>59.11</v>
      </c>
      <c r="I311" s="73"/>
      <c r="J311" s="210">
        <f t="shared" si="60"/>
        <v>0</v>
      </c>
      <c r="K311" s="74"/>
      <c r="L311" s="70"/>
      <c r="M311" s="188" t="s">
        <v>1</v>
      </c>
      <c r="N311" s="189" t="s">
        <v>38</v>
      </c>
      <c r="O311" s="190">
        <v>1.601E-2</v>
      </c>
      <c r="P311" s="190">
        <f t="shared" si="61"/>
        <v>0.9463511</v>
      </c>
      <c r="Q311" s="190">
        <v>0</v>
      </c>
      <c r="R311" s="190">
        <f t="shared" si="62"/>
        <v>0</v>
      </c>
      <c r="S311" s="190">
        <v>0</v>
      </c>
      <c r="T311" s="191">
        <f t="shared" si="63"/>
        <v>0</v>
      </c>
      <c r="AR311" s="192" t="s">
        <v>193</v>
      </c>
      <c r="AT311" s="192" t="s">
        <v>129</v>
      </c>
      <c r="AU311" s="192" t="s">
        <v>134</v>
      </c>
      <c r="AY311" s="106" t="s">
        <v>127</v>
      </c>
      <c r="BE311" s="193">
        <f t="shared" si="64"/>
        <v>0</v>
      </c>
      <c r="BF311" s="193">
        <f t="shared" si="65"/>
        <v>0</v>
      </c>
      <c r="BG311" s="193">
        <f t="shared" si="66"/>
        <v>0</v>
      </c>
      <c r="BH311" s="193">
        <f t="shared" si="67"/>
        <v>0</v>
      </c>
      <c r="BI311" s="193">
        <f t="shared" si="68"/>
        <v>0</v>
      </c>
      <c r="BJ311" s="106" t="s">
        <v>134</v>
      </c>
      <c r="BK311" s="193">
        <f t="shared" si="69"/>
        <v>0</v>
      </c>
      <c r="BL311" s="106" t="s">
        <v>193</v>
      </c>
      <c r="BM311" s="192" t="s">
        <v>789</v>
      </c>
    </row>
    <row r="312" spans="2:65" s="113" customFormat="1" ht="16.5" customHeight="1" x14ac:dyDescent="0.2">
      <c r="B312" s="70"/>
      <c r="C312" s="75" t="s">
        <v>790</v>
      </c>
      <c r="D312" s="75" t="s">
        <v>213</v>
      </c>
      <c r="E312" s="76" t="s">
        <v>791</v>
      </c>
      <c r="F312" s="206" t="s">
        <v>792</v>
      </c>
      <c r="G312" s="207" t="s">
        <v>138</v>
      </c>
      <c r="H312" s="208">
        <v>32.511000000000003</v>
      </c>
      <c r="I312" s="77"/>
      <c r="J312" s="212">
        <f t="shared" si="60"/>
        <v>0</v>
      </c>
      <c r="K312" s="78"/>
      <c r="L312" s="194"/>
      <c r="M312" s="195" t="s">
        <v>1</v>
      </c>
      <c r="N312" s="196" t="s">
        <v>38</v>
      </c>
      <c r="O312" s="190">
        <v>0</v>
      </c>
      <c r="P312" s="190">
        <f t="shared" si="61"/>
        <v>0</v>
      </c>
      <c r="Q312" s="190">
        <v>2.0000000000000001E-4</v>
      </c>
      <c r="R312" s="190">
        <f t="shared" si="62"/>
        <v>6.5022000000000005E-3</v>
      </c>
      <c r="S312" s="190">
        <v>0</v>
      </c>
      <c r="T312" s="191">
        <f t="shared" si="63"/>
        <v>0</v>
      </c>
      <c r="AR312" s="192" t="s">
        <v>260</v>
      </c>
      <c r="AT312" s="192" t="s">
        <v>213</v>
      </c>
      <c r="AU312" s="192" t="s">
        <v>134</v>
      </c>
      <c r="AY312" s="106" t="s">
        <v>127</v>
      </c>
      <c r="BE312" s="193">
        <f t="shared" si="64"/>
        <v>0</v>
      </c>
      <c r="BF312" s="193">
        <f t="shared" si="65"/>
        <v>0</v>
      </c>
      <c r="BG312" s="193">
        <f t="shared" si="66"/>
        <v>0</v>
      </c>
      <c r="BH312" s="193">
        <f t="shared" si="67"/>
        <v>0</v>
      </c>
      <c r="BI312" s="193">
        <f t="shared" si="68"/>
        <v>0</v>
      </c>
      <c r="BJ312" s="106" t="s">
        <v>134</v>
      </c>
      <c r="BK312" s="193">
        <f t="shared" si="69"/>
        <v>0</v>
      </c>
      <c r="BL312" s="106" t="s">
        <v>193</v>
      </c>
      <c r="BM312" s="192" t="s">
        <v>793</v>
      </c>
    </row>
    <row r="313" spans="2:65" s="113" customFormat="1" ht="24.2" customHeight="1" x14ac:dyDescent="0.2">
      <c r="B313" s="70"/>
      <c r="C313" s="71" t="s">
        <v>794</v>
      </c>
      <c r="D313" s="71" t="s">
        <v>129</v>
      </c>
      <c r="E313" s="72" t="s">
        <v>795</v>
      </c>
      <c r="F313" s="201" t="s">
        <v>796</v>
      </c>
      <c r="G313" s="202" t="s">
        <v>138</v>
      </c>
      <c r="H313" s="203">
        <v>29.555</v>
      </c>
      <c r="I313" s="73"/>
      <c r="J313" s="210">
        <f t="shared" si="60"/>
        <v>0</v>
      </c>
      <c r="K313" s="74"/>
      <c r="L313" s="70"/>
      <c r="M313" s="188" t="s">
        <v>1</v>
      </c>
      <c r="N313" s="189" t="s">
        <v>38</v>
      </c>
      <c r="O313" s="190">
        <v>0.1653</v>
      </c>
      <c r="P313" s="190">
        <f t="shared" si="61"/>
        <v>4.8854414999999998</v>
      </c>
      <c r="Q313" s="190">
        <v>8.0000000000000007E-5</v>
      </c>
      <c r="R313" s="190">
        <f t="shared" si="62"/>
        <v>2.3644E-3</v>
      </c>
      <c r="S313" s="190">
        <v>0</v>
      </c>
      <c r="T313" s="191">
        <f t="shared" si="63"/>
        <v>0</v>
      </c>
      <c r="AR313" s="192" t="s">
        <v>193</v>
      </c>
      <c r="AT313" s="192" t="s">
        <v>129</v>
      </c>
      <c r="AU313" s="192" t="s">
        <v>134</v>
      </c>
      <c r="AY313" s="106" t="s">
        <v>127</v>
      </c>
      <c r="BE313" s="193">
        <f t="shared" si="64"/>
        <v>0</v>
      </c>
      <c r="BF313" s="193">
        <f t="shared" si="65"/>
        <v>0</v>
      </c>
      <c r="BG313" s="193">
        <f t="shared" si="66"/>
        <v>0</v>
      </c>
      <c r="BH313" s="193">
        <f t="shared" si="67"/>
        <v>0</v>
      </c>
      <c r="BI313" s="193">
        <f t="shared" si="68"/>
        <v>0</v>
      </c>
      <c r="BJ313" s="106" t="s">
        <v>134</v>
      </c>
      <c r="BK313" s="193">
        <f t="shared" si="69"/>
        <v>0</v>
      </c>
      <c r="BL313" s="106" t="s">
        <v>193</v>
      </c>
      <c r="BM313" s="192" t="s">
        <v>797</v>
      </c>
    </row>
    <row r="314" spans="2:65" s="113" customFormat="1" ht="48.95" customHeight="1" x14ac:dyDescent="0.2">
      <c r="B314" s="70"/>
      <c r="C314" s="75" t="s">
        <v>798</v>
      </c>
      <c r="D314" s="75" t="s">
        <v>213</v>
      </c>
      <c r="E314" s="76" t="s">
        <v>799</v>
      </c>
      <c r="F314" s="206" t="s">
        <v>800</v>
      </c>
      <c r="G314" s="207" t="s">
        <v>138</v>
      </c>
      <c r="H314" s="208">
        <v>31.033000000000001</v>
      </c>
      <c r="I314" s="77"/>
      <c r="J314" s="212">
        <f t="shared" si="60"/>
        <v>0</v>
      </c>
      <c r="K314" s="78"/>
      <c r="L314" s="194"/>
      <c r="M314" s="195" t="s">
        <v>1</v>
      </c>
      <c r="N314" s="196" t="s">
        <v>38</v>
      </c>
      <c r="O314" s="190">
        <v>0</v>
      </c>
      <c r="P314" s="190">
        <f t="shared" si="61"/>
        <v>0</v>
      </c>
      <c r="Q314" s="190">
        <v>2E-3</v>
      </c>
      <c r="R314" s="190">
        <f t="shared" si="62"/>
        <v>6.2066000000000003E-2</v>
      </c>
      <c r="S314" s="190">
        <v>0</v>
      </c>
      <c r="T314" s="191">
        <f t="shared" si="63"/>
        <v>0</v>
      </c>
      <c r="AR314" s="192" t="s">
        <v>260</v>
      </c>
      <c r="AT314" s="192" t="s">
        <v>213</v>
      </c>
      <c r="AU314" s="192" t="s">
        <v>134</v>
      </c>
      <c r="AY314" s="106" t="s">
        <v>127</v>
      </c>
      <c r="BE314" s="193">
        <f t="shared" si="64"/>
        <v>0</v>
      </c>
      <c r="BF314" s="193">
        <f t="shared" si="65"/>
        <v>0</v>
      </c>
      <c r="BG314" s="193">
        <f t="shared" si="66"/>
        <v>0</v>
      </c>
      <c r="BH314" s="193">
        <f t="shared" si="67"/>
        <v>0</v>
      </c>
      <c r="BI314" s="193">
        <f t="shared" si="68"/>
        <v>0</v>
      </c>
      <c r="BJ314" s="106" t="s">
        <v>134</v>
      </c>
      <c r="BK314" s="193">
        <f t="shared" si="69"/>
        <v>0</v>
      </c>
      <c r="BL314" s="106" t="s">
        <v>193</v>
      </c>
      <c r="BM314" s="192" t="s">
        <v>801</v>
      </c>
    </row>
    <row r="315" spans="2:65" s="113" customFormat="1" ht="24.2" customHeight="1" x14ac:dyDescent="0.2">
      <c r="B315" s="70"/>
      <c r="C315" s="71" t="s">
        <v>802</v>
      </c>
      <c r="D315" s="71" t="s">
        <v>129</v>
      </c>
      <c r="E315" s="72" t="s">
        <v>803</v>
      </c>
      <c r="F315" s="201" t="s">
        <v>804</v>
      </c>
      <c r="G315" s="202" t="s">
        <v>138</v>
      </c>
      <c r="H315" s="203">
        <v>30.004999999999999</v>
      </c>
      <c r="I315" s="73"/>
      <c r="J315" s="210">
        <f t="shared" si="60"/>
        <v>0</v>
      </c>
      <c r="K315" s="74"/>
      <c r="L315" s="70"/>
      <c r="M315" s="188" t="s">
        <v>1</v>
      </c>
      <c r="N315" s="189" t="s">
        <v>38</v>
      </c>
      <c r="O315" s="190">
        <v>0.21099000000000001</v>
      </c>
      <c r="P315" s="190">
        <f t="shared" si="61"/>
        <v>6.3307549500000002</v>
      </c>
      <c r="Q315" s="190">
        <v>5.4000000000000001E-4</v>
      </c>
      <c r="R315" s="190">
        <f t="shared" si="62"/>
        <v>1.62027E-2</v>
      </c>
      <c r="S315" s="190">
        <v>0</v>
      </c>
      <c r="T315" s="191">
        <f t="shared" si="63"/>
        <v>0</v>
      </c>
      <c r="AR315" s="192" t="s">
        <v>193</v>
      </c>
      <c r="AT315" s="192" t="s">
        <v>129</v>
      </c>
      <c r="AU315" s="192" t="s">
        <v>134</v>
      </c>
      <c r="AY315" s="106" t="s">
        <v>127</v>
      </c>
      <c r="BE315" s="193">
        <f t="shared" si="64"/>
        <v>0</v>
      </c>
      <c r="BF315" s="193">
        <f t="shared" si="65"/>
        <v>0</v>
      </c>
      <c r="BG315" s="193">
        <f t="shared" si="66"/>
        <v>0</v>
      </c>
      <c r="BH315" s="193">
        <f t="shared" si="67"/>
        <v>0</v>
      </c>
      <c r="BI315" s="193">
        <f t="shared" si="68"/>
        <v>0</v>
      </c>
      <c r="BJ315" s="106" t="s">
        <v>134</v>
      </c>
      <c r="BK315" s="193">
        <f t="shared" si="69"/>
        <v>0</v>
      </c>
      <c r="BL315" s="106" t="s">
        <v>193</v>
      </c>
      <c r="BM315" s="192" t="s">
        <v>805</v>
      </c>
    </row>
    <row r="316" spans="2:65" s="113" customFormat="1" ht="24.2" customHeight="1" x14ac:dyDescent="0.2">
      <c r="B316" s="70"/>
      <c r="C316" s="71" t="s">
        <v>806</v>
      </c>
      <c r="D316" s="71" t="s">
        <v>129</v>
      </c>
      <c r="E316" s="72" t="s">
        <v>807</v>
      </c>
      <c r="F316" s="201" t="s">
        <v>808</v>
      </c>
      <c r="G316" s="202" t="s">
        <v>138</v>
      </c>
      <c r="H316" s="203">
        <v>79.594999999999999</v>
      </c>
      <c r="I316" s="73"/>
      <c r="J316" s="210">
        <f t="shared" si="60"/>
        <v>0</v>
      </c>
      <c r="K316" s="74"/>
      <c r="L316" s="70"/>
      <c r="M316" s="188" t="s">
        <v>1</v>
      </c>
      <c r="N316" s="189" t="s">
        <v>38</v>
      </c>
      <c r="O316" s="190">
        <v>0.23100999999999999</v>
      </c>
      <c r="P316" s="190">
        <f t="shared" si="61"/>
        <v>18.387240949999999</v>
      </c>
      <c r="Q316" s="190">
        <v>5.4000000000000001E-4</v>
      </c>
      <c r="R316" s="190">
        <f t="shared" si="62"/>
        <v>4.29813E-2</v>
      </c>
      <c r="S316" s="190">
        <v>0</v>
      </c>
      <c r="T316" s="191">
        <f t="shared" si="63"/>
        <v>0</v>
      </c>
      <c r="AR316" s="192" t="s">
        <v>193</v>
      </c>
      <c r="AT316" s="192" t="s">
        <v>129</v>
      </c>
      <c r="AU316" s="192" t="s">
        <v>134</v>
      </c>
      <c r="AY316" s="106" t="s">
        <v>127</v>
      </c>
      <c r="BE316" s="193">
        <f t="shared" si="64"/>
        <v>0</v>
      </c>
      <c r="BF316" s="193">
        <f t="shared" si="65"/>
        <v>0</v>
      </c>
      <c r="BG316" s="193">
        <f t="shared" si="66"/>
        <v>0</v>
      </c>
      <c r="BH316" s="193">
        <f t="shared" si="67"/>
        <v>0</v>
      </c>
      <c r="BI316" s="193">
        <f t="shared" si="68"/>
        <v>0</v>
      </c>
      <c r="BJ316" s="106" t="s">
        <v>134</v>
      </c>
      <c r="BK316" s="193">
        <f t="shared" si="69"/>
        <v>0</v>
      </c>
      <c r="BL316" s="106" t="s">
        <v>193</v>
      </c>
      <c r="BM316" s="192" t="s">
        <v>809</v>
      </c>
    </row>
    <row r="317" spans="2:65" s="113" customFormat="1" ht="48.95" customHeight="1" x14ac:dyDescent="0.2">
      <c r="B317" s="70"/>
      <c r="C317" s="75" t="s">
        <v>810</v>
      </c>
      <c r="D317" s="75" t="s">
        <v>213</v>
      </c>
      <c r="E317" s="76" t="s">
        <v>811</v>
      </c>
      <c r="F317" s="206" t="s">
        <v>812</v>
      </c>
      <c r="G317" s="207" t="s">
        <v>138</v>
      </c>
      <c r="H317" s="208">
        <v>131.52000000000001</v>
      </c>
      <c r="I317" s="77"/>
      <c r="J317" s="212">
        <f t="shared" si="60"/>
        <v>0</v>
      </c>
      <c r="K317" s="78"/>
      <c r="L317" s="194"/>
      <c r="M317" s="195" t="s">
        <v>1</v>
      </c>
      <c r="N317" s="196" t="s">
        <v>38</v>
      </c>
      <c r="O317" s="190">
        <v>0</v>
      </c>
      <c r="P317" s="190">
        <f t="shared" si="61"/>
        <v>0</v>
      </c>
      <c r="Q317" s="190">
        <v>5.13E-3</v>
      </c>
      <c r="R317" s="190">
        <f t="shared" si="62"/>
        <v>0.67469760000000001</v>
      </c>
      <c r="S317" s="190">
        <v>0</v>
      </c>
      <c r="T317" s="191">
        <f t="shared" si="63"/>
        <v>0</v>
      </c>
      <c r="AR317" s="192" t="s">
        <v>260</v>
      </c>
      <c r="AT317" s="192" t="s">
        <v>213</v>
      </c>
      <c r="AU317" s="192" t="s">
        <v>134</v>
      </c>
      <c r="AY317" s="106" t="s">
        <v>127</v>
      </c>
      <c r="BE317" s="193">
        <f t="shared" si="64"/>
        <v>0</v>
      </c>
      <c r="BF317" s="193">
        <f t="shared" si="65"/>
        <v>0</v>
      </c>
      <c r="BG317" s="193">
        <f t="shared" si="66"/>
        <v>0</v>
      </c>
      <c r="BH317" s="193">
        <f t="shared" si="67"/>
        <v>0</v>
      </c>
      <c r="BI317" s="193">
        <f t="shared" si="68"/>
        <v>0</v>
      </c>
      <c r="BJ317" s="106" t="s">
        <v>134</v>
      </c>
      <c r="BK317" s="193">
        <f t="shared" si="69"/>
        <v>0</v>
      </c>
      <c r="BL317" s="106" t="s">
        <v>193</v>
      </c>
      <c r="BM317" s="192" t="s">
        <v>813</v>
      </c>
    </row>
    <row r="318" spans="2:65" s="113" customFormat="1" ht="24.2" customHeight="1" x14ac:dyDescent="0.2">
      <c r="B318" s="70"/>
      <c r="C318" s="71" t="s">
        <v>814</v>
      </c>
      <c r="D318" s="71" t="s">
        <v>129</v>
      </c>
      <c r="E318" s="72" t="s">
        <v>815</v>
      </c>
      <c r="F318" s="201" t="s">
        <v>816</v>
      </c>
      <c r="G318" s="202" t="s">
        <v>138</v>
      </c>
      <c r="H318" s="203">
        <v>176.57</v>
      </c>
      <c r="I318" s="73"/>
      <c r="J318" s="210">
        <f t="shared" si="60"/>
        <v>0</v>
      </c>
      <c r="K318" s="74"/>
      <c r="L318" s="70"/>
      <c r="M318" s="188" t="s">
        <v>1</v>
      </c>
      <c r="N318" s="189" t="s">
        <v>38</v>
      </c>
      <c r="O318" s="190">
        <v>0.14202999999999999</v>
      </c>
      <c r="P318" s="190">
        <f t="shared" si="61"/>
        <v>25.078237099999996</v>
      </c>
      <c r="Q318" s="190">
        <v>2.0999999999999999E-3</v>
      </c>
      <c r="R318" s="190">
        <f t="shared" si="62"/>
        <v>0.37079699999999999</v>
      </c>
      <c r="S318" s="190">
        <v>0</v>
      </c>
      <c r="T318" s="191">
        <f t="shared" si="63"/>
        <v>0</v>
      </c>
      <c r="AR318" s="192" t="s">
        <v>193</v>
      </c>
      <c r="AT318" s="192" t="s">
        <v>129</v>
      </c>
      <c r="AU318" s="192" t="s">
        <v>134</v>
      </c>
      <c r="AY318" s="106" t="s">
        <v>127</v>
      </c>
      <c r="BE318" s="193">
        <f t="shared" si="64"/>
        <v>0</v>
      </c>
      <c r="BF318" s="193">
        <f t="shared" si="65"/>
        <v>0</v>
      </c>
      <c r="BG318" s="193">
        <f t="shared" si="66"/>
        <v>0</v>
      </c>
      <c r="BH318" s="193">
        <f t="shared" si="67"/>
        <v>0</v>
      </c>
      <c r="BI318" s="193">
        <f t="shared" si="68"/>
        <v>0</v>
      </c>
      <c r="BJ318" s="106" t="s">
        <v>134</v>
      </c>
      <c r="BK318" s="193">
        <f t="shared" si="69"/>
        <v>0</v>
      </c>
      <c r="BL318" s="106" t="s">
        <v>193</v>
      </c>
      <c r="BM318" s="192" t="s">
        <v>817</v>
      </c>
    </row>
    <row r="319" spans="2:65" s="113" customFormat="1" ht="24.2" customHeight="1" x14ac:dyDescent="0.2">
      <c r="B319" s="70"/>
      <c r="C319" s="71" t="s">
        <v>818</v>
      </c>
      <c r="D319" s="71" t="s">
        <v>129</v>
      </c>
      <c r="E319" s="72" t="s">
        <v>819</v>
      </c>
      <c r="F319" s="201" t="s">
        <v>820</v>
      </c>
      <c r="G319" s="202" t="s">
        <v>138</v>
      </c>
      <c r="H319" s="203">
        <v>37.555</v>
      </c>
      <c r="I319" s="73"/>
      <c r="J319" s="210">
        <f t="shared" si="60"/>
        <v>0</v>
      </c>
      <c r="K319" s="74"/>
      <c r="L319" s="70"/>
      <c r="M319" s="188" t="s">
        <v>1</v>
      </c>
      <c r="N319" s="189" t="s">
        <v>38</v>
      </c>
      <c r="O319" s="190">
        <v>0.20222000000000001</v>
      </c>
      <c r="P319" s="190">
        <f t="shared" si="61"/>
        <v>7.5943721000000002</v>
      </c>
      <c r="Q319" s="190">
        <v>2.3E-3</v>
      </c>
      <c r="R319" s="190">
        <f t="shared" si="62"/>
        <v>8.6376499999999995E-2</v>
      </c>
      <c r="S319" s="190">
        <v>0</v>
      </c>
      <c r="T319" s="191">
        <f t="shared" si="63"/>
        <v>0</v>
      </c>
      <c r="AR319" s="192" t="s">
        <v>193</v>
      </c>
      <c r="AT319" s="192" t="s">
        <v>129</v>
      </c>
      <c r="AU319" s="192" t="s">
        <v>134</v>
      </c>
      <c r="AY319" s="106" t="s">
        <v>127</v>
      </c>
      <c r="BE319" s="193">
        <f t="shared" si="64"/>
        <v>0</v>
      </c>
      <c r="BF319" s="193">
        <f t="shared" si="65"/>
        <v>0</v>
      </c>
      <c r="BG319" s="193">
        <f t="shared" si="66"/>
        <v>0</v>
      </c>
      <c r="BH319" s="193">
        <f t="shared" si="67"/>
        <v>0</v>
      </c>
      <c r="BI319" s="193">
        <f t="shared" si="68"/>
        <v>0</v>
      </c>
      <c r="BJ319" s="106" t="s">
        <v>134</v>
      </c>
      <c r="BK319" s="193">
        <f t="shared" si="69"/>
        <v>0</v>
      </c>
      <c r="BL319" s="106" t="s">
        <v>193</v>
      </c>
      <c r="BM319" s="192" t="s">
        <v>821</v>
      </c>
    </row>
    <row r="320" spans="2:65" s="113" customFormat="1" ht="37.700000000000003" customHeight="1" x14ac:dyDescent="0.2">
      <c r="B320" s="70"/>
      <c r="C320" s="75" t="s">
        <v>822</v>
      </c>
      <c r="D320" s="75" t="s">
        <v>213</v>
      </c>
      <c r="E320" s="76" t="s">
        <v>823</v>
      </c>
      <c r="F320" s="206" t="s">
        <v>824</v>
      </c>
      <c r="G320" s="207" t="s">
        <v>332</v>
      </c>
      <c r="H320" s="208">
        <v>131.75399999999999</v>
      </c>
      <c r="I320" s="77"/>
      <c r="J320" s="212">
        <f t="shared" si="60"/>
        <v>0</v>
      </c>
      <c r="K320" s="78"/>
      <c r="L320" s="194"/>
      <c r="M320" s="195" t="s">
        <v>1</v>
      </c>
      <c r="N320" s="196" t="s">
        <v>38</v>
      </c>
      <c r="O320" s="190">
        <v>0</v>
      </c>
      <c r="P320" s="190">
        <f t="shared" si="61"/>
        <v>0</v>
      </c>
      <c r="Q320" s="190">
        <v>1E-4</v>
      </c>
      <c r="R320" s="190">
        <f t="shared" si="62"/>
        <v>1.31754E-2</v>
      </c>
      <c r="S320" s="190">
        <v>0</v>
      </c>
      <c r="T320" s="191">
        <f t="shared" si="63"/>
        <v>0</v>
      </c>
      <c r="AR320" s="192" t="s">
        <v>260</v>
      </c>
      <c r="AT320" s="192" t="s">
        <v>213</v>
      </c>
      <c r="AU320" s="192" t="s">
        <v>134</v>
      </c>
      <c r="AY320" s="106" t="s">
        <v>127</v>
      </c>
      <c r="BE320" s="193">
        <f t="shared" si="64"/>
        <v>0</v>
      </c>
      <c r="BF320" s="193">
        <f t="shared" si="65"/>
        <v>0</v>
      </c>
      <c r="BG320" s="193">
        <f t="shared" si="66"/>
        <v>0</v>
      </c>
      <c r="BH320" s="193">
        <f t="shared" si="67"/>
        <v>0</v>
      </c>
      <c r="BI320" s="193">
        <f t="shared" si="68"/>
        <v>0</v>
      </c>
      <c r="BJ320" s="106" t="s">
        <v>134</v>
      </c>
      <c r="BK320" s="193">
        <f t="shared" si="69"/>
        <v>0</v>
      </c>
      <c r="BL320" s="106" t="s">
        <v>193</v>
      </c>
      <c r="BM320" s="192" t="s">
        <v>825</v>
      </c>
    </row>
    <row r="321" spans="2:65" s="113" customFormat="1" ht="37.700000000000003" customHeight="1" x14ac:dyDescent="0.2">
      <c r="B321" s="70"/>
      <c r="C321" s="71" t="s">
        <v>826</v>
      </c>
      <c r="D321" s="71" t="s">
        <v>129</v>
      </c>
      <c r="E321" s="72" t="s">
        <v>827</v>
      </c>
      <c r="F321" s="201" t="s">
        <v>828</v>
      </c>
      <c r="G321" s="202" t="s">
        <v>138</v>
      </c>
      <c r="H321" s="203">
        <v>18.125</v>
      </c>
      <c r="I321" s="73"/>
      <c r="J321" s="210">
        <f t="shared" si="60"/>
        <v>0</v>
      </c>
      <c r="K321" s="74"/>
      <c r="L321" s="70"/>
      <c r="M321" s="188" t="s">
        <v>1</v>
      </c>
      <c r="N321" s="189" t="s">
        <v>38</v>
      </c>
      <c r="O321" s="190">
        <v>0.16325000000000001</v>
      </c>
      <c r="P321" s="190">
        <f t="shared" si="61"/>
        <v>2.9589062500000001</v>
      </c>
      <c r="Q321" s="190">
        <v>3.0000000000000001E-5</v>
      </c>
      <c r="R321" s="190">
        <f t="shared" si="62"/>
        <v>5.4374999999999996E-4</v>
      </c>
      <c r="S321" s="190">
        <v>0</v>
      </c>
      <c r="T321" s="191">
        <f t="shared" si="63"/>
        <v>0</v>
      </c>
      <c r="AR321" s="192" t="s">
        <v>193</v>
      </c>
      <c r="AT321" s="192" t="s">
        <v>129</v>
      </c>
      <c r="AU321" s="192" t="s">
        <v>134</v>
      </c>
      <c r="AY321" s="106" t="s">
        <v>127</v>
      </c>
      <c r="BE321" s="193">
        <f t="shared" si="64"/>
        <v>0</v>
      </c>
      <c r="BF321" s="193">
        <f t="shared" si="65"/>
        <v>0</v>
      </c>
      <c r="BG321" s="193">
        <f t="shared" si="66"/>
        <v>0</v>
      </c>
      <c r="BH321" s="193">
        <f t="shared" si="67"/>
        <v>0</v>
      </c>
      <c r="BI321" s="193">
        <f t="shared" si="68"/>
        <v>0</v>
      </c>
      <c r="BJ321" s="106" t="s">
        <v>134</v>
      </c>
      <c r="BK321" s="193">
        <f t="shared" si="69"/>
        <v>0</v>
      </c>
      <c r="BL321" s="106" t="s">
        <v>193</v>
      </c>
      <c r="BM321" s="192" t="s">
        <v>829</v>
      </c>
    </row>
    <row r="322" spans="2:65" s="113" customFormat="1" ht="33" customHeight="1" x14ac:dyDescent="0.2">
      <c r="B322" s="70"/>
      <c r="C322" s="71" t="s">
        <v>830</v>
      </c>
      <c r="D322" s="71" t="s">
        <v>129</v>
      </c>
      <c r="E322" s="72" t="s">
        <v>831</v>
      </c>
      <c r="F322" s="201" t="s">
        <v>832</v>
      </c>
      <c r="G322" s="202" t="s">
        <v>138</v>
      </c>
      <c r="H322" s="203">
        <v>32.918999999999997</v>
      </c>
      <c r="I322" s="73"/>
      <c r="J322" s="210">
        <f t="shared" si="60"/>
        <v>0</v>
      </c>
      <c r="K322" s="74"/>
      <c r="L322" s="70"/>
      <c r="M322" s="188" t="s">
        <v>1</v>
      </c>
      <c r="N322" s="189" t="s">
        <v>38</v>
      </c>
      <c r="O322" s="190">
        <v>0.18026</v>
      </c>
      <c r="P322" s="190">
        <f t="shared" si="61"/>
        <v>5.9339789399999994</v>
      </c>
      <c r="Q322" s="190">
        <v>3.0000000000000001E-5</v>
      </c>
      <c r="R322" s="190">
        <f t="shared" si="62"/>
        <v>9.875699999999999E-4</v>
      </c>
      <c r="S322" s="190">
        <v>0</v>
      </c>
      <c r="T322" s="191">
        <f t="shared" si="63"/>
        <v>0</v>
      </c>
      <c r="AR322" s="192" t="s">
        <v>193</v>
      </c>
      <c r="AT322" s="192" t="s">
        <v>129</v>
      </c>
      <c r="AU322" s="192" t="s">
        <v>134</v>
      </c>
      <c r="AY322" s="106" t="s">
        <v>127</v>
      </c>
      <c r="BE322" s="193">
        <f t="shared" si="64"/>
        <v>0</v>
      </c>
      <c r="BF322" s="193">
        <f t="shared" si="65"/>
        <v>0</v>
      </c>
      <c r="BG322" s="193">
        <f t="shared" si="66"/>
        <v>0</v>
      </c>
      <c r="BH322" s="193">
        <f t="shared" si="67"/>
        <v>0</v>
      </c>
      <c r="BI322" s="193">
        <f t="shared" si="68"/>
        <v>0</v>
      </c>
      <c r="BJ322" s="106" t="s">
        <v>134</v>
      </c>
      <c r="BK322" s="193">
        <f t="shared" si="69"/>
        <v>0</v>
      </c>
      <c r="BL322" s="106" t="s">
        <v>193</v>
      </c>
      <c r="BM322" s="192" t="s">
        <v>833</v>
      </c>
    </row>
    <row r="323" spans="2:65" s="113" customFormat="1" ht="55.5" customHeight="1" x14ac:dyDescent="0.2">
      <c r="B323" s="70"/>
      <c r="C323" s="75" t="s">
        <v>834</v>
      </c>
      <c r="D323" s="75" t="s">
        <v>213</v>
      </c>
      <c r="E323" s="76" t="s">
        <v>835</v>
      </c>
      <c r="F323" s="206" t="s">
        <v>836</v>
      </c>
      <c r="G323" s="207" t="s">
        <v>138</v>
      </c>
      <c r="H323" s="208">
        <v>58.701000000000001</v>
      </c>
      <c r="I323" s="77"/>
      <c r="J323" s="212">
        <f t="shared" si="60"/>
        <v>0</v>
      </c>
      <c r="K323" s="78"/>
      <c r="L323" s="194"/>
      <c r="M323" s="195" t="s">
        <v>1</v>
      </c>
      <c r="N323" s="196" t="s">
        <v>38</v>
      </c>
      <c r="O323" s="190">
        <v>0</v>
      </c>
      <c r="P323" s="190">
        <f t="shared" si="61"/>
        <v>0</v>
      </c>
      <c r="Q323" s="190">
        <v>2E-3</v>
      </c>
      <c r="R323" s="190">
        <f t="shared" si="62"/>
        <v>0.11740200000000001</v>
      </c>
      <c r="S323" s="190">
        <v>0</v>
      </c>
      <c r="T323" s="191">
        <f t="shared" si="63"/>
        <v>0</v>
      </c>
      <c r="AR323" s="192" t="s">
        <v>260</v>
      </c>
      <c r="AT323" s="192" t="s">
        <v>213</v>
      </c>
      <c r="AU323" s="192" t="s">
        <v>134</v>
      </c>
      <c r="AY323" s="106" t="s">
        <v>127</v>
      </c>
      <c r="BE323" s="193">
        <f t="shared" si="64"/>
        <v>0</v>
      </c>
      <c r="BF323" s="193">
        <f t="shared" si="65"/>
        <v>0</v>
      </c>
      <c r="BG323" s="193">
        <f t="shared" si="66"/>
        <v>0</v>
      </c>
      <c r="BH323" s="193">
        <f t="shared" si="67"/>
        <v>0</v>
      </c>
      <c r="BI323" s="193">
        <f t="shared" si="68"/>
        <v>0</v>
      </c>
      <c r="BJ323" s="106" t="s">
        <v>134</v>
      </c>
      <c r="BK323" s="193">
        <f t="shared" si="69"/>
        <v>0</v>
      </c>
      <c r="BL323" s="106" t="s">
        <v>193</v>
      </c>
      <c r="BM323" s="192" t="s">
        <v>837</v>
      </c>
    </row>
    <row r="324" spans="2:65" s="113" customFormat="1" ht="37.700000000000003" customHeight="1" x14ac:dyDescent="0.2">
      <c r="B324" s="70"/>
      <c r="C324" s="71" t="s">
        <v>838</v>
      </c>
      <c r="D324" s="71" t="s">
        <v>129</v>
      </c>
      <c r="E324" s="72" t="s">
        <v>839</v>
      </c>
      <c r="F324" s="201" t="s">
        <v>840</v>
      </c>
      <c r="G324" s="202" t="s">
        <v>138</v>
      </c>
      <c r="H324" s="203">
        <v>18.125</v>
      </c>
      <c r="I324" s="73"/>
      <c r="J324" s="210">
        <f t="shared" si="60"/>
        <v>0</v>
      </c>
      <c r="K324" s="74"/>
      <c r="L324" s="70"/>
      <c r="M324" s="188" t="s">
        <v>1</v>
      </c>
      <c r="N324" s="189" t="s">
        <v>38</v>
      </c>
      <c r="O324" s="190">
        <v>9.0020000000000003E-2</v>
      </c>
      <c r="P324" s="190">
        <f t="shared" si="61"/>
        <v>1.6316125000000001</v>
      </c>
      <c r="Q324" s="190">
        <v>0</v>
      </c>
      <c r="R324" s="190">
        <f t="shared" si="62"/>
        <v>0</v>
      </c>
      <c r="S324" s="190">
        <v>0</v>
      </c>
      <c r="T324" s="191">
        <f t="shared" si="63"/>
        <v>0</v>
      </c>
      <c r="AR324" s="192" t="s">
        <v>193</v>
      </c>
      <c r="AT324" s="192" t="s">
        <v>129</v>
      </c>
      <c r="AU324" s="192" t="s">
        <v>134</v>
      </c>
      <c r="AY324" s="106" t="s">
        <v>127</v>
      </c>
      <c r="BE324" s="193">
        <f t="shared" si="64"/>
        <v>0</v>
      </c>
      <c r="BF324" s="193">
        <f t="shared" si="65"/>
        <v>0</v>
      </c>
      <c r="BG324" s="193">
        <f t="shared" si="66"/>
        <v>0</v>
      </c>
      <c r="BH324" s="193">
        <f t="shared" si="67"/>
        <v>0</v>
      </c>
      <c r="BI324" s="193">
        <f t="shared" si="68"/>
        <v>0</v>
      </c>
      <c r="BJ324" s="106" t="s">
        <v>134</v>
      </c>
      <c r="BK324" s="193">
        <f t="shared" si="69"/>
        <v>0</v>
      </c>
      <c r="BL324" s="106" t="s">
        <v>193</v>
      </c>
      <c r="BM324" s="192" t="s">
        <v>841</v>
      </c>
    </row>
    <row r="325" spans="2:65" s="113" customFormat="1" ht="37.700000000000003" customHeight="1" x14ac:dyDescent="0.2">
      <c r="B325" s="70"/>
      <c r="C325" s="71" t="s">
        <v>842</v>
      </c>
      <c r="D325" s="71" t="s">
        <v>129</v>
      </c>
      <c r="E325" s="72" t="s">
        <v>843</v>
      </c>
      <c r="F325" s="201" t="s">
        <v>844</v>
      </c>
      <c r="G325" s="202" t="s">
        <v>138</v>
      </c>
      <c r="H325" s="203">
        <v>18.125</v>
      </c>
      <c r="I325" s="73"/>
      <c r="J325" s="210">
        <f t="shared" si="60"/>
        <v>0</v>
      </c>
      <c r="K325" s="74"/>
      <c r="L325" s="70"/>
      <c r="M325" s="188" t="s">
        <v>1</v>
      </c>
      <c r="N325" s="189" t="s">
        <v>38</v>
      </c>
      <c r="O325" s="190">
        <v>0.10902000000000001</v>
      </c>
      <c r="P325" s="190">
        <f t="shared" si="61"/>
        <v>1.9759875</v>
      </c>
      <c r="Q325" s="190">
        <v>0</v>
      </c>
      <c r="R325" s="190">
        <f t="shared" si="62"/>
        <v>0</v>
      </c>
      <c r="S325" s="190">
        <v>0</v>
      </c>
      <c r="T325" s="191">
        <f t="shared" si="63"/>
        <v>0</v>
      </c>
      <c r="AR325" s="192" t="s">
        <v>193</v>
      </c>
      <c r="AT325" s="192" t="s">
        <v>129</v>
      </c>
      <c r="AU325" s="192" t="s">
        <v>134</v>
      </c>
      <c r="AY325" s="106" t="s">
        <v>127</v>
      </c>
      <c r="BE325" s="193">
        <f t="shared" si="64"/>
        <v>0</v>
      </c>
      <c r="BF325" s="193">
        <f t="shared" si="65"/>
        <v>0</v>
      </c>
      <c r="BG325" s="193">
        <f t="shared" si="66"/>
        <v>0</v>
      </c>
      <c r="BH325" s="193">
        <f t="shared" si="67"/>
        <v>0</v>
      </c>
      <c r="BI325" s="193">
        <f t="shared" si="68"/>
        <v>0</v>
      </c>
      <c r="BJ325" s="106" t="s">
        <v>134</v>
      </c>
      <c r="BK325" s="193">
        <f t="shared" si="69"/>
        <v>0</v>
      </c>
      <c r="BL325" s="106" t="s">
        <v>193</v>
      </c>
      <c r="BM325" s="192" t="s">
        <v>845</v>
      </c>
    </row>
    <row r="326" spans="2:65" s="113" customFormat="1" ht="24.2" customHeight="1" x14ac:dyDescent="0.2">
      <c r="B326" s="70"/>
      <c r="C326" s="71" t="s">
        <v>846</v>
      </c>
      <c r="D326" s="71" t="s">
        <v>129</v>
      </c>
      <c r="E326" s="72" t="s">
        <v>847</v>
      </c>
      <c r="F326" s="201" t="s">
        <v>848</v>
      </c>
      <c r="G326" s="202" t="s">
        <v>332</v>
      </c>
      <c r="H326" s="203">
        <v>18.3</v>
      </c>
      <c r="I326" s="73"/>
      <c r="J326" s="210">
        <f t="shared" si="60"/>
        <v>0</v>
      </c>
      <c r="K326" s="74"/>
      <c r="L326" s="70"/>
      <c r="M326" s="188" t="s">
        <v>1</v>
      </c>
      <c r="N326" s="189" t="s">
        <v>38</v>
      </c>
      <c r="O326" s="190">
        <v>0.42713000000000001</v>
      </c>
      <c r="P326" s="190">
        <f t="shared" si="61"/>
        <v>7.8164790000000002</v>
      </c>
      <c r="Q326" s="190">
        <v>3.0000000000000001E-5</v>
      </c>
      <c r="R326" s="190">
        <f t="shared" si="62"/>
        <v>5.4900000000000001E-4</v>
      </c>
      <c r="S326" s="190">
        <v>0</v>
      </c>
      <c r="T326" s="191">
        <f t="shared" si="63"/>
        <v>0</v>
      </c>
      <c r="AR326" s="192" t="s">
        <v>193</v>
      </c>
      <c r="AT326" s="192" t="s">
        <v>129</v>
      </c>
      <c r="AU326" s="192" t="s">
        <v>134</v>
      </c>
      <c r="AY326" s="106" t="s">
        <v>127</v>
      </c>
      <c r="BE326" s="193">
        <f t="shared" si="64"/>
        <v>0</v>
      </c>
      <c r="BF326" s="193">
        <f t="shared" si="65"/>
        <v>0</v>
      </c>
      <c r="BG326" s="193">
        <f t="shared" si="66"/>
        <v>0</v>
      </c>
      <c r="BH326" s="193">
        <f t="shared" si="67"/>
        <v>0</v>
      </c>
      <c r="BI326" s="193">
        <f t="shared" si="68"/>
        <v>0</v>
      </c>
      <c r="BJ326" s="106" t="s">
        <v>134</v>
      </c>
      <c r="BK326" s="193">
        <f t="shared" si="69"/>
        <v>0</v>
      </c>
      <c r="BL326" s="106" t="s">
        <v>193</v>
      </c>
      <c r="BM326" s="192" t="s">
        <v>849</v>
      </c>
    </row>
    <row r="327" spans="2:65" s="113" customFormat="1" ht="24.2" customHeight="1" x14ac:dyDescent="0.2">
      <c r="B327" s="70"/>
      <c r="C327" s="75" t="s">
        <v>850</v>
      </c>
      <c r="D327" s="75" t="s">
        <v>213</v>
      </c>
      <c r="E327" s="76" t="s">
        <v>851</v>
      </c>
      <c r="F327" s="206" t="s">
        <v>852</v>
      </c>
      <c r="G327" s="207" t="s">
        <v>332</v>
      </c>
      <c r="H327" s="208">
        <v>19.215</v>
      </c>
      <c r="I327" s="77"/>
      <c r="J327" s="212">
        <f t="shared" si="60"/>
        <v>0</v>
      </c>
      <c r="K327" s="78"/>
      <c r="L327" s="194"/>
      <c r="M327" s="195" t="s">
        <v>1</v>
      </c>
      <c r="N327" s="196" t="s">
        <v>38</v>
      </c>
      <c r="O327" s="190">
        <v>0</v>
      </c>
      <c r="P327" s="190">
        <f t="shared" si="61"/>
        <v>0</v>
      </c>
      <c r="Q327" s="190">
        <v>3.3E-4</v>
      </c>
      <c r="R327" s="190">
        <f t="shared" si="62"/>
        <v>6.3409499999999997E-3</v>
      </c>
      <c r="S327" s="190">
        <v>0</v>
      </c>
      <c r="T327" s="191">
        <f t="shared" si="63"/>
        <v>0</v>
      </c>
      <c r="AR327" s="192" t="s">
        <v>260</v>
      </c>
      <c r="AT327" s="192" t="s">
        <v>213</v>
      </c>
      <c r="AU327" s="192" t="s">
        <v>134</v>
      </c>
      <c r="AY327" s="106" t="s">
        <v>127</v>
      </c>
      <c r="BE327" s="193">
        <f t="shared" si="64"/>
        <v>0</v>
      </c>
      <c r="BF327" s="193">
        <f t="shared" si="65"/>
        <v>0</v>
      </c>
      <c r="BG327" s="193">
        <f t="shared" si="66"/>
        <v>0</v>
      </c>
      <c r="BH327" s="193">
        <f t="shared" si="67"/>
        <v>0</v>
      </c>
      <c r="BI327" s="193">
        <f t="shared" si="68"/>
        <v>0</v>
      </c>
      <c r="BJ327" s="106" t="s">
        <v>134</v>
      </c>
      <c r="BK327" s="193">
        <f t="shared" si="69"/>
        <v>0</v>
      </c>
      <c r="BL327" s="106" t="s">
        <v>193</v>
      </c>
      <c r="BM327" s="192" t="s">
        <v>853</v>
      </c>
    </row>
    <row r="328" spans="2:65" s="113" customFormat="1" ht="37.700000000000003" customHeight="1" x14ac:dyDescent="0.2">
      <c r="B328" s="70"/>
      <c r="C328" s="71" t="s">
        <v>854</v>
      </c>
      <c r="D328" s="71" t="s">
        <v>129</v>
      </c>
      <c r="E328" s="72" t="s">
        <v>855</v>
      </c>
      <c r="F328" s="201" t="s">
        <v>856</v>
      </c>
      <c r="G328" s="202" t="s">
        <v>138</v>
      </c>
      <c r="H328" s="203">
        <v>32.918999999999997</v>
      </c>
      <c r="I328" s="73"/>
      <c r="J328" s="210">
        <f t="shared" si="60"/>
        <v>0</v>
      </c>
      <c r="K328" s="74"/>
      <c r="L328" s="70"/>
      <c r="M328" s="188" t="s">
        <v>1</v>
      </c>
      <c r="N328" s="189" t="s">
        <v>38</v>
      </c>
      <c r="O328" s="190">
        <v>0.14902000000000001</v>
      </c>
      <c r="P328" s="190">
        <f t="shared" si="61"/>
        <v>4.9055893800000003</v>
      </c>
      <c r="Q328" s="190">
        <v>0</v>
      </c>
      <c r="R328" s="190">
        <f t="shared" si="62"/>
        <v>0</v>
      </c>
      <c r="S328" s="190">
        <v>0</v>
      </c>
      <c r="T328" s="191">
        <f t="shared" si="63"/>
        <v>0</v>
      </c>
      <c r="AR328" s="192" t="s">
        <v>193</v>
      </c>
      <c r="AT328" s="192" t="s">
        <v>129</v>
      </c>
      <c r="AU328" s="192" t="s">
        <v>134</v>
      </c>
      <c r="AY328" s="106" t="s">
        <v>127</v>
      </c>
      <c r="BE328" s="193">
        <f t="shared" si="64"/>
        <v>0</v>
      </c>
      <c r="BF328" s="193">
        <f t="shared" si="65"/>
        <v>0</v>
      </c>
      <c r="BG328" s="193">
        <f t="shared" si="66"/>
        <v>0</v>
      </c>
      <c r="BH328" s="193">
        <f t="shared" si="67"/>
        <v>0</v>
      </c>
      <c r="BI328" s="193">
        <f t="shared" si="68"/>
        <v>0</v>
      </c>
      <c r="BJ328" s="106" t="s">
        <v>134</v>
      </c>
      <c r="BK328" s="193">
        <f t="shared" si="69"/>
        <v>0</v>
      </c>
      <c r="BL328" s="106" t="s">
        <v>193</v>
      </c>
      <c r="BM328" s="192" t="s">
        <v>857</v>
      </c>
    </row>
    <row r="329" spans="2:65" s="113" customFormat="1" ht="37.700000000000003" customHeight="1" x14ac:dyDescent="0.2">
      <c r="B329" s="70"/>
      <c r="C329" s="71" t="s">
        <v>858</v>
      </c>
      <c r="D329" s="71" t="s">
        <v>129</v>
      </c>
      <c r="E329" s="72" t="s">
        <v>859</v>
      </c>
      <c r="F329" s="201" t="s">
        <v>860</v>
      </c>
      <c r="G329" s="202" t="s">
        <v>138</v>
      </c>
      <c r="H329" s="203">
        <v>32.918999999999997</v>
      </c>
      <c r="I329" s="73"/>
      <c r="J329" s="210">
        <f t="shared" si="60"/>
        <v>0</v>
      </c>
      <c r="K329" s="74"/>
      <c r="L329" s="70"/>
      <c r="M329" s="188" t="s">
        <v>1</v>
      </c>
      <c r="N329" s="189" t="s">
        <v>38</v>
      </c>
      <c r="O329" s="190">
        <v>0.14904000000000001</v>
      </c>
      <c r="P329" s="190">
        <f t="shared" si="61"/>
        <v>4.9062477599999994</v>
      </c>
      <c r="Q329" s="190">
        <v>2.0000000000000002E-5</v>
      </c>
      <c r="R329" s="190">
        <f t="shared" si="62"/>
        <v>6.5837999999999997E-4</v>
      </c>
      <c r="S329" s="190">
        <v>0</v>
      </c>
      <c r="T329" s="191">
        <f t="shared" si="63"/>
        <v>0</v>
      </c>
      <c r="AR329" s="192" t="s">
        <v>193</v>
      </c>
      <c r="AT329" s="192" t="s">
        <v>129</v>
      </c>
      <c r="AU329" s="192" t="s">
        <v>134</v>
      </c>
      <c r="AY329" s="106" t="s">
        <v>127</v>
      </c>
      <c r="BE329" s="193">
        <f t="shared" si="64"/>
        <v>0</v>
      </c>
      <c r="BF329" s="193">
        <f t="shared" si="65"/>
        <v>0</v>
      </c>
      <c r="BG329" s="193">
        <f t="shared" si="66"/>
        <v>0</v>
      </c>
      <c r="BH329" s="193">
        <f t="shared" si="67"/>
        <v>0</v>
      </c>
      <c r="BI329" s="193">
        <f t="shared" si="68"/>
        <v>0</v>
      </c>
      <c r="BJ329" s="106" t="s">
        <v>134</v>
      </c>
      <c r="BK329" s="193">
        <f t="shared" si="69"/>
        <v>0</v>
      </c>
      <c r="BL329" s="106" t="s">
        <v>193</v>
      </c>
      <c r="BM329" s="192" t="s">
        <v>861</v>
      </c>
    </row>
    <row r="330" spans="2:65" s="113" customFormat="1" ht="16.5" customHeight="1" x14ac:dyDescent="0.2">
      <c r="B330" s="70"/>
      <c r="C330" s="75" t="s">
        <v>862</v>
      </c>
      <c r="D330" s="75" t="s">
        <v>213</v>
      </c>
      <c r="E330" s="76" t="s">
        <v>863</v>
      </c>
      <c r="F330" s="206" t="s">
        <v>864</v>
      </c>
      <c r="G330" s="207" t="s">
        <v>138</v>
      </c>
      <c r="H330" s="208">
        <v>122.506</v>
      </c>
      <c r="I330" s="77"/>
      <c r="J330" s="212">
        <f t="shared" si="60"/>
        <v>0</v>
      </c>
      <c r="K330" s="78"/>
      <c r="L330" s="194"/>
      <c r="M330" s="195" t="s">
        <v>1</v>
      </c>
      <c r="N330" s="196" t="s">
        <v>38</v>
      </c>
      <c r="O330" s="190">
        <v>0</v>
      </c>
      <c r="P330" s="190">
        <f t="shared" si="61"/>
        <v>0</v>
      </c>
      <c r="Q330" s="190">
        <v>2.9999999999999997E-4</v>
      </c>
      <c r="R330" s="190">
        <f t="shared" si="62"/>
        <v>3.6751799999999994E-2</v>
      </c>
      <c r="S330" s="190">
        <v>0</v>
      </c>
      <c r="T330" s="191">
        <f t="shared" si="63"/>
        <v>0</v>
      </c>
      <c r="AR330" s="192" t="s">
        <v>260</v>
      </c>
      <c r="AT330" s="192" t="s">
        <v>213</v>
      </c>
      <c r="AU330" s="192" t="s">
        <v>134</v>
      </c>
      <c r="AY330" s="106" t="s">
        <v>127</v>
      </c>
      <c r="BE330" s="193">
        <f t="shared" si="64"/>
        <v>0</v>
      </c>
      <c r="BF330" s="193">
        <f t="shared" si="65"/>
        <v>0</v>
      </c>
      <c r="BG330" s="193">
        <f t="shared" si="66"/>
        <v>0</v>
      </c>
      <c r="BH330" s="193">
        <f t="shared" si="67"/>
        <v>0</v>
      </c>
      <c r="BI330" s="193">
        <f t="shared" si="68"/>
        <v>0</v>
      </c>
      <c r="BJ330" s="106" t="s">
        <v>134</v>
      </c>
      <c r="BK330" s="193">
        <f t="shared" si="69"/>
        <v>0</v>
      </c>
      <c r="BL330" s="106" t="s">
        <v>193</v>
      </c>
      <c r="BM330" s="192" t="s">
        <v>865</v>
      </c>
    </row>
    <row r="331" spans="2:65" s="113" customFormat="1" ht="21.75" customHeight="1" x14ac:dyDescent="0.2">
      <c r="B331" s="70"/>
      <c r="C331" s="71" t="s">
        <v>866</v>
      </c>
      <c r="D331" s="71" t="s">
        <v>129</v>
      </c>
      <c r="E331" s="72" t="s">
        <v>867</v>
      </c>
      <c r="F331" s="201" t="s">
        <v>868</v>
      </c>
      <c r="G331" s="202" t="s">
        <v>332</v>
      </c>
      <c r="H331" s="203">
        <v>24.76</v>
      </c>
      <c r="I331" s="73"/>
      <c r="J331" s="210">
        <f t="shared" si="60"/>
        <v>0</v>
      </c>
      <c r="K331" s="74"/>
      <c r="L331" s="70"/>
      <c r="M331" s="188" t="s">
        <v>1</v>
      </c>
      <c r="N331" s="189" t="s">
        <v>38</v>
      </c>
      <c r="O331" s="190">
        <v>0.47012999999999999</v>
      </c>
      <c r="P331" s="190">
        <f t="shared" si="61"/>
        <v>11.640418800000001</v>
      </c>
      <c r="Q331" s="190">
        <v>3.0000000000000001E-5</v>
      </c>
      <c r="R331" s="190">
        <f t="shared" si="62"/>
        <v>7.4280000000000006E-4</v>
      </c>
      <c r="S331" s="190">
        <v>0</v>
      </c>
      <c r="T331" s="191">
        <f t="shared" si="63"/>
        <v>0</v>
      </c>
      <c r="AR331" s="192" t="s">
        <v>193</v>
      </c>
      <c r="AT331" s="192" t="s">
        <v>129</v>
      </c>
      <c r="AU331" s="192" t="s">
        <v>134</v>
      </c>
      <c r="AY331" s="106" t="s">
        <v>127</v>
      </c>
      <c r="BE331" s="193">
        <f t="shared" si="64"/>
        <v>0</v>
      </c>
      <c r="BF331" s="193">
        <f t="shared" si="65"/>
        <v>0</v>
      </c>
      <c r="BG331" s="193">
        <f t="shared" si="66"/>
        <v>0</v>
      </c>
      <c r="BH331" s="193">
        <f t="shared" si="67"/>
        <v>0</v>
      </c>
      <c r="BI331" s="193">
        <f t="shared" si="68"/>
        <v>0</v>
      </c>
      <c r="BJ331" s="106" t="s">
        <v>134</v>
      </c>
      <c r="BK331" s="193">
        <f t="shared" si="69"/>
        <v>0</v>
      </c>
      <c r="BL331" s="106" t="s">
        <v>193</v>
      </c>
      <c r="BM331" s="192" t="s">
        <v>869</v>
      </c>
    </row>
    <row r="332" spans="2:65" s="113" customFormat="1" ht="37.700000000000003" customHeight="1" x14ac:dyDescent="0.2">
      <c r="B332" s="70"/>
      <c r="C332" s="75" t="s">
        <v>870</v>
      </c>
      <c r="D332" s="75" t="s">
        <v>213</v>
      </c>
      <c r="E332" s="76" t="s">
        <v>871</v>
      </c>
      <c r="F332" s="206" t="s">
        <v>872</v>
      </c>
      <c r="G332" s="207" t="s">
        <v>332</v>
      </c>
      <c r="H332" s="208">
        <v>25.998000000000001</v>
      </c>
      <c r="I332" s="77"/>
      <c r="J332" s="212">
        <f t="shared" si="60"/>
        <v>0</v>
      </c>
      <c r="K332" s="78"/>
      <c r="L332" s="194"/>
      <c r="M332" s="195" t="s">
        <v>1</v>
      </c>
      <c r="N332" s="196" t="s">
        <v>38</v>
      </c>
      <c r="O332" s="190">
        <v>0</v>
      </c>
      <c r="P332" s="190">
        <f t="shared" si="61"/>
        <v>0</v>
      </c>
      <c r="Q332" s="190">
        <v>3.3E-4</v>
      </c>
      <c r="R332" s="190">
        <f t="shared" si="62"/>
        <v>8.5793399999999995E-3</v>
      </c>
      <c r="S332" s="190">
        <v>0</v>
      </c>
      <c r="T332" s="191">
        <f t="shared" si="63"/>
        <v>0</v>
      </c>
      <c r="AR332" s="192" t="s">
        <v>260</v>
      </c>
      <c r="AT332" s="192" t="s">
        <v>213</v>
      </c>
      <c r="AU332" s="192" t="s">
        <v>134</v>
      </c>
      <c r="AY332" s="106" t="s">
        <v>127</v>
      </c>
      <c r="BE332" s="193">
        <f t="shared" si="64"/>
        <v>0</v>
      </c>
      <c r="BF332" s="193">
        <f t="shared" si="65"/>
        <v>0</v>
      </c>
      <c r="BG332" s="193">
        <f t="shared" si="66"/>
        <v>0</v>
      </c>
      <c r="BH332" s="193">
        <f t="shared" si="67"/>
        <v>0</v>
      </c>
      <c r="BI332" s="193">
        <f t="shared" si="68"/>
        <v>0</v>
      </c>
      <c r="BJ332" s="106" t="s">
        <v>134</v>
      </c>
      <c r="BK332" s="193">
        <f t="shared" si="69"/>
        <v>0</v>
      </c>
      <c r="BL332" s="106" t="s">
        <v>193</v>
      </c>
      <c r="BM332" s="192" t="s">
        <v>873</v>
      </c>
    </row>
    <row r="333" spans="2:65" s="113" customFormat="1" ht="24.2" customHeight="1" x14ac:dyDescent="0.2">
      <c r="B333" s="70"/>
      <c r="C333" s="71" t="s">
        <v>874</v>
      </c>
      <c r="D333" s="71" t="s">
        <v>129</v>
      </c>
      <c r="E333" s="72" t="s">
        <v>875</v>
      </c>
      <c r="F333" s="201" t="s">
        <v>876</v>
      </c>
      <c r="G333" s="202" t="s">
        <v>877</v>
      </c>
      <c r="H333" s="203">
        <v>60.478000000000002</v>
      </c>
      <c r="I333" s="73"/>
      <c r="J333" s="210">
        <f t="shared" si="60"/>
        <v>0</v>
      </c>
      <c r="K333" s="74"/>
      <c r="L333" s="70"/>
      <c r="M333" s="188" t="s">
        <v>1</v>
      </c>
      <c r="N333" s="189" t="s">
        <v>38</v>
      </c>
      <c r="O333" s="190">
        <v>0</v>
      </c>
      <c r="P333" s="190">
        <f t="shared" si="61"/>
        <v>0</v>
      </c>
      <c r="Q333" s="190">
        <v>0</v>
      </c>
      <c r="R333" s="190">
        <f t="shared" si="62"/>
        <v>0</v>
      </c>
      <c r="S333" s="190">
        <v>0</v>
      </c>
      <c r="T333" s="191">
        <f t="shared" si="63"/>
        <v>0</v>
      </c>
      <c r="AR333" s="192" t="s">
        <v>193</v>
      </c>
      <c r="AT333" s="192" t="s">
        <v>129</v>
      </c>
      <c r="AU333" s="192" t="s">
        <v>134</v>
      </c>
      <c r="AY333" s="106" t="s">
        <v>127</v>
      </c>
      <c r="BE333" s="193">
        <f t="shared" si="64"/>
        <v>0</v>
      </c>
      <c r="BF333" s="193">
        <f t="shared" si="65"/>
        <v>0</v>
      </c>
      <c r="BG333" s="193">
        <f t="shared" si="66"/>
        <v>0</v>
      </c>
      <c r="BH333" s="193">
        <f t="shared" si="67"/>
        <v>0</v>
      </c>
      <c r="BI333" s="193">
        <f t="shared" si="68"/>
        <v>0</v>
      </c>
      <c r="BJ333" s="106" t="s">
        <v>134</v>
      </c>
      <c r="BK333" s="193">
        <f t="shared" si="69"/>
        <v>0</v>
      </c>
      <c r="BL333" s="106" t="s">
        <v>193</v>
      </c>
      <c r="BM333" s="192" t="s">
        <v>878</v>
      </c>
    </row>
    <row r="334" spans="2:65" s="177" customFormat="1" ht="22.7" customHeight="1" x14ac:dyDescent="0.2">
      <c r="B334" s="176"/>
      <c r="D334" s="178" t="s">
        <v>71</v>
      </c>
      <c r="E334" s="186" t="s">
        <v>879</v>
      </c>
      <c r="F334" s="204" t="s">
        <v>880</v>
      </c>
      <c r="G334" s="205"/>
      <c r="H334" s="205"/>
      <c r="J334" s="211">
        <f>BK334</f>
        <v>0</v>
      </c>
      <c r="L334" s="176"/>
      <c r="M334" s="181"/>
      <c r="P334" s="182">
        <f>SUM(P335:P345)</f>
        <v>25.022632000000002</v>
      </c>
      <c r="R334" s="182">
        <f>SUM(R335:R345)</f>
        <v>6.8111969999999994E-2</v>
      </c>
      <c r="T334" s="183">
        <f>SUM(T335:T345)</f>
        <v>0</v>
      </c>
      <c r="AR334" s="178" t="s">
        <v>134</v>
      </c>
      <c r="AT334" s="184" t="s">
        <v>71</v>
      </c>
      <c r="AU334" s="184" t="s">
        <v>80</v>
      </c>
      <c r="AY334" s="178" t="s">
        <v>127</v>
      </c>
      <c r="BK334" s="185">
        <f>SUM(BK335:BK345)</f>
        <v>0</v>
      </c>
    </row>
    <row r="335" spans="2:65" s="113" customFormat="1" ht="21.75" customHeight="1" x14ac:dyDescent="0.2">
      <c r="B335" s="70"/>
      <c r="C335" s="71" t="s">
        <v>881</v>
      </c>
      <c r="D335" s="71" t="s">
        <v>129</v>
      </c>
      <c r="E335" s="72" t="s">
        <v>882</v>
      </c>
      <c r="F335" s="201" t="s">
        <v>883</v>
      </c>
      <c r="G335" s="202" t="s">
        <v>138</v>
      </c>
      <c r="H335" s="203">
        <v>21.55</v>
      </c>
      <c r="I335" s="73"/>
      <c r="J335" s="210">
        <f t="shared" ref="J335:J345" si="70">ROUND(I335*H335,2)</f>
        <v>0</v>
      </c>
      <c r="K335" s="74"/>
      <c r="L335" s="70"/>
      <c r="M335" s="188" t="s">
        <v>1</v>
      </c>
      <c r="N335" s="189" t="s">
        <v>38</v>
      </c>
      <c r="O335" s="190">
        <v>4.002E-2</v>
      </c>
      <c r="P335" s="190">
        <f t="shared" ref="P335:P345" si="71">O335*H335</f>
        <v>0.86243100000000006</v>
      </c>
      <c r="Q335" s="190">
        <v>0</v>
      </c>
      <c r="R335" s="190">
        <f t="shared" ref="R335:R345" si="72">Q335*H335</f>
        <v>0</v>
      </c>
      <c r="S335" s="190">
        <v>0</v>
      </c>
      <c r="T335" s="191">
        <f t="shared" ref="T335:T345" si="73">S335*H335</f>
        <v>0</v>
      </c>
      <c r="AR335" s="192" t="s">
        <v>193</v>
      </c>
      <c r="AT335" s="192" t="s">
        <v>129</v>
      </c>
      <c r="AU335" s="192" t="s">
        <v>134</v>
      </c>
      <c r="AY335" s="106" t="s">
        <v>127</v>
      </c>
      <c r="BE335" s="193">
        <f t="shared" ref="BE335:BE345" si="74">IF(N335="základná",J335,0)</f>
        <v>0</v>
      </c>
      <c r="BF335" s="193">
        <f t="shared" ref="BF335:BF345" si="75">IF(N335="znížená",J335,0)</f>
        <v>0</v>
      </c>
      <c r="BG335" s="193">
        <f t="shared" ref="BG335:BG345" si="76">IF(N335="zákl. prenesená",J335,0)</f>
        <v>0</v>
      </c>
      <c r="BH335" s="193">
        <f t="shared" ref="BH335:BH345" si="77">IF(N335="zníž. prenesená",J335,0)</f>
        <v>0</v>
      </c>
      <c r="BI335" s="193">
        <f t="shared" ref="BI335:BI345" si="78">IF(N335="nulová",J335,0)</f>
        <v>0</v>
      </c>
      <c r="BJ335" s="106" t="s">
        <v>134</v>
      </c>
      <c r="BK335" s="193">
        <f t="shared" ref="BK335:BK345" si="79">ROUND(I335*H335,2)</f>
        <v>0</v>
      </c>
      <c r="BL335" s="106" t="s">
        <v>193</v>
      </c>
      <c r="BM335" s="192" t="s">
        <v>884</v>
      </c>
    </row>
    <row r="336" spans="2:65" s="113" customFormat="1" ht="44.25" customHeight="1" x14ac:dyDescent="0.2">
      <c r="B336" s="70"/>
      <c r="C336" s="75" t="s">
        <v>885</v>
      </c>
      <c r="D336" s="75" t="s">
        <v>213</v>
      </c>
      <c r="E336" s="76" t="s">
        <v>886</v>
      </c>
      <c r="F336" s="206" t="s">
        <v>887</v>
      </c>
      <c r="G336" s="207" t="s">
        <v>138</v>
      </c>
      <c r="H336" s="208">
        <v>24.783000000000001</v>
      </c>
      <c r="I336" s="77"/>
      <c r="J336" s="212">
        <f t="shared" si="70"/>
        <v>0</v>
      </c>
      <c r="K336" s="78"/>
      <c r="L336" s="194"/>
      <c r="M336" s="195" t="s">
        <v>1</v>
      </c>
      <c r="N336" s="196" t="s">
        <v>38</v>
      </c>
      <c r="O336" s="190">
        <v>0</v>
      </c>
      <c r="P336" s="190">
        <f t="shared" si="71"/>
        <v>0</v>
      </c>
      <c r="Q336" s="190">
        <v>1.9000000000000001E-4</v>
      </c>
      <c r="R336" s="190">
        <f t="shared" si="72"/>
        <v>4.7087700000000001E-3</v>
      </c>
      <c r="S336" s="190">
        <v>0</v>
      </c>
      <c r="T336" s="191">
        <f t="shared" si="73"/>
        <v>0</v>
      </c>
      <c r="AR336" s="192" t="s">
        <v>260</v>
      </c>
      <c r="AT336" s="192" t="s">
        <v>213</v>
      </c>
      <c r="AU336" s="192" t="s">
        <v>134</v>
      </c>
      <c r="AY336" s="106" t="s">
        <v>127</v>
      </c>
      <c r="BE336" s="193">
        <f t="shared" si="74"/>
        <v>0</v>
      </c>
      <c r="BF336" s="193">
        <f t="shared" si="75"/>
        <v>0</v>
      </c>
      <c r="BG336" s="193">
        <f t="shared" si="76"/>
        <v>0</v>
      </c>
      <c r="BH336" s="193">
        <f t="shared" si="77"/>
        <v>0</v>
      </c>
      <c r="BI336" s="193">
        <f t="shared" si="78"/>
        <v>0</v>
      </c>
      <c r="BJ336" s="106" t="s">
        <v>134</v>
      </c>
      <c r="BK336" s="193">
        <f t="shared" si="79"/>
        <v>0</v>
      </c>
      <c r="BL336" s="106" t="s">
        <v>193</v>
      </c>
      <c r="BM336" s="192" t="s">
        <v>888</v>
      </c>
    </row>
    <row r="337" spans="2:65" s="113" customFormat="1" ht="37.700000000000003" customHeight="1" x14ac:dyDescent="0.2">
      <c r="B337" s="70"/>
      <c r="C337" s="71" t="s">
        <v>889</v>
      </c>
      <c r="D337" s="71" t="s">
        <v>129</v>
      </c>
      <c r="E337" s="72" t="s">
        <v>890</v>
      </c>
      <c r="F337" s="201" t="s">
        <v>891</v>
      </c>
      <c r="G337" s="202" t="s">
        <v>138</v>
      </c>
      <c r="H337" s="203">
        <v>20.375</v>
      </c>
      <c r="I337" s="73"/>
      <c r="J337" s="210">
        <f t="shared" si="70"/>
        <v>0</v>
      </c>
      <c r="K337" s="74"/>
      <c r="L337" s="70"/>
      <c r="M337" s="188" t="s">
        <v>1</v>
      </c>
      <c r="N337" s="189" t="s">
        <v>38</v>
      </c>
      <c r="O337" s="190">
        <v>0.24426</v>
      </c>
      <c r="P337" s="190">
        <f t="shared" si="71"/>
        <v>4.9767975</v>
      </c>
      <c r="Q337" s="190">
        <v>0</v>
      </c>
      <c r="R337" s="190">
        <f t="shared" si="72"/>
        <v>0</v>
      </c>
      <c r="S337" s="190">
        <v>0</v>
      </c>
      <c r="T337" s="191">
        <f t="shared" si="73"/>
        <v>0</v>
      </c>
      <c r="AR337" s="192" t="s">
        <v>193</v>
      </c>
      <c r="AT337" s="192" t="s">
        <v>129</v>
      </c>
      <c r="AU337" s="192" t="s">
        <v>134</v>
      </c>
      <c r="AY337" s="106" t="s">
        <v>127</v>
      </c>
      <c r="BE337" s="193">
        <f t="shared" si="74"/>
        <v>0</v>
      </c>
      <c r="BF337" s="193">
        <f t="shared" si="75"/>
        <v>0</v>
      </c>
      <c r="BG337" s="193">
        <f t="shared" si="76"/>
        <v>0</v>
      </c>
      <c r="BH337" s="193">
        <f t="shared" si="77"/>
        <v>0</v>
      </c>
      <c r="BI337" s="193">
        <f t="shared" si="78"/>
        <v>0</v>
      </c>
      <c r="BJ337" s="106" t="s">
        <v>134</v>
      </c>
      <c r="BK337" s="193">
        <f t="shared" si="79"/>
        <v>0</v>
      </c>
      <c r="BL337" s="106" t="s">
        <v>193</v>
      </c>
      <c r="BM337" s="192" t="s">
        <v>892</v>
      </c>
    </row>
    <row r="338" spans="2:65" s="113" customFormat="1" ht="44.25" customHeight="1" x14ac:dyDescent="0.2">
      <c r="B338" s="70"/>
      <c r="C338" s="75" t="s">
        <v>893</v>
      </c>
      <c r="D338" s="75" t="s">
        <v>213</v>
      </c>
      <c r="E338" s="76" t="s">
        <v>894</v>
      </c>
      <c r="F338" s="206" t="s">
        <v>895</v>
      </c>
      <c r="G338" s="207" t="s">
        <v>138</v>
      </c>
      <c r="H338" s="208">
        <v>23.431000000000001</v>
      </c>
      <c r="I338" s="77"/>
      <c r="J338" s="212">
        <f t="shared" si="70"/>
        <v>0</v>
      </c>
      <c r="K338" s="78"/>
      <c r="L338" s="194"/>
      <c r="M338" s="195" t="s">
        <v>1</v>
      </c>
      <c r="N338" s="196" t="s">
        <v>38</v>
      </c>
      <c r="O338" s="190">
        <v>0</v>
      </c>
      <c r="P338" s="190">
        <f t="shared" si="71"/>
        <v>0</v>
      </c>
      <c r="Q338" s="190">
        <v>2.2000000000000001E-3</v>
      </c>
      <c r="R338" s="190">
        <f t="shared" si="72"/>
        <v>5.1548200000000002E-2</v>
      </c>
      <c r="S338" s="190">
        <v>0</v>
      </c>
      <c r="T338" s="191">
        <f t="shared" si="73"/>
        <v>0</v>
      </c>
      <c r="AR338" s="192" t="s">
        <v>260</v>
      </c>
      <c r="AT338" s="192" t="s">
        <v>213</v>
      </c>
      <c r="AU338" s="192" t="s">
        <v>134</v>
      </c>
      <c r="AY338" s="106" t="s">
        <v>127</v>
      </c>
      <c r="BE338" s="193">
        <f t="shared" si="74"/>
        <v>0</v>
      </c>
      <c r="BF338" s="193">
        <f t="shared" si="75"/>
        <v>0</v>
      </c>
      <c r="BG338" s="193">
        <f t="shared" si="76"/>
        <v>0</v>
      </c>
      <c r="BH338" s="193">
        <f t="shared" si="77"/>
        <v>0</v>
      </c>
      <c r="BI338" s="193">
        <f t="shared" si="78"/>
        <v>0</v>
      </c>
      <c r="BJ338" s="106" t="s">
        <v>134</v>
      </c>
      <c r="BK338" s="193">
        <f t="shared" si="79"/>
        <v>0</v>
      </c>
      <c r="BL338" s="106" t="s">
        <v>193</v>
      </c>
      <c r="BM338" s="192" t="s">
        <v>896</v>
      </c>
    </row>
    <row r="339" spans="2:65" s="113" customFormat="1" ht="37.700000000000003" customHeight="1" x14ac:dyDescent="0.2">
      <c r="B339" s="70"/>
      <c r="C339" s="71" t="s">
        <v>897</v>
      </c>
      <c r="D339" s="71" t="s">
        <v>129</v>
      </c>
      <c r="E339" s="72" t="s">
        <v>898</v>
      </c>
      <c r="F339" s="201" t="s">
        <v>899</v>
      </c>
      <c r="G339" s="202" t="s">
        <v>332</v>
      </c>
      <c r="H339" s="203">
        <v>15.8</v>
      </c>
      <c r="I339" s="73"/>
      <c r="J339" s="210">
        <f t="shared" si="70"/>
        <v>0</v>
      </c>
      <c r="K339" s="74"/>
      <c r="L339" s="70"/>
      <c r="M339" s="188" t="s">
        <v>1</v>
      </c>
      <c r="N339" s="189" t="s">
        <v>38</v>
      </c>
      <c r="O339" s="190">
        <v>0.3553</v>
      </c>
      <c r="P339" s="190">
        <f t="shared" si="71"/>
        <v>5.61374</v>
      </c>
      <c r="Q339" s="190">
        <v>3.0000000000000001E-5</v>
      </c>
      <c r="R339" s="190">
        <f t="shared" si="72"/>
        <v>4.7400000000000003E-4</v>
      </c>
      <c r="S339" s="190">
        <v>0</v>
      </c>
      <c r="T339" s="191">
        <f t="shared" si="73"/>
        <v>0</v>
      </c>
      <c r="AR339" s="192" t="s">
        <v>193</v>
      </c>
      <c r="AT339" s="192" t="s">
        <v>129</v>
      </c>
      <c r="AU339" s="192" t="s">
        <v>134</v>
      </c>
      <c r="AY339" s="106" t="s">
        <v>127</v>
      </c>
      <c r="BE339" s="193">
        <f t="shared" si="74"/>
        <v>0</v>
      </c>
      <c r="BF339" s="193">
        <f t="shared" si="75"/>
        <v>0</v>
      </c>
      <c r="BG339" s="193">
        <f t="shared" si="76"/>
        <v>0</v>
      </c>
      <c r="BH339" s="193">
        <f t="shared" si="77"/>
        <v>0</v>
      </c>
      <c r="BI339" s="193">
        <f t="shared" si="78"/>
        <v>0</v>
      </c>
      <c r="BJ339" s="106" t="s">
        <v>134</v>
      </c>
      <c r="BK339" s="193">
        <f t="shared" si="79"/>
        <v>0</v>
      </c>
      <c r="BL339" s="106" t="s">
        <v>193</v>
      </c>
      <c r="BM339" s="192" t="s">
        <v>900</v>
      </c>
    </row>
    <row r="340" spans="2:65" s="113" customFormat="1" ht="33" customHeight="1" x14ac:dyDescent="0.2">
      <c r="B340" s="70"/>
      <c r="C340" s="71" t="s">
        <v>901</v>
      </c>
      <c r="D340" s="71" t="s">
        <v>129</v>
      </c>
      <c r="E340" s="72" t="s">
        <v>902</v>
      </c>
      <c r="F340" s="201" t="s">
        <v>903</v>
      </c>
      <c r="G340" s="202" t="s">
        <v>332</v>
      </c>
      <c r="H340" s="203">
        <v>6.4</v>
      </c>
      <c r="I340" s="73"/>
      <c r="J340" s="210">
        <f t="shared" si="70"/>
        <v>0</v>
      </c>
      <c r="K340" s="74"/>
      <c r="L340" s="70"/>
      <c r="M340" s="188" t="s">
        <v>1</v>
      </c>
      <c r="N340" s="189" t="s">
        <v>38</v>
      </c>
      <c r="O340" s="190">
        <v>0.3553</v>
      </c>
      <c r="P340" s="190">
        <f t="shared" si="71"/>
        <v>2.2739199999999999</v>
      </c>
      <c r="Q340" s="190">
        <v>3.0000000000000001E-5</v>
      </c>
      <c r="R340" s="190">
        <f t="shared" si="72"/>
        <v>1.92E-4</v>
      </c>
      <c r="S340" s="190">
        <v>0</v>
      </c>
      <c r="T340" s="191">
        <f t="shared" si="73"/>
        <v>0</v>
      </c>
      <c r="AR340" s="192" t="s">
        <v>193</v>
      </c>
      <c r="AT340" s="192" t="s">
        <v>129</v>
      </c>
      <c r="AU340" s="192" t="s">
        <v>134</v>
      </c>
      <c r="AY340" s="106" t="s">
        <v>127</v>
      </c>
      <c r="BE340" s="193">
        <f t="shared" si="74"/>
        <v>0</v>
      </c>
      <c r="BF340" s="193">
        <f t="shared" si="75"/>
        <v>0</v>
      </c>
      <c r="BG340" s="193">
        <f t="shared" si="76"/>
        <v>0</v>
      </c>
      <c r="BH340" s="193">
        <f t="shared" si="77"/>
        <v>0</v>
      </c>
      <c r="BI340" s="193">
        <f t="shared" si="78"/>
        <v>0</v>
      </c>
      <c r="BJ340" s="106" t="s">
        <v>134</v>
      </c>
      <c r="BK340" s="193">
        <f t="shared" si="79"/>
        <v>0</v>
      </c>
      <c r="BL340" s="106" t="s">
        <v>193</v>
      </c>
      <c r="BM340" s="192" t="s">
        <v>904</v>
      </c>
    </row>
    <row r="341" spans="2:65" s="113" customFormat="1" ht="37.700000000000003" customHeight="1" x14ac:dyDescent="0.2">
      <c r="B341" s="70"/>
      <c r="C341" s="71" t="s">
        <v>905</v>
      </c>
      <c r="D341" s="71" t="s">
        <v>129</v>
      </c>
      <c r="E341" s="72" t="s">
        <v>906</v>
      </c>
      <c r="F341" s="201" t="s">
        <v>907</v>
      </c>
      <c r="G341" s="202" t="s">
        <v>332</v>
      </c>
      <c r="H341" s="203">
        <v>9.4</v>
      </c>
      <c r="I341" s="73"/>
      <c r="J341" s="210">
        <f t="shared" si="70"/>
        <v>0</v>
      </c>
      <c r="K341" s="74"/>
      <c r="L341" s="70"/>
      <c r="M341" s="188" t="s">
        <v>1</v>
      </c>
      <c r="N341" s="189" t="s">
        <v>38</v>
      </c>
      <c r="O341" s="190">
        <v>0.53041000000000005</v>
      </c>
      <c r="P341" s="190">
        <f t="shared" si="71"/>
        <v>4.9858540000000007</v>
      </c>
      <c r="Q341" s="190">
        <v>1.3999999999999999E-4</v>
      </c>
      <c r="R341" s="190">
        <f t="shared" si="72"/>
        <v>1.3159999999999999E-3</v>
      </c>
      <c r="S341" s="190">
        <v>0</v>
      </c>
      <c r="T341" s="191">
        <f t="shared" si="73"/>
        <v>0</v>
      </c>
      <c r="AR341" s="192" t="s">
        <v>193</v>
      </c>
      <c r="AT341" s="192" t="s">
        <v>129</v>
      </c>
      <c r="AU341" s="192" t="s">
        <v>134</v>
      </c>
      <c r="AY341" s="106" t="s">
        <v>127</v>
      </c>
      <c r="BE341" s="193">
        <f t="shared" si="74"/>
        <v>0</v>
      </c>
      <c r="BF341" s="193">
        <f t="shared" si="75"/>
        <v>0</v>
      </c>
      <c r="BG341" s="193">
        <f t="shared" si="76"/>
        <v>0</v>
      </c>
      <c r="BH341" s="193">
        <f t="shared" si="77"/>
        <v>0</v>
      </c>
      <c r="BI341" s="193">
        <f t="shared" si="78"/>
        <v>0</v>
      </c>
      <c r="BJ341" s="106" t="s">
        <v>134</v>
      </c>
      <c r="BK341" s="193">
        <f t="shared" si="79"/>
        <v>0</v>
      </c>
      <c r="BL341" s="106" t="s">
        <v>193</v>
      </c>
      <c r="BM341" s="192" t="s">
        <v>908</v>
      </c>
    </row>
    <row r="342" spans="2:65" s="113" customFormat="1" ht="37.700000000000003" customHeight="1" x14ac:dyDescent="0.2">
      <c r="B342" s="70"/>
      <c r="C342" s="71" t="s">
        <v>909</v>
      </c>
      <c r="D342" s="71" t="s">
        <v>129</v>
      </c>
      <c r="E342" s="72" t="s">
        <v>910</v>
      </c>
      <c r="F342" s="201" t="s">
        <v>911</v>
      </c>
      <c r="G342" s="202" t="s">
        <v>332</v>
      </c>
      <c r="H342" s="203">
        <v>9.4</v>
      </c>
      <c r="I342" s="73"/>
      <c r="J342" s="210">
        <f t="shared" si="70"/>
        <v>0</v>
      </c>
      <c r="K342" s="74"/>
      <c r="L342" s="70"/>
      <c r="M342" s="188" t="s">
        <v>1</v>
      </c>
      <c r="N342" s="189" t="s">
        <v>38</v>
      </c>
      <c r="O342" s="190">
        <v>0.61053000000000002</v>
      </c>
      <c r="P342" s="190">
        <f t="shared" si="71"/>
        <v>5.738982</v>
      </c>
      <c r="Q342" s="190">
        <v>2.7E-4</v>
      </c>
      <c r="R342" s="190">
        <f t="shared" si="72"/>
        <v>2.5380000000000003E-3</v>
      </c>
      <c r="S342" s="190">
        <v>0</v>
      </c>
      <c r="T342" s="191">
        <f t="shared" si="73"/>
        <v>0</v>
      </c>
      <c r="AR342" s="192" t="s">
        <v>193</v>
      </c>
      <c r="AT342" s="192" t="s">
        <v>129</v>
      </c>
      <c r="AU342" s="192" t="s">
        <v>134</v>
      </c>
      <c r="AY342" s="106" t="s">
        <v>127</v>
      </c>
      <c r="BE342" s="193">
        <f t="shared" si="74"/>
        <v>0</v>
      </c>
      <c r="BF342" s="193">
        <f t="shared" si="75"/>
        <v>0</v>
      </c>
      <c r="BG342" s="193">
        <f t="shared" si="76"/>
        <v>0</v>
      </c>
      <c r="BH342" s="193">
        <f t="shared" si="77"/>
        <v>0</v>
      </c>
      <c r="BI342" s="193">
        <f t="shared" si="78"/>
        <v>0</v>
      </c>
      <c r="BJ342" s="106" t="s">
        <v>134</v>
      </c>
      <c r="BK342" s="193">
        <f t="shared" si="79"/>
        <v>0</v>
      </c>
      <c r="BL342" s="106" t="s">
        <v>193</v>
      </c>
      <c r="BM342" s="192" t="s">
        <v>912</v>
      </c>
    </row>
    <row r="343" spans="2:65" s="113" customFormat="1" ht="24.2" customHeight="1" x14ac:dyDescent="0.2">
      <c r="B343" s="70"/>
      <c r="C343" s="71" t="s">
        <v>913</v>
      </c>
      <c r="D343" s="71" t="s">
        <v>129</v>
      </c>
      <c r="E343" s="72" t="s">
        <v>914</v>
      </c>
      <c r="F343" s="201" t="s">
        <v>915</v>
      </c>
      <c r="G343" s="202" t="s">
        <v>138</v>
      </c>
      <c r="H343" s="203">
        <v>20.375</v>
      </c>
      <c r="I343" s="73"/>
      <c r="J343" s="210">
        <f t="shared" si="70"/>
        <v>0</v>
      </c>
      <c r="K343" s="74"/>
      <c r="L343" s="70"/>
      <c r="M343" s="188" t="s">
        <v>1</v>
      </c>
      <c r="N343" s="189" t="s">
        <v>38</v>
      </c>
      <c r="O343" s="190">
        <v>2.802E-2</v>
      </c>
      <c r="P343" s="190">
        <f t="shared" si="71"/>
        <v>0.57090750000000001</v>
      </c>
      <c r="Q343" s="190">
        <v>0</v>
      </c>
      <c r="R343" s="190">
        <f t="shared" si="72"/>
        <v>0</v>
      </c>
      <c r="S343" s="190">
        <v>0</v>
      </c>
      <c r="T343" s="191">
        <f t="shared" si="73"/>
        <v>0</v>
      </c>
      <c r="AR343" s="192" t="s">
        <v>193</v>
      </c>
      <c r="AT343" s="192" t="s">
        <v>129</v>
      </c>
      <c r="AU343" s="192" t="s">
        <v>134</v>
      </c>
      <c r="AY343" s="106" t="s">
        <v>127</v>
      </c>
      <c r="BE343" s="193">
        <f t="shared" si="74"/>
        <v>0</v>
      </c>
      <c r="BF343" s="193">
        <f t="shared" si="75"/>
        <v>0</v>
      </c>
      <c r="BG343" s="193">
        <f t="shared" si="76"/>
        <v>0</v>
      </c>
      <c r="BH343" s="193">
        <f t="shared" si="77"/>
        <v>0</v>
      </c>
      <c r="BI343" s="193">
        <f t="shared" si="78"/>
        <v>0</v>
      </c>
      <c r="BJ343" s="106" t="s">
        <v>134</v>
      </c>
      <c r="BK343" s="193">
        <f t="shared" si="79"/>
        <v>0</v>
      </c>
      <c r="BL343" s="106" t="s">
        <v>193</v>
      </c>
      <c r="BM343" s="192" t="s">
        <v>916</v>
      </c>
    </row>
    <row r="344" spans="2:65" s="113" customFormat="1" ht="16.5" customHeight="1" x14ac:dyDescent="0.2">
      <c r="B344" s="70"/>
      <c r="C344" s="75" t="s">
        <v>917</v>
      </c>
      <c r="D344" s="75" t="s">
        <v>213</v>
      </c>
      <c r="E344" s="76" t="s">
        <v>863</v>
      </c>
      <c r="F344" s="206" t="s">
        <v>864</v>
      </c>
      <c r="G344" s="207" t="s">
        <v>138</v>
      </c>
      <c r="H344" s="208">
        <v>24.45</v>
      </c>
      <c r="I344" s="77"/>
      <c r="J344" s="212">
        <f t="shared" si="70"/>
        <v>0</v>
      </c>
      <c r="K344" s="78"/>
      <c r="L344" s="194"/>
      <c r="M344" s="195" t="s">
        <v>1</v>
      </c>
      <c r="N344" s="196" t="s">
        <v>38</v>
      </c>
      <c r="O344" s="190">
        <v>0</v>
      </c>
      <c r="P344" s="190">
        <f t="shared" si="71"/>
        <v>0</v>
      </c>
      <c r="Q344" s="190">
        <v>2.9999999999999997E-4</v>
      </c>
      <c r="R344" s="190">
        <f t="shared" si="72"/>
        <v>7.3349999999999995E-3</v>
      </c>
      <c r="S344" s="190">
        <v>0</v>
      </c>
      <c r="T344" s="191">
        <f t="shared" si="73"/>
        <v>0</v>
      </c>
      <c r="AR344" s="192" t="s">
        <v>260</v>
      </c>
      <c r="AT344" s="192" t="s">
        <v>213</v>
      </c>
      <c r="AU344" s="192" t="s">
        <v>134</v>
      </c>
      <c r="AY344" s="106" t="s">
        <v>127</v>
      </c>
      <c r="BE344" s="193">
        <f t="shared" si="74"/>
        <v>0</v>
      </c>
      <c r="BF344" s="193">
        <f t="shared" si="75"/>
        <v>0</v>
      </c>
      <c r="BG344" s="193">
        <f t="shared" si="76"/>
        <v>0</v>
      </c>
      <c r="BH344" s="193">
        <f t="shared" si="77"/>
        <v>0</v>
      </c>
      <c r="BI344" s="193">
        <f t="shared" si="78"/>
        <v>0</v>
      </c>
      <c r="BJ344" s="106" t="s">
        <v>134</v>
      </c>
      <c r="BK344" s="193">
        <f t="shared" si="79"/>
        <v>0</v>
      </c>
      <c r="BL344" s="106" t="s">
        <v>193</v>
      </c>
      <c r="BM344" s="192" t="s">
        <v>918</v>
      </c>
    </row>
    <row r="345" spans="2:65" s="113" customFormat="1" ht="24.2" customHeight="1" x14ac:dyDescent="0.2">
      <c r="B345" s="70"/>
      <c r="C345" s="71" t="s">
        <v>919</v>
      </c>
      <c r="D345" s="71" t="s">
        <v>129</v>
      </c>
      <c r="E345" s="72" t="s">
        <v>920</v>
      </c>
      <c r="F345" s="201" t="s">
        <v>921</v>
      </c>
      <c r="G345" s="202" t="s">
        <v>877</v>
      </c>
      <c r="H345" s="203">
        <v>8.8490000000000002</v>
      </c>
      <c r="I345" s="73"/>
      <c r="J345" s="210">
        <f t="shared" si="70"/>
        <v>0</v>
      </c>
      <c r="K345" s="74"/>
      <c r="L345" s="70"/>
      <c r="M345" s="188" t="s">
        <v>1</v>
      </c>
      <c r="N345" s="189" t="s">
        <v>38</v>
      </c>
      <c r="O345" s="190">
        <v>0</v>
      </c>
      <c r="P345" s="190">
        <f t="shared" si="71"/>
        <v>0</v>
      </c>
      <c r="Q345" s="190">
        <v>0</v>
      </c>
      <c r="R345" s="190">
        <f t="shared" si="72"/>
        <v>0</v>
      </c>
      <c r="S345" s="190">
        <v>0</v>
      </c>
      <c r="T345" s="191">
        <f t="shared" si="73"/>
        <v>0</v>
      </c>
      <c r="AR345" s="192" t="s">
        <v>193</v>
      </c>
      <c r="AT345" s="192" t="s">
        <v>129</v>
      </c>
      <c r="AU345" s="192" t="s">
        <v>134</v>
      </c>
      <c r="AY345" s="106" t="s">
        <v>127</v>
      </c>
      <c r="BE345" s="193">
        <f t="shared" si="74"/>
        <v>0</v>
      </c>
      <c r="BF345" s="193">
        <f t="shared" si="75"/>
        <v>0</v>
      </c>
      <c r="BG345" s="193">
        <f t="shared" si="76"/>
        <v>0</v>
      </c>
      <c r="BH345" s="193">
        <f t="shared" si="77"/>
        <v>0</v>
      </c>
      <c r="BI345" s="193">
        <f t="shared" si="78"/>
        <v>0</v>
      </c>
      <c r="BJ345" s="106" t="s">
        <v>134</v>
      </c>
      <c r="BK345" s="193">
        <f t="shared" si="79"/>
        <v>0</v>
      </c>
      <c r="BL345" s="106" t="s">
        <v>193</v>
      </c>
      <c r="BM345" s="192" t="s">
        <v>922</v>
      </c>
    </row>
    <row r="346" spans="2:65" s="177" customFormat="1" ht="22.7" customHeight="1" x14ac:dyDescent="0.2">
      <c r="B346" s="176"/>
      <c r="D346" s="178" t="s">
        <v>71</v>
      </c>
      <c r="E346" s="186" t="s">
        <v>923</v>
      </c>
      <c r="F346" s="204" t="s">
        <v>924</v>
      </c>
      <c r="G346" s="205"/>
      <c r="H346" s="205"/>
      <c r="J346" s="211">
        <f>BK346</f>
        <v>0</v>
      </c>
      <c r="L346" s="176"/>
      <c r="M346" s="181"/>
      <c r="P346" s="182">
        <f>SUM(P347:P361)</f>
        <v>57.252952913999991</v>
      </c>
      <c r="R346" s="182">
        <f>SUM(R347:R361)</f>
        <v>0.36415754</v>
      </c>
      <c r="T346" s="183">
        <f>SUM(T347:T361)</f>
        <v>0</v>
      </c>
      <c r="AR346" s="178" t="s">
        <v>134</v>
      </c>
      <c r="AT346" s="184" t="s">
        <v>71</v>
      </c>
      <c r="AU346" s="184" t="s">
        <v>80</v>
      </c>
      <c r="AY346" s="178" t="s">
        <v>127</v>
      </c>
      <c r="BK346" s="185">
        <f>SUM(BK347:BK361)</f>
        <v>0</v>
      </c>
    </row>
    <row r="347" spans="2:65" s="113" customFormat="1" ht="16.5" customHeight="1" x14ac:dyDescent="0.2">
      <c r="B347" s="70"/>
      <c r="C347" s="71" t="s">
        <v>925</v>
      </c>
      <c r="D347" s="71" t="s">
        <v>129</v>
      </c>
      <c r="E347" s="72" t="s">
        <v>926</v>
      </c>
      <c r="F347" s="201" t="s">
        <v>927</v>
      </c>
      <c r="G347" s="202" t="s">
        <v>138</v>
      </c>
      <c r="H347" s="203">
        <v>13.737</v>
      </c>
      <c r="I347" s="73"/>
      <c r="J347" s="210">
        <f t="shared" ref="J347:J361" si="80">ROUND(I347*H347,2)</f>
        <v>0</v>
      </c>
      <c r="K347" s="74"/>
      <c r="L347" s="70"/>
      <c r="M347" s="188" t="s">
        <v>1</v>
      </c>
      <c r="N347" s="189" t="s">
        <v>38</v>
      </c>
      <c r="O347" s="190">
        <v>4.5010000000000001E-2</v>
      </c>
      <c r="P347" s="190">
        <f t="shared" ref="P347:P361" si="81">O347*H347</f>
        <v>0.61830236999999999</v>
      </c>
      <c r="Q347" s="190">
        <v>0</v>
      </c>
      <c r="R347" s="190">
        <f t="shared" ref="R347:R361" si="82">Q347*H347</f>
        <v>0</v>
      </c>
      <c r="S347" s="190">
        <v>0</v>
      </c>
      <c r="T347" s="191">
        <f t="shared" ref="T347:T361" si="83">S347*H347</f>
        <v>0</v>
      </c>
      <c r="AR347" s="192" t="s">
        <v>193</v>
      </c>
      <c r="AT347" s="192" t="s">
        <v>129</v>
      </c>
      <c r="AU347" s="192" t="s">
        <v>134</v>
      </c>
      <c r="AY347" s="106" t="s">
        <v>127</v>
      </c>
      <c r="BE347" s="193">
        <f t="shared" ref="BE347:BE361" si="84">IF(N347="základná",J347,0)</f>
        <v>0</v>
      </c>
      <c r="BF347" s="193">
        <f t="shared" ref="BF347:BF361" si="85">IF(N347="znížená",J347,0)</f>
        <v>0</v>
      </c>
      <c r="BG347" s="193">
        <f t="shared" ref="BG347:BG361" si="86">IF(N347="zákl. prenesená",J347,0)</f>
        <v>0</v>
      </c>
      <c r="BH347" s="193">
        <f t="shared" ref="BH347:BH361" si="87">IF(N347="zníž. prenesená",J347,0)</f>
        <v>0</v>
      </c>
      <c r="BI347" s="193">
        <f t="shared" ref="BI347:BI361" si="88">IF(N347="nulová",J347,0)</f>
        <v>0</v>
      </c>
      <c r="BJ347" s="106" t="s">
        <v>134</v>
      </c>
      <c r="BK347" s="193">
        <f t="shared" ref="BK347:BK361" si="89">ROUND(I347*H347,2)</f>
        <v>0</v>
      </c>
      <c r="BL347" s="106" t="s">
        <v>193</v>
      </c>
      <c r="BM347" s="192" t="s">
        <v>928</v>
      </c>
    </row>
    <row r="348" spans="2:65" s="113" customFormat="1" ht="16.5" customHeight="1" x14ac:dyDescent="0.2">
      <c r="B348" s="70"/>
      <c r="C348" s="75" t="s">
        <v>929</v>
      </c>
      <c r="D348" s="75" t="s">
        <v>213</v>
      </c>
      <c r="E348" s="76" t="s">
        <v>930</v>
      </c>
      <c r="F348" s="206" t="s">
        <v>931</v>
      </c>
      <c r="G348" s="207" t="s">
        <v>138</v>
      </c>
      <c r="H348" s="208">
        <v>15.798</v>
      </c>
      <c r="I348" s="77"/>
      <c r="J348" s="212">
        <f t="shared" si="80"/>
        <v>0</v>
      </c>
      <c r="K348" s="78"/>
      <c r="L348" s="194"/>
      <c r="M348" s="195" t="s">
        <v>1</v>
      </c>
      <c r="N348" s="196" t="s">
        <v>38</v>
      </c>
      <c r="O348" s="190">
        <v>0</v>
      </c>
      <c r="P348" s="190">
        <f t="shared" si="81"/>
        <v>0</v>
      </c>
      <c r="Q348" s="190">
        <v>1E-4</v>
      </c>
      <c r="R348" s="190">
        <f t="shared" si="82"/>
        <v>1.5798000000000001E-3</v>
      </c>
      <c r="S348" s="190">
        <v>0</v>
      </c>
      <c r="T348" s="191">
        <f t="shared" si="83"/>
        <v>0</v>
      </c>
      <c r="AR348" s="192" t="s">
        <v>260</v>
      </c>
      <c r="AT348" s="192" t="s">
        <v>213</v>
      </c>
      <c r="AU348" s="192" t="s">
        <v>134</v>
      </c>
      <c r="AY348" s="106" t="s">
        <v>127</v>
      </c>
      <c r="BE348" s="193">
        <f t="shared" si="84"/>
        <v>0</v>
      </c>
      <c r="BF348" s="193">
        <f t="shared" si="85"/>
        <v>0</v>
      </c>
      <c r="BG348" s="193">
        <f t="shared" si="86"/>
        <v>0</v>
      </c>
      <c r="BH348" s="193">
        <f t="shared" si="87"/>
        <v>0</v>
      </c>
      <c r="BI348" s="193">
        <f t="shared" si="88"/>
        <v>0</v>
      </c>
      <c r="BJ348" s="106" t="s">
        <v>134</v>
      </c>
      <c r="BK348" s="193">
        <f t="shared" si="89"/>
        <v>0</v>
      </c>
      <c r="BL348" s="106" t="s">
        <v>193</v>
      </c>
      <c r="BM348" s="192" t="s">
        <v>932</v>
      </c>
    </row>
    <row r="349" spans="2:65" s="113" customFormat="1" ht="24.2" customHeight="1" x14ac:dyDescent="0.2">
      <c r="B349" s="70"/>
      <c r="C349" s="71" t="s">
        <v>933</v>
      </c>
      <c r="D349" s="71" t="s">
        <v>129</v>
      </c>
      <c r="E349" s="72" t="s">
        <v>934</v>
      </c>
      <c r="F349" s="201" t="s">
        <v>935</v>
      </c>
      <c r="G349" s="202" t="s">
        <v>138</v>
      </c>
      <c r="H349" s="203">
        <v>12.488</v>
      </c>
      <c r="I349" s="73"/>
      <c r="J349" s="210">
        <f t="shared" si="80"/>
        <v>0</v>
      </c>
      <c r="K349" s="74"/>
      <c r="L349" s="70"/>
      <c r="M349" s="188" t="s">
        <v>1</v>
      </c>
      <c r="N349" s="189" t="s">
        <v>38</v>
      </c>
      <c r="O349" s="190">
        <v>6.4657999999999993E-2</v>
      </c>
      <c r="P349" s="190">
        <f t="shared" si="81"/>
        <v>0.80744910399999992</v>
      </c>
      <c r="Q349" s="190">
        <v>0</v>
      </c>
      <c r="R349" s="190">
        <f t="shared" si="82"/>
        <v>0</v>
      </c>
      <c r="S349" s="190">
        <v>0</v>
      </c>
      <c r="T349" s="191">
        <f t="shared" si="83"/>
        <v>0</v>
      </c>
      <c r="AR349" s="192" t="s">
        <v>193</v>
      </c>
      <c r="AT349" s="192" t="s">
        <v>129</v>
      </c>
      <c r="AU349" s="192" t="s">
        <v>134</v>
      </c>
      <c r="AY349" s="106" t="s">
        <v>127</v>
      </c>
      <c r="BE349" s="193">
        <f t="shared" si="84"/>
        <v>0</v>
      </c>
      <c r="BF349" s="193">
        <f t="shared" si="85"/>
        <v>0</v>
      </c>
      <c r="BG349" s="193">
        <f t="shared" si="86"/>
        <v>0</v>
      </c>
      <c r="BH349" s="193">
        <f t="shared" si="87"/>
        <v>0</v>
      </c>
      <c r="BI349" s="193">
        <f t="shared" si="88"/>
        <v>0</v>
      </c>
      <c r="BJ349" s="106" t="s">
        <v>134</v>
      </c>
      <c r="BK349" s="193">
        <f t="shared" si="89"/>
        <v>0</v>
      </c>
      <c r="BL349" s="106" t="s">
        <v>193</v>
      </c>
      <c r="BM349" s="192" t="s">
        <v>936</v>
      </c>
    </row>
    <row r="350" spans="2:65" s="113" customFormat="1" ht="24.2" customHeight="1" x14ac:dyDescent="0.2">
      <c r="B350" s="70"/>
      <c r="C350" s="75" t="s">
        <v>937</v>
      </c>
      <c r="D350" s="75" t="s">
        <v>213</v>
      </c>
      <c r="E350" s="76" t="s">
        <v>938</v>
      </c>
      <c r="F350" s="206" t="s">
        <v>939</v>
      </c>
      <c r="G350" s="207" t="s">
        <v>138</v>
      </c>
      <c r="H350" s="208">
        <v>12.738</v>
      </c>
      <c r="I350" s="77"/>
      <c r="J350" s="212">
        <f t="shared" si="80"/>
        <v>0</v>
      </c>
      <c r="K350" s="78"/>
      <c r="L350" s="194"/>
      <c r="M350" s="195" t="s">
        <v>1</v>
      </c>
      <c r="N350" s="196" t="s">
        <v>38</v>
      </c>
      <c r="O350" s="190">
        <v>0</v>
      </c>
      <c r="P350" s="190">
        <f t="shared" si="81"/>
        <v>0</v>
      </c>
      <c r="Q350" s="190">
        <v>1.9499999999999999E-3</v>
      </c>
      <c r="R350" s="190">
        <f t="shared" si="82"/>
        <v>2.4839099999999999E-2</v>
      </c>
      <c r="S350" s="190">
        <v>0</v>
      </c>
      <c r="T350" s="191">
        <f t="shared" si="83"/>
        <v>0</v>
      </c>
      <c r="AR350" s="192" t="s">
        <v>260</v>
      </c>
      <c r="AT350" s="192" t="s">
        <v>213</v>
      </c>
      <c r="AU350" s="192" t="s">
        <v>134</v>
      </c>
      <c r="AY350" s="106" t="s">
        <v>127</v>
      </c>
      <c r="BE350" s="193">
        <f t="shared" si="84"/>
        <v>0</v>
      </c>
      <c r="BF350" s="193">
        <f t="shared" si="85"/>
        <v>0</v>
      </c>
      <c r="BG350" s="193">
        <f t="shared" si="86"/>
        <v>0</v>
      </c>
      <c r="BH350" s="193">
        <f t="shared" si="87"/>
        <v>0</v>
      </c>
      <c r="BI350" s="193">
        <f t="shared" si="88"/>
        <v>0</v>
      </c>
      <c r="BJ350" s="106" t="s">
        <v>134</v>
      </c>
      <c r="BK350" s="193">
        <f t="shared" si="89"/>
        <v>0</v>
      </c>
      <c r="BL350" s="106" t="s">
        <v>193</v>
      </c>
      <c r="BM350" s="192" t="s">
        <v>940</v>
      </c>
    </row>
    <row r="351" spans="2:65" s="113" customFormat="1" ht="24.2" customHeight="1" x14ac:dyDescent="0.2">
      <c r="B351" s="70"/>
      <c r="C351" s="71" t="s">
        <v>941</v>
      </c>
      <c r="D351" s="71" t="s">
        <v>129</v>
      </c>
      <c r="E351" s="72" t="s">
        <v>942</v>
      </c>
      <c r="F351" s="201" t="s">
        <v>943</v>
      </c>
      <c r="G351" s="202" t="s">
        <v>138</v>
      </c>
      <c r="H351" s="203">
        <v>29.555</v>
      </c>
      <c r="I351" s="73"/>
      <c r="J351" s="210">
        <f t="shared" si="80"/>
        <v>0</v>
      </c>
      <c r="K351" s="74"/>
      <c r="L351" s="70"/>
      <c r="M351" s="188" t="s">
        <v>1</v>
      </c>
      <c r="N351" s="189" t="s">
        <v>38</v>
      </c>
      <c r="O351" s="190">
        <v>0.15509999999999999</v>
      </c>
      <c r="P351" s="190">
        <f t="shared" si="81"/>
        <v>4.5839805</v>
      </c>
      <c r="Q351" s="190">
        <v>3.5000000000000001E-3</v>
      </c>
      <c r="R351" s="190">
        <f t="shared" si="82"/>
        <v>0.10344250000000001</v>
      </c>
      <c r="S351" s="190">
        <v>0</v>
      </c>
      <c r="T351" s="191">
        <f t="shared" si="83"/>
        <v>0</v>
      </c>
      <c r="AR351" s="192" t="s">
        <v>193</v>
      </c>
      <c r="AT351" s="192" t="s">
        <v>129</v>
      </c>
      <c r="AU351" s="192" t="s">
        <v>134</v>
      </c>
      <c r="AY351" s="106" t="s">
        <v>127</v>
      </c>
      <c r="BE351" s="193">
        <f t="shared" si="84"/>
        <v>0</v>
      </c>
      <c r="BF351" s="193">
        <f t="shared" si="85"/>
        <v>0</v>
      </c>
      <c r="BG351" s="193">
        <f t="shared" si="86"/>
        <v>0</v>
      </c>
      <c r="BH351" s="193">
        <f t="shared" si="87"/>
        <v>0</v>
      </c>
      <c r="BI351" s="193">
        <f t="shared" si="88"/>
        <v>0</v>
      </c>
      <c r="BJ351" s="106" t="s">
        <v>134</v>
      </c>
      <c r="BK351" s="193">
        <f t="shared" si="89"/>
        <v>0</v>
      </c>
      <c r="BL351" s="106" t="s">
        <v>193</v>
      </c>
      <c r="BM351" s="192" t="s">
        <v>944</v>
      </c>
    </row>
    <row r="352" spans="2:65" s="113" customFormat="1" ht="44.25" customHeight="1" x14ac:dyDescent="0.2">
      <c r="B352" s="70"/>
      <c r="C352" s="75" t="s">
        <v>945</v>
      </c>
      <c r="D352" s="75" t="s">
        <v>213</v>
      </c>
      <c r="E352" s="76" t="s">
        <v>946</v>
      </c>
      <c r="F352" s="206" t="s">
        <v>947</v>
      </c>
      <c r="G352" s="207" t="s">
        <v>138</v>
      </c>
      <c r="H352" s="208">
        <v>30.146000000000001</v>
      </c>
      <c r="I352" s="77"/>
      <c r="J352" s="212">
        <f t="shared" si="80"/>
        <v>0</v>
      </c>
      <c r="K352" s="78"/>
      <c r="L352" s="194"/>
      <c r="M352" s="195" t="s">
        <v>1</v>
      </c>
      <c r="N352" s="196" t="s">
        <v>38</v>
      </c>
      <c r="O352" s="190">
        <v>0</v>
      </c>
      <c r="P352" s="190">
        <f t="shared" si="81"/>
        <v>0</v>
      </c>
      <c r="Q352" s="190">
        <v>3.3E-3</v>
      </c>
      <c r="R352" s="190">
        <f t="shared" si="82"/>
        <v>9.9481799999999995E-2</v>
      </c>
      <c r="S352" s="190">
        <v>0</v>
      </c>
      <c r="T352" s="191">
        <f t="shared" si="83"/>
        <v>0</v>
      </c>
      <c r="AR352" s="192" t="s">
        <v>260</v>
      </c>
      <c r="AT352" s="192" t="s">
        <v>213</v>
      </c>
      <c r="AU352" s="192" t="s">
        <v>134</v>
      </c>
      <c r="AY352" s="106" t="s">
        <v>127</v>
      </c>
      <c r="BE352" s="193">
        <f t="shared" si="84"/>
        <v>0</v>
      </c>
      <c r="BF352" s="193">
        <f t="shared" si="85"/>
        <v>0</v>
      </c>
      <c r="BG352" s="193">
        <f t="shared" si="86"/>
        <v>0</v>
      </c>
      <c r="BH352" s="193">
        <f t="shared" si="87"/>
        <v>0</v>
      </c>
      <c r="BI352" s="193">
        <f t="shared" si="88"/>
        <v>0</v>
      </c>
      <c r="BJ352" s="106" t="s">
        <v>134</v>
      </c>
      <c r="BK352" s="193">
        <f t="shared" si="89"/>
        <v>0</v>
      </c>
      <c r="BL352" s="106" t="s">
        <v>193</v>
      </c>
      <c r="BM352" s="192" t="s">
        <v>948</v>
      </c>
    </row>
    <row r="353" spans="2:65" s="113" customFormat="1" ht="33" customHeight="1" x14ac:dyDescent="0.2">
      <c r="B353" s="70"/>
      <c r="C353" s="71" t="s">
        <v>949</v>
      </c>
      <c r="D353" s="71" t="s">
        <v>129</v>
      </c>
      <c r="E353" s="72" t="s">
        <v>950</v>
      </c>
      <c r="F353" s="201" t="s">
        <v>951</v>
      </c>
      <c r="G353" s="202" t="s">
        <v>138</v>
      </c>
      <c r="H353" s="203">
        <v>16.64</v>
      </c>
      <c r="I353" s="73"/>
      <c r="J353" s="210">
        <f t="shared" si="80"/>
        <v>0</v>
      </c>
      <c r="K353" s="74"/>
      <c r="L353" s="70"/>
      <c r="M353" s="188" t="s">
        <v>1</v>
      </c>
      <c r="N353" s="189" t="s">
        <v>38</v>
      </c>
      <c r="O353" s="190">
        <v>0.24465000000000001</v>
      </c>
      <c r="P353" s="190">
        <f t="shared" si="81"/>
        <v>4.0709759999999999</v>
      </c>
      <c r="Q353" s="190">
        <v>1.2E-4</v>
      </c>
      <c r="R353" s="190">
        <f t="shared" si="82"/>
        <v>1.9968E-3</v>
      </c>
      <c r="S353" s="190">
        <v>0</v>
      </c>
      <c r="T353" s="191">
        <f t="shared" si="83"/>
        <v>0</v>
      </c>
      <c r="AR353" s="192" t="s">
        <v>193</v>
      </c>
      <c r="AT353" s="192" t="s">
        <v>129</v>
      </c>
      <c r="AU353" s="192" t="s">
        <v>134</v>
      </c>
      <c r="AY353" s="106" t="s">
        <v>127</v>
      </c>
      <c r="BE353" s="193">
        <f t="shared" si="84"/>
        <v>0</v>
      </c>
      <c r="BF353" s="193">
        <f t="shared" si="85"/>
        <v>0</v>
      </c>
      <c r="BG353" s="193">
        <f t="shared" si="86"/>
        <v>0</v>
      </c>
      <c r="BH353" s="193">
        <f t="shared" si="87"/>
        <v>0</v>
      </c>
      <c r="BI353" s="193">
        <f t="shared" si="88"/>
        <v>0</v>
      </c>
      <c r="BJ353" s="106" t="s">
        <v>134</v>
      </c>
      <c r="BK353" s="193">
        <f t="shared" si="89"/>
        <v>0</v>
      </c>
      <c r="BL353" s="106" t="s">
        <v>193</v>
      </c>
      <c r="BM353" s="192" t="s">
        <v>952</v>
      </c>
    </row>
    <row r="354" spans="2:65" s="113" customFormat="1" ht="24.2" customHeight="1" x14ac:dyDescent="0.2">
      <c r="B354" s="70"/>
      <c r="C354" s="75" t="s">
        <v>953</v>
      </c>
      <c r="D354" s="75" t="s">
        <v>213</v>
      </c>
      <c r="E354" s="76" t="s">
        <v>954</v>
      </c>
      <c r="F354" s="206" t="s">
        <v>955</v>
      </c>
      <c r="G354" s="207" t="s">
        <v>138</v>
      </c>
      <c r="H354" s="208">
        <v>16.972999999999999</v>
      </c>
      <c r="I354" s="77"/>
      <c r="J354" s="212">
        <f t="shared" si="80"/>
        <v>0</v>
      </c>
      <c r="K354" s="78"/>
      <c r="L354" s="194"/>
      <c r="M354" s="195" t="s">
        <v>1</v>
      </c>
      <c r="N354" s="196" t="s">
        <v>38</v>
      </c>
      <c r="O354" s="190">
        <v>0</v>
      </c>
      <c r="P354" s="190">
        <f t="shared" si="81"/>
        <v>0</v>
      </c>
      <c r="Q354" s="190">
        <v>3.9199999999999999E-3</v>
      </c>
      <c r="R354" s="190">
        <f t="shared" si="82"/>
        <v>6.6534159999999995E-2</v>
      </c>
      <c r="S354" s="190">
        <v>0</v>
      </c>
      <c r="T354" s="191">
        <f t="shared" si="83"/>
        <v>0</v>
      </c>
      <c r="AR354" s="192" t="s">
        <v>260</v>
      </c>
      <c r="AT354" s="192" t="s">
        <v>213</v>
      </c>
      <c r="AU354" s="192" t="s">
        <v>134</v>
      </c>
      <c r="AY354" s="106" t="s">
        <v>127</v>
      </c>
      <c r="BE354" s="193">
        <f t="shared" si="84"/>
        <v>0</v>
      </c>
      <c r="BF354" s="193">
        <f t="shared" si="85"/>
        <v>0</v>
      </c>
      <c r="BG354" s="193">
        <f t="shared" si="86"/>
        <v>0</v>
      </c>
      <c r="BH354" s="193">
        <f t="shared" si="87"/>
        <v>0</v>
      </c>
      <c r="BI354" s="193">
        <f t="shared" si="88"/>
        <v>0</v>
      </c>
      <c r="BJ354" s="106" t="s">
        <v>134</v>
      </c>
      <c r="BK354" s="193">
        <f t="shared" si="89"/>
        <v>0</v>
      </c>
      <c r="BL354" s="106" t="s">
        <v>193</v>
      </c>
      <c r="BM354" s="192" t="s">
        <v>956</v>
      </c>
    </row>
    <row r="355" spans="2:65" s="113" customFormat="1" ht="33" customHeight="1" x14ac:dyDescent="0.2">
      <c r="B355" s="70"/>
      <c r="C355" s="71" t="s">
        <v>957</v>
      </c>
      <c r="D355" s="71" t="s">
        <v>129</v>
      </c>
      <c r="E355" s="72" t="s">
        <v>958</v>
      </c>
      <c r="F355" s="201" t="s">
        <v>959</v>
      </c>
      <c r="G355" s="202" t="s">
        <v>138</v>
      </c>
      <c r="H355" s="203">
        <v>16.64</v>
      </c>
      <c r="I355" s="73"/>
      <c r="J355" s="210">
        <f t="shared" si="80"/>
        <v>0</v>
      </c>
      <c r="K355" s="74"/>
      <c r="L355" s="70"/>
      <c r="M355" s="188" t="s">
        <v>1</v>
      </c>
      <c r="N355" s="189" t="s">
        <v>38</v>
      </c>
      <c r="O355" s="190">
        <v>8.6190000000000003E-2</v>
      </c>
      <c r="P355" s="190">
        <f t="shared" si="81"/>
        <v>1.4342016000000002</v>
      </c>
      <c r="Q355" s="190">
        <v>0</v>
      </c>
      <c r="R355" s="190">
        <f t="shared" si="82"/>
        <v>0</v>
      </c>
      <c r="S355" s="190">
        <v>0</v>
      </c>
      <c r="T355" s="191">
        <f t="shared" si="83"/>
        <v>0</v>
      </c>
      <c r="AR355" s="192" t="s">
        <v>193</v>
      </c>
      <c r="AT355" s="192" t="s">
        <v>129</v>
      </c>
      <c r="AU355" s="192" t="s">
        <v>134</v>
      </c>
      <c r="AY355" s="106" t="s">
        <v>127</v>
      </c>
      <c r="BE355" s="193">
        <f t="shared" si="84"/>
        <v>0</v>
      </c>
      <c r="BF355" s="193">
        <f t="shared" si="85"/>
        <v>0</v>
      </c>
      <c r="BG355" s="193">
        <f t="shared" si="86"/>
        <v>0</v>
      </c>
      <c r="BH355" s="193">
        <f t="shared" si="87"/>
        <v>0</v>
      </c>
      <c r="BI355" s="193">
        <f t="shared" si="88"/>
        <v>0</v>
      </c>
      <c r="BJ355" s="106" t="s">
        <v>134</v>
      </c>
      <c r="BK355" s="193">
        <f t="shared" si="89"/>
        <v>0</v>
      </c>
      <c r="BL355" s="106" t="s">
        <v>193</v>
      </c>
      <c r="BM355" s="192" t="s">
        <v>960</v>
      </c>
    </row>
    <row r="356" spans="2:65" s="113" customFormat="1" ht="33" customHeight="1" x14ac:dyDescent="0.2">
      <c r="B356" s="70"/>
      <c r="C356" s="75" t="s">
        <v>961</v>
      </c>
      <c r="D356" s="75" t="s">
        <v>213</v>
      </c>
      <c r="E356" s="76" t="s">
        <v>962</v>
      </c>
      <c r="F356" s="206" t="s">
        <v>963</v>
      </c>
      <c r="G356" s="207" t="s">
        <v>132</v>
      </c>
      <c r="H356" s="208">
        <v>0.84899999999999998</v>
      </c>
      <c r="I356" s="77"/>
      <c r="J356" s="212">
        <f t="shared" si="80"/>
        <v>0</v>
      </c>
      <c r="K356" s="78"/>
      <c r="L356" s="194"/>
      <c r="M356" s="195" t="s">
        <v>1</v>
      </c>
      <c r="N356" s="196" t="s">
        <v>38</v>
      </c>
      <c r="O356" s="190">
        <v>0</v>
      </c>
      <c r="P356" s="190">
        <f t="shared" si="81"/>
        <v>0</v>
      </c>
      <c r="Q356" s="190">
        <v>2.4500000000000001E-2</v>
      </c>
      <c r="R356" s="190">
        <f t="shared" si="82"/>
        <v>2.08005E-2</v>
      </c>
      <c r="S356" s="190">
        <v>0</v>
      </c>
      <c r="T356" s="191">
        <f t="shared" si="83"/>
        <v>0</v>
      </c>
      <c r="AR356" s="192" t="s">
        <v>260</v>
      </c>
      <c r="AT356" s="192" t="s">
        <v>213</v>
      </c>
      <c r="AU356" s="192" t="s">
        <v>134</v>
      </c>
      <c r="AY356" s="106" t="s">
        <v>127</v>
      </c>
      <c r="BE356" s="193">
        <f t="shared" si="84"/>
        <v>0</v>
      </c>
      <c r="BF356" s="193">
        <f t="shared" si="85"/>
        <v>0</v>
      </c>
      <c r="BG356" s="193">
        <f t="shared" si="86"/>
        <v>0</v>
      </c>
      <c r="BH356" s="193">
        <f t="shared" si="87"/>
        <v>0</v>
      </c>
      <c r="BI356" s="193">
        <f t="shared" si="88"/>
        <v>0</v>
      </c>
      <c r="BJ356" s="106" t="s">
        <v>134</v>
      </c>
      <c r="BK356" s="193">
        <f t="shared" si="89"/>
        <v>0</v>
      </c>
      <c r="BL356" s="106" t="s">
        <v>193</v>
      </c>
      <c r="BM356" s="192" t="s">
        <v>964</v>
      </c>
    </row>
    <row r="357" spans="2:65" s="113" customFormat="1" ht="21.75" customHeight="1" x14ac:dyDescent="0.2">
      <c r="B357" s="70"/>
      <c r="C357" s="71" t="s">
        <v>965</v>
      </c>
      <c r="D357" s="71" t="s">
        <v>129</v>
      </c>
      <c r="E357" s="72" t="s">
        <v>966</v>
      </c>
      <c r="F357" s="201" t="s">
        <v>967</v>
      </c>
      <c r="G357" s="202" t="s">
        <v>138</v>
      </c>
      <c r="H357" s="203">
        <v>3.9380000000000002</v>
      </c>
      <c r="I357" s="73"/>
      <c r="J357" s="210">
        <f t="shared" si="80"/>
        <v>0</v>
      </c>
      <c r="K357" s="74"/>
      <c r="L357" s="70"/>
      <c r="M357" s="188" t="s">
        <v>1</v>
      </c>
      <c r="N357" s="189" t="s">
        <v>38</v>
      </c>
      <c r="O357" s="190">
        <v>0.27021000000000001</v>
      </c>
      <c r="P357" s="190">
        <f t="shared" si="81"/>
        <v>1.0640869800000001</v>
      </c>
      <c r="Q357" s="190">
        <v>1.2E-4</v>
      </c>
      <c r="R357" s="190">
        <f t="shared" si="82"/>
        <v>4.7256000000000002E-4</v>
      </c>
      <c r="S357" s="190">
        <v>0</v>
      </c>
      <c r="T357" s="191">
        <f t="shared" si="83"/>
        <v>0</v>
      </c>
      <c r="AR357" s="192" t="s">
        <v>193</v>
      </c>
      <c r="AT357" s="192" t="s">
        <v>129</v>
      </c>
      <c r="AU357" s="192" t="s">
        <v>134</v>
      </c>
      <c r="AY357" s="106" t="s">
        <v>127</v>
      </c>
      <c r="BE357" s="193">
        <f t="shared" si="84"/>
        <v>0</v>
      </c>
      <c r="BF357" s="193">
        <f t="shared" si="85"/>
        <v>0</v>
      </c>
      <c r="BG357" s="193">
        <f t="shared" si="86"/>
        <v>0</v>
      </c>
      <c r="BH357" s="193">
        <f t="shared" si="87"/>
        <v>0</v>
      </c>
      <c r="BI357" s="193">
        <f t="shared" si="88"/>
        <v>0</v>
      </c>
      <c r="BJ357" s="106" t="s">
        <v>134</v>
      </c>
      <c r="BK357" s="193">
        <f t="shared" si="89"/>
        <v>0</v>
      </c>
      <c r="BL357" s="106" t="s">
        <v>193</v>
      </c>
      <c r="BM357" s="192" t="s">
        <v>968</v>
      </c>
    </row>
    <row r="358" spans="2:65" s="113" customFormat="1" ht="44.25" customHeight="1" x14ac:dyDescent="0.2">
      <c r="B358" s="70"/>
      <c r="C358" s="75" t="s">
        <v>969</v>
      </c>
      <c r="D358" s="75" t="s">
        <v>213</v>
      </c>
      <c r="E358" s="76" t="s">
        <v>970</v>
      </c>
      <c r="F358" s="206" t="s">
        <v>971</v>
      </c>
      <c r="G358" s="207" t="s">
        <v>138</v>
      </c>
      <c r="H358" s="208">
        <v>1.9690000000000001</v>
      </c>
      <c r="I358" s="77"/>
      <c r="J358" s="212">
        <f t="shared" si="80"/>
        <v>0</v>
      </c>
      <c r="K358" s="78"/>
      <c r="L358" s="194"/>
      <c r="M358" s="195" t="s">
        <v>1</v>
      </c>
      <c r="N358" s="196" t="s">
        <v>38</v>
      </c>
      <c r="O358" s="190">
        <v>0</v>
      </c>
      <c r="P358" s="190">
        <f t="shared" si="81"/>
        <v>0</v>
      </c>
      <c r="Q358" s="190">
        <v>2.64E-3</v>
      </c>
      <c r="R358" s="190">
        <f t="shared" si="82"/>
        <v>5.1981600000000003E-3</v>
      </c>
      <c r="S358" s="190">
        <v>0</v>
      </c>
      <c r="T358" s="191">
        <f t="shared" si="83"/>
        <v>0</v>
      </c>
      <c r="AR358" s="192" t="s">
        <v>260</v>
      </c>
      <c r="AT358" s="192" t="s">
        <v>213</v>
      </c>
      <c r="AU358" s="192" t="s">
        <v>134</v>
      </c>
      <c r="AY358" s="106" t="s">
        <v>127</v>
      </c>
      <c r="BE358" s="193">
        <f t="shared" si="84"/>
        <v>0</v>
      </c>
      <c r="BF358" s="193">
        <f t="shared" si="85"/>
        <v>0</v>
      </c>
      <c r="BG358" s="193">
        <f t="shared" si="86"/>
        <v>0</v>
      </c>
      <c r="BH358" s="193">
        <f t="shared" si="87"/>
        <v>0</v>
      </c>
      <c r="BI358" s="193">
        <f t="shared" si="88"/>
        <v>0</v>
      </c>
      <c r="BJ358" s="106" t="s">
        <v>134</v>
      </c>
      <c r="BK358" s="193">
        <f t="shared" si="89"/>
        <v>0</v>
      </c>
      <c r="BL358" s="106" t="s">
        <v>193</v>
      </c>
      <c r="BM358" s="192" t="s">
        <v>972</v>
      </c>
    </row>
    <row r="359" spans="2:65" s="113" customFormat="1" ht="44.25" customHeight="1" x14ac:dyDescent="0.2">
      <c r="B359" s="70"/>
      <c r="C359" s="75" t="s">
        <v>973</v>
      </c>
      <c r="D359" s="75" t="s">
        <v>213</v>
      </c>
      <c r="E359" s="76" t="s">
        <v>946</v>
      </c>
      <c r="F359" s="206" t="s">
        <v>947</v>
      </c>
      <c r="G359" s="207" t="s">
        <v>138</v>
      </c>
      <c r="H359" s="208">
        <v>2.1659999999999999</v>
      </c>
      <c r="I359" s="77"/>
      <c r="J359" s="212">
        <f t="shared" si="80"/>
        <v>0</v>
      </c>
      <c r="K359" s="78"/>
      <c r="L359" s="194"/>
      <c r="M359" s="195" t="s">
        <v>1</v>
      </c>
      <c r="N359" s="196" t="s">
        <v>38</v>
      </c>
      <c r="O359" s="190">
        <v>0</v>
      </c>
      <c r="P359" s="190">
        <f t="shared" si="81"/>
        <v>0</v>
      </c>
      <c r="Q359" s="190">
        <v>3.3E-3</v>
      </c>
      <c r="R359" s="190">
        <f t="shared" si="82"/>
        <v>7.1477999999999993E-3</v>
      </c>
      <c r="S359" s="190">
        <v>0</v>
      </c>
      <c r="T359" s="191">
        <f t="shared" si="83"/>
        <v>0</v>
      </c>
      <c r="AR359" s="192" t="s">
        <v>260</v>
      </c>
      <c r="AT359" s="192" t="s">
        <v>213</v>
      </c>
      <c r="AU359" s="192" t="s">
        <v>134</v>
      </c>
      <c r="AY359" s="106" t="s">
        <v>127</v>
      </c>
      <c r="BE359" s="193">
        <f t="shared" si="84"/>
        <v>0</v>
      </c>
      <c r="BF359" s="193">
        <f t="shared" si="85"/>
        <v>0</v>
      </c>
      <c r="BG359" s="193">
        <f t="shared" si="86"/>
        <v>0</v>
      </c>
      <c r="BH359" s="193">
        <f t="shared" si="87"/>
        <v>0</v>
      </c>
      <c r="BI359" s="193">
        <f t="shared" si="88"/>
        <v>0</v>
      </c>
      <c r="BJ359" s="106" t="s">
        <v>134</v>
      </c>
      <c r="BK359" s="193">
        <f t="shared" si="89"/>
        <v>0</v>
      </c>
      <c r="BL359" s="106" t="s">
        <v>193</v>
      </c>
      <c r="BM359" s="192" t="s">
        <v>974</v>
      </c>
    </row>
    <row r="360" spans="2:65" s="113" customFormat="1" ht="24.2" customHeight="1" x14ac:dyDescent="0.2">
      <c r="B360" s="70"/>
      <c r="C360" s="71" t="s">
        <v>975</v>
      </c>
      <c r="D360" s="71" t="s">
        <v>129</v>
      </c>
      <c r="E360" s="72" t="s">
        <v>976</v>
      </c>
      <c r="F360" s="201" t="s">
        <v>977</v>
      </c>
      <c r="G360" s="202" t="s">
        <v>332</v>
      </c>
      <c r="H360" s="203">
        <v>1088.8119999999999</v>
      </c>
      <c r="I360" s="73"/>
      <c r="J360" s="210">
        <f t="shared" si="80"/>
        <v>0</v>
      </c>
      <c r="K360" s="74"/>
      <c r="L360" s="70"/>
      <c r="M360" s="188" t="s">
        <v>1</v>
      </c>
      <c r="N360" s="189" t="s">
        <v>38</v>
      </c>
      <c r="O360" s="190">
        <v>4.1029999999999997E-2</v>
      </c>
      <c r="P360" s="190">
        <f t="shared" si="81"/>
        <v>44.673956359999991</v>
      </c>
      <c r="Q360" s="190">
        <v>3.0000000000000001E-5</v>
      </c>
      <c r="R360" s="190">
        <f t="shared" si="82"/>
        <v>3.2664359999999996E-2</v>
      </c>
      <c r="S360" s="190">
        <v>0</v>
      </c>
      <c r="T360" s="191">
        <f t="shared" si="83"/>
        <v>0</v>
      </c>
      <c r="AR360" s="192" t="s">
        <v>193</v>
      </c>
      <c r="AT360" s="192" t="s">
        <v>129</v>
      </c>
      <c r="AU360" s="192" t="s">
        <v>134</v>
      </c>
      <c r="AY360" s="106" t="s">
        <v>127</v>
      </c>
      <c r="BE360" s="193">
        <f t="shared" si="84"/>
        <v>0</v>
      </c>
      <c r="BF360" s="193">
        <f t="shared" si="85"/>
        <v>0</v>
      </c>
      <c r="BG360" s="193">
        <f t="shared" si="86"/>
        <v>0</v>
      </c>
      <c r="BH360" s="193">
        <f t="shared" si="87"/>
        <v>0</v>
      </c>
      <c r="BI360" s="193">
        <f t="shared" si="88"/>
        <v>0</v>
      </c>
      <c r="BJ360" s="106" t="s">
        <v>134</v>
      </c>
      <c r="BK360" s="193">
        <f t="shared" si="89"/>
        <v>0</v>
      </c>
      <c r="BL360" s="106" t="s">
        <v>193</v>
      </c>
      <c r="BM360" s="192" t="s">
        <v>978</v>
      </c>
    </row>
    <row r="361" spans="2:65" s="113" customFormat="1" ht="24.2" customHeight="1" x14ac:dyDescent="0.2">
      <c r="B361" s="70"/>
      <c r="C361" s="71" t="s">
        <v>979</v>
      </c>
      <c r="D361" s="71" t="s">
        <v>129</v>
      </c>
      <c r="E361" s="72" t="s">
        <v>980</v>
      </c>
      <c r="F361" s="201" t="s">
        <v>981</v>
      </c>
      <c r="G361" s="202" t="s">
        <v>877</v>
      </c>
      <c r="H361" s="203">
        <v>30.292999999999999</v>
      </c>
      <c r="I361" s="73"/>
      <c r="J361" s="210">
        <f t="shared" si="80"/>
        <v>0</v>
      </c>
      <c r="K361" s="74"/>
      <c r="L361" s="70"/>
      <c r="M361" s="188" t="s">
        <v>1</v>
      </c>
      <c r="N361" s="189" t="s">
        <v>38</v>
      </c>
      <c r="O361" s="190">
        <v>0</v>
      </c>
      <c r="P361" s="190">
        <f t="shared" si="81"/>
        <v>0</v>
      </c>
      <c r="Q361" s="190">
        <v>0</v>
      </c>
      <c r="R361" s="190">
        <f t="shared" si="82"/>
        <v>0</v>
      </c>
      <c r="S361" s="190">
        <v>0</v>
      </c>
      <c r="T361" s="191">
        <f t="shared" si="83"/>
        <v>0</v>
      </c>
      <c r="AR361" s="192" t="s">
        <v>193</v>
      </c>
      <c r="AT361" s="192" t="s">
        <v>129</v>
      </c>
      <c r="AU361" s="192" t="s">
        <v>134</v>
      </c>
      <c r="AY361" s="106" t="s">
        <v>127</v>
      </c>
      <c r="BE361" s="193">
        <f t="shared" si="84"/>
        <v>0</v>
      </c>
      <c r="BF361" s="193">
        <f t="shared" si="85"/>
        <v>0</v>
      </c>
      <c r="BG361" s="193">
        <f t="shared" si="86"/>
        <v>0</v>
      </c>
      <c r="BH361" s="193">
        <f t="shared" si="87"/>
        <v>0</v>
      </c>
      <c r="BI361" s="193">
        <f t="shared" si="88"/>
        <v>0</v>
      </c>
      <c r="BJ361" s="106" t="s">
        <v>134</v>
      </c>
      <c r="BK361" s="193">
        <f t="shared" si="89"/>
        <v>0</v>
      </c>
      <c r="BL361" s="106" t="s">
        <v>193</v>
      </c>
      <c r="BM361" s="192" t="s">
        <v>982</v>
      </c>
    </row>
    <row r="362" spans="2:65" s="177" customFormat="1" ht="22.7" customHeight="1" x14ac:dyDescent="0.2">
      <c r="B362" s="176"/>
      <c r="D362" s="178" t="s">
        <v>71</v>
      </c>
      <c r="E362" s="186" t="s">
        <v>983</v>
      </c>
      <c r="F362" s="204" t="s">
        <v>984</v>
      </c>
      <c r="G362" s="205"/>
      <c r="H362" s="205"/>
      <c r="J362" s="211">
        <f>BK362</f>
        <v>0</v>
      </c>
      <c r="L362" s="176"/>
      <c r="M362" s="181"/>
      <c r="P362" s="182">
        <f>SUM(P363:P370)</f>
        <v>27.257999999999999</v>
      </c>
      <c r="R362" s="182">
        <f>SUM(R363:R370)</f>
        <v>0</v>
      </c>
      <c r="T362" s="183">
        <f>SUM(T363:T370)</f>
        <v>1.0434300000000001</v>
      </c>
      <c r="AR362" s="178" t="s">
        <v>134</v>
      </c>
      <c r="AT362" s="184" t="s">
        <v>71</v>
      </c>
      <c r="AU362" s="184" t="s">
        <v>80</v>
      </c>
      <c r="AY362" s="178" t="s">
        <v>127</v>
      </c>
      <c r="BK362" s="185">
        <f>SUM(BK363:BK370)</f>
        <v>0</v>
      </c>
    </row>
    <row r="363" spans="2:65" s="113" customFormat="1" ht="24.2" customHeight="1" x14ac:dyDescent="0.2">
      <c r="B363" s="70"/>
      <c r="C363" s="71" t="s">
        <v>985</v>
      </c>
      <c r="D363" s="71" t="s">
        <v>129</v>
      </c>
      <c r="E363" s="72" t="s">
        <v>986</v>
      </c>
      <c r="F363" s="201" t="s">
        <v>987</v>
      </c>
      <c r="G363" s="202" t="s">
        <v>988</v>
      </c>
      <c r="H363" s="203">
        <v>7</v>
      </c>
      <c r="I363" s="73"/>
      <c r="J363" s="210">
        <f t="shared" ref="J363:J370" si="90">ROUND(I363*H363,2)</f>
        <v>0</v>
      </c>
      <c r="K363" s="74"/>
      <c r="L363" s="70"/>
      <c r="M363" s="188" t="s">
        <v>1</v>
      </c>
      <c r="N363" s="189" t="s">
        <v>38</v>
      </c>
      <c r="O363" s="190">
        <v>0.44</v>
      </c>
      <c r="P363" s="190">
        <f t="shared" ref="P363:P370" si="91">O363*H363</f>
        <v>3.08</v>
      </c>
      <c r="Q363" s="190">
        <v>0</v>
      </c>
      <c r="R363" s="190">
        <f t="shared" ref="R363:R370" si="92">Q363*H363</f>
        <v>0</v>
      </c>
      <c r="S363" s="190">
        <v>3.4200000000000001E-2</v>
      </c>
      <c r="T363" s="191">
        <f t="shared" ref="T363:T370" si="93">S363*H363</f>
        <v>0.2394</v>
      </c>
      <c r="AR363" s="192" t="s">
        <v>193</v>
      </c>
      <c r="AT363" s="192" t="s">
        <v>129</v>
      </c>
      <c r="AU363" s="192" t="s">
        <v>134</v>
      </c>
      <c r="AY363" s="106" t="s">
        <v>127</v>
      </c>
      <c r="BE363" s="193">
        <f t="shared" ref="BE363:BE370" si="94">IF(N363="základná",J363,0)</f>
        <v>0</v>
      </c>
      <c r="BF363" s="193">
        <f t="shared" ref="BF363:BF370" si="95">IF(N363="znížená",J363,0)</f>
        <v>0</v>
      </c>
      <c r="BG363" s="193">
        <f t="shared" ref="BG363:BG370" si="96">IF(N363="zákl. prenesená",J363,0)</f>
        <v>0</v>
      </c>
      <c r="BH363" s="193">
        <f t="shared" ref="BH363:BH370" si="97">IF(N363="zníž. prenesená",J363,0)</f>
        <v>0</v>
      </c>
      <c r="BI363" s="193">
        <f t="shared" ref="BI363:BI370" si="98">IF(N363="nulová",J363,0)</f>
        <v>0</v>
      </c>
      <c r="BJ363" s="106" t="s">
        <v>134</v>
      </c>
      <c r="BK363" s="193">
        <f t="shared" ref="BK363:BK370" si="99">ROUND(I363*H363,2)</f>
        <v>0</v>
      </c>
      <c r="BL363" s="106" t="s">
        <v>193</v>
      </c>
      <c r="BM363" s="192" t="s">
        <v>989</v>
      </c>
    </row>
    <row r="364" spans="2:65" s="113" customFormat="1" ht="24.2" customHeight="1" x14ac:dyDescent="0.2">
      <c r="B364" s="70"/>
      <c r="C364" s="71" t="s">
        <v>990</v>
      </c>
      <c r="D364" s="71" t="s">
        <v>129</v>
      </c>
      <c r="E364" s="72" t="s">
        <v>991</v>
      </c>
      <c r="F364" s="201" t="s">
        <v>992</v>
      </c>
      <c r="G364" s="202" t="s">
        <v>988</v>
      </c>
      <c r="H364" s="203">
        <v>3</v>
      </c>
      <c r="I364" s="73"/>
      <c r="J364" s="210">
        <f t="shared" si="90"/>
        <v>0</v>
      </c>
      <c r="K364" s="74"/>
      <c r="L364" s="70"/>
      <c r="M364" s="188" t="s">
        <v>1</v>
      </c>
      <c r="N364" s="189" t="s">
        <v>38</v>
      </c>
      <c r="O364" s="190">
        <v>0.38100000000000001</v>
      </c>
      <c r="P364" s="190">
        <f t="shared" si="91"/>
        <v>1.143</v>
      </c>
      <c r="Q364" s="190">
        <v>0</v>
      </c>
      <c r="R364" s="190">
        <f t="shared" si="92"/>
        <v>0</v>
      </c>
      <c r="S364" s="190">
        <v>1.72E-2</v>
      </c>
      <c r="T364" s="191">
        <f t="shared" si="93"/>
        <v>5.16E-2</v>
      </c>
      <c r="AR364" s="192" t="s">
        <v>193</v>
      </c>
      <c r="AT364" s="192" t="s">
        <v>129</v>
      </c>
      <c r="AU364" s="192" t="s">
        <v>134</v>
      </c>
      <c r="AY364" s="106" t="s">
        <v>127</v>
      </c>
      <c r="BE364" s="193">
        <f t="shared" si="94"/>
        <v>0</v>
      </c>
      <c r="BF364" s="193">
        <f t="shared" si="95"/>
        <v>0</v>
      </c>
      <c r="BG364" s="193">
        <f t="shared" si="96"/>
        <v>0</v>
      </c>
      <c r="BH364" s="193">
        <f t="shared" si="97"/>
        <v>0</v>
      </c>
      <c r="BI364" s="193">
        <f t="shared" si="98"/>
        <v>0</v>
      </c>
      <c r="BJ364" s="106" t="s">
        <v>134</v>
      </c>
      <c r="BK364" s="193">
        <f t="shared" si="99"/>
        <v>0</v>
      </c>
      <c r="BL364" s="106" t="s">
        <v>193</v>
      </c>
      <c r="BM364" s="192" t="s">
        <v>993</v>
      </c>
    </row>
    <row r="365" spans="2:65" s="113" customFormat="1" ht="24.2" customHeight="1" x14ac:dyDescent="0.2">
      <c r="B365" s="70"/>
      <c r="C365" s="71" t="s">
        <v>994</v>
      </c>
      <c r="D365" s="79" t="s">
        <v>129</v>
      </c>
      <c r="E365" s="72" t="s">
        <v>995</v>
      </c>
      <c r="F365" s="201" t="s">
        <v>996</v>
      </c>
      <c r="G365" s="202" t="s">
        <v>988</v>
      </c>
      <c r="H365" s="203">
        <v>30</v>
      </c>
      <c r="I365" s="73"/>
      <c r="J365" s="210">
        <f t="shared" si="90"/>
        <v>0</v>
      </c>
      <c r="K365" s="74"/>
      <c r="L365" s="70"/>
      <c r="M365" s="188" t="s">
        <v>1</v>
      </c>
      <c r="N365" s="189" t="s">
        <v>38</v>
      </c>
      <c r="O365" s="190">
        <v>0.34200000000000003</v>
      </c>
      <c r="P365" s="190">
        <f t="shared" si="91"/>
        <v>10.260000000000002</v>
      </c>
      <c r="Q365" s="190">
        <v>0</v>
      </c>
      <c r="R365" s="190">
        <f t="shared" si="92"/>
        <v>0</v>
      </c>
      <c r="S365" s="190">
        <v>1.9460000000000002E-2</v>
      </c>
      <c r="T365" s="191">
        <f t="shared" si="93"/>
        <v>0.5838000000000001</v>
      </c>
      <c r="AR365" s="192" t="s">
        <v>193</v>
      </c>
      <c r="AT365" s="192" t="s">
        <v>129</v>
      </c>
      <c r="AU365" s="192" t="s">
        <v>134</v>
      </c>
      <c r="AY365" s="106" t="s">
        <v>127</v>
      </c>
      <c r="BE365" s="193">
        <f t="shared" si="94"/>
        <v>0</v>
      </c>
      <c r="BF365" s="193">
        <f t="shared" si="95"/>
        <v>0</v>
      </c>
      <c r="BG365" s="193">
        <f t="shared" si="96"/>
        <v>0</v>
      </c>
      <c r="BH365" s="193">
        <f t="shared" si="97"/>
        <v>0</v>
      </c>
      <c r="BI365" s="193">
        <f t="shared" si="98"/>
        <v>0</v>
      </c>
      <c r="BJ365" s="106" t="s">
        <v>134</v>
      </c>
      <c r="BK365" s="193">
        <f t="shared" si="99"/>
        <v>0</v>
      </c>
      <c r="BL365" s="106" t="s">
        <v>193</v>
      </c>
      <c r="BM365" s="192" t="s">
        <v>997</v>
      </c>
    </row>
    <row r="366" spans="2:65" s="113" customFormat="1" ht="16.5" customHeight="1" x14ac:dyDescent="0.2">
      <c r="B366" s="70"/>
      <c r="C366" s="71" t="s">
        <v>998</v>
      </c>
      <c r="D366" s="71" t="s">
        <v>129</v>
      </c>
      <c r="E366" s="72" t="s">
        <v>999</v>
      </c>
      <c r="F366" s="201" t="s">
        <v>1000</v>
      </c>
      <c r="G366" s="202" t="s">
        <v>988</v>
      </c>
      <c r="H366" s="203">
        <v>1</v>
      </c>
      <c r="I366" s="73"/>
      <c r="J366" s="210">
        <f t="shared" si="90"/>
        <v>0</v>
      </c>
      <c r="K366" s="74"/>
      <c r="L366" s="70"/>
      <c r="M366" s="188" t="s">
        <v>1</v>
      </c>
      <c r="N366" s="189" t="s">
        <v>38</v>
      </c>
      <c r="O366" s="190">
        <v>0.43099999999999999</v>
      </c>
      <c r="P366" s="190">
        <f t="shared" si="91"/>
        <v>0.43099999999999999</v>
      </c>
      <c r="Q366" s="190">
        <v>0</v>
      </c>
      <c r="R366" s="190">
        <f t="shared" si="92"/>
        <v>0</v>
      </c>
      <c r="S366" s="190">
        <v>9.5100000000000004E-2</v>
      </c>
      <c r="T366" s="191">
        <f t="shared" si="93"/>
        <v>9.5100000000000004E-2</v>
      </c>
      <c r="AR366" s="192" t="s">
        <v>193</v>
      </c>
      <c r="AT366" s="192" t="s">
        <v>129</v>
      </c>
      <c r="AU366" s="192" t="s">
        <v>134</v>
      </c>
      <c r="AY366" s="106" t="s">
        <v>127</v>
      </c>
      <c r="BE366" s="193">
        <f t="shared" si="94"/>
        <v>0</v>
      </c>
      <c r="BF366" s="193">
        <f t="shared" si="95"/>
        <v>0</v>
      </c>
      <c r="BG366" s="193">
        <f t="shared" si="96"/>
        <v>0</v>
      </c>
      <c r="BH366" s="193">
        <f t="shared" si="97"/>
        <v>0</v>
      </c>
      <c r="BI366" s="193">
        <f t="shared" si="98"/>
        <v>0</v>
      </c>
      <c r="BJ366" s="106" t="s">
        <v>134</v>
      </c>
      <c r="BK366" s="193">
        <f t="shared" si="99"/>
        <v>0</v>
      </c>
      <c r="BL366" s="106" t="s">
        <v>193</v>
      </c>
      <c r="BM366" s="192" t="s">
        <v>1001</v>
      </c>
    </row>
    <row r="367" spans="2:65" s="113" customFormat="1" ht="21.75" customHeight="1" x14ac:dyDescent="0.2">
      <c r="B367" s="70"/>
      <c r="C367" s="71" t="s">
        <v>1002</v>
      </c>
      <c r="D367" s="79" t="s">
        <v>129</v>
      </c>
      <c r="E367" s="72" t="s">
        <v>1003</v>
      </c>
      <c r="F367" s="201" t="s">
        <v>1004</v>
      </c>
      <c r="G367" s="202" t="s">
        <v>988</v>
      </c>
      <c r="H367" s="203">
        <v>30</v>
      </c>
      <c r="I367" s="73"/>
      <c r="J367" s="210">
        <f t="shared" si="90"/>
        <v>0</v>
      </c>
      <c r="K367" s="74"/>
      <c r="L367" s="70"/>
      <c r="M367" s="188" t="s">
        <v>1</v>
      </c>
      <c r="N367" s="189" t="s">
        <v>38</v>
      </c>
      <c r="O367" s="190">
        <v>0.21</v>
      </c>
      <c r="P367" s="190">
        <f t="shared" si="91"/>
        <v>6.3</v>
      </c>
      <c r="Q367" s="190">
        <v>0</v>
      </c>
      <c r="R367" s="190">
        <f t="shared" si="92"/>
        <v>0</v>
      </c>
      <c r="S367" s="190">
        <v>8.5999999999999998E-4</v>
      </c>
      <c r="T367" s="191">
        <f t="shared" si="93"/>
        <v>2.58E-2</v>
      </c>
      <c r="AR367" s="192" t="s">
        <v>193</v>
      </c>
      <c r="AT367" s="192" t="s">
        <v>129</v>
      </c>
      <c r="AU367" s="192" t="s">
        <v>134</v>
      </c>
      <c r="AY367" s="106" t="s">
        <v>127</v>
      </c>
      <c r="BE367" s="193">
        <f t="shared" si="94"/>
        <v>0</v>
      </c>
      <c r="BF367" s="193">
        <f t="shared" si="95"/>
        <v>0</v>
      </c>
      <c r="BG367" s="193">
        <f t="shared" si="96"/>
        <v>0</v>
      </c>
      <c r="BH367" s="193">
        <f t="shared" si="97"/>
        <v>0</v>
      </c>
      <c r="BI367" s="193">
        <f t="shared" si="98"/>
        <v>0</v>
      </c>
      <c r="BJ367" s="106" t="s">
        <v>134</v>
      </c>
      <c r="BK367" s="193">
        <f t="shared" si="99"/>
        <v>0</v>
      </c>
      <c r="BL367" s="106" t="s">
        <v>193</v>
      </c>
      <c r="BM367" s="192" t="s">
        <v>1005</v>
      </c>
    </row>
    <row r="368" spans="2:65" s="113" customFormat="1" ht="24.2" customHeight="1" x14ac:dyDescent="0.2">
      <c r="B368" s="70"/>
      <c r="C368" s="71" t="s">
        <v>1006</v>
      </c>
      <c r="D368" s="71" t="s">
        <v>129</v>
      </c>
      <c r="E368" s="72" t="s">
        <v>1007</v>
      </c>
      <c r="F368" s="201" t="s">
        <v>1008</v>
      </c>
      <c r="G368" s="202" t="s">
        <v>234</v>
      </c>
      <c r="H368" s="203">
        <v>5</v>
      </c>
      <c r="I368" s="73"/>
      <c r="J368" s="210">
        <f t="shared" si="90"/>
        <v>0</v>
      </c>
      <c r="K368" s="74"/>
      <c r="L368" s="70"/>
      <c r="M368" s="188" t="s">
        <v>1</v>
      </c>
      <c r="N368" s="189" t="s">
        <v>38</v>
      </c>
      <c r="O368" s="190">
        <v>0.25</v>
      </c>
      <c r="P368" s="190">
        <f t="shared" si="91"/>
        <v>1.25</v>
      </c>
      <c r="Q368" s="190">
        <v>0</v>
      </c>
      <c r="R368" s="190">
        <f t="shared" si="92"/>
        <v>0</v>
      </c>
      <c r="S368" s="190">
        <v>2.2499999999999998E-3</v>
      </c>
      <c r="T368" s="191">
        <f t="shared" si="93"/>
        <v>1.125E-2</v>
      </c>
      <c r="AR368" s="192" t="s">
        <v>193</v>
      </c>
      <c r="AT368" s="192" t="s">
        <v>129</v>
      </c>
      <c r="AU368" s="192" t="s">
        <v>134</v>
      </c>
      <c r="AY368" s="106" t="s">
        <v>127</v>
      </c>
      <c r="BE368" s="193">
        <f t="shared" si="94"/>
        <v>0</v>
      </c>
      <c r="BF368" s="193">
        <f t="shared" si="95"/>
        <v>0</v>
      </c>
      <c r="BG368" s="193">
        <f t="shared" si="96"/>
        <v>0</v>
      </c>
      <c r="BH368" s="193">
        <f t="shared" si="97"/>
        <v>0</v>
      </c>
      <c r="BI368" s="193">
        <f t="shared" si="98"/>
        <v>0</v>
      </c>
      <c r="BJ368" s="106" t="s">
        <v>134</v>
      </c>
      <c r="BK368" s="193">
        <f t="shared" si="99"/>
        <v>0</v>
      </c>
      <c r="BL368" s="106" t="s">
        <v>193</v>
      </c>
      <c r="BM368" s="192" t="s">
        <v>1009</v>
      </c>
    </row>
    <row r="369" spans="2:65" s="113" customFormat="1" ht="37.700000000000003" customHeight="1" x14ac:dyDescent="0.2">
      <c r="B369" s="70"/>
      <c r="C369" s="71" t="s">
        <v>1010</v>
      </c>
      <c r="D369" s="79" t="s">
        <v>129</v>
      </c>
      <c r="E369" s="72" t="s">
        <v>1011</v>
      </c>
      <c r="F369" s="201" t="s">
        <v>1012</v>
      </c>
      <c r="G369" s="202" t="s">
        <v>234</v>
      </c>
      <c r="H369" s="203">
        <v>30</v>
      </c>
      <c r="I369" s="73"/>
      <c r="J369" s="210">
        <f t="shared" si="90"/>
        <v>0</v>
      </c>
      <c r="K369" s="74"/>
      <c r="L369" s="70"/>
      <c r="M369" s="188" t="s">
        <v>1</v>
      </c>
      <c r="N369" s="189" t="s">
        <v>38</v>
      </c>
      <c r="O369" s="190">
        <v>8.8999999999999996E-2</v>
      </c>
      <c r="P369" s="190">
        <f t="shared" si="91"/>
        <v>2.67</v>
      </c>
      <c r="Q369" s="190">
        <v>0</v>
      </c>
      <c r="R369" s="190">
        <f t="shared" si="92"/>
        <v>0</v>
      </c>
      <c r="S369" s="190">
        <v>8.4999999999999995E-4</v>
      </c>
      <c r="T369" s="191">
        <f t="shared" si="93"/>
        <v>2.5499999999999998E-2</v>
      </c>
      <c r="AR369" s="192" t="s">
        <v>193</v>
      </c>
      <c r="AT369" s="192" t="s">
        <v>129</v>
      </c>
      <c r="AU369" s="192" t="s">
        <v>134</v>
      </c>
      <c r="AY369" s="106" t="s">
        <v>127</v>
      </c>
      <c r="BE369" s="193">
        <f t="shared" si="94"/>
        <v>0</v>
      </c>
      <c r="BF369" s="193">
        <f t="shared" si="95"/>
        <v>0</v>
      </c>
      <c r="BG369" s="193">
        <f t="shared" si="96"/>
        <v>0</v>
      </c>
      <c r="BH369" s="193">
        <f t="shared" si="97"/>
        <v>0</v>
      </c>
      <c r="BI369" s="193">
        <f t="shared" si="98"/>
        <v>0</v>
      </c>
      <c r="BJ369" s="106" t="s">
        <v>134</v>
      </c>
      <c r="BK369" s="193">
        <f t="shared" si="99"/>
        <v>0</v>
      </c>
      <c r="BL369" s="106" t="s">
        <v>193</v>
      </c>
      <c r="BM369" s="192" t="s">
        <v>1013</v>
      </c>
    </row>
    <row r="370" spans="2:65" s="113" customFormat="1" ht="24.2" customHeight="1" x14ac:dyDescent="0.2">
      <c r="B370" s="70"/>
      <c r="C370" s="71" t="s">
        <v>1014</v>
      </c>
      <c r="D370" s="71" t="s">
        <v>129</v>
      </c>
      <c r="E370" s="72" t="s">
        <v>1015</v>
      </c>
      <c r="F370" s="201" t="s">
        <v>1016</v>
      </c>
      <c r="G370" s="202" t="s">
        <v>234</v>
      </c>
      <c r="H370" s="203">
        <v>9</v>
      </c>
      <c r="I370" s="73"/>
      <c r="J370" s="210">
        <f t="shared" si="90"/>
        <v>0</v>
      </c>
      <c r="K370" s="74"/>
      <c r="L370" s="70"/>
      <c r="M370" s="188" t="s">
        <v>1</v>
      </c>
      <c r="N370" s="189" t="s">
        <v>38</v>
      </c>
      <c r="O370" s="190">
        <v>0.23599999999999999</v>
      </c>
      <c r="P370" s="190">
        <f t="shared" si="91"/>
        <v>2.1239999999999997</v>
      </c>
      <c r="Q370" s="190">
        <v>0</v>
      </c>
      <c r="R370" s="190">
        <f t="shared" si="92"/>
        <v>0</v>
      </c>
      <c r="S370" s="190">
        <v>1.2199999999999999E-3</v>
      </c>
      <c r="T370" s="191">
        <f t="shared" si="93"/>
        <v>1.098E-2</v>
      </c>
      <c r="AR370" s="192" t="s">
        <v>193</v>
      </c>
      <c r="AT370" s="192" t="s">
        <v>129</v>
      </c>
      <c r="AU370" s="192" t="s">
        <v>134</v>
      </c>
      <c r="AY370" s="106" t="s">
        <v>127</v>
      </c>
      <c r="BE370" s="193">
        <f t="shared" si="94"/>
        <v>0</v>
      </c>
      <c r="BF370" s="193">
        <f t="shared" si="95"/>
        <v>0</v>
      </c>
      <c r="BG370" s="193">
        <f t="shared" si="96"/>
        <v>0</v>
      </c>
      <c r="BH370" s="193">
        <f t="shared" si="97"/>
        <v>0</v>
      </c>
      <c r="BI370" s="193">
        <f t="shared" si="98"/>
        <v>0</v>
      </c>
      <c r="BJ370" s="106" t="s">
        <v>134</v>
      </c>
      <c r="BK370" s="193">
        <f t="shared" si="99"/>
        <v>0</v>
      </c>
      <c r="BL370" s="106" t="s">
        <v>193</v>
      </c>
      <c r="BM370" s="192" t="s">
        <v>1017</v>
      </c>
    </row>
    <row r="371" spans="2:65" s="177" customFormat="1" ht="22.7" customHeight="1" x14ac:dyDescent="0.2">
      <c r="B371" s="176"/>
      <c r="D371" s="178" t="s">
        <v>71</v>
      </c>
      <c r="E371" s="186" t="s">
        <v>1018</v>
      </c>
      <c r="F371" s="204" t="s">
        <v>1019</v>
      </c>
      <c r="G371" s="205"/>
      <c r="H371" s="205"/>
      <c r="J371" s="211">
        <f>BK371</f>
        <v>0</v>
      </c>
      <c r="L371" s="176"/>
      <c r="M371" s="181"/>
      <c r="P371" s="182">
        <f>SUM(P372:P374)</f>
        <v>154.21876200000003</v>
      </c>
      <c r="R371" s="182">
        <f>SUM(R372:R374)</f>
        <v>2.272008</v>
      </c>
      <c r="T371" s="183">
        <f>SUM(T372:T374)</f>
        <v>0</v>
      </c>
      <c r="AR371" s="178" t="s">
        <v>134</v>
      </c>
      <c r="AT371" s="184" t="s">
        <v>71</v>
      </c>
      <c r="AU371" s="184" t="s">
        <v>80</v>
      </c>
      <c r="AY371" s="178" t="s">
        <v>127</v>
      </c>
      <c r="BK371" s="185">
        <f>SUM(BK372:BK374)</f>
        <v>0</v>
      </c>
    </row>
    <row r="372" spans="2:65" s="113" customFormat="1" ht="24.2" customHeight="1" x14ac:dyDescent="0.2">
      <c r="B372" s="70"/>
      <c r="C372" s="71" t="s">
        <v>1020</v>
      </c>
      <c r="D372" s="71" t="s">
        <v>129</v>
      </c>
      <c r="E372" s="72" t="s">
        <v>1021</v>
      </c>
      <c r="F372" s="201" t="s">
        <v>1022</v>
      </c>
      <c r="G372" s="202" t="s">
        <v>138</v>
      </c>
      <c r="H372" s="203">
        <v>207.3</v>
      </c>
      <c r="I372" s="73"/>
      <c r="J372" s="210">
        <f>ROUND(I372*H372,2)</f>
        <v>0</v>
      </c>
      <c r="K372" s="74"/>
      <c r="L372" s="70"/>
      <c r="M372" s="188" t="s">
        <v>1</v>
      </c>
      <c r="N372" s="189" t="s">
        <v>38</v>
      </c>
      <c r="O372" s="190">
        <v>0.74394000000000005</v>
      </c>
      <c r="P372" s="190">
        <f>O372*H372</f>
        <v>154.21876200000003</v>
      </c>
      <c r="Q372" s="190">
        <v>1.2700000000000001E-3</v>
      </c>
      <c r="R372" s="190">
        <f>Q372*H372</f>
        <v>0.26327100000000003</v>
      </c>
      <c r="S372" s="190">
        <v>0</v>
      </c>
      <c r="T372" s="191">
        <f>S372*H372</f>
        <v>0</v>
      </c>
      <c r="AR372" s="192" t="s">
        <v>193</v>
      </c>
      <c r="AT372" s="192" t="s">
        <v>129</v>
      </c>
      <c r="AU372" s="192" t="s">
        <v>134</v>
      </c>
      <c r="AY372" s="106" t="s">
        <v>127</v>
      </c>
      <c r="BE372" s="193">
        <f>IF(N372="základná",J372,0)</f>
        <v>0</v>
      </c>
      <c r="BF372" s="193">
        <f>IF(N372="znížená",J372,0)</f>
        <v>0</v>
      </c>
      <c r="BG372" s="193">
        <f>IF(N372="zákl. prenesená",J372,0)</f>
        <v>0</v>
      </c>
      <c r="BH372" s="193">
        <f>IF(N372="zníž. prenesená",J372,0)</f>
        <v>0</v>
      </c>
      <c r="BI372" s="193">
        <f>IF(N372="nulová",J372,0)</f>
        <v>0</v>
      </c>
      <c r="BJ372" s="106" t="s">
        <v>134</v>
      </c>
      <c r="BK372" s="193">
        <f>ROUND(I372*H372,2)</f>
        <v>0</v>
      </c>
      <c r="BL372" s="106" t="s">
        <v>193</v>
      </c>
      <c r="BM372" s="192" t="s">
        <v>1023</v>
      </c>
    </row>
    <row r="373" spans="2:65" s="113" customFormat="1" ht="24.2" customHeight="1" x14ac:dyDescent="0.2">
      <c r="B373" s="70"/>
      <c r="C373" s="75" t="s">
        <v>1024</v>
      </c>
      <c r="D373" s="75" t="s">
        <v>213</v>
      </c>
      <c r="E373" s="76" t="s">
        <v>1025</v>
      </c>
      <c r="F373" s="206" t="s">
        <v>1026</v>
      </c>
      <c r="G373" s="207" t="s">
        <v>138</v>
      </c>
      <c r="H373" s="208">
        <v>211.446</v>
      </c>
      <c r="I373" s="77"/>
      <c r="J373" s="212">
        <f>ROUND(I373*H373,2)</f>
        <v>0</v>
      </c>
      <c r="K373" s="78"/>
      <c r="L373" s="194"/>
      <c r="M373" s="195" t="s">
        <v>1</v>
      </c>
      <c r="N373" s="196" t="s">
        <v>38</v>
      </c>
      <c r="O373" s="190">
        <v>0</v>
      </c>
      <c r="P373" s="190">
        <f>O373*H373</f>
        <v>0</v>
      </c>
      <c r="Q373" s="190">
        <v>9.4999999999999998E-3</v>
      </c>
      <c r="R373" s="190">
        <f>Q373*H373</f>
        <v>2.008737</v>
      </c>
      <c r="S373" s="190">
        <v>0</v>
      </c>
      <c r="T373" s="191">
        <f>S373*H373</f>
        <v>0</v>
      </c>
      <c r="AR373" s="192" t="s">
        <v>260</v>
      </c>
      <c r="AT373" s="192" t="s">
        <v>213</v>
      </c>
      <c r="AU373" s="192" t="s">
        <v>134</v>
      </c>
      <c r="AY373" s="106" t="s">
        <v>127</v>
      </c>
      <c r="BE373" s="193">
        <f>IF(N373="základná",J373,0)</f>
        <v>0</v>
      </c>
      <c r="BF373" s="193">
        <f>IF(N373="znížená",J373,0)</f>
        <v>0</v>
      </c>
      <c r="BG373" s="193">
        <f>IF(N373="zákl. prenesená",J373,0)</f>
        <v>0</v>
      </c>
      <c r="BH373" s="193">
        <f>IF(N373="zníž. prenesená",J373,0)</f>
        <v>0</v>
      </c>
      <c r="BI373" s="193">
        <f>IF(N373="nulová",J373,0)</f>
        <v>0</v>
      </c>
      <c r="BJ373" s="106" t="s">
        <v>134</v>
      </c>
      <c r="BK373" s="193">
        <f>ROUND(I373*H373,2)</f>
        <v>0</v>
      </c>
      <c r="BL373" s="106" t="s">
        <v>193</v>
      </c>
      <c r="BM373" s="192" t="s">
        <v>1027</v>
      </c>
    </row>
    <row r="374" spans="2:65" s="113" customFormat="1" ht="21.75" customHeight="1" x14ac:dyDescent="0.2">
      <c r="B374" s="70"/>
      <c r="C374" s="71" t="s">
        <v>1028</v>
      </c>
      <c r="D374" s="71" t="s">
        <v>129</v>
      </c>
      <c r="E374" s="72" t="s">
        <v>1029</v>
      </c>
      <c r="F374" s="201" t="s">
        <v>1030</v>
      </c>
      <c r="G374" s="202" t="s">
        <v>877</v>
      </c>
      <c r="H374" s="203">
        <v>81.781000000000006</v>
      </c>
      <c r="I374" s="73"/>
      <c r="J374" s="210">
        <f>ROUND(I374*H374,2)</f>
        <v>0</v>
      </c>
      <c r="K374" s="74"/>
      <c r="L374" s="70"/>
      <c r="M374" s="188" t="s">
        <v>1</v>
      </c>
      <c r="N374" s="189" t="s">
        <v>38</v>
      </c>
      <c r="O374" s="190">
        <v>0</v>
      </c>
      <c r="P374" s="190">
        <f>O374*H374</f>
        <v>0</v>
      </c>
      <c r="Q374" s="190">
        <v>0</v>
      </c>
      <c r="R374" s="190">
        <f>Q374*H374</f>
        <v>0</v>
      </c>
      <c r="S374" s="190">
        <v>0</v>
      </c>
      <c r="T374" s="191">
        <f>S374*H374</f>
        <v>0</v>
      </c>
      <c r="AR374" s="192" t="s">
        <v>193</v>
      </c>
      <c r="AT374" s="192" t="s">
        <v>129</v>
      </c>
      <c r="AU374" s="192" t="s">
        <v>134</v>
      </c>
      <c r="AY374" s="106" t="s">
        <v>127</v>
      </c>
      <c r="BE374" s="193">
        <f>IF(N374="základná",J374,0)</f>
        <v>0</v>
      </c>
      <c r="BF374" s="193">
        <f>IF(N374="znížená",J374,0)</f>
        <v>0</v>
      </c>
      <c r="BG374" s="193">
        <f>IF(N374="zákl. prenesená",J374,0)</f>
        <v>0</v>
      </c>
      <c r="BH374" s="193">
        <f>IF(N374="zníž. prenesená",J374,0)</f>
        <v>0</v>
      </c>
      <c r="BI374" s="193">
        <f>IF(N374="nulová",J374,0)</f>
        <v>0</v>
      </c>
      <c r="BJ374" s="106" t="s">
        <v>134</v>
      </c>
      <c r="BK374" s="193">
        <f>ROUND(I374*H374,2)</f>
        <v>0</v>
      </c>
      <c r="BL374" s="106" t="s">
        <v>193</v>
      </c>
      <c r="BM374" s="192" t="s">
        <v>1031</v>
      </c>
    </row>
    <row r="375" spans="2:65" s="177" customFormat="1" ht="22.7" customHeight="1" x14ac:dyDescent="0.2">
      <c r="B375" s="176"/>
      <c r="D375" s="178" t="s">
        <v>71</v>
      </c>
      <c r="E375" s="186" t="s">
        <v>1032</v>
      </c>
      <c r="F375" s="204" t="s">
        <v>1033</v>
      </c>
      <c r="G375" s="205"/>
      <c r="H375" s="205"/>
      <c r="J375" s="211">
        <f>BK375</f>
        <v>0</v>
      </c>
      <c r="L375" s="176"/>
      <c r="M375" s="181"/>
      <c r="P375" s="182">
        <f>SUM(P376:P387)</f>
        <v>36.170259999999999</v>
      </c>
      <c r="R375" s="182">
        <f>SUM(R376:R387)</f>
        <v>0</v>
      </c>
      <c r="T375" s="183">
        <f>SUM(T376:T387)</f>
        <v>0.79199999999999993</v>
      </c>
      <c r="AR375" s="178" t="s">
        <v>134</v>
      </c>
      <c r="AT375" s="184" t="s">
        <v>71</v>
      </c>
      <c r="AU375" s="184" t="s">
        <v>80</v>
      </c>
      <c r="AY375" s="178" t="s">
        <v>127</v>
      </c>
      <c r="BK375" s="185">
        <f>SUM(BK376:BK387)</f>
        <v>0</v>
      </c>
    </row>
    <row r="376" spans="2:65" s="113" customFormat="1" ht="37.700000000000003" customHeight="1" x14ac:dyDescent="0.2">
      <c r="B376" s="70"/>
      <c r="C376" s="71" t="s">
        <v>1034</v>
      </c>
      <c r="D376" s="71" t="s">
        <v>129</v>
      </c>
      <c r="E376" s="72" t="s">
        <v>1035</v>
      </c>
      <c r="F376" s="201" t="s">
        <v>1036</v>
      </c>
      <c r="G376" s="202" t="s">
        <v>234</v>
      </c>
      <c r="H376" s="203">
        <v>5</v>
      </c>
      <c r="I376" s="73"/>
      <c r="J376" s="210">
        <f t="shared" ref="J376:J387" si="100">ROUND(I376*H376,2)</f>
        <v>0</v>
      </c>
      <c r="K376" s="74"/>
      <c r="L376" s="70"/>
      <c r="M376" s="188" t="s">
        <v>1</v>
      </c>
      <c r="N376" s="189" t="s">
        <v>38</v>
      </c>
      <c r="O376" s="190">
        <v>1.2250099999999999</v>
      </c>
      <c r="P376" s="190">
        <f t="shared" ref="P376:P387" si="101">O376*H376</f>
        <v>6.1250499999999999</v>
      </c>
      <c r="Q376" s="190">
        <v>0</v>
      </c>
      <c r="R376" s="190">
        <f t="shared" ref="R376:R387" si="102">Q376*H376</f>
        <v>0</v>
      </c>
      <c r="S376" s="190">
        <v>0</v>
      </c>
      <c r="T376" s="191">
        <f t="shared" ref="T376:T387" si="103">S376*H376</f>
        <v>0</v>
      </c>
      <c r="AR376" s="192" t="s">
        <v>193</v>
      </c>
      <c r="AT376" s="192" t="s">
        <v>129</v>
      </c>
      <c r="AU376" s="192" t="s">
        <v>134</v>
      </c>
      <c r="AY376" s="106" t="s">
        <v>127</v>
      </c>
      <c r="BE376" s="193">
        <f t="shared" ref="BE376:BE387" si="104">IF(N376="základná",J376,0)</f>
        <v>0</v>
      </c>
      <c r="BF376" s="193">
        <f t="shared" ref="BF376:BF387" si="105">IF(N376="znížená",J376,0)</f>
        <v>0</v>
      </c>
      <c r="BG376" s="193">
        <f t="shared" ref="BG376:BG387" si="106">IF(N376="zákl. prenesená",J376,0)</f>
        <v>0</v>
      </c>
      <c r="BH376" s="193">
        <f t="shared" ref="BH376:BH387" si="107">IF(N376="zníž. prenesená",J376,0)</f>
        <v>0</v>
      </c>
      <c r="BI376" s="193">
        <f t="shared" ref="BI376:BI387" si="108">IF(N376="nulová",J376,0)</f>
        <v>0</v>
      </c>
      <c r="BJ376" s="106" t="s">
        <v>134</v>
      </c>
      <c r="BK376" s="193">
        <f t="shared" ref="BK376:BK387" si="109">ROUND(I376*H376,2)</f>
        <v>0</v>
      </c>
      <c r="BL376" s="106" t="s">
        <v>193</v>
      </c>
      <c r="BM376" s="192" t="s">
        <v>1037</v>
      </c>
    </row>
    <row r="377" spans="2:65" s="113" customFormat="1" ht="37.700000000000003" customHeight="1" x14ac:dyDescent="0.2">
      <c r="B377" s="70"/>
      <c r="C377" s="71" t="s">
        <v>1038</v>
      </c>
      <c r="D377" s="79" t="s">
        <v>129</v>
      </c>
      <c r="E377" s="72" t="s">
        <v>1039</v>
      </c>
      <c r="F377" s="201" t="s">
        <v>1040</v>
      </c>
      <c r="G377" s="202" t="s">
        <v>234</v>
      </c>
      <c r="H377" s="203">
        <v>4</v>
      </c>
      <c r="I377" s="73"/>
      <c r="J377" s="210">
        <f t="shared" si="100"/>
        <v>0</v>
      </c>
      <c r="K377" s="74"/>
      <c r="L377" s="70"/>
      <c r="M377" s="188" t="s">
        <v>1</v>
      </c>
      <c r="N377" s="189" t="s">
        <v>38</v>
      </c>
      <c r="O377" s="190">
        <v>1.2250099999999999</v>
      </c>
      <c r="P377" s="190">
        <f t="shared" si="101"/>
        <v>4.9000399999999997</v>
      </c>
      <c r="Q377" s="190">
        <v>0</v>
      </c>
      <c r="R377" s="190">
        <f t="shared" si="102"/>
        <v>0</v>
      </c>
      <c r="S377" s="190">
        <v>0</v>
      </c>
      <c r="T377" s="191">
        <f t="shared" si="103"/>
        <v>0</v>
      </c>
      <c r="AR377" s="192" t="s">
        <v>193</v>
      </c>
      <c r="AT377" s="192" t="s">
        <v>129</v>
      </c>
      <c r="AU377" s="192" t="s">
        <v>134</v>
      </c>
      <c r="AY377" s="106" t="s">
        <v>127</v>
      </c>
      <c r="BE377" s="193">
        <f t="shared" si="104"/>
        <v>0</v>
      </c>
      <c r="BF377" s="193">
        <f t="shared" si="105"/>
        <v>0</v>
      </c>
      <c r="BG377" s="193">
        <f t="shared" si="106"/>
        <v>0</v>
      </c>
      <c r="BH377" s="193">
        <f t="shared" si="107"/>
        <v>0</v>
      </c>
      <c r="BI377" s="193">
        <f t="shared" si="108"/>
        <v>0</v>
      </c>
      <c r="BJ377" s="106" t="s">
        <v>134</v>
      </c>
      <c r="BK377" s="193">
        <f t="shared" si="109"/>
        <v>0</v>
      </c>
      <c r="BL377" s="106" t="s">
        <v>193</v>
      </c>
      <c r="BM377" s="192" t="s">
        <v>1041</v>
      </c>
    </row>
    <row r="378" spans="2:65" s="113" customFormat="1" ht="37.700000000000003" customHeight="1" x14ac:dyDescent="0.2">
      <c r="B378" s="70"/>
      <c r="C378" s="71" t="s">
        <v>1042</v>
      </c>
      <c r="D378" s="71" t="s">
        <v>129</v>
      </c>
      <c r="E378" s="72" t="s">
        <v>1043</v>
      </c>
      <c r="F378" s="201" t="s">
        <v>1044</v>
      </c>
      <c r="G378" s="202" t="s">
        <v>234</v>
      </c>
      <c r="H378" s="203">
        <v>4</v>
      </c>
      <c r="I378" s="73"/>
      <c r="J378" s="210">
        <f t="shared" si="100"/>
        <v>0</v>
      </c>
      <c r="K378" s="74"/>
      <c r="L378" s="70"/>
      <c r="M378" s="188" t="s">
        <v>1</v>
      </c>
      <c r="N378" s="189" t="s">
        <v>38</v>
      </c>
      <c r="O378" s="190">
        <v>1.2250099999999999</v>
      </c>
      <c r="P378" s="190">
        <f t="shared" si="101"/>
        <v>4.9000399999999997</v>
      </c>
      <c r="Q378" s="190">
        <v>0</v>
      </c>
      <c r="R378" s="190">
        <f t="shared" si="102"/>
        <v>0</v>
      </c>
      <c r="S378" s="190">
        <v>0</v>
      </c>
      <c r="T378" s="191">
        <f t="shared" si="103"/>
        <v>0</v>
      </c>
      <c r="AR378" s="192" t="s">
        <v>193</v>
      </c>
      <c r="AT378" s="192" t="s">
        <v>129</v>
      </c>
      <c r="AU378" s="192" t="s">
        <v>134</v>
      </c>
      <c r="AY378" s="106" t="s">
        <v>127</v>
      </c>
      <c r="BE378" s="193">
        <f t="shared" si="104"/>
        <v>0</v>
      </c>
      <c r="BF378" s="193">
        <f t="shared" si="105"/>
        <v>0</v>
      </c>
      <c r="BG378" s="193">
        <f t="shared" si="106"/>
        <v>0</v>
      </c>
      <c r="BH378" s="193">
        <f t="shared" si="107"/>
        <v>0</v>
      </c>
      <c r="BI378" s="193">
        <f t="shared" si="108"/>
        <v>0</v>
      </c>
      <c r="BJ378" s="106" t="s">
        <v>134</v>
      </c>
      <c r="BK378" s="193">
        <f t="shared" si="109"/>
        <v>0</v>
      </c>
      <c r="BL378" s="106" t="s">
        <v>193</v>
      </c>
      <c r="BM378" s="192" t="s">
        <v>1045</v>
      </c>
    </row>
    <row r="379" spans="2:65" s="113" customFormat="1" ht="37.700000000000003" customHeight="1" x14ac:dyDescent="0.2">
      <c r="B379" s="70"/>
      <c r="C379" s="71" t="s">
        <v>1046</v>
      </c>
      <c r="D379" s="71" t="s">
        <v>129</v>
      </c>
      <c r="E379" s="72" t="s">
        <v>1047</v>
      </c>
      <c r="F379" s="201" t="s">
        <v>1048</v>
      </c>
      <c r="G379" s="202" t="s">
        <v>234</v>
      </c>
      <c r="H379" s="203">
        <v>1</v>
      </c>
      <c r="I379" s="73"/>
      <c r="J379" s="210">
        <f t="shared" si="100"/>
        <v>0</v>
      </c>
      <c r="K379" s="74"/>
      <c r="L379" s="70"/>
      <c r="M379" s="188" t="s">
        <v>1</v>
      </c>
      <c r="N379" s="189" t="s">
        <v>38</v>
      </c>
      <c r="O379" s="190">
        <v>1.2250099999999999</v>
      </c>
      <c r="P379" s="190">
        <f t="shared" si="101"/>
        <v>1.2250099999999999</v>
      </c>
      <c r="Q379" s="190">
        <v>0</v>
      </c>
      <c r="R379" s="190">
        <f t="shared" si="102"/>
        <v>0</v>
      </c>
      <c r="S379" s="190">
        <v>0</v>
      </c>
      <c r="T379" s="191">
        <f t="shared" si="103"/>
        <v>0</v>
      </c>
      <c r="AR379" s="192" t="s">
        <v>193</v>
      </c>
      <c r="AT379" s="192" t="s">
        <v>129</v>
      </c>
      <c r="AU379" s="192" t="s">
        <v>134</v>
      </c>
      <c r="AY379" s="106" t="s">
        <v>127</v>
      </c>
      <c r="BE379" s="193">
        <f t="shared" si="104"/>
        <v>0</v>
      </c>
      <c r="BF379" s="193">
        <f t="shared" si="105"/>
        <v>0</v>
      </c>
      <c r="BG379" s="193">
        <f t="shared" si="106"/>
        <v>0</v>
      </c>
      <c r="BH379" s="193">
        <f t="shared" si="107"/>
        <v>0</v>
      </c>
      <c r="BI379" s="193">
        <f t="shared" si="108"/>
        <v>0</v>
      </c>
      <c r="BJ379" s="106" t="s">
        <v>134</v>
      </c>
      <c r="BK379" s="193">
        <f t="shared" si="109"/>
        <v>0</v>
      </c>
      <c r="BL379" s="106" t="s">
        <v>193</v>
      </c>
      <c r="BM379" s="192" t="s">
        <v>1049</v>
      </c>
    </row>
    <row r="380" spans="2:65" s="113" customFormat="1" ht="37.700000000000003" customHeight="1" x14ac:dyDescent="0.2">
      <c r="B380" s="70"/>
      <c r="C380" s="71" t="s">
        <v>1050</v>
      </c>
      <c r="D380" s="71" t="s">
        <v>129</v>
      </c>
      <c r="E380" s="72" t="s">
        <v>1051</v>
      </c>
      <c r="F380" s="201" t="s">
        <v>1052</v>
      </c>
      <c r="G380" s="202" t="s">
        <v>234</v>
      </c>
      <c r="H380" s="203">
        <v>1</v>
      </c>
      <c r="I380" s="73"/>
      <c r="J380" s="210">
        <f t="shared" si="100"/>
        <v>0</v>
      </c>
      <c r="K380" s="74"/>
      <c r="L380" s="70"/>
      <c r="M380" s="188" t="s">
        <v>1</v>
      </c>
      <c r="N380" s="189" t="s">
        <v>38</v>
      </c>
      <c r="O380" s="190">
        <v>1.2250099999999999</v>
      </c>
      <c r="P380" s="190">
        <f t="shared" si="101"/>
        <v>1.2250099999999999</v>
      </c>
      <c r="Q380" s="190">
        <v>0</v>
      </c>
      <c r="R380" s="190">
        <f t="shared" si="102"/>
        <v>0</v>
      </c>
      <c r="S380" s="190">
        <v>0</v>
      </c>
      <c r="T380" s="191">
        <f t="shared" si="103"/>
        <v>0</v>
      </c>
      <c r="AR380" s="192" t="s">
        <v>193</v>
      </c>
      <c r="AT380" s="192" t="s">
        <v>129</v>
      </c>
      <c r="AU380" s="192" t="s">
        <v>134</v>
      </c>
      <c r="AY380" s="106" t="s">
        <v>127</v>
      </c>
      <c r="BE380" s="193">
        <f t="shared" si="104"/>
        <v>0</v>
      </c>
      <c r="BF380" s="193">
        <f t="shared" si="105"/>
        <v>0</v>
      </c>
      <c r="BG380" s="193">
        <f t="shared" si="106"/>
        <v>0</v>
      </c>
      <c r="BH380" s="193">
        <f t="shared" si="107"/>
        <v>0</v>
      </c>
      <c r="BI380" s="193">
        <f t="shared" si="108"/>
        <v>0</v>
      </c>
      <c r="BJ380" s="106" t="s">
        <v>134</v>
      </c>
      <c r="BK380" s="193">
        <f t="shared" si="109"/>
        <v>0</v>
      </c>
      <c r="BL380" s="106" t="s">
        <v>193</v>
      </c>
      <c r="BM380" s="192" t="s">
        <v>1053</v>
      </c>
    </row>
    <row r="381" spans="2:65" s="113" customFormat="1" ht="37.700000000000003" customHeight="1" x14ac:dyDescent="0.2">
      <c r="B381" s="70"/>
      <c r="C381" s="71" t="s">
        <v>1054</v>
      </c>
      <c r="D381" s="71" t="s">
        <v>129</v>
      </c>
      <c r="E381" s="72" t="s">
        <v>1055</v>
      </c>
      <c r="F381" s="201" t="s">
        <v>1056</v>
      </c>
      <c r="G381" s="202" t="s">
        <v>234</v>
      </c>
      <c r="H381" s="203">
        <v>5</v>
      </c>
      <c r="I381" s="73"/>
      <c r="J381" s="210">
        <f t="shared" si="100"/>
        <v>0</v>
      </c>
      <c r="K381" s="74"/>
      <c r="L381" s="70"/>
      <c r="M381" s="188" t="s">
        <v>1</v>
      </c>
      <c r="N381" s="189" t="s">
        <v>38</v>
      </c>
      <c r="O381" s="190">
        <v>1.2250099999999999</v>
      </c>
      <c r="P381" s="190">
        <f t="shared" si="101"/>
        <v>6.1250499999999999</v>
      </c>
      <c r="Q381" s="190">
        <v>0</v>
      </c>
      <c r="R381" s="190">
        <f t="shared" si="102"/>
        <v>0</v>
      </c>
      <c r="S381" s="190">
        <v>0</v>
      </c>
      <c r="T381" s="191">
        <f t="shared" si="103"/>
        <v>0</v>
      </c>
      <c r="AR381" s="192" t="s">
        <v>193</v>
      </c>
      <c r="AT381" s="192" t="s">
        <v>129</v>
      </c>
      <c r="AU381" s="192" t="s">
        <v>134</v>
      </c>
      <c r="AY381" s="106" t="s">
        <v>127</v>
      </c>
      <c r="BE381" s="193">
        <f t="shared" si="104"/>
        <v>0</v>
      </c>
      <c r="BF381" s="193">
        <f t="shared" si="105"/>
        <v>0</v>
      </c>
      <c r="BG381" s="193">
        <f t="shared" si="106"/>
        <v>0</v>
      </c>
      <c r="BH381" s="193">
        <f t="shared" si="107"/>
        <v>0</v>
      </c>
      <c r="BI381" s="193">
        <f t="shared" si="108"/>
        <v>0</v>
      </c>
      <c r="BJ381" s="106" t="s">
        <v>134</v>
      </c>
      <c r="BK381" s="193">
        <f t="shared" si="109"/>
        <v>0</v>
      </c>
      <c r="BL381" s="106" t="s">
        <v>193</v>
      </c>
      <c r="BM381" s="192" t="s">
        <v>1057</v>
      </c>
    </row>
    <row r="382" spans="2:65" s="113" customFormat="1" ht="44.25" customHeight="1" x14ac:dyDescent="0.2">
      <c r="B382" s="70"/>
      <c r="C382" s="71" t="s">
        <v>1058</v>
      </c>
      <c r="D382" s="79" t="s">
        <v>129</v>
      </c>
      <c r="E382" s="72" t="s">
        <v>1059</v>
      </c>
      <c r="F382" s="201" t="s">
        <v>1060</v>
      </c>
      <c r="G382" s="202" t="s">
        <v>234</v>
      </c>
      <c r="H382" s="203">
        <v>2</v>
      </c>
      <c r="I382" s="73"/>
      <c r="J382" s="210">
        <f t="shared" si="100"/>
        <v>0</v>
      </c>
      <c r="K382" s="74"/>
      <c r="L382" s="70"/>
      <c r="M382" s="188" t="s">
        <v>1</v>
      </c>
      <c r="N382" s="189" t="s">
        <v>38</v>
      </c>
      <c r="O382" s="190">
        <v>1.2250099999999999</v>
      </c>
      <c r="P382" s="190">
        <f t="shared" si="101"/>
        <v>2.4500199999999999</v>
      </c>
      <c r="Q382" s="190">
        <v>0</v>
      </c>
      <c r="R382" s="190">
        <f t="shared" si="102"/>
        <v>0</v>
      </c>
      <c r="S382" s="190">
        <v>0</v>
      </c>
      <c r="T382" s="191">
        <f t="shared" si="103"/>
        <v>0</v>
      </c>
      <c r="AR382" s="192" t="s">
        <v>193</v>
      </c>
      <c r="AT382" s="192" t="s">
        <v>129</v>
      </c>
      <c r="AU382" s="192" t="s">
        <v>134</v>
      </c>
      <c r="AY382" s="106" t="s">
        <v>127</v>
      </c>
      <c r="BE382" s="193">
        <f t="shared" si="104"/>
        <v>0</v>
      </c>
      <c r="BF382" s="193">
        <f t="shared" si="105"/>
        <v>0</v>
      </c>
      <c r="BG382" s="193">
        <f t="shared" si="106"/>
        <v>0</v>
      </c>
      <c r="BH382" s="193">
        <f t="shared" si="107"/>
        <v>0</v>
      </c>
      <c r="BI382" s="193">
        <f t="shared" si="108"/>
        <v>0</v>
      </c>
      <c r="BJ382" s="106" t="s">
        <v>134</v>
      </c>
      <c r="BK382" s="193">
        <f t="shared" si="109"/>
        <v>0</v>
      </c>
      <c r="BL382" s="106" t="s">
        <v>193</v>
      </c>
      <c r="BM382" s="192" t="s">
        <v>1061</v>
      </c>
    </row>
    <row r="383" spans="2:65" s="113" customFormat="1" ht="37.700000000000003" customHeight="1" x14ac:dyDescent="0.2">
      <c r="B383" s="70"/>
      <c r="C383" s="71" t="s">
        <v>1062</v>
      </c>
      <c r="D383" s="71" t="s">
        <v>129</v>
      </c>
      <c r="E383" s="72" t="s">
        <v>1063</v>
      </c>
      <c r="F383" s="201" t="s">
        <v>1064</v>
      </c>
      <c r="G383" s="202" t="s">
        <v>234</v>
      </c>
      <c r="H383" s="203">
        <v>2</v>
      </c>
      <c r="I383" s="73"/>
      <c r="J383" s="210">
        <f t="shared" si="100"/>
        <v>0</v>
      </c>
      <c r="K383" s="74"/>
      <c r="L383" s="70"/>
      <c r="M383" s="188" t="s">
        <v>1</v>
      </c>
      <c r="N383" s="189" t="s">
        <v>38</v>
      </c>
      <c r="O383" s="190">
        <v>1.2250099999999999</v>
      </c>
      <c r="P383" s="190">
        <f t="shared" si="101"/>
        <v>2.4500199999999999</v>
      </c>
      <c r="Q383" s="190">
        <v>0</v>
      </c>
      <c r="R383" s="190">
        <f t="shared" si="102"/>
        <v>0</v>
      </c>
      <c r="S383" s="190">
        <v>0</v>
      </c>
      <c r="T383" s="191">
        <f t="shared" si="103"/>
        <v>0</v>
      </c>
      <c r="AR383" s="192" t="s">
        <v>193</v>
      </c>
      <c r="AT383" s="192" t="s">
        <v>129</v>
      </c>
      <c r="AU383" s="192" t="s">
        <v>134</v>
      </c>
      <c r="AY383" s="106" t="s">
        <v>127</v>
      </c>
      <c r="BE383" s="193">
        <f t="shared" si="104"/>
        <v>0</v>
      </c>
      <c r="BF383" s="193">
        <f t="shared" si="105"/>
        <v>0</v>
      </c>
      <c r="BG383" s="193">
        <f t="shared" si="106"/>
        <v>0</v>
      </c>
      <c r="BH383" s="193">
        <f t="shared" si="107"/>
        <v>0</v>
      </c>
      <c r="BI383" s="193">
        <f t="shared" si="108"/>
        <v>0</v>
      </c>
      <c r="BJ383" s="106" t="s">
        <v>134</v>
      </c>
      <c r="BK383" s="193">
        <f t="shared" si="109"/>
        <v>0</v>
      </c>
      <c r="BL383" s="106" t="s">
        <v>193</v>
      </c>
      <c r="BM383" s="192" t="s">
        <v>1065</v>
      </c>
    </row>
    <row r="384" spans="2:65" s="113" customFormat="1" ht="37.700000000000003" customHeight="1" x14ac:dyDescent="0.2">
      <c r="B384" s="70"/>
      <c r="C384" s="71" t="s">
        <v>1066</v>
      </c>
      <c r="D384" s="71" t="s">
        <v>129</v>
      </c>
      <c r="E384" s="72" t="s">
        <v>1067</v>
      </c>
      <c r="F384" s="201" t="s">
        <v>1068</v>
      </c>
      <c r="G384" s="202" t="s">
        <v>234</v>
      </c>
      <c r="H384" s="203">
        <v>1</v>
      </c>
      <c r="I384" s="73"/>
      <c r="J384" s="210">
        <f t="shared" si="100"/>
        <v>0</v>
      </c>
      <c r="K384" s="74"/>
      <c r="L384" s="70"/>
      <c r="M384" s="188" t="s">
        <v>1</v>
      </c>
      <c r="N384" s="189" t="s">
        <v>38</v>
      </c>
      <c r="O384" s="190">
        <v>1.2250099999999999</v>
      </c>
      <c r="P384" s="190">
        <f t="shared" si="101"/>
        <v>1.2250099999999999</v>
      </c>
      <c r="Q384" s="190">
        <v>0</v>
      </c>
      <c r="R384" s="190">
        <f t="shared" si="102"/>
        <v>0</v>
      </c>
      <c r="S384" s="190">
        <v>0</v>
      </c>
      <c r="T384" s="191">
        <f t="shared" si="103"/>
        <v>0</v>
      </c>
      <c r="AR384" s="192" t="s">
        <v>193</v>
      </c>
      <c r="AT384" s="192" t="s">
        <v>129</v>
      </c>
      <c r="AU384" s="192" t="s">
        <v>134</v>
      </c>
      <c r="AY384" s="106" t="s">
        <v>127</v>
      </c>
      <c r="BE384" s="193">
        <f t="shared" si="104"/>
        <v>0</v>
      </c>
      <c r="BF384" s="193">
        <f t="shared" si="105"/>
        <v>0</v>
      </c>
      <c r="BG384" s="193">
        <f t="shared" si="106"/>
        <v>0</v>
      </c>
      <c r="BH384" s="193">
        <f t="shared" si="107"/>
        <v>0</v>
      </c>
      <c r="BI384" s="193">
        <f t="shared" si="108"/>
        <v>0</v>
      </c>
      <c r="BJ384" s="106" t="s">
        <v>134</v>
      </c>
      <c r="BK384" s="193">
        <f t="shared" si="109"/>
        <v>0</v>
      </c>
      <c r="BL384" s="106" t="s">
        <v>193</v>
      </c>
      <c r="BM384" s="192" t="s">
        <v>1069</v>
      </c>
    </row>
    <row r="385" spans="2:65" s="113" customFormat="1" ht="44.25" customHeight="1" x14ac:dyDescent="0.2">
      <c r="B385" s="70"/>
      <c r="C385" s="71" t="s">
        <v>1070</v>
      </c>
      <c r="D385" s="79" t="s">
        <v>129</v>
      </c>
      <c r="E385" s="72" t="s">
        <v>1071</v>
      </c>
      <c r="F385" s="201" t="s">
        <v>1072</v>
      </c>
      <c r="G385" s="202" t="s">
        <v>234</v>
      </c>
      <c r="H385" s="203">
        <v>1</v>
      </c>
      <c r="I385" s="73"/>
      <c r="J385" s="210">
        <f t="shared" si="100"/>
        <v>0</v>
      </c>
      <c r="K385" s="74"/>
      <c r="L385" s="70"/>
      <c r="M385" s="188" t="s">
        <v>1</v>
      </c>
      <c r="N385" s="189" t="s">
        <v>38</v>
      </c>
      <c r="O385" s="190">
        <v>1.2250099999999999</v>
      </c>
      <c r="P385" s="190">
        <f t="shared" si="101"/>
        <v>1.2250099999999999</v>
      </c>
      <c r="Q385" s="190">
        <v>0</v>
      </c>
      <c r="R385" s="190">
        <f t="shared" si="102"/>
        <v>0</v>
      </c>
      <c r="S385" s="190">
        <v>0</v>
      </c>
      <c r="T385" s="191">
        <f t="shared" si="103"/>
        <v>0</v>
      </c>
      <c r="AR385" s="192" t="s">
        <v>193</v>
      </c>
      <c r="AT385" s="192" t="s">
        <v>129</v>
      </c>
      <c r="AU385" s="192" t="s">
        <v>134</v>
      </c>
      <c r="AY385" s="106" t="s">
        <v>127</v>
      </c>
      <c r="BE385" s="193">
        <f t="shared" si="104"/>
        <v>0</v>
      </c>
      <c r="BF385" s="193">
        <f t="shared" si="105"/>
        <v>0</v>
      </c>
      <c r="BG385" s="193">
        <f t="shared" si="106"/>
        <v>0</v>
      </c>
      <c r="BH385" s="193">
        <f t="shared" si="107"/>
        <v>0</v>
      </c>
      <c r="BI385" s="193">
        <f t="shared" si="108"/>
        <v>0</v>
      </c>
      <c r="BJ385" s="106" t="s">
        <v>134</v>
      </c>
      <c r="BK385" s="193">
        <f t="shared" si="109"/>
        <v>0</v>
      </c>
      <c r="BL385" s="106" t="s">
        <v>193</v>
      </c>
      <c r="BM385" s="192" t="s">
        <v>1073</v>
      </c>
    </row>
    <row r="386" spans="2:65" s="113" customFormat="1" ht="21.75" customHeight="1" x14ac:dyDescent="0.2">
      <c r="B386" s="70"/>
      <c r="C386" s="71" t="s">
        <v>1074</v>
      </c>
      <c r="D386" s="79" t="s">
        <v>129</v>
      </c>
      <c r="E386" s="72" t="s">
        <v>1075</v>
      </c>
      <c r="F386" s="201" t="s">
        <v>1076</v>
      </c>
      <c r="G386" s="202" t="s">
        <v>234</v>
      </c>
      <c r="H386" s="203">
        <v>9</v>
      </c>
      <c r="I386" s="73"/>
      <c r="J386" s="210">
        <f t="shared" si="100"/>
        <v>0</v>
      </c>
      <c r="K386" s="74"/>
      <c r="L386" s="70"/>
      <c r="M386" s="188" t="s">
        <v>1</v>
      </c>
      <c r="N386" s="189" t="s">
        <v>38</v>
      </c>
      <c r="O386" s="190">
        <v>0.48</v>
      </c>
      <c r="P386" s="190">
        <f t="shared" si="101"/>
        <v>4.32</v>
      </c>
      <c r="Q386" s="190">
        <v>0</v>
      </c>
      <c r="R386" s="190">
        <f t="shared" si="102"/>
        <v>0</v>
      </c>
      <c r="S386" s="190">
        <v>8.7999999999999995E-2</v>
      </c>
      <c r="T386" s="191">
        <f t="shared" si="103"/>
        <v>0.79199999999999993</v>
      </c>
      <c r="AR386" s="192" t="s">
        <v>193</v>
      </c>
      <c r="AT386" s="192" t="s">
        <v>129</v>
      </c>
      <c r="AU386" s="192" t="s">
        <v>134</v>
      </c>
      <c r="AY386" s="106" t="s">
        <v>127</v>
      </c>
      <c r="BE386" s="193">
        <f t="shared" si="104"/>
        <v>0</v>
      </c>
      <c r="BF386" s="193">
        <f t="shared" si="105"/>
        <v>0</v>
      </c>
      <c r="BG386" s="193">
        <f t="shared" si="106"/>
        <v>0</v>
      </c>
      <c r="BH386" s="193">
        <f t="shared" si="107"/>
        <v>0</v>
      </c>
      <c r="BI386" s="193">
        <f t="shared" si="108"/>
        <v>0</v>
      </c>
      <c r="BJ386" s="106" t="s">
        <v>134</v>
      </c>
      <c r="BK386" s="193">
        <f t="shared" si="109"/>
        <v>0</v>
      </c>
      <c r="BL386" s="106" t="s">
        <v>193</v>
      </c>
      <c r="BM386" s="192" t="s">
        <v>1077</v>
      </c>
    </row>
    <row r="387" spans="2:65" s="113" customFormat="1" ht="24.2" customHeight="1" x14ac:dyDescent="0.2">
      <c r="B387" s="70"/>
      <c r="C387" s="71" t="s">
        <v>1078</v>
      </c>
      <c r="D387" s="71" t="s">
        <v>129</v>
      </c>
      <c r="E387" s="72" t="s">
        <v>1079</v>
      </c>
      <c r="F387" s="201" t="s">
        <v>1080</v>
      </c>
      <c r="G387" s="202" t="s">
        <v>877</v>
      </c>
      <c r="H387" s="203">
        <v>198.35300000000001</v>
      </c>
      <c r="I387" s="73"/>
      <c r="J387" s="210">
        <f t="shared" si="100"/>
        <v>0</v>
      </c>
      <c r="K387" s="74"/>
      <c r="L387" s="70"/>
      <c r="M387" s="188" t="s">
        <v>1</v>
      </c>
      <c r="N387" s="189" t="s">
        <v>38</v>
      </c>
      <c r="O387" s="190">
        <v>0</v>
      </c>
      <c r="P387" s="190">
        <f t="shared" si="101"/>
        <v>0</v>
      </c>
      <c r="Q387" s="190">
        <v>0</v>
      </c>
      <c r="R387" s="190">
        <f t="shared" si="102"/>
        <v>0</v>
      </c>
      <c r="S387" s="190">
        <v>0</v>
      </c>
      <c r="T387" s="191">
        <f t="shared" si="103"/>
        <v>0</v>
      </c>
      <c r="AR387" s="192" t="s">
        <v>193</v>
      </c>
      <c r="AT387" s="192" t="s">
        <v>129</v>
      </c>
      <c r="AU387" s="192" t="s">
        <v>134</v>
      </c>
      <c r="AY387" s="106" t="s">
        <v>127</v>
      </c>
      <c r="BE387" s="193">
        <f t="shared" si="104"/>
        <v>0</v>
      </c>
      <c r="BF387" s="193">
        <f t="shared" si="105"/>
        <v>0</v>
      </c>
      <c r="BG387" s="193">
        <f t="shared" si="106"/>
        <v>0</v>
      </c>
      <c r="BH387" s="193">
        <f t="shared" si="107"/>
        <v>0</v>
      </c>
      <c r="BI387" s="193">
        <f t="shared" si="108"/>
        <v>0</v>
      </c>
      <c r="BJ387" s="106" t="s">
        <v>134</v>
      </c>
      <c r="BK387" s="193">
        <f t="shared" si="109"/>
        <v>0</v>
      </c>
      <c r="BL387" s="106" t="s">
        <v>193</v>
      </c>
      <c r="BM387" s="192" t="s">
        <v>1081</v>
      </c>
    </row>
    <row r="388" spans="2:65" s="177" customFormat="1" ht="22.7" customHeight="1" x14ac:dyDescent="0.2">
      <c r="B388" s="176"/>
      <c r="D388" s="178" t="s">
        <v>71</v>
      </c>
      <c r="E388" s="186" t="s">
        <v>1082</v>
      </c>
      <c r="F388" s="204" t="s">
        <v>1083</v>
      </c>
      <c r="G388" s="205"/>
      <c r="H388" s="205"/>
      <c r="J388" s="211">
        <f>BK388</f>
        <v>0</v>
      </c>
      <c r="L388" s="176"/>
      <c r="M388" s="181"/>
      <c r="P388" s="182">
        <f>SUM(P389:P413)</f>
        <v>1087.0839637200002</v>
      </c>
      <c r="R388" s="182">
        <f>SUM(R389:R413)</f>
        <v>10.2664466</v>
      </c>
      <c r="T388" s="183">
        <f>SUM(T389:T413)</f>
        <v>3.5921340000000002</v>
      </c>
      <c r="AR388" s="178" t="s">
        <v>134</v>
      </c>
      <c r="AT388" s="184" t="s">
        <v>71</v>
      </c>
      <c r="AU388" s="184" t="s">
        <v>80</v>
      </c>
      <c r="AY388" s="178" t="s">
        <v>127</v>
      </c>
      <c r="BK388" s="185">
        <f>SUM(BK389:BK413)</f>
        <v>0</v>
      </c>
    </row>
    <row r="389" spans="2:65" s="113" customFormat="1" ht="16.5" customHeight="1" x14ac:dyDescent="0.2">
      <c r="B389" s="70"/>
      <c r="C389" s="71" t="s">
        <v>1084</v>
      </c>
      <c r="D389" s="71" t="s">
        <v>129</v>
      </c>
      <c r="E389" s="72" t="s">
        <v>1085</v>
      </c>
      <c r="F389" s="201" t="s">
        <v>1086</v>
      </c>
      <c r="G389" s="202" t="s">
        <v>138</v>
      </c>
      <c r="H389" s="203">
        <v>598.68899999999996</v>
      </c>
      <c r="I389" s="73"/>
      <c r="J389" s="210">
        <f t="shared" ref="J389:J413" si="110">ROUND(I389*H389,2)</f>
        <v>0</v>
      </c>
      <c r="K389" s="74"/>
      <c r="L389" s="70"/>
      <c r="M389" s="188" t="s">
        <v>1</v>
      </c>
      <c r="N389" s="189" t="s">
        <v>38</v>
      </c>
      <c r="O389" s="190">
        <v>0.40699999999999997</v>
      </c>
      <c r="P389" s="190">
        <f t="shared" ref="P389:P413" si="111">O389*H389</f>
        <v>243.66642299999998</v>
      </c>
      <c r="Q389" s="190">
        <v>0</v>
      </c>
      <c r="R389" s="190">
        <f t="shared" ref="R389:R413" si="112">Q389*H389</f>
        <v>0</v>
      </c>
      <c r="S389" s="190">
        <v>4.0000000000000001E-3</v>
      </c>
      <c r="T389" s="191">
        <f t="shared" ref="T389:T413" si="113">S389*H389</f>
        <v>2.3947560000000001</v>
      </c>
      <c r="AR389" s="192" t="s">
        <v>193</v>
      </c>
      <c r="AT389" s="192" t="s">
        <v>129</v>
      </c>
      <c r="AU389" s="192" t="s">
        <v>134</v>
      </c>
      <c r="AY389" s="106" t="s">
        <v>127</v>
      </c>
      <c r="BE389" s="193">
        <f t="shared" ref="BE389:BE413" si="114">IF(N389="základná",J389,0)</f>
        <v>0</v>
      </c>
      <c r="BF389" s="193">
        <f t="shared" ref="BF389:BF413" si="115">IF(N389="znížená",J389,0)</f>
        <v>0</v>
      </c>
      <c r="BG389" s="193">
        <f t="shared" ref="BG389:BG413" si="116">IF(N389="zákl. prenesená",J389,0)</f>
        <v>0</v>
      </c>
      <c r="BH389" s="193">
        <f t="shared" ref="BH389:BH413" si="117">IF(N389="zníž. prenesená",J389,0)</f>
        <v>0</v>
      </c>
      <c r="BI389" s="193">
        <f t="shared" ref="BI389:BI413" si="118">IF(N389="nulová",J389,0)</f>
        <v>0</v>
      </c>
      <c r="BJ389" s="106" t="s">
        <v>134</v>
      </c>
      <c r="BK389" s="193">
        <f t="shared" ref="BK389:BK413" si="119">ROUND(I389*H389,2)</f>
        <v>0</v>
      </c>
      <c r="BL389" s="106" t="s">
        <v>193</v>
      </c>
      <c r="BM389" s="192" t="s">
        <v>1087</v>
      </c>
    </row>
    <row r="390" spans="2:65" s="113" customFormat="1" ht="16.5" customHeight="1" x14ac:dyDescent="0.2">
      <c r="B390" s="70"/>
      <c r="C390" s="71" t="s">
        <v>1088</v>
      </c>
      <c r="D390" s="71" t="s">
        <v>129</v>
      </c>
      <c r="E390" s="72" t="s">
        <v>1089</v>
      </c>
      <c r="F390" s="201" t="s">
        <v>1090</v>
      </c>
      <c r="G390" s="202" t="s">
        <v>138</v>
      </c>
      <c r="H390" s="203">
        <v>598.68899999999996</v>
      </c>
      <c r="I390" s="73"/>
      <c r="J390" s="210">
        <f t="shared" si="110"/>
        <v>0</v>
      </c>
      <c r="K390" s="74"/>
      <c r="L390" s="70"/>
      <c r="M390" s="188" t="s">
        <v>1</v>
      </c>
      <c r="N390" s="189" t="s">
        <v>38</v>
      </c>
      <c r="O390" s="190">
        <v>9.9000000000000005E-2</v>
      </c>
      <c r="P390" s="190">
        <f t="shared" si="111"/>
        <v>59.270210999999996</v>
      </c>
      <c r="Q390" s="190">
        <v>0</v>
      </c>
      <c r="R390" s="190">
        <f t="shared" si="112"/>
        <v>0</v>
      </c>
      <c r="S390" s="190">
        <v>2E-3</v>
      </c>
      <c r="T390" s="191">
        <f t="shared" si="113"/>
        <v>1.1973780000000001</v>
      </c>
      <c r="AR390" s="192" t="s">
        <v>193</v>
      </c>
      <c r="AT390" s="192" t="s">
        <v>129</v>
      </c>
      <c r="AU390" s="192" t="s">
        <v>134</v>
      </c>
      <c r="AY390" s="106" t="s">
        <v>127</v>
      </c>
      <c r="BE390" s="193">
        <f t="shared" si="114"/>
        <v>0</v>
      </c>
      <c r="BF390" s="193">
        <f t="shared" si="115"/>
        <v>0</v>
      </c>
      <c r="BG390" s="193">
        <f t="shared" si="116"/>
        <v>0</v>
      </c>
      <c r="BH390" s="193">
        <f t="shared" si="117"/>
        <v>0</v>
      </c>
      <c r="BI390" s="193">
        <f t="shared" si="118"/>
        <v>0</v>
      </c>
      <c r="BJ390" s="106" t="s">
        <v>134</v>
      </c>
      <c r="BK390" s="193">
        <f t="shared" si="119"/>
        <v>0</v>
      </c>
      <c r="BL390" s="106" t="s">
        <v>193</v>
      </c>
      <c r="BM390" s="192" t="s">
        <v>1091</v>
      </c>
    </row>
    <row r="391" spans="2:65" s="113" customFormat="1" ht="48.95" customHeight="1" x14ac:dyDescent="0.2">
      <c r="B391" s="70"/>
      <c r="C391" s="71" t="s">
        <v>1092</v>
      </c>
      <c r="D391" s="71" t="s">
        <v>129</v>
      </c>
      <c r="E391" s="72" t="s">
        <v>1093</v>
      </c>
      <c r="F391" s="201" t="s">
        <v>1094</v>
      </c>
      <c r="G391" s="202" t="s">
        <v>234</v>
      </c>
      <c r="H391" s="203">
        <v>1</v>
      </c>
      <c r="I391" s="73"/>
      <c r="J391" s="210">
        <f t="shared" si="110"/>
        <v>0</v>
      </c>
      <c r="K391" s="74"/>
      <c r="L391" s="70"/>
      <c r="M391" s="188" t="s">
        <v>1</v>
      </c>
      <c r="N391" s="189" t="s">
        <v>38</v>
      </c>
      <c r="O391" s="190">
        <v>1.0760000000000001</v>
      </c>
      <c r="P391" s="190">
        <f t="shared" si="111"/>
        <v>1.0760000000000001</v>
      </c>
      <c r="Q391" s="190">
        <v>2.1000000000000001E-4</v>
      </c>
      <c r="R391" s="190">
        <f t="shared" si="112"/>
        <v>2.1000000000000001E-4</v>
      </c>
      <c r="S391" s="190">
        <v>0</v>
      </c>
      <c r="T391" s="191">
        <f t="shared" si="113"/>
        <v>0</v>
      </c>
      <c r="AR391" s="192" t="s">
        <v>193</v>
      </c>
      <c r="AT391" s="192" t="s">
        <v>129</v>
      </c>
      <c r="AU391" s="192" t="s">
        <v>134</v>
      </c>
      <c r="AY391" s="106" t="s">
        <v>127</v>
      </c>
      <c r="BE391" s="193">
        <f t="shared" si="114"/>
        <v>0</v>
      </c>
      <c r="BF391" s="193">
        <f t="shared" si="115"/>
        <v>0</v>
      </c>
      <c r="BG391" s="193">
        <f t="shared" si="116"/>
        <v>0</v>
      </c>
      <c r="BH391" s="193">
        <f t="shared" si="117"/>
        <v>0</v>
      </c>
      <c r="BI391" s="193">
        <f t="shared" si="118"/>
        <v>0</v>
      </c>
      <c r="BJ391" s="106" t="s">
        <v>134</v>
      </c>
      <c r="BK391" s="193">
        <f t="shared" si="119"/>
        <v>0</v>
      </c>
      <c r="BL391" s="106" t="s">
        <v>193</v>
      </c>
      <c r="BM391" s="192" t="s">
        <v>1095</v>
      </c>
    </row>
    <row r="392" spans="2:65" s="113" customFormat="1" ht="48.95" customHeight="1" x14ac:dyDescent="0.2">
      <c r="B392" s="70"/>
      <c r="C392" s="71" t="s">
        <v>1096</v>
      </c>
      <c r="D392" s="71" t="s">
        <v>129</v>
      </c>
      <c r="E392" s="72" t="s">
        <v>1097</v>
      </c>
      <c r="F392" s="201" t="s">
        <v>1098</v>
      </c>
      <c r="G392" s="202" t="s">
        <v>234</v>
      </c>
      <c r="H392" s="203">
        <v>1</v>
      </c>
      <c r="I392" s="73"/>
      <c r="J392" s="210">
        <f t="shared" si="110"/>
        <v>0</v>
      </c>
      <c r="K392" s="74"/>
      <c r="L392" s="70"/>
      <c r="M392" s="188" t="s">
        <v>1</v>
      </c>
      <c r="N392" s="189" t="s">
        <v>38</v>
      </c>
      <c r="O392" s="190">
        <v>1.0760000000000001</v>
      </c>
      <c r="P392" s="190">
        <f t="shared" si="111"/>
        <v>1.0760000000000001</v>
      </c>
      <c r="Q392" s="190">
        <v>2.1000000000000001E-4</v>
      </c>
      <c r="R392" s="190">
        <f t="shared" si="112"/>
        <v>2.1000000000000001E-4</v>
      </c>
      <c r="S392" s="190">
        <v>0</v>
      </c>
      <c r="T392" s="191">
        <f t="shared" si="113"/>
        <v>0</v>
      </c>
      <c r="AR392" s="192" t="s">
        <v>193</v>
      </c>
      <c r="AT392" s="192" t="s">
        <v>129</v>
      </c>
      <c r="AU392" s="192" t="s">
        <v>134</v>
      </c>
      <c r="AY392" s="106" t="s">
        <v>127</v>
      </c>
      <c r="BE392" s="193">
        <f t="shared" si="114"/>
        <v>0</v>
      </c>
      <c r="BF392" s="193">
        <f t="shared" si="115"/>
        <v>0</v>
      </c>
      <c r="BG392" s="193">
        <f t="shared" si="116"/>
        <v>0</v>
      </c>
      <c r="BH392" s="193">
        <f t="shared" si="117"/>
        <v>0</v>
      </c>
      <c r="BI392" s="193">
        <f t="shared" si="118"/>
        <v>0</v>
      </c>
      <c r="BJ392" s="106" t="s">
        <v>134</v>
      </c>
      <c r="BK392" s="193">
        <f t="shared" si="119"/>
        <v>0</v>
      </c>
      <c r="BL392" s="106" t="s">
        <v>193</v>
      </c>
      <c r="BM392" s="192" t="s">
        <v>1099</v>
      </c>
    </row>
    <row r="393" spans="2:65" s="113" customFormat="1" ht="37.700000000000003" customHeight="1" x14ac:dyDescent="0.2">
      <c r="B393" s="70"/>
      <c r="C393" s="71" t="s">
        <v>1100</v>
      </c>
      <c r="D393" s="71" t="s">
        <v>129</v>
      </c>
      <c r="E393" s="72" t="s">
        <v>1101</v>
      </c>
      <c r="F393" s="201" t="s">
        <v>1102</v>
      </c>
      <c r="G393" s="202" t="s">
        <v>234</v>
      </c>
      <c r="H393" s="203">
        <v>1</v>
      </c>
      <c r="I393" s="73"/>
      <c r="J393" s="210">
        <f t="shared" si="110"/>
        <v>0</v>
      </c>
      <c r="K393" s="74"/>
      <c r="L393" s="70"/>
      <c r="M393" s="188" t="s">
        <v>1</v>
      </c>
      <c r="N393" s="189" t="s">
        <v>38</v>
      </c>
      <c r="O393" s="190">
        <v>2.3775599999999999</v>
      </c>
      <c r="P393" s="190">
        <f t="shared" si="111"/>
        <v>2.3775599999999999</v>
      </c>
      <c r="Q393" s="190">
        <v>0</v>
      </c>
      <c r="R393" s="190">
        <f t="shared" si="112"/>
        <v>0</v>
      </c>
      <c r="S393" s="190">
        <v>0</v>
      </c>
      <c r="T393" s="191">
        <f t="shared" si="113"/>
        <v>0</v>
      </c>
      <c r="AR393" s="192" t="s">
        <v>193</v>
      </c>
      <c r="AT393" s="192" t="s">
        <v>129</v>
      </c>
      <c r="AU393" s="192" t="s">
        <v>134</v>
      </c>
      <c r="AY393" s="106" t="s">
        <v>127</v>
      </c>
      <c r="BE393" s="193">
        <f t="shared" si="114"/>
        <v>0</v>
      </c>
      <c r="BF393" s="193">
        <f t="shared" si="115"/>
        <v>0</v>
      </c>
      <c r="BG393" s="193">
        <f t="shared" si="116"/>
        <v>0</v>
      </c>
      <c r="BH393" s="193">
        <f t="shared" si="117"/>
        <v>0</v>
      </c>
      <c r="BI393" s="193">
        <f t="shared" si="118"/>
        <v>0</v>
      </c>
      <c r="BJ393" s="106" t="s">
        <v>134</v>
      </c>
      <c r="BK393" s="193">
        <f t="shared" si="119"/>
        <v>0</v>
      </c>
      <c r="BL393" s="106" t="s">
        <v>193</v>
      </c>
      <c r="BM393" s="192" t="s">
        <v>1103</v>
      </c>
    </row>
    <row r="394" spans="2:65" s="113" customFormat="1" ht="55.5" customHeight="1" x14ac:dyDescent="0.2">
      <c r="B394" s="70"/>
      <c r="C394" s="71" t="s">
        <v>1104</v>
      </c>
      <c r="D394" s="71" t="s">
        <v>129</v>
      </c>
      <c r="E394" s="72" t="s">
        <v>1105</v>
      </c>
      <c r="F394" s="201" t="s">
        <v>1106</v>
      </c>
      <c r="G394" s="202" t="s">
        <v>234</v>
      </c>
      <c r="H394" s="203">
        <v>1</v>
      </c>
      <c r="I394" s="73"/>
      <c r="J394" s="210">
        <f t="shared" si="110"/>
        <v>0</v>
      </c>
      <c r="K394" s="74"/>
      <c r="L394" s="70"/>
      <c r="M394" s="188" t="s">
        <v>1</v>
      </c>
      <c r="N394" s="189" t="s">
        <v>38</v>
      </c>
      <c r="O394" s="190">
        <v>2.3775599999999999</v>
      </c>
      <c r="P394" s="190">
        <f t="shared" si="111"/>
        <v>2.3775599999999999</v>
      </c>
      <c r="Q394" s="190">
        <v>0</v>
      </c>
      <c r="R394" s="190">
        <f t="shared" si="112"/>
        <v>0</v>
      </c>
      <c r="S394" s="190">
        <v>0</v>
      </c>
      <c r="T394" s="191">
        <f t="shared" si="113"/>
        <v>0</v>
      </c>
      <c r="AR394" s="192" t="s">
        <v>193</v>
      </c>
      <c r="AT394" s="192" t="s">
        <v>129</v>
      </c>
      <c r="AU394" s="192" t="s">
        <v>134</v>
      </c>
      <c r="AY394" s="106" t="s">
        <v>127</v>
      </c>
      <c r="BE394" s="193">
        <f t="shared" si="114"/>
        <v>0</v>
      </c>
      <c r="BF394" s="193">
        <f t="shared" si="115"/>
        <v>0</v>
      </c>
      <c r="BG394" s="193">
        <f t="shared" si="116"/>
        <v>0</v>
      </c>
      <c r="BH394" s="193">
        <f t="shared" si="117"/>
        <v>0</v>
      </c>
      <c r="BI394" s="193">
        <f t="shared" si="118"/>
        <v>0</v>
      </c>
      <c r="BJ394" s="106" t="s">
        <v>134</v>
      </c>
      <c r="BK394" s="193">
        <f t="shared" si="119"/>
        <v>0</v>
      </c>
      <c r="BL394" s="106" t="s">
        <v>193</v>
      </c>
      <c r="BM394" s="192" t="s">
        <v>1107</v>
      </c>
    </row>
    <row r="395" spans="2:65" s="113" customFormat="1" ht="55.5" customHeight="1" x14ac:dyDescent="0.2">
      <c r="B395" s="70"/>
      <c r="C395" s="71" t="s">
        <v>1108</v>
      </c>
      <c r="D395" s="71" t="s">
        <v>129</v>
      </c>
      <c r="E395" s="72" t="s">
        <v>1109</v>
      </c>
      <c r="F395" s="201" t="s">
        <v>1110</v>
      </c>
      <c r="G395" s="202" t="s">
        <v>234</v>
      </c>
      <c r="H395" s="203">
        <v>1</v>
      </c>
      <c r="I395" s="73"/>
      <c r="J395" s="210">
        <f t="shared" si="110"/>
        <v>0</v>
      </c>
      <c r="K395" s="74"/>
      <c r="L395" s="70"/>
      <c r="M395" s="188" t="s">
        <v>1</v>
      </c>
      <c r="N395" s="189" t="s">
        <v>38</v>
      </c>
      <c r="O395" s="190">
        <v>2.3775599999999999</v>
      </c>
      <c r="P395" s="190">
        <f t="shared" si="111"/>
        <v>2.3775599999999999</v>
      </c>
      <c r="Q395" s="190">
        <v>0</v>
      </c>
      <c r="R395" s="190">
        <f t="shared" si="112"/>
        <v>0</v>
      </c>
      <c r="S395" s="190">
        <v>0</v>
      </c>
      <c r="T395" s="191">
        <f t="shared" si="113"/>
        <v>0</v>
      </c>
      <c r="AR395" s="192" t="s">
        <v>193</v>
      </c>
      <c r="AT395" s="192" t="s">
        <v>129</v>
      </c>
      <c r="AU395" s="192" t="s">
        <v>134</v>
      </c>
      <c r="AY395" s="106" t="s">
        <v>127</v>
      </c>
      <c r="BE395" s="193">
        <f t="shared" si="114"/>
        <v>0</v>
      </c>
      <c r="BF395" s="193">
        <f t="shared" si="115"/>
        <v>0</v>
      </c>
      <c r="BG395" s="193">
        <f t="shared" si="116"/>
        <v>0</v>
      </c>
      <c r="BH395" s="193">
        <f t="shared" si="117"/>
        <v>0</v>
      </c>
      <c r="BI395" s="193">
        <f t="shared" si="118"/>
        <v>0</v>
      </c>
      <c r="BJ395" s="106" t="s">
        <v>134</v>
      </c>
      <c r="BK395" s="193">
        <f t="shared" si="119"/>
        <v>0</v>
      </c>
      <c r="BL395" s="106" t="s">
        <v>193</v>
      </c>
      <c r="BM395" s="192" t="s">
        <v>1111</v>
      </c>
    </row>
    <row r="396" spans="2:65" s="113" customFormat="1" ht="44.25" customHeight="1" x14ac:dyDescent="0.2">
      <c r="B396" s="70"/>
      <c r="C396" s="71" t="s">
        <v>1112</v>
      </c>
      <c r="D396" s="79" t="s">
        <v>129</v>
      </c>
      <c r="E396" s="72" t="s">
        <v>1113</v>
      </c>
      <c r="F396" s="201" t="s">
        <v>1114</v>
      </c>
      <c r="G396" s="202" t="s">
        <v>234</v>
      </c>
      <c r="H396" s="203">
        <v>1</v>
      </c>
      <c r="I396" s="73"/>
      <c r="J396" s="210">
        <f t="shared" si="110"/>
        <v>0</v>
      </c>
      <c r="K396" s="74"/>
      <c r="L396" s="70"/>
      <c r="M396" s="188" t="s">
        <v>1</v>
      </c>
      <c r="N396" s="189" t="s">
        <v>38</v>
      </c>
      <c r="O396" s="190">
        <v>2.3775599999999999</v>
      </c>
      <c r="P396" s="190">
        <f t="shared" si="111"/>
        <v>2.3775599999999999</v>
      </c>
      <c r="Q396" s="190">
        <v>0</v>
      </c>
      <c r="R396" s="190">
        <f t="shared" si="112"/>
        <v>0</v>
      </c>
      <c r="S396" s="190">
        <v>0</v>
      </c>
      <c r="T396" s="191">
        <f t="shared" si="113"/>
        <v>0</v>
      </c>
      <c r="AR396" s="192" t="s">
        <v>193</v>
      </c>
      <c r="AT396" s="192" t="s">
        <v>129</v>
      </c>
      <c r="AU396" s="192" t="s">
        <v>134</v>
      </c>
      <c r="AY396" s="106" t="s">
        <v>127</v>
      </c>
      <c r="BE396" s="193">
        <f t="shared" si="114"/>
        <v>0</v>
      </c>
      <c r="BF396" s="193">
        <f t="shared" si="115"/>
        <v>0</v>
      </c>
      <c r="BG396" s="193">
        <f t="shared" si="116"/>
        <v>0</v>
      </c>
      <c r="BH396" s="193">
        <f t="shared" si="117"/>
        <v>0</v>
      </c>
      <c r="BI396" s="193">
        <f t="shared" si="118"/>
        <v>0</v>
      </c>
      <c r="BJ396" s="106" t="s">
        <v>134</v>
      </c>
      <c r="BK396" s="193">
        <f t="shared" si="119"/>
        <v>0</v>
      </c>
      <c r="BL396" s="106" t="s">
        <v>193</v>
      </c>
      <c r="BM396" s="192" t="s">
        <v>1115</v>
      </c>
    </row>
    <row r="397" spans="2:65" s="113" customFormat="1" ht="24.2" customHeight="1" x14ac:dyDescent="0.2">
      <c r="B397" s="70"/>
      <c r="C397" s="71" t="s">
        <v>1116</v>
      </c>
      <c r="D397" s="79" t="s">
        <v>129</v>
      </c>
      <c r="E397" s="72" t="s">
        <v>1117</v>
      </c>
      <c r="F397" s="201" t="s">
        <v>1118</v>
      </c>
      <c r="G397" s="202" t="s">
        <v>234</v>
      </c>
      <c r="H397" s="203">
        <v>1</v>
      </c>
      <c r="I397" s="73"/>
      <c r="J397" s="210">
        <f t="shared" si="110"/>
        <v>0</v>
      </c>
      <c r="K397" s="74"/>
      <c r="L397" s="70"/>
      <c r="M397" s="188" t="s">
        <v>1</v>
      </c>
      <c r="N397" s="189" t="s">
        <v>38</v>
      </c>
      <c r="O397" s="190">
        <v>0.22009999999999999</v>
      </c>
      <c r="P397" s="190">
        <f t="shared" si="111"/>
        <v>0.22009999999999999</v>
      </c>
      <c r="Q397" s="190">
        <v>6.0000000000000002E-5</v>
      </c>
      <c r="R397" s="190">
        <f t="shared" si="112"/>
        <v>6.0000000000000002E-5</v>
      </c>
      <c r="S397" s="190">
        <v>0</v>
      </c>
      <c r="T397" s="191">
        <f t="shared" si="113"/>
        <v>0</v>
      </c>
      <c r="AR397" s="192" t="s">
        <v>193</v>
      </c>
      <c r="AT397" s="192" t="s">
        <v>129</v>
      </c>
      <c r="AU397" s="192" t="s">
        <v>134</v>
      </c>
      <c r="AY397" s="106" t="s">
        <v>127</v>
      </c>
      <c r="BE397" s="193">
        <f t="shared" si="114"/>
        <v>0</v>
      </c>
      <c r="BF397" s="193">
        <f t="shared" si="115"/>
        <v>0</v>
      </c>
      <c r="BG397" s="193">
        <f t="shared" si="116"/>
        <v>0</v>
      </c>
      <c r="BH397" s="193">
        <f t="shared" si="117"/>
        <v>0</v>
      </c>
      <c r="BI397" s="193">
        <f t="shared" si="118"/>
        <v>0</v>
      </c>
      <c r="BJ397" s="106" t="s">
        <v>134</v>
      </c>
      <c r="BK397" s="193">
        <f t="shared" si="119"/>
        <v>0</v>
      </c>
      <c r="BL397" s="106" t="s">
        <v>193</v>
      </c>
      <c r="BM397" s="192" t="s">
        <v>1119</v>
      </c>
    </row>
    <row r="398" spans="2:65" s="113" customFormat="1" ht="33" customHeight="1" x14ac:dyDescent="0.2">
      <c r="B398" s="70"/>
      <c r="C398" s="71" t="s">
        <v>1120</v>
      </c>
      <c r="D398" s="71" t="s">
        <v>129</v>
      </c>
      <c r="E398" s="72" t="s">
        <v>1121</v>
      </c>
      <c r="F398" s="201" t="s">
        <v>1122</v>
      </c>
      <c r="G398" s="202" t="s">
        <v>1123</v>
      </c>
      <c r="H398" s="203">
        <v>1272.4670000000001</v>
      </c>
      <c r="I398" s="73"/>
      <c r="J398" s="210">
        <f t="shared" si="110"/>
        <v>0</v>
      </c>
      <c r="K398" s="74"/>
      <c r="L398" s="70"/>
      <c r="M398" s="188" t="s">
        <v>1</v>
      </c>
      <c r="N398" s="189" t="s">
        <v>38</v>
      </c>
      <c r="O398" s="190">
        <v>9.9089999999999998E-2</v>
      </c>
      <c r="P398" s="190">
        <f t="shared" si="111"/>
        <v>126.08875503</v>
      </c>
      <c r="Q398" s="190">
        <v>5.0000000000000002E-5</v>
      </c>
      <c r="R398" s="190">
        <f t="shared" si="112"/>
        <v>6.3623350000000009E-2</v>
      </c>
      <c r="S398" s="190">
        <v>0</v>
      </c>
      <c r="T398" s="191">
        <f t="shared" si="113"/>
        <v>0</v>
      </c>
      <c r="AR398" s="192" t="s">
        <v>193</v>
      </c>
      <c r="AT398" s="192" t="s">
        <v>129</v>
      </c>
      <c r="AU398" s="192" t="s">
        <v>134</v>
      </c>
      <c r="AY398" s="106" t="s">
        <v>127</v>
      </c>
      <c r="BE398" s="193">
        <f t="shared" si="114"/>
        <v>0</v>
      </c>
      <c r="BF398" s="193">
        <f t="shared" si="115"/>
        <v>0</v>
      </c>
      <c r="BG398" s="193">
        <f t="shared" si="116"/>
        <v>0</v>
      </c>
      <c r="BH398" s="193">
        <f t="shared" si="117"/>
        <v>0</v>
      </c>
      <c r="BI398" s="193">
        <f t="shared" si="118"/>
        <v>0</v>
      </c>
      <c r="BJ398" s="106" t="s">
        <v>134</v>
      </c>
      <c r="BK398" s="193">
        <f t="shared" si="119"/>
        <v>0</v>
      </c>
      <c r="BL398" s="106" t="s">
        <v>193</v>
      </c>
      <c r="BM398" s="192" t="s">
        <v>1124</v>
      </c>
    </row>
    <row r="399" spans="2:65" s="113" customFormat="1" ht="24.2" customHeight="1" x14ac:dyDescent="0.2">
      <c r="B399" s="70"/>
      <c r="C399" s="75" t="s">
        <v>1125</v>
      </c>
      <c r="D399" s="75" t="s">
        <v>213</v>
      </c>
      <c r="E399" s="76" t="s">
        <v>1126</v>
      </c>
      <c r="F399" s="206" t="s">
        <v>1127</v>
      </c>
      <c r="G399" s="207" t="s">
        <v>178</v>
      </c>
      <c r="H399" s="208">
        <v>0.12</v>
      </c>
      <c r="I399" s="77"/>
      <c r="J399" s="212">
        <f t="shared" si="110"/>
        <v>0</v>
      </c>
      <c r="K399" s="78"/>
      <c r="L399" s="194"/>
      <c r="M399" s="195" t="s">
        <v>1</v>
      </c>
      <c r="N399" s="196" t="s">
        <v>38</v>
      </c>
      <c r="O399" s="190">
        <v>0</v>
      </c>
      <c r="P399" s="190">
        <f t="shared" si="111"/>
        <v>0</v>
      </c>
      <c r="Q399" s="190">
        <v>1</v>
      </c>
      <c r="R399" s="190">
        <f t="shared" si="112"/>
        <v>0.12</v>
      </c>
      <c r="S399" s="190">
        <v>0</v>
      </c>
      <c r="T399" s="191">
        <f t="shared" si="113"/>
        <v>0</v>
      </c>
      <c r="AR399" s="192" t="s">
        <v>260</v>
      </c>
      <c r="AT399" s="192" t="s">
        <v>213</v>
      </c>
      <c r="AU399" s="192" t="s">
        <v>134</v>
      </c>
      <c r="AY399" s="106" t="s">
        <v>127</v>
      </c>
      <c r="BE399" s="193">
        <f t="shared" si="114"/>
        <v>0</v>
      </c>
      <c r="BF399" s="193">
        <f t="shared" si="115"/>
        <v>0</v>
      </c>
      <c r="BG399" s="193">
        <f t="shared" si="116"/>
        <v>0</v>
      </c>
      <c r="BH399" s="193">
        <f t="shared" si="117"/>
        <v>0</v>
      </c>
      <c r="BI399" s="193">
        <f t="shared" si="118"/>
        <v>0</v>
      </c>
      <c r="BJ399" s="106" t="s">
        <v>134</v>
      </c>
      <c r="BK399" s="193">
        <f t="shared" si="119"/>
        <v>0</v>
      </c>
      <c r="BL399" s="106" t="s">
        <v>193</v>
      </c>
      <c r="BM399" s="192" t="s">
        <v>1128</v>
      </c>
    </row>
    <row r="400" spans="2:65" s="113" customFormat="1" ht="24.2" customHeight="1" x14ac:dyDescent="0.2">
      <c r="B400" s="70"/>
      <c r="C400" s="75" t="s">
        <v>1129</v>
      </c>
      <c r="D400" s="75" t="s">
        <v>213</v>
      </c>
      <c r="E400" s="76" t="s">
        <v>1130</v>
      </c>
      <c r="F400" s="206" t="s">
        <v>1131</v>
      </c>
      <c r="G400" s="207" t="s">
        <v>178</v>
      </c>
      <c r="H400" s="208">
        <v>0.77600000000000002</v>
      </c>
      <c r="I400" s="77"/>
      <c r="J400" s="212">
        <f t="shared" si="110"/>
        <v>0</v>
      </c>
      <c r="K400" s="78"/>
      <c r="L400" s="194"/>
      <c r="M400" s="195" t="s">
        <v>1</v>
      </c>
      <c r="N400" s="196" t="s">
        <v>38</v>
      </c>
      <c r="O400" s="190">
        <v>0</v>
      </c>
      <c r="P400" s="190">
        <f t="shared" si="111"/>
        <v>0</v>
      </c>
      <c r="Q400" s="190">
        <v>1</v>
      </c>
      <c r="R400" s="190">
        <f t="shared" si="112"/>
        <v>0.77600000000000002</v>
      </c>
      <c r="S400" s="190">
        <v>0</v>
      </c>
      <c r="T400" s="191">
        <f t="shared" si="113"/>
        <v>0</v>
      </c>
      <c r="AR400" s="192" t="s">
        <v>260</v>
      </c>
      <c r="AT400" s="192" t="s">
        <v>213</v>
      </c>
      <c r="AU400" s="192" t="s">
        <v>134</v>
      </c>
      <c r="AY400" s="106" t="s">
        <v>127</v>
      </c>
      <c r="BE400" s="193">
        <f t="shared" si="114"/>
        <v>0</v>
      </c>
      <c r="BF400" s="193">
        <f t="shared" si="115"/>
        <v>0</v>
      </c>
      <c r="BG400" s="193">
        <f t="shared" si="116"/>
        <v>0</v>
      </c>
      <c r="BH400" s="193">
        <f t="shared" si="117"/>
        <v>0</v>
      </c>
      <c r="BI400" s="193">
        <f t="shared" si="118"/>
        <v>0</v>
      </c>
      <c r="BJ400" s="106" t="s">
        <v>134</v>
      </c>
      <c r="BK400" s="193">
        <f t="shared" si="119"/>
        <v>0</v>
      </c>
      <c r="BL400" s="106" t="s">
        <v>193</v>
      </c>
      <c r="BM400" s="192" t="s">
        <v>1132</v>
      </c>
    </row>
    <row r="401" spans="2:65" s="113" customFormat="1" ht="24.2" customHeight="1" x14ac:dyDescent="0.2">
      <c r="B401" s="70"/>
      <c r="C401" s="75" t="s">
        <v>1133</v>
      </c>
      <c r="D401" s="75" t="s">
        <v>213</v>
      </c>
      <c r="E401" s="76" t="s">
        <v>1134</v>
      </c>
      <c r="F401" s="206" t="s">
        <v>1135</v>
      </c>
      <c r="G401" s="207" t="s">
        <v>178</v>
      </c>
      <c r="H401" s="208">
        <v>0.317</v>
      </c>
      <c r="I401" s="77"/>
      <c r="J401" s="212">
        <f t="shared" si="110"/>
        <v>0</v>
      </c>
      <c r="K401" s="78"/>
      <c r="L401" s="194"/>
      <c r="M401" s="195" t="s">
        <v>1</v>
      </c>
      <c r="N401" s="196" t="s">
        <v>38</v>
      </c>
      <c r="O401" s="190">
        <v>0</v>
      </c>
      <c r="P401" s="190">
        <f t="shared" si="111"/>
        <v>0</v>
      </c>
      <c r="Q401" s="190">
        <v>1</v>
      </c>
      <c r="R401" s="190">
        <f t="shared" si="112"/>
        <v>0.317</v>
      </c>
      <c r="S401" s="190">
        <v>0</v>
      </c>
      <c r="T401" s="191">
        <f t="shared" si="113"/>
        <v>0</v>
      </c>
      <c r="AR401" s="192" t="s">
        <v>260</v>
      </c>
      <c r="AT401" s="192" t="s">
        <v>213</v>
      </c>
      <c r="AU401" s="192" t="s">
        <v>134</v>
      </c>
      <c r="AY401" s="106" t="s">
        <v>127</v>
      </c>
      <c r="BE401" s="193">
        <f t="shared" si="114"/>
        <v>0</v>
      </c>
      <c r="BF401" s="193">
        <f t="shared" si="115"/>
        <v>0</v>
      </c>
      <c r="BG401" s="193">
        <f t="shared" si="116"/>
        <v>0</v>
      </c>
      <c r="BH401" s="193">
        <f t="shared" si="117"/>
        <v>0</v>
      </c>
      <c r="BI401" s="193">
        <f t="shared" si="118"/>
        <v>0</v>
      </c>
      <c r="BJ401" s="106" t="s">
        <v>134</v>
      </c>
      <c r="BK401" s="193">
        <f t="shared" si="119"/>
        <v>0</v>
      </c>
      <c r="BL401" s="106" t="s">
        <v>193</v>
      </c>
      <c r="BM401" s="192" t="s">
        <v>1136</v>
      </c>
    </row>
    <row r="402" spans="2:65" s="113" customFormat="1" ht="16.5" customHeight="1" x14ac:dyDescent="0.2">
      <c r="B402" s="70"/>
      <c r="C402" s="75" t="s">
        <v>1137</v>
      </c>
      <c r="D402" s="75" t="s">
        <v>213</v>
      </c>
      <c r="E402" s="76" t="s">
        <v>1138</v>
      </c>
      <c r="F402" s="206" t="s">
        <v>1139</v>
      </c>
      <c r="G402" s="207" t="s">
        <v>178</v>
      </c>
      <c r="H402" s="208">
        <v>0.187</v>
      </c>
      <c r="I402" s="77"/>
      <c r="J402" s="212">
        <f t="shared" si="110"/>
        <v>0</v>
      </c>
      <c r="K402" s="78"/>
      <c r="L402" s="194"/>
      <c r="M402" s="195" t="s">
        <v>1</v>
      </c>
      <c r="N402" s="196" t="s">
        <v>38</v>
      </c>
      <c r="O402" s="190">
        <v>0</v>
      </c>
      <c r="P402" s="190">
        <f t="shared" si="111"/>
        <v>0</v>
      </c>
      <c r="Q402" s="190">
        <v>1</v>
      </c>
      <c r="R402" s="190">
        <f t="shared" si="112"/>
        <v>0.187</v>
      </c>
      <c r="S402" s="190">
        <v>0</v>
      </c>
      <c r="T402" s="191">
        <f t="shared" si="113"/>
        <v>0</v>
      </c>
      <c r="AR402" s="192" t="s">
        <v>260</v>
      </c>
      <c r="AT402" s="192" t="s">
        <v>213</v>
      </c>
      <c r="AU402" s="192" t="s">
        <v>134</v>
      </c>
      <c r="AY402" s="106" t="s">
        <v>127</v>
      </c>
      <c r="BE402" s="193">
        <f t="shared" si="114"/>
        <v>0</v>
      </c>
      <c r="BF402" s="193">
        <f t="shared" si="115"/>
        <v>0</v>
      </c>
      <c r="BG402" s="193">
        <f t="shared" si="116"/>
        <v>0</v>
      </c>
      <c r="BH402" s="193">
        <f t="shared" si="117"/>
        <v>0</v>
      </c>
      <c r="BI402" s="193">
        <f t="shared" si="118"/>
        <v>0</v>
      </c>
      <c r="BJ402" s="106" t="s">
        <v>134</v>
      </c>
      <c r="BK402" s="193">
        <f t="shared" si="119"/>
        <v>0</v>
      </c>
      <c r="BL402" s="106" t="s">
        <v>193</v>
      </c>
      <c r="BM402" s="192" t="s">
        <v>1140</v>
      </c>
    </row>
    <row r="403" spans="2:65" s="113" customFormat="1" ht="33" customHeight="1" x14ac:dyDescent="0.2">
      <c r="B403" s="70"/>
      <c r="C403" s="71" t="s">
        <v>1141</v>
      </c>
      <c r="D403" s="71" t="s">
        <v>129</v>
      </c>
      <c r="E403" s="72" t="s">
        <v>1142</v>
      </c>
      <c r="F403" s="201" t="s">
        <v>1143</v>
      </c>
      <c r="G403" s="202" t="s">
        <v>1123</v>
      </c>
      <c r="H403" s="203">
        <v>7684.3410000000003</v>
      </c>
      <c r="I403" s="73"/>
      <c r="J403" s="210">
        <f t="shared" si="110"/>
        <v>0</v>
      </c>
      <c r="K403" s="74"/>
      <c r="L403" s="70"/>
      <c r="M403" s="188" t="s">
        <v>1</v>
      </c>
      <c r="N403" s="189" t="s">
        <v>38</v>
      </c>
      <c r="O403" s="190">
        <v>8.4089999999999998E-2</v>
      </c>
      <c r="P403" s="190">
        <f t="shared" si="111"/>
        <v>646.17623469</v>
      </c>
      <c r="Q403" s="190">
        <v>5.0000000000000002E-5</v>
      </c>
      <c r="R403" s="190">
        <f t="shared" si="112"/>
        <v>0.38421705000000006</v>
      </c>
      <c r="S403" s="190">
        <v>0</v>
      </c>
      <c r="T403" s="191">
        <f t="shared" si="113"/>
        <v>0</v>
      </c>
      <c r="AR403" s="192" t="s">
        <v>193</v>
      </c>
      <c r="AT403" s="192" t="s">
        <v>129</v>
      </c>
      <c r="AU403" s="192" t="s">
        <v>134</v>
      </c>
      <c r="AY403" s="106" t="s">
        <v>127</v>
      </c>
      <c r="BE403" s="193">
        <f t="shared" si="114"/>
        <v>0</v>
      </c>
      <c r="BF403" s="193">
        <f t="shared" si="115"/>
        <v>0</v>
      </c>
      <c r="BG403" s="193">
        <f t="shared" si="116"/>
        <v>0</v>
      </c>
      <c r="BH403" s="193">
        <f t="shared" si="117"/>
        <v>0</v>
      </c>
      <c r="BI403" s="193">
        <f t="shared" si="118"/>
        <v>0</v>
      </c>
      <c r="BJ403" s="106" t="s">
        <v>134</v>
      </c>
      <c r="BK403" s="193">
        <f t="shared" si="119"/>
        <v>0</v>
      </c>
      <c r="BL403" s="106" t="s">
        <v>193</v>
      </c>
      <c r="BM403" s="192" t="s">
        <v>1144</v>
      </c>
    </row>
    <row r="404" spans="2:65" s="113" customFormat="1" ht="21.75" customHeight="1" x14ac:dyDescent="0.2">
      <c r="B404" s="70"/>
      <c r="C404" s="75" t="s">
        <v>1145</v>
      </c>
      <c r="D404" s="75" t="s">
        <v>213</v>
      </c>
      <c r="E404" s="76" t="s">
        <v>1146</v>
      </c>
      <c r="F404" s="206" t="s">
        <v>1147</v>
      </c>
      <c r="G404" s="207" t="s">
        <v>332</v>
      </c>
      <c r="H404" s="208">
        <v>35.64</v>
      </c>
      <c r="I404" s="77"/>
      <c r="J404" s="212">
        <f t="shared" si="110"/>
        <v>0</v>
      </c>
      <c r="K404" s="78"/>
      <c r="L404" s="194"/>
      <c r="M404" s="195" t="s">
        <v>1</v>
      </c>
      <c r="N404" s="196" t="s">
        <v>38</v>
      </c>
      <c r="O404" s="190">
        <v>0</v>
      </c>
      <c r="P404" s="190">
        <f t="shared" si="111"/>
        <v>0</v>
      </c>
      <c r="Q404" s="190">
        <v>3.5499999999999997E-2</v>
      </c>
      <c r="R404" s="190">
        <f t="shared" si="112"/>
        <v>1.26522</v>
      </c>
      <c r="S404" s="190">
        <v>0</v>
      </c>
      <c r="T404" s="191">
        <f t="shared" si="113"/>
        <v>0</v>
      </c>
      <c r="AR404" s="192" t="s">
        <v>260</v>
      </c>
      <c r="AT404" s="192" t="s">
        <v>213</v>
      </c>
      <c r="AU404" s="192" t="s">
        <v>134</v>
      </c>
      <c r="AY404" s="106" t="s">
        <v>127</v>
      </c>
      <c r="BE404" s="193">
        <f t="shared" si="114"/>
        <v>0</v>
      </c>
      <c r="BF404" s="193">
        <f t="shared" si="115"/>
        <v>0</v>
      </c>
      <c r="BG404" s="193">
        <f t="shared" si="116"/>
        <v>0</v>
      </c>
      <c r="BH404" s="193">
        <f t="shared" si="117"/>
        <v>0</v>
      </c>
      <c r="BI404" s="193">
        <f t="shared" si="118"/>
        <v>0</v>
      </c>
      <c r="BJ404" s="106" t="s">
        <v>134</v>
      </c>
      <c r="BK404" s="193">
        <f t="shared" si="119"/>
        <v>0</v>
      </c>
      <c r="BL404" s="106" t="s">
        <v>193</v>
      </c>
      <c r="BM404" s="192" t="s">
        <v>1148</v>
      </c>
    </row>
    <row r="405" spans="2:65" s="113" customFormat="1" ht="21.75" customHeight="1" x14ac:dyDescent="0.2">
      <c r="B405" s="70"/>
      <c r="C405" s="75" t="s">
        <v>1149</v>
      </c>
      <c r="D405" s="75" t="s">
        <v>213</v>
      </c>
      <c r="E405" s="76" t="s">
        <v>1150</v>
      </c>
      <c r="F405" s="206" t="s">
        <v>1151</v>
      </c>
      <c r="G405" s="207" t="s">
        <v>332</v>
      </c>
      <c r="H405" s="208">
        <v>71.5</v>
      </c>
      <c r="I405" s="77"/>
      <c r="J405" s="212">
        <f t="shared" si="110"/>
        <v>0</v>
      </c>
      <c r="K405" s="78"/>
      <c r="L405" s="194"/>
      <c r="M405" s="195" t="s">
        <v>1</v>
      </c>
      <c r="N405" s="196" t="s">
        <v>38</v>
      </c>
      <c r="O405" s="190">
        <v>0</v>
      </c>
      <c r="P405" s="190">
        <f t="shared" si="111"/>
        <v>0</v>
      </c>
      <c r="Q405" s="190">
        <v>6.8199999999999997E-2</v>
      </c>
      <c r="R405" s="190">
        <f t="shared" si="112"/>
        <v>4.8762999999999996</v>
      </c>
      <c r="S405" s="190">
        <v>0</v>
      </c>
      <c r="T405" s="191">
        <f t="shared" si="113"/>
        <v>0</v>
      </c>
      <c r="AR405" s="192" t="s">
        <v>260</v>
      </c>
      <c r="AT405" s="192" t="s">
        <v>213</v>
      </c>
      <c r="AU405" s="192" t="s">
        <v>134</v>
      </c>
      <c r="AY405" s="106" t="s">
        <v>127</v>
      </c>
      <c r="BE405" s="193">
        <f t="shared" si="114"/>
        <v>0</v>
      </c>
      <c r="BF405" s="193">
        <f t="shared" si="115"/>
        <v>0</v>
      </c>
      <c r="BG405" s="193">
        <f t="shared" si="116"/>
        <v>0</v>
      </c>
      <c r="BH405" s="193">
        <f t="shared" si="117"/>
        <v>0</v>
      </c>
      <c r="BI405" s="193">
        <f t="shared" si="118"/>
        <v>0</v>
      </c>
      <c r="BJ405" s="106" t="s">
        <v>134</v>
      </c>
      <c r="BK405" s="193">
        <f t="shared" si="119"/>
        <v>0</v>
      </c>
      <c r="BL405" s="106" t="s">
        <v>193</v>
      </c>
      <c r="BM405" s="192" t="s">
        <v>1152</v>
      </c>
    </row>
    <row r="406" spans="2:65" s="113" customFormat="1" ht="21.75" customHeight="1" x14ac:dyDescent="0.2">
      <c r="B406" s="70"/>
      <c r="C406" s="75" t="s">
        <v>1153</v>
      </c>
      <c r="D406" s="75" t="s">
        <v>213</v>
      </c>
      <c r="E406" s="76" t="s">
        <v>1154</v>
      </c>
      <c r="F406" s="206" t="s">
        <v>1155</v>
      </c>
      <c r="G406" s="207" t="s">
        <v>332</v>
      </c>
      <c r="H406" s="208">
        <v>6.38</v>
      </c>
      <c r="I406" s="77"/>
      <c r="J406" s="212">
        <f t="shared" si="110"/>
        <v>0</v>
      </c>
      <c r="K406" s="78"/>
      <c r="L406" s="194"/>
      <c r="M406" s="195" t="s">
        <v>1</v>
      </c>
      <c r="N406" s="196" t="s">
        <v>38</v>
      </c>
      <c r="O406" s="190">
        <v>0</v>
      </c>
      <c r="P406" s="190">
        <f t="shared" si="111"/>
        <v>0</v>
      </c>
      <c r="Q406" s="190">
        <v>6.8199999999999997E-2</v>
      </c>
      <c r="R406" s="190">
        <f t="shared" si="112"/>
        <v>0.43511599999999995</v>
      </c>
      <c r="S406" s="190">
        <v>0</v>
      </c>
      <c r="T406" s="191">
        <f t="shared" si="113"/>
        <v>0</v>
      </c>
      <c r="AR406" s="192" t="s">
        <v>260</v>
      </c>
      <c r="AT406" s="192" t="s">
        <v>213</v>
      </c>
      <c r="AU406" s="192" t="s">
        <v>134</v>
      </c>
      <c r="AY406" s="106" t="s">
        <v>127</v>
      </c>
      <c r="BE406" s="193">
        <f t="shared" si="114"/>
        <v>0</v>
      </c>
      <c r="BF406" s="193">
        <f t="shared" si="115"/>
        <v>0</v>
      </c>
      <c r="BG406" s="193">
        <f t="shared" si="116"/>
        <v>0</v>
      </c>
      <c r="BH406" s="193">
        <f t="shared" si="117"/>
        <v>0</v>
      </c>
      <c r="BI406" s="193">
        <f t="shared" si="118"/>
        <v>0</v>
      </c>
      <c r="BJ406" s="106" t="s">
        <v>134</v>
      </c>
      <c r="BK406" s="193">
        <f t="shared" si="119"/>
        <v>0</v>
      </c>
      <c r="BL406" s="106" t="s">
        <v>193</v>
      </c>
      <c r="BM406" s="192" t="s">
        <v>1156</v>
      </c>
    </row>
    <row r="407" spans="2:65" s="113" customFormat="1" ht="24.2" customHeight="1" x14ac:dyDescent="0.2">
      <c r="B407" s="70"/>
      <c r="C407" s="75" t="s">
        <v>1157</v>
      </c>
      <c r="D407" s="75" t="s">
        <v>213</v>
      </c>
      <c r="E407" s="76" t="s">
        <v>1126</v>
      </c>
      <c r="F407" s="206" t="s">
        <v>1127</v>
      </c>
      <c r="G407" s="207" t="s">
        <v>178</v>
      </c>
      <c r="H407" s="208">
        <v>0.21099999999999999</v>
      </c>
      <c r="I407" s="77"/>
      <c r="J407" s="212">
        <f t="shared" si="110"/>
        <v>0</v>
      </c>
      <c r="K407" s="78"/>
      <c r="L407" s="194"/>
      <c r="M407" s="195" t="s">
        <v>1</v>
      </c>
      <c r="N407" s="196" t="s">
        <v>38</v>
      </c>
      <c r="O407" s="190">
        <v>0</v>
      </c>
      <c r="P407" s="190">
        <f t="shared" si="111"/>
        <v>0</v>
      </c>
      <c r="Q407" s="190">
        <v>1</v>
      </c>
      <c r="R407" s="190">
        <f t="shared" si="112"/>
        <v>0.21099999999999999</v>
      </c>
      <c r="S407" s="190">
        <v>0</v>
      </c>
      <c r="T407" s="191">
        <f t="shared" si="113"/>
        <v>0</v>
      </c>
      <c r="AR407" s="192" t="s">
        <v>260</v>
      </c>
      <c r="AT407" s="192" t="s">
        <v>213</v>
      </c>
      <c r="AU407" s="192" t="s">
        <v>134</v>
      </c>
      <c r="AY407" s="106" t="s">
        <v>127</v>
      </c>
      <c r="BE407" s="193">
        <f t="shared" si="114"/>
        <v>0</v>
      </c>
      <c r="BF407" s="193">
        <f t="shared" si="115"/>
        <v>0</v>
      </c>
      <c r="BG407" s="193">
        <f t="shared" si="116"/>
        <v>0</v>
      </c>
      <c r="BH407" s="193">
        <f t="shared" si="117"/>
        <v>0</v>
      </c>
      <c r="BI407" s="193">
        <f t="shared" si="118"/>
        <v>0</v>
      </c>
      <c r="BJ407" s="106" t="s">
        <v>134</v>
      </c>
      <c r="BK407" s="193">
        <f t="shared" si="119"/>
        <v>0</v>
      </c>
      <c r="BL407" s="106" t="s">
        <v>193</v>
      </c>
      <c r="BM407" s="192" t="s">
        <v>1158</v>
      </c>
    </row>
    <row r="408" spans="2:65" s="113" customFormat="1" ht="24.2" customHeight="1" x14ac:dyDescent="0.2">
      <c r="B408" s="70"/>
      <c r="C408" s="75" t="s">
        <v>1159</v>
      </c>
      <c r="D408" s="75" t="s">
        <v>213</v>
      </c>
      <c r="E408" s="76" t="s">
        <v>1160</v>
      </c>
      <c r="F408" s="206" t="s">
        <v>1161</v>
      </c>
      <c r="G408" s="207" t="s">
        <v>178</v>
      </c>
      <c r="H408" s="208">
        <v>0.56899999999999995</v>
      </c>
      <c r="I408" s="77"/>
      <c r="J408" s="212">
        <f t="shared" si="110"/>
        <v>0</v>
      </c>
      <c r="K408" s="78"/>
      <c r="L408" s="194"/>
      <c r="M408" s="195" t="s">
        <v>1</v>
      </c>
      <c r="N408" s="196" t="s">
        <v>38</v>
      </c>
      <c r="O408" s="190">
        <v>0</v>
      </c>
      <c r="P408" s="190">
        <f t="shared" si="111"/>
        <v>0</v>
      </c>
      <c r="Q408" s="190">
        <v>1</v>
      </c>
      <c r="R408" s="190">
        <f t="shared" si="112"/>
        <v>0.56899999999999995</v>
      </c>
      <c r="S408" s="190">
        <v>0</v>
      </c>
      <c r="T408" s="191">
        <f t="shared" si="113"/>
        <v>0</v>
      </c>
      <c r="AR408" s="192" t="s">
        <v>260</v>
      </c>
      <c r="AT408" s="192" t="s">
        <v>213</v>
      </c>
      <c r="AU408" s="192" t="s">
        <v>134</v>
      </c>
      <c r="AY408" s="106" t="s">
        <v>127</v>
      </c>
      <c r="BE408" s="193">
        <f t="shared" si="114"/>
        <v>0</v>
      </c>
      <c r="BF408" s="193">
        <f t="shared" si="115"/>
        <v>0</v>
      </c>
      <c r="BG408" s="193">
        <f t="shared" si="116"/>
        <v>0</v>
      </c>
      <c r="BH408" s="193">
        <f t="shared" si="117"/>
        <v>0</v>
      </c>
      <c r="BI408" s="193">
        <f t="shared" si="118"/>
        <v>0</v>
      </c>
      <c r="BJ408" s="106" t="s">
        <v>134</v>
      </c>
      <c r="BK408" s="193">
        <f t="shared" si="119"/>
        <v>0</v>
      </c>
      <c r="BL408" s="106" t="s">
        <v>193</v>
      </c>
      <c r="BM408" s="192" t="s">
        <v>1162</v>
      </c>
    </row>
    <row r="409" spans="2:65" s="113" customFormat="1" ht="16.5" customHeight="1" x14ac:dyDescent="0.2">
      <c r="B409" s="70"/>
      <c r="C409" s="75" t="s">
        <v>1163</v>
      </c>
      <c r="D409" s="75" t="s">
        <v>213</v>
      </c>
      <c r="E409" s="76" t="s">
        <v>1138</v>
      </c>
      <c r="F409" s="206" t="s">
        <v>1139</v>
      </c>
      <c r="G409" s="207" t="s">
        <v>178</v>
      </c>
      <c r="H409" s="208">
        <v>1.0449999999999999</v>
      </c>
      <c r="I409" s="77"/>
      <c r="J409" s="212">
        <f t="shared" si="110"/>
        <v>0</v>
      </c>
      <c r="K409" s="78"/>
      <c r="L409" s="194"/>
      <c r="M409" s="195" t="s">
        <v>1</v>
      </c>
      <c r="N409" s="196" t="s">
        <v>38</v>
      </c>
      <c r="O409" s="190">
        <v>0</v>
      </c>
      <c r="P409" s="190">
        <f t="shared" si="111"/>
        <v>0</v>
      </c>
      <c r="Q409" s="190">
        <v>1</v>
      </c>
      <c r="R409" s="190">
        <f t="shared" si="112"/>
        <v>1.0449999999999999</v>
      </c>
      <c r="S409" s="190">
        <v>0</v>
      </c>
      <c r="T409" s="191">
        <f t="shared" si="113"/>
        <v>0</v>
      </c>
      <c r="AR409" s="192" t="s">
        <v>260</v>
      </c>
      <c r="AT409" s="192" t="s">
        <v>213</v>
      </c>
      <c r="AU409" s="192" t="s">
        <v>134</v>
      </c>
      <c r="AY409" s="106" t="s">
        <v>127</v>
      </c>
      <c r="BE409" s="193">
        <f t="shared" si="114"/>
        <v>0</v>
      </c>
      <c r="BF409" s="193">
        <f t="shared" si="115"/>
        <v>0</v>
      </c>
      <c r="BG409" s="193">
        <f t="shared" si="116"/>
        <v>0</v>
      </c>
      <c r="BH409" s="193">
        <f t="shared" si="117"/>
        <v>0</v>
      </c>
      <c r="BI409" s="193">
        <f t="shared" si="118"/>
        <v>0</v>
      </c>
      <c r="BJ409" s="106" t="s">
        <v>134</v>
      </c>
      <c r="BK409" s="193">
        <f t="shared" si="119"/>
        <v>0</v>
      </c>
      <c r="BL409" s="106" t="s">
        <v>193</v>
      </c>
      <c r="BM409" s="192" t="s">
        <v>1164</v>
      </c>
    </row>
    <row r="410" spans="2:65" s="113" customFormat="1" ht="24.2" customHeight="1" x14ac:dyDescent="0.2">
      <c r="B410" s="70"/>
      <c r="C410" s="75" t="s">
        <v>1165</v>
      </c>
      <c r="D410" s="75" t="s">
        <v>213</v>
      </c>
      <c r="E410" s="76" t="s">
        <v>1166</v>
      </c>
      <c r="F410" s="206" t="s">
        <v>1167</v>
      </c>
      <c r="G410" s="207" t="s">
        <v>234</v>
      </c>
      <c r="H410" s="208">
        <v>114.4</v>
      </c>
      <c r="I410" s="77"/>
      <c r="J410" s="212">
        <f t="shared" si="110"/>
        <v>0</v>
      </c>
      <c r="K410" s="78"/>
      <c r="L410" s="194"/>
      <c r="M410" s="195" t="s">
        <v>1</v>
      </c>
      <c r="N410" s="196" t="s">
        <v>38</v>
      </c>
      <c r="O410" s="190">
        <v>0</v>
      </c>
      <c r="P410" s="190">
        <f t="shared" si="111"/>
        <v>0</v>
      </c>
      <c r="Q410" s="190">
        <v>1E-4</v>
      </c>
      <c r="R410" s="190">
        <f t="shared" si="112"/>
        <v>1.1440000000000001E-2</v>
      </c>
      <c r="S410" s="190">
        <v>0</v>
      </c>
      <c r="T410" s="191">
        <f t="shared" si="113"/>
        <v>0</v>
      </c>
      <c r="AR410" s="192" t="s">
        <v>260</v>
      </c>
      <c r="AT410" s="192" t="s">
        <v>213</v>
      </c>
      <c r="AU410" s="192" t="s">
        <v>134</v>
      </c>
      <c r="AY410" s="106" t="s">
        <v>127</v>
      </c>
      <c r="BE410" s="193">
        <f t="shared" si="114"/>
        <v>0</v>
      </c>
      <c r="BF410" s="193">
        <f t="shared" si="115"/>
        <v>0</v>
      </c>
      <c r="BG410" s="193">
        <f t="shared" si="116"/>
        <v>0</v>
      </c>
      <c r="BH410" s="193">
        <f t="shared" si="117"/>
        <v>0</v>
      </c>
      <c r="BI410" s="193">
        <f t="shared" si="118"/>
        <v>0</v>
      </c>
      <c r="BJ410" s="106" t="s">
        <v>134</v>
      </c>
      <c r="BK410" s="193">
        <f t="shared" si="119"/>
        <v>0</v>
      </c>
      <c r="BL410" s="106" t="s">
        <v>193</v>
      </c>
      <c r="BM410" s="192" t="s">
        <v>1168</v>
      </c>
    </row>
    <row r="411" spans="2:65" s="113" customFormat="1" ht="21.75" customHeight="1" x14ac:dyDescent="0.2">
      <c r="B411" s="70"/>
      <c r="C411" s="75" t="s">
        <v>1169</v>
      </c>
      <c r="D411" s="75" t="s">
        <v>213</v>
      </c>
      <c r="E411" s="76" t="s">
        <v>1170</v>
      </c>
      <c r="F411" s="206" t="s">
        <v>1171</v>
      </c>
      <c r="G411" s="207" t="s">
        <v>1172</v>
      </c>
      <c r="H411" s="208">
        <v>0.114</v>
      </c>
      <c r="I411" s="77"/>
      <c r="J411" s="212">
        <f t="shared" si="110"/>
        <v>0</v>
      </c>
      <c r="K411" s="78"/>
      <c r="L411" s="194"/>
      <c r="M411" s="195" t="s">
        <v>1</v>
      </c>
      <c r="N411" s="196" t="s">
        <v>38</v>
      </c>
      <c r="O411" s="190">
        <v>0</v>
      </c>
      <c r="P411" s="190">
        <f t="shared" si="111"/>
        <v>0</v>
      </c>
      <c r="Q411" s="190">
        <v>3.3000000000000002E-2</v>
      </c>
      <c r="R411" s="190">
        <f t="shared" si="112"/>
        <v>3.7620000000000002E-3</v>
      </c>
      <c r="S411" s="190">
        <v>0</v>
      </c>
      <c r="T411" s="191">
        <f t="shared" si="113"/>
        <v>0</v>
      </c>
      <c r="AR411" s="192" t="s">
        <v>260</v>
      </c>
      <c r="AT411" s="192" t="s">
        <v>213</v>
      </c>
      <c r="AU411" s="192" t="s">
        <v>134</v>
      </c>
      <c r="AY411" s="106" t="s">
        <v>127</v>
      </c>
      <c r="BE411" s="193">
        <f t="shared" si="114"/>
        <v>0</v>
      </c>
      <c r="BF411" s="193">
        <f t="shared" si="115"/>
        <v>0</v>
      </c>
      <c r="BG411" s="193">
        <f t="shared" si="116"/>
        <v>0</v>
      </c>
      <c r="BH411" s="193">
        <f t="shared" si="117"/>
        <v>0</v>
      </c>
      <c r="BI411" s="193">
        <f t="shared" si="118"/>
        <v>0</v>
      </c>
      <c r="BJ411" s="106" t="s">
        <v>134</v>
      </c>
      <c r="BK411" s="193">
        <f t="shared" si="119"/>
        <v>0</v>
      </c>
      <c r="BL411" s="106" t="s">
        <v>193</v>
      </c>
      <c r="BM411" s="192" t="s">
        <v>1173</v>
      </c>
    </row>
    <row r="412" spans="2:65" s="113" customFormat="1" ht="24.2" customHeight="1" x14ac:dyDescent="0.2">
      <c r="B412" s="70"/>
      <c r="C412" s="75" t="s">
        <v>1174</v>
      </c>
      <c r="D412" s="75" t="s">
        <v>213</v>
      </c>
      <c r="E412" s="76" t="s">
        <v>1175</v>
      </c>
      <c r="F412" s="206" t="s">
        <v>1176</v>
      </c>
      <c r="G412" s="207" t="s">
        <v>1172</v>
      </c>
      <c r="H412" s="208">
        <v>0.114</v>
      </c>
      <c r="I412" s="77"/>
      <c r="J412" s="212">
        <f t="shared" si="110"/>
        <v>0</v>
      </c>
      <c r="K412" s="78"/>
      <c r="L412" s="194"/>
      <c r="M412" s="195" t="s">
        <v>1</v>
      </c>
      <c r="N412" s="196" t="s">
        <v>38</v>
      </c>
      <c r="O412" s="190">
        <v>0</v>
      </c>
      <c r="P412" s="190">
        <f t="shared" si="111"/>
        <v>0</v>
      </c>
      <c r="Q412" s="190">
        <v>1.1299999999999999E-2</v>
      </c>
      <c r="R412" s="190">
        <f t="shared" si="112"/>
        <v>1.2882E-3</v>
      </c>
      <c r="S412" s="190">
        <v>0</v>
      </c>
      <c r="T412" s="191">
        <f t="shared" si="113"/>
        <v>0</v>
      </c>
      <c r="AR412" s="192" t="s">
        <v>260</v>
      </c>
      <c r="AT412" s="192" t="s">
        <v>213</v>
      </c>
      <c r="AU412" s="192" t="s">
        <v>134</v>
      </c>
      <c r="AY412" s="106" t="s">
        <v>127</v>
      </c>
      <c r="BE412" s="193">
        <f t="shared" si="114"/>
        <v>0</v>
      </c>
      <c r="BF412" s="193">
        <f t="shared" si="115"/>
        <v>0</v>
      </c>
      <c r="BG412" s="193">
        <f t="shared" si="116"/>
        <v>0</v>
      </c>
      <c r="BH412" s="193">
        <f t="shared" si="117"/>
        <v>0</v>
      </c>
      <c r="BI412" s="193">
        <f t="shared" si="118"/>
        <v>0</v>
      </c>
      <c r="BJ412" s="106" t="s">
        <v>134</v>
      </c>
      <c r="BK412" s="193">
        <f t="shared" si="119"/>
        <v>0</v>
      </c>
      <c r="BL412" s="106" t="s">
        <v>193</v>
      </c>
      <c r="BM412" s="192" t="s">
        <v>1177</v>
      </c>
    </row>
    <row r="413" spans="2:65" s="113" customFormat="1" ht="24.2" customHeight="1" x14ac:dyDescent="0.2">
      <c r="B413" s="70"/>
      <c r="C413" s="71" t="s">
        <v>1178</v>
      </c>
      <c r="D413" s="71" t="s">
        <v>129</v>
      </c>
      <c r="E413" s="72" t="s">
        <v>1179</v>
      </c>
      <c r="F413" s="201" t="s">
        <v>1180</v>
      </c>
      <c r="G413" s="202" t="s">
        <v>877</v>
      </c>
      <c r="H413" s="203">
        <v>510.71499999999997</v>
      </c>
      <c r="I413" s="73"/>
      <c r="J413" s="210">
        <f t="shared" si="110"/>
        <v>0</v>
      </c>
      <c r="K413" s="74"/>
      <c r="L413" s="70"/>
      <c r="M413" s="188" t="s">
        <v>1</v>
      </c>
      <c r="N413" s="189" t="s">
        <v>38</v>
      </c>
      <c r="O413" s="190">
        <v>0</v>
      </c>
      <c r="P413" s="190">
        <f t="shared" si="111"/>
        <v>0</v>
      </c>
      <c r="Q413" s="190">
        <v>0</v>
      </c>
      <c r="R413" s="190">
        <f t="shared" si="112"/>
        <v>0</v>
      </c>
      <c r="S413" s="190">
        <v>0</v>
      </c>
      <c r="T413" s="191">
        <f t="shared" si="113"/>
        <v>0</v>
      </c>
      <c r="AR413" s="192" t="s">
        <v>193</v>
      </c>
      <c r="AT413" s="192" t="s">
        <v>129</v>
      </c>
      <c r="AU413" s="192" t="s">
        <v>134</v>
      </c>
      <c r="AY413" s="106" t="s">
        <v>127</v>
      </c>
      <c r="BE413" s="193">
        <f t="shared" si="114"/>
        <v>0</v>
      </c>
      <c r="BF413" s="193">
        <f t="shared" si="115"/>
        <v>0</v>
      </c>
      <c r="BG413" s="193">
        <f t="shared" si="116"/>
        <v>0</v>
      </c>
      <c r="BH413" s="193">
        <f t="shared" si="117"/>
        <v>0</v>
      </c>
      <c r="BI413" s="193">
        <f t="shared" si="118"/>
        <v>0</v>
      </c>
      <c r="BJ413" s="106" t="s">
        <v>134</v>
      </c>
      <c r="BK413" s="193">
        <f t="shared" si="119"/>
        <v>0</v>
      </c>
      <c r="BL413" s="106" t="s">
        <v>193</v>
      </c>
      <c r="BM413" s="192" t="s">
        <v>1181</v>
      </c>
    </row>
    <row r="414" spans="2:65" s="177" customFormat="1" ht="22.7" customHeight="1" x14ac:dyDescent="0.2">
      <c r="B414" s="176"/>
      <c r="D414" s="178" t="s">
        <v>71</v>
      </c>
      <c r="E414" s="186" t="s">
        <v>1182</v>
      </c>
      <c r="F414" s="204" t="s">
        <v>1183</v>
      </c>
      <c r="G414" s="205"/>
      <c r="H414" s="205"/>
      <c r="J414" s="211">
        <f>BK414</f>
        <v>0</v>
      </c>
      <c r="L414" s="176"/>
      <c r="M414" s="181"/>
      <c r="P414" s="182">
        <f>SUM(P415:P417)</f>
        <v>13.326191400000001</v>
      </c>
      <c r="R414" s="182">
        <f>SUM(R415:R417)</f>
        <v>0.32945279999999999</v>
      </c>
      <c r="T414" s="183">
        <f>SUM(T415:T417)</f>
        <v>0</v>
      </c>
      <c r="AR414" s="178" t="s">
        <v>134</v>
      </c>
      <c r="AT414" s="184" t="s">
        <v>71</v>
      </c>
      <c r="AU414" s="184" t="s">
        <v>80</v>
      </c>
      <c r="AY414" s="178" t="s">
        <v>127</v>
      </c>
      <c r="BK414" s="185">
        <f>SUM(BK415:BK417)</f>
        <v>0</v>
      </c>
    </row>
    <row r="415" spans="2:65" s="113" customFormat="1" ht="24.2" customHeight="1" x14ac:dyDescent="0.2">
      <c r="B415" s="70"/>
      <c r="C415" s="71" t="s">
        <v>1184</v>
      </c>
      <c r="D415" s="71" t="s">
        <v>129</v>
      </c>
      <c r="E415" s="72" t="s">
        <v>1185</v>
      </c>
      <c r="F415" s="201" t="s">
        <v>1186</v>
      </c>
      <c r="G415" s="202" t="s">
        <v>138</v>
      </c>
      <c r="H415" s="203">
        <v>14.46</v>
      </c>
      <c r="I415" s="73"/>
      <c r="J415" s="210">
        <f>ROUND(I415*H415,2)</f>
        <v>0</v>
      </c>
      <c r="K415" s="74"/>
      <c r="L415" s="70"/>
      <c r="M415" s="188" t="s">
        <v>1</v>
      </c>
      <c r="N415" s="189" t="s">
        <v>38</v>
      </c>
      <c r="O415" s="190">
        <v>0.92159000000000002</v>
      </c>
      <c r="P415" s="190">
        <f>O415*H415</f>
        <v>13.326191400000001</v>
      </c>
      <c r="Q415" s="190">
        <v>3.2000000000000002E-3</v>
      </c>
      <c r="R415" s="190">
        <f>Q415*H415</f>
        <v>4.6272000000000008E-2</v>
      </c>
      <c r="S415" s="190">
        <v>0</v>
      </c>
      <c r="T415" s="191">
        <f>S415*H415</f>
        <v>0</v>
      </c>
      <c r="AR415" s="192" t="s">
        <v>193</v>
      </c>
      <c r="AT415" s="192" t="s">
        <v>129</v>
      </c>
      <c r="AU415" s="192" t="s">
        <v>134</v>
      </c>
      <c r="AY415" s="106" t="s">
        <v>127</v>
      </c>
      <c r="BE415" s="193">
        <f>IF(N415="základná",J415,0)</f>
        <v>0</v>
      </c>
      <c r="BF415" s="193">
        <f>IF(N415="znížená",J415,0)</f>
        <v>0</v>
      </c>
      <c r="BG415" s="193">
        <f>IF(N415="zákl. prenesená",J415,0)</f>
        <v>0</v>
      </c>
      <c r="BH415" s="193">
        <f>IF(N415="zníž. prenesená",J415,0)</f>
        <v>0</v>
      </c>
      <c r="BI415" s="193">
        <f>IF(N415="nulová",J415,0)</f>
        <v>0</v>
      </c>
      <c r="BJ415" s="106" t="s">
        <v>134</v>
      </c>
      <c r="BK415" s="193">
        <f>ROUND(I415*H415,2)</f>
        <v>0</v>
      </c>
      <c r="BL415" s="106" t="s">
        <v>193</v>
      </c>
      <c r="BM415" s="192" t="s">
        <v>1187</v>
      </c>
    </row>
    <row r="416" spans="2:65" s="113" customFormat="1" ht="16.5" customHeight="1" x14ac:dyDescent="0.2">
      <c r="B416" s="70"/>
      <c r="C416" s="75" t="s">
        <v>1188</v>
      </c>
      <c r="D416" s="75" t="s">
        <v>213</v>
      </c>
      <c r="E416" s="76" t="s">
        <v>1189</v>
      </c>
      <c r="F416" s="206" t="s">
        <v>1190</v>
      </c>
      <c r="G416" s="207" t="s">
        <v>138</v>
      </c>
      <c r="H416" s="208">
        <v>14.749000000000001</v>
      </c>
      <c r="I416" s="77"/>
      <c r="J416" s="212">
        <f>ROUND(I416*H416,2)</f>
        <v>0</v>
      </c>
      <c r="K416" s="78"/>
      <c r="L416" s="194"/>
      <c r="M416" s="195" t="s">
        <v>1</v>
      </c>
      <c r="N416" s="196" t="s">
        <v>38</v>
      </c>
      <c r="O416" s="190">
        <v>0</v>
      </c>
      <c r="P416" s="190">
        <f>O416*H416</f>
        <v>0</v>
      </c>
      <c r="Q416" s="190">
        <v>1.9199999999999998E-2</v>
      </c>
      <c r="R416" s="190">
        <f>Q416*H416</f>
        <v>0.28318080000000001</v>
      </c>
      <c r="S416" s="190">
        <v>0</v>
      </c>
      <c r="T416" s="191">
        <f>S416*H416</f>
        <v>0</v>
      </c>
      <c r="AR416" s="192" t="s">
        <v>260</v>
      </c>
      <c r="AT416" s="192" t="s">
        <v>213</v>
      </c>
      <c r="AU416" s="192" t="s">
        <v>134</v>
      </c>
      <c r="AY416" s="106" t="s">
        <v>127</v>
      </c>
      <c r="BE416" s="193">
        <f>IF(N416="základná",J416,0)</f>
        <v>0</v>
      </c>
      <c r="BF416" s="193">
        <f>IF(N416="znížená",J416,0)</f>
        <v>0</v>
      </c>
      <c r="BG416" s="193">
        <f>IF(N416="zákl. prenesená",J416,0)</f>
        <v>0</v>
      </c>
      <c r="BH416" s="193">
        <f>IF(N416="zníž. prenesená",J416,0)</f>
        <v>0</v>
      </c>
      <c r="BI416" s="193">
        <f>IF(N416="nulová",J416,0)</f>
        <v>0</v>
      </c>
      <c r="BJ416" s="106" t="s">
        <v>134</v>
      </c>
      <c r="BK416" s="193">
        <f>ROUND(I416*H416,2)</f>
        <v>0</v>
      </c>
      <c r="BL416" s="106" t="s">
        <v>193</v>
      </c>
      <c r="BM416" s="192" t="s">
        <v>1191</v>
      </c>
    </row>
    <row r="417" spans="2:65" s="113" customFormat="1" ht="24.2" customHeight="1" x14ac:dyDescent="0.2">
      <c r="B417" s="70"/>
      <c r="C417" s="71" t="s">
        <v>1192</v>
      </c>
      <c r="D417" s="71" t="s">
        <v>129</v>
      </c>
      <c r="E417" s="72" t="s">
        <v>1193</v>
      </c>
      <c r="F417" s="201" t="s">
        <v>1194</v>
      </c>
      <c r="G417" s="202" t="s">
        <v>877</v>
      </c>
      <c r="H417" s="203">
        <v>5.8550000000000004</v>
      </c>
      <c r="I417" s="73"/>
      <c r="J417" s="210">
        <f>ROUND(I417*H417,2)</f>
        <v>0</v>
      </c>
      <c r="K417" s="74"/>
      <c r="L417" s="70"/>
      <c r="M417" s="188" t="s">
        <v>1</v>
      </c>
      <c r="N417" s="189" t="s">
        <v>38</v>
      </c>
      <c r="O417" s="190">
        <v>0</v>
      </c>
      <c r="P417" s="190">
        <f>O417*H417</f>
        <v>0</v>
      </c>
      <c r="Q417" s="190">
        <v>0</v>
      </c>
      <c r="R417" s="190">
        <f>Q417*H417</f>
        <v>0</v>
      </c>
      <c r="S417" s="190">
        <v>0</v>
      </c>
      <c r="T417" s="191">
        <f>S417*H417</f>
        <v>0</v>
      </c>
      <c r="AR417" s="192" t="s">
        <v>193</v>
      </c>
      <c r="AT417" s="192" t="s">
        <v>129</v>
      </c>
      <c r="AU417" s="192" t="s">
        <v>134</v>
      </c>
      <c r="AY417" s="106" t="s">
        <v>127</v>
      </c>
      <c r="BE417" s="193">
        <f>IF(N417="základná",J417,0)</f>
        <v>0</v>
      </c>
      <c r="BF417" s="193">
        <f>IF(N417="znížená",J417,0)</f>
        <v>0</v>
      </c>
      <c r="BG417" s="193">
        <f>IF(N417="zákl. prenesená",J417,0)</f>
        <v>0</v>
      </c>
      <c r="BH417" s="193">
        <f>IF(N417="zníž. prenesená",J417,0)</f>
        <v>0</v>
      </c>
      <c r="BI417" s="193">
        <f>IF(N417="nulová",J417,0)</f>
        <v>0</v>
      </c>
      <c r="BJ417" s="106" t="s">
        <v>134</v>
      </c>
      <c r="BK417" s="193">
        <f>ROUND(I417*H417,2)</f>
        <v>0</v>
      </c>
      <c r="BL417" s="106" t="s">
        <v>193</v>
      </c>
      <c r="BM417" s="192" t="s">
        <v>1195</v>
      </c>
    </row>
    <row r="418" spans="2:65" s="177" customFormat="1" ht="22.7" customHeight="1" x14ac:dyDescent="0.2">
      <c r="B418" s="176"/>
      <c r="D418" s="178" t="s">
        <v>71</v>
      </c>
      <c r="E418" s="186" t="s">
        <v>1196</v>
      </c>
      <c r="F418" s="204" t="s">
        <v>1197</v>
      </c>
      <c r="G418" s="205"/>
      <c r="H418" s="205"/>
      <c r="J418" s="211">
        <f>BK418</f>
        <v>0</v>
      </c>
      <c r="L418" s="176"/>
      <c r="M418" s="181"/>
      <c r="P418" s="182">
        <f>SUM(P419:P427)</f>
        <v>737.7444994</v>
      </c>
      <c r="R418" s="182">
        <f>SUM(R419:R427)</f>
        <v>2.3459998799999999</v>
      </c>
      <c r="T418" s="183">
        <f>SUM(T419:T427)</f>
        <v>1.6295350000000002</v>
      </c>
      <c r="AR418" s="178" t="s">
        <v>134</v>
      </c>
      <c r="AT418" s="184" t="s">
        <v>71</v>
      </c>
      <c r="AU418" s="184" t="s">
        <v>80</v>
      </c>
      <c r="AY418" s="178" t="s">
        <v>127</v>
      </c>
      <c r="BK418" s="185">
        <f>SUM(BK419:BK427)</f>
        <v>0</v>
      </c>
    </row>
    <row r="419" spans="2:65" s="113" customFormat="1" ht="16.5" customHeight="1" x14ac:dyDescent="0.2">
      <c r="B419" s="70"/>
      <c r="C419" s="71" t="s">
        <v>1198</v>
      </c>
      <c r="D419" s="71" t="s">
        <v>129</v>
      </c>
      <c r="E419" s="72" t="s">
        <v>1199</v>
      </c>
      <c r="F419" s="201" t="s">
        <v>1200</v>
      </c>
      <c r="G419" s="202" t="s">
        <v>332</v>
      </c>
      <c r="H419" s="203">
        <v>273.90499999999997</v>
      </c>
      <c r="I419" s="73"/>
      <c r="J419" s="210">
        <f t="shared" ref="J419:J427" si="120">ROUND(I419*H419,2)</f>
        <v>0</v>
      </c>
      <c r="K419" s="74"/>
      <c r="L419" s="70"/>
      <c r="M419" s="188" t="s">
        <v>1</v>
      </c>
      <c r="N419" s="189" t="s">
        <v>38</v>
      </c>
      <c r="O419" s="190">
        <v>9.5000000000000001E-2</v>
      </c>
      <c r="P419" s="190">
        <f t="shared" ref="P419:P427" si="121">O419*H419</f>
        <v>26.020974999999996</v>
      </c>
      <c r="Q419" s="190">
        <v>0</v>
      </c>
      <c r="R419" s="190">
        <f t="shared" ref="R419:R427" si="122">Q419*H419</f>
        <v>0</v>
      </c>
      <c r="S419" s="190">
        <v>1E-3</v>
      </c>
      <c r="T419" s="191">
        <f t="shared" ref="T419:T427" si="123">S419*H419</f>
        <v>0.27390499999999995</v>
      </c>
      <c r="AR419" s="192" t="s">
        <v>193</v>
      </c>
      <c r="AT419" s="192" t="s">
        <v>129</v>
      </c>
      <c r="AU419" s="192" t="s">
        <v>134</v>
      </c>
      <c r="AY419" s="106" t="s">
        <v>127</v>
      </c>
      <c r="BE419" s="193">
        <f t="shared" ref="BE419:BE427" si="124">IF(N419="základná",J419,0)</f>
        <v>0</v>
      </c>
      <c r="BF419" s="193">
        <f t="shared" ref="BF419:BF427" si="125">IF(N419="znížená",J419,0)</f>
        <v>0</v>
      </c>
      <c r="BG419" s="193">
        <f t="shared" ref="BG419:BG427" si="126">IF(N419="zákl. prenesená",J419,0)</f>
        <v>0</v>
      </c>
      <c r="BH419" s="193">
        <f t="shared" ref="BH419:BH427" si="127">IF(N419="zníž. prenesená",J419,0)</f>
        <v>0</v>
      </c>
      <c r="BI419" s="193">
        <f t="shared" ref="BI419:BI427" si="128">IF(N419="nulová",J419,0)</f>
        <v>0</v>
      </c>
      <c r="BJ419" s="106" t="s">
        <v>134</v>
      </c>
      <c r="BK419" s="193">
        <f t="shared" ref="BK419:BK427" si="129">ROUND(I419*H419,2)</f>
        <v>0</v>
      </c>
      <c r="BL419" s="106" t="s">
        <v>193</v>
      </c>
      <c r="BM419" s="192" t="s">
        <v>1201</v>
      </c>
    </row>
    <row r="420" spans="2:65" s="113" customFormat="1" ht="16.5" customHeight="1" x14ac:dyDescent="0.2">
      <c r="B420" s="70"/>
      <c r="C420" s="71" t="s">
        <v>1202</v>
      </c>
      <c r="D420" s="71" t="s">
        <v>129</v>
      </c>
      <c r="E420" s="72" t="s">
        <v>1203</v>
      </c>
      <c r="F420" s="201" t="s">
        <v>1204</v>
      </c>
      <c r="G420" s="202" t="s">
        <v>332</v>
      </c>
      <c r="H420" s="203">
        <v>629.25199999999995</v>
      </c>
      <c r="I420" s="73"/>
      <c r="J420" s="210">
        <f t="shared" si="120"/>
        <v>0</v>
      </c>
      <c r="K420" s="74"/>
      <c r="L420" s="70"/>
      <c r="M420" s="188" t="s">
        <v>1</v>
      </c>
      <c r="N420" s="189" t="s">
        <v>38</v>
      </c>
      <c r="O420" s="190">
        <v>8.4129999999999996E-2</v>
      </c>
      <c r="P420" s="190">
        <f t="shared" si="121"/>
        <v>52.938970759999997</v>
      </c>
      <c r="Q420" s="190">
        <v>4.0000000000000003E-5</v>
      </c>
      <c r="R420" s="190">
        <f t="shared" si="122"/>
        <v>2.5170080000000001E-2</v>
      </c>
      <c r="S420" s="190">
        <v>0</v>
      </c>
      <c r="T420" s="191">
        <f t="shared" si="123"/>
        <v>0</v>
      </c>
      <c r="AR420" s="192" t="s">
        <v>193</v>
      </c>
      <c r="AT420" s="192" t="s">
        <v>129</v>
      </c>
      <c r="AU420" s="192" t="s">
        <v>134</v>
      </c>
      <c r="AY420" s="106" t="s">
        <v>127</v>
      </c>
      <c r="BE420" s="193">
        <f t="shared" si="124"/>
        <v>0</v>
      </c>
      <c r="BF420" s="193">
        <f t="shared" si="125"/>
        <v>0</v>
      </c>
      <c r="BG420" s="193">
        <f t="shared" si="126"/>
        <v>0</v>
      </c>
      <c r="BH420" s="193">
        <f t="shared" si="127"/>
        <v>0</v>
      </c>
      <c r="BI420" s="193">
        <f t="shared" si="128"/>
        <v>0</v>
      </c>
      <c r="BJ420" s="106" t="s">
        <v>134</v>
      </c>
      <c r="BK420" s="193">
        <f t="shared" si="129"/>
        <v>0</v>
      </c>
      <c r="BL420" s="106" t="s">
        <v>193</v>
      </c>
      <c r="BM420" s="192" t="s">
        <v>1205</v>
      </c>
    </row>
    <row r="421" spans="2:65" s="113" customFormat="1" ht="24.2" customHeight="1" x14ac:dyDescent="0.2">
      <c r="B421" s="70"/>
      <c r="C421" s="75" t="s">
        <v>1206</v>
      </c>
      <c r="D421" s="75" t="s">
        <v>213</v>
      </c>
      <c r="E421" s="76" t="s">
        <v>1207</v>
      </c>
      <c r="F421" s="206" t="s">
        <v>1208</v>
      </c>
      <c r="G421" s="207" t="s">
        <v>332</v>
      </c>
      <c r="H421" s="208">
        <v>692.17700000000002</v>
      </c>
      <c r="I421" s="77"/>
      <c r="J421" s="212">
        <f t="shared" si="120"/>
        <v>0</v>
      </c>
      <c r="K421" s="78"/>
      <c r="L421" s="194"/>
      <c r="M421" s="195" t="s">
        <v>1</v>
      </c>
      <c r="N421" s="196" t="s">
        <v>38</v>
      </c>
      <c r="O421" s="190">
        <v>0</v>
      </c>
      <c r="P421" s="190">
        <f t="shared" si="121"/>
        <v>0</v>
      </c>
      <c r="Q421" s="190">
        <v>0</v>
      </c>
      <c r="R421" s="190">
        <f t="shared" si="122"/>
        <v>0</v>
      </c>
      <c r="S421" s="190">
        <v>0</v>
      </c>
      <c r="T421" s="191">
        <f t="shared" si="123"/>
        <v>0</v>
      </c>
      <c r="AR421" s="192" t="s">
        <v>260</v>
      </c>
      <c r="AT421" s="192" t="s">
        <v>213</v>
      </c>
      <c r="AU421" s="192" t="s">
        <v>134</v>
      </c>
      <c r="AY421" s="106" t="s">
        <v>127</v>
      </c>
      <c r="BE421" s="193">
        <f t="shared" si="124"/>
        <v>0</v>
      </c>
      <c r="BF421" s="193">
        <f t="shared" si="125"/>
        <v>0</v>
      </c>
      <c r="BG421" s="193">
        <f t="shared" si="126"/>
        <v>0</v>
      </c>
      <c r="BH421" s="193">
        <f t="shared" si="127"/>
        <v>0</v>
      </c>
      <c r="BI421" s="193">
        <f t="shared" si="128"/>
        <v>0</v>
      </c>
      <c r="BJ421" s="106" t="s">
        <v>134</v>
      </c>
      <c r="BK421" s="193">
        <f t="shared" si="129"/>
        <v>0</v>
      </c>
      <c r="BL421" s="106" t="s">
        <v>193</v>
      </c>
      <c r="BM421" s="192" t="s">
        <v>1209</v>
      </c>
    </row>
    <row r="422" spans="2:65" s="113" customFormat="1" ht="24.2" customHeight="1" x14ac:dyDescent="0.2">
      <c r="B422" s="70"/>
      <c r="C422" s="71" t="s">
        <v>1210</v>
      </c>
      <c r="D422" s="71" t="s">
        <v>129</v>
      </c>
      <c r="E422" s="72" t="s">
        <v>1211</v>
      </c>
      <c r="F422" s="201" t="s">
        <v>1212</v>
      </c>
      <c r="G422" s="202" t="s">
        <v>138</v>
      </c>
      <c r="H422" s="203">
        <v>1355.63</v>
      </c>
      <c r="I422" s="73"/>
      <c r="J422" s="210">
        <f t="shared" si="120"/>
        <v>0</v>
      </c>
      <c r="K422" s="74"/>
      <c r="L422" s="70"/>
      <c r="M422" s="188" t="s">
        <v>1</v>
      </c>
      <c r="N422" s="189" t="s">
        <v>38</v>
      </c>
      <c r="O422" s="190">
        <v>0.24099999999999999</v>
      </c>
      <c r="P422" s="190">
        <f t="shared" si="121"/>
        <v>326.70683000000002</v>
      </c>
      <c r="Q422" s="190">
        <v>0</v>
      </c>
      <c r="R422" s="190">
        <f t="shared" si="122"/>
        <v>0</v>
      </c>
      <c r="S422" s="190">
        <v>1E-3</v>
      </c>
      <c r="T422" s="191">
        <f t="shared" si="123"/>
        <v>1.3556300000000001</v>
      </c>
      <c r="AR422" s="192" t="s">
        <v>193</v>
      </c>
      <c r="AT422" s="192" t="s">
        <v>129</v>
      </c>
      <c r="AU422" s="192" t="s">
        <v>134</v>
      </c>
      <c r="AY422" s="106" t="s">
        <v>127</v>
      </c>
      <c r="BE422" s="193">
        <f t="shared" si="124"/>
        <v>0</v>
      </c>
      <c r="BF422" s="193">
        <f t="shared" si="125"/>
        <v>0</v>
      </c>
      <c r="BG422" s="193">
        <f t="shared" si="126"/>
        <v>0</v>
      </c>
      <c r="BH422" s="193">
        <f t="shared" si="127"/>
        <v>0</v>
      </c>
      <c r="BI422" s="193">
        <f t="shared" si="128"/>
        <v>0</v>
      </c>
      <c r="BJ422" s="106" t="s">
        <v>134</v>
      </c>
      <c r="BK422" s="193">
        <f t="shared" si="129"/>
        <v>0</v>
      </c>
      <c r="BL422" s="106" t="s">
        <v>193</v>
      </c>
      <c r="BM422" s="192" t="s">
        <v>1213</v>
      </c>
    </row>
    <row r="423" spans="2:65" s="113" customFormat="1" ht="24.2" customHeight="1" x14ac:dyDescent="0.2">
      <c r="B423" s="70"/>
      <c r="C423" s="71" t="s">
        <v>1214</v>
      </c>
      <c r="D423" s="71" t="s">
        <v>129</v>
      </c>
      <c r="E423" s="72" t="s">
        <v>1215</v>
      </c>
      <c r="F423" s="201" t="s">
        <v>1216</v>
      </c>
      <c r="G423" s="202" t="s">
        <v>138</v>
      </c>
      <c r="H423" s="203">
        <v>569.66800000000001</v>
      </c>
      <c r="I423" s="73"/>
      <c r="J423" s="210">
        <f t="shared" si="120"/>
        <v>0</v>
      </c>
      <c r="K423" s="74"/>
      <c r="L423" s="70"/>
      <c r="M423" s="188" t="s">
        <v>1</v>
      </c>
      <c r="N423" s="189" t="s">
        <v>38</v>
      </c>
      <c r="O423" s="190">
        <v>0.39523000000000003</v>
      </c>
      <c r="P423" s="190">
        <f t="shared" si="121"/>
        <v>225.14988364000001</v>
      </c>
      <c r="Q423" s="190">
        <v>2.9999999999999997E-4</v>
      </c>
      <c r="R423" s="190">
        <f t="shared" si="122"/>
        <v>0.17090039999999998</v>
      </c>
      <c r="S423" s="190">
        <v>0</v>
      </c>
      <c r="T423" s="191">
        <f t="shared" si="123"/>
        <v>0</v>
      </c>
      <c r="AR423" s="192" t="s">
        <v>193</v>
      </c>
      <c r="AT423" s="192" t="s">
        <v>129</v>
      </c>
      <c r="AU423" s="192" t="s">
        <v>134</v>
      </c>
      <c r="AY423" s="106" t="s">
        <v>127</v>
      </c>
      <c r="BE423" s="193">
        <f t="shared" si="124"/>
        <v>0</v>
      </c>
      <c r="BF423" s="193">
        <f t="shared" si="125"/>
        <v>0</v>
      </c>
      <c r="BG423" s="193">
        <f t="shared" si="126"/>
        <v>0</v>
      </c>
      <c r="BH423" s="193">
        <f t="shared" si="127"/>
        <v>0</v>
      </c>
      <c r="BI423" s="193">
        <f t="shared" si="128"/>
        <v>0</v>
      </c>
      <c r="BJ423" s="106" t="s">
        <v>134</v>
      </c>
      <c r="BK423" s="193">
        <f t="shared" si="129"/>
        <v>0</v>
      </c>
      <c r="BL423" s="106" t="s">
        <v>193</v>
      </c>
      <c r="BM423" s="192" t="s">
        <v>1217</v>
      </c>
    </row>
    <row r="424" spans="2:65" s="113" customFormat="1" ht="33" customHeight="1" x14ac:dyDescent="0.2">
      <c r="B424" s="70"/>
      <c r="C424" s="75" t="s">
        <v>1218</v>
      </c>
      <c r="D424" s="75" t="s">
        <v>213</v>
      </c>
      <c r="E424" s="76" t="s">
        <v>1219</v>
      </c>
      <c r="F424" s="206" t="s">
        <v>1220</v>
      </c>
      <c r="G424" s="207" t="s">
        <v>138</v>
      </c>
      <c r="H424" s="208">
        <v>12.738</v>
      </c>
      <c r="I424" s="77"/>
      <c r="J424" s="212">
        <f t="shared" si="120"/>
        <v>0</v>
      </c>
      <c r="K424" s="78"/>
      <c r="L424" s="194"/>
      <c r="M424" s="195" t="s">
        <v>1</v>
      </c>
      <c r="N424" s="196" t="s">
        <v>38</v>
      </c>
      <c r="O424" s="190">
        <v>0</v>
      </c>
      <c r="P424" s="190">
        <f t="shared" si="121"/>
        <v>0</v>
      </c>
      <c r="Q424" s="190">
        <v>3.7000000000000002E-3</v>
      </c>
      <c r="R424" s="190">
        <f t="shared" si="122"/>
        <v>4.7130600000000002E-2</v>
      </c>
      <c r="S424" s="190">
        <v>0</v>
      </c>
      <c r="T424" s="191">
        <f t="shared" si="123"/>
        <v>0</v>
      </c>
      <c r="AR424" s="192" t="s">
        <v>260</v>
      </c>
      <c r="AT424" s="192" t="s">
        <v>213</v>
      </c>
      <c r="AU424" s="192" t="s">
        <v>134</v>
      </c>
      <c r="AY424" s="106" t="s">
        <v>127</v>
      </c>
      <c r="BE424" s="193">
        <f t="shared" si="124"/>
        <v>0</v>
      </c>
      <c r="BF424" s="193">
        <f t="shared" si="125"/>
        <v>0</v>
      </c>
      <c r="BG424" s="193">
        <f t="shared" si="126"/>
        <v>0</v>
      </c>
      <c r="BH424" s="193">
        <f t="shared" si="127"/>
        <v>0</v>
      </c>
      <c r="BI424" s="193">
        <f t="shared" si="128"/>
        <v>0</v>
      </c>
      <c r="BJ424" s="106" t="s">
        <v>134</v>
      </c>
      <c r="BK424" s="193">
        <f t="shared" si="129"/>
        <v>0</v>
      </c>
      <c r="BL424" s="106" t="s">
        <v>193</v>
      </c>
      <c r="BM424" s="192" t="s">
        <v>1221</v>
      </c>
    </row>
    <row r="425" spans="2:65" s="113" customFormat="1" ht="33" customHeight="1" x14ac:dyDescent="0.2">
      <c r="B425" s="70"/>
      <c r="C425" s="75" t="s">
        <v>1222</v>
      </c>
      <c r="D425" s="75" t="s">
        <v>213</v>
      </c>
      <c r="E425" s="76" t="s">
        <v>1223</v>
      </c>
      <c r="F425" s="206" t="s">
        <v>1224</v>
      </c>
      <c r="G425" s="207" t="s">
        <v>138</v>
      </c>
      <c r="H425" s="208">
        <v>568.32399999999996</v>
      </c>
      <c r="I425" s="77"/>
      <c r="J425" s="212">
        <f t="shared" si="120"/>
        <v>0</v>
      </c>
      <c r="K425" s="78"/>
      <c r="L425" s="194"/>
      <c r="M425" s="195" t="s">
        <v>1</v>
      </c>
      <c r="N425" s="196" t="s">
        <v>38</v>
      </c>
      <c r="O425" s="190">
        <v>0</v>
      </c>
      <c r="P425" s="190">
        <f t="shared" si="121"/>
        <v>0</v>
      </c>
      <c r="Q425" s="190">
        <v>3.7000000000000002E-3</v>
      </c>
      <c r="R425" s="190">
        <f t="shared" si="122"/>
        <v>2.1027988</v>
      </c>
      <c r="S425" s="190">
        <v>0</v>
      </c>
      <c r="T425" s="191">
        <f t="shared" si="123"/>
        <v>0</v>
      </c>
      <c r="AR425" s="192" t="s">
        <v>260</v>
      </c>
      <c r="AT425" s="192" t="s">
        <v>213</v>
      </c>
      <c r="AU425" s="192" t="s">
        <v>134</v>
      </c>
      <c r="AY425" s="106" t="s">
        <v>127</v>
      </c>
      <c r="BE425" s="193">
        <f t="shared" si="124"/>
        <v>0</v>
      </c>
      <c r="BF425" s="193">
        <f t="shared" si="125"/>
        <v>0</v>
      </c>
      <c r="BG425" s="193">
        <f t="shared" si="126"/>
        <v>0</v>
      </c>
      <c r="BH425" s="193">
        <f t="shared" si="127"/>
        <v>0</v>
      </c>
      <c r="BI425" s="193">
        <f t="shared" si="128"/>
        <v>0</v>
      </c>
      <c r="BJ425" s="106" t="s">
        <v>134</v>
      </c>
      <c r="BK425" s="193">
        <f t="shared" si="129"/>
        <v>0</v>
      </c>
      <c r="BL425" s="106" t="s">
        <v>193</v>
      </c>
      <c r="BM425" s="192" t="s">
        <v>1225</v>
      </c>
    </row>
    <row r="426" spans="2:65" s="113" customFormat="1" ht="21.75" customHeight="1" x14ac:dyDescent="0.2">
      <c r="B426" s="70"/>
      <c r="C426" s="71" t="s">
        <v>1226</v>
      </c>
      <c r="D426" s="71" t="s">
        <v>129</v>
      </c>
      <c r="E426" s="72" t="s">
        <v>1227</v>
      </c>
      <c r="F426" s="201" t="s">
        <v>1228</v>
      </c>
      <c r="G426" s="202" t="s">
        <v>138</v>
      </c>
      <c r="H426" s="203">
        <v>1336.598</v>
      </c>
      <c r="I426" s="73"/>
      <c r="J426" s="210">
        <f t="shared" si="120"/>
        <v>0</v>
      </c>
      <c r="K426" s="74"/>
      <c r="L426" s="70"/>
      <c r="M426" s="188" t="s">
        <v>1</v>
      </c>
      <c r="N426" s="189" t="s">
        <v>38</v>
      </c>
      <c r="O426" s="190">
        <v>0.08</v>
      </c>
      <c r="P426" s="190">
        <f t="shared" si="121"/>
        <v>106.92784</v>
      </c>
      <c r="Q426" s="190">
        <v>0</v>
      </c>
      <c r="R426" s="190">
        <f t="shared" si="122"/>
        <v>0</v>
      </c>
      <c r="S426" s="190">
        <v>0</v>
      </c>
      <c r="T426" s="191">
        <f t="shared" si="123"/>
        <v>0</v>
      </c>
      <c r="AR426" s="192" t="s">
        <v>193</v>
      </c>
      <c r="AT426" s="192" t="s">
        <v>129</v>
      </c>
      <c r="AU426" s="192" t="s">
        <v>134</v>
      </c>
      <c r="AY426" s="106" t="s">
        <v>127</v>
      </c>
      <c r="BE426" s="193">
        <f t="shared" si="124"/>
        <v>0</v>
      </c>
      <c r="BF426" s="193">
        <f t="shared" si="125"/>
        <v>0</v>
      </c>
      <c r="BG426" s="193">
        <f t="shared" si="126"/>
        <v>0</v>
      </c>
      <c r="BH426" s="193">
        <f t="shared" si="127"/>
        <v>0</v>
      </c>
      <c r="BI426" s="193">
        <f t="shared" si="128"/>
        <v>0</v>
      </c>
      <c r="BJ426" s="106" t="s">
        <v>134</v>
      </c>
      <c r="BK426" s="193">
        <f t="shared" si="129"/>
        <v>0</v>
      </c>
      <c r="BL426" s="106" t="s">
        <v>193</v>
      </c>
      <c r="BM426" s="192" t="s">
        <v>1229</v>
      </c>
    </row>
    <row r="427" spans="2:65" s="113" customFormat="1" ht="24.2" customHeight="1" x14ac:dyDescent="0.2">
      <c r="B427" s="70"/>
      <c r="C427" s="71" t="s">
        <v>1230</v>
      </c>
      <c r="D427" s="71" t="s">
        <v>129</v>
      </c>
      <c r="E427" s="72" t="s">
        <v>1231</v>
      </c>
      <c r="F427" s="201" t="s">
        <v>1232</v>
      </c>
      <c r="G427" s="202" t="s">
        <v>877</v>
      </c>
      <c r="H427" s="203">
        <v>252.18799999999999</v>
      </c>
      <c r="I427" s="73"/>
      <c r="J427" s="210">
        <f t="shared" si="120"/>
        <v>0</v>
      </c>
      <c r="K427" s="74"/>
      <c r="L427" s="70"/>
      <c r="M427" s="188" t="s">
        <v>1</v>
      </c>
      <c r="N427" s="189" t="s">
        <v>38</v>
      </c>
      <c r="O427" s="190">
        <v>0</v>
      </c>
      <c r="P427" s="190">
        <f t="shared" si="121"/>
        <v>0</v>
      </c>
      <c r="Q427" s="190">
        <v>0</v>
      </c>
      <c r="R427" s="190">
        <f t="shared" si="122"/>
        <v>0</v>
      </c>
      <c r="S427" s="190">
        <v>0</v>
      </c>
      <c r="T427" s="191">
        <f t="shared" si="123"/>
        <v>0</v>
      </c>
      <c r="AR427" s="192" t="s">
        <v>193</v>
      </c>
      <c r="AT427" s="192" t="s">
        <v>129</v>
      </c>
      <c r="AU427" s="192" t="s">
        <v>134</v>
      </c>
      <c r="AY427" s="106" t="s">
        <v>127</v>
      </c>
      <c r="BE427" s="193">
        <f t="shared" si="124"/>
        <v>0</v>
      </c>
      <c r="BF427" s="193">
        <f t="shared" si="125"/>
        <v>0</v>
      </c>
      <c r="BG427" s="193">
        <f t="shared" si="126"/>
        <v>0</v>
      </c>
      <c r="BH427" s="193">
        <f t="shared" si="127"/>
        <v>0</v>
      </c>
      <c r="BI427" s="193">
        <f t="shared" si="128"/>
        <v>0</v>
      </c>
      <c r="BJ427" s="106" t="s">
        <v>134</v>
      </c>
      <c r="BK427" s="193">
        <f t="shared" si="129"/>
        <v>0</v>
      </c>
      <c r="BL427" s="106" t="s">
        <v>193</v>
      </c>
      <c r="BM427" s="192" t="s">
        <v>1233</v>
      </c>
    </row>
    <row r="428" spans="2:65" s="177" customFormat="1" ht="22.7" customHeight="1" x14ac:dyDescent="0.2">
      <c r="B428" s="176"/>
      <c r="D428" s="178" t="s">
        <v>71</v>
      </c>
      <c r="E428" s="186" t="s">
        <v>1234</v>
      </c>
      <c r="F428" s="204" t="s">
        <v>1235</v>
      </c>
      <c r="G428" s="205"/>
      <c r="H428" s="205"/>
      <c r="J428" s="211">
        <f>BK428</f>
        <v>0</v>
      </c>
      <c r="L428" s="176"/>
      <c r="M428" s="181"/>
      <c r="P428" s="182">
        <f>SUM(P429:P432)</f>
        <v>244.84112995999999</v>
      </c>
      <c r="R428" s="182">
        <f>SUM(R429:R432)</f>
        <v>1.9749790500000002</v>
      </c>
      <c r="T428" s="183">
        <f>SUM(T429:T432)</f>
        <v>0</v>
      </c>
      <c r="AR428" s="178" t="s">
        <v>134</v>
      </c>
      <c r="AT428" s="184" t="s">
        <v>71</v>
      </c>
      <c r="AU428" s="184" t="s">
        <v>80</v>
      </c>
      <c r="AY428" s="178" t="s">
        <v>127</v>
      </c>
      <c r="BK428" s="185">
        <f>SUM(BK429:BK432)</f>
        <v>0</v>
      </c>
    </row>
    <row r="429" spans="2:65" s="113" customFormat="1" ht="24.2" customHeight="1" x14ac:dyDescent="0.2">
      <c r="B429" s="70"/>
      <c r="C429" s="71" t="s">
        <v>1236</v>
      </c>
      <c r="D429" s="79" t="s">
        <v>129</v>
      </c>
      <c r="E429" s="72" t="s">
        <v>1237</v>
      </c>
      <c r="F429" s="201" t="s">
        <v>1238</v>
      </c>
      <c r="G429" s="202" t="s">
        <v>138</v>
      </c>
      <c r="H429" s="203">
        <v>202.583</v>
      </c>
      <c r="I429" s="73"/>
      <c r="J429" s="210">
        <f>ROUND(I429*H429,2)</f>
        <v>0</v>
      </c>
      <c r="K429" s="74"/>
      <c r="L429" s="70"/>
      <c r="M429" s="188" t="s">
        <v>1</v>
      </c>
      <c r="N429" s="189" t="s">
        <v>38</v>
      </c>
      <c r="O429" s="190">
        <v>0.27279999999999999</v>
      </c>
      <c r="P429" s="190">
        <f>O429*H429</f>
        <v>55.2646424</v>
      </c>
      <c r="Q429" s="190">
        <v>6.1500000000000001E-3</v>
      </c>
      <c r="R429" s="190">
        <f>Q429*H429</f>
        <v>1.2458854500000001</v>
      </c>
      <c r="S429" s="190">
        <v>0</v>
      </c>
      <c r="T429" s="191">
        <f>S429*H429</f>
        <v>0</v>
      </c>
      <c r="AR429" s="192" t="s">
        <v>193</v>
      </c>
      <c r="AT429" s="192" t="s">
        <v>129</v>
      </c>
      <c r="AU429" s="192" t="s">
        <v>134</v>
      </c>
      <c r="AY429" s="106" t="s">
        <v>127</v>
      </c>
      <c r="BE429" s="193">
        <f>IF(N429="základná",J429,0)</f>
        <v>0</v>
      </c>
      <c r="BF429" s="193">
        <f>IF(N429="znížená",J429,0)</f>
        <v>0</v>
      </c>
      <c r="BG429" s="193">
        <f>IF(N429="zákl. prenesená",J429,0)</f>
        <v>0</v>
      </c>
      <c r="BH429" s="193">
        <f>IF(N429="zníž. prenesená",J429,0)</f>
        <v>0</v>
      </c>
      <c r="BI429" s="193">
        <f>IF(N429="nulová",J429,0)</f>
        <v>0</v>
      </c>
      <c r="BJ429" s="106" t="s">
        <v>134</v>
      </c>
      <c r="BK429" s="193">
        <f>ROUND(I429*H429,2)</f>
        <v>0</v>
      </c>
      <c r="BL429" s="106" t="s">
        <v>193</v>
      </c>
      <c r="BM429" s="192" t="s">
        <v>1239</v>
      </c>
    </row>
    <row r="430" spans="2:65" s="113" customFormat="1" ht="16.5" customHeight="1" x14ac:dyDescent="0.2">
      <c r="B430" s="70"/>
      <c r="C430" s="71" t="s">
        <v>1240</v>
      </c>
      <c r="D430" s="71" t="s">
        <v>129</v>
      </c>
      <c r="E430" s="72" t="s">
        <v>1241</v>
      </c>
      <c r="F430" s="201" t="s">
        <v>1242</v>
      </c>
      <c r="G430" s="202" t="s">
        <v>138</v>
      </c>
      <c r="H430" s="203">
        <v>607.57799999999997</v>
      </c>
      <c r="I430" s="73"/>
      <c r="J430" s="210">
        <f>ROUND(I430*H430,2)</f>
        <v>0</v>
      </c>
      <c r="K430" s="74"/>
      <c r="L430" s="70"/>
      <c r="M430" s="188" t="s">
        <v>1</v>
      </c>
      <c r="N430" s="189" t="s">
        <v>38</v>
      </c>
      <c r="O430" s="190">
        <v>7.4010000000000006E-2</v>
      </c>
      <c r="P430" s="190">
        <f>O430*H430</f>
        <v>44.966847780000002</v>
      </c>
      <c r="Q430" s="190">
        <v>4.0000000000000002E-4</v>
      </c>
      <c r="R430" s="190">
        <f>Q430*H430</f>
        <v>0.2430312</v>
      </c>
      <c r="S430" s="190">
        <v>0</v>
      </c>
      <c r="T430" s="191">
        <f>S430*H430</f>
        <v>0</v>
      </c>
      <c r="AR430" s="192" t="s">
        <v>193</v>
      </c>
      <c r="AT430" s="192" t="s">
        <v>129</v>
      </c>
      <c r="AU430" s="192" t="s">
        <v>134</v>
      </c>
      <c r="AY430" s="106" t="s">
        <v>127</v>
      </c>
      <c r="BE430" s="193">
        <f>IF(N430="základná",J430,0)</f>
        <v>0</v>
      </c>
      <c r="BF430" s="193">
        <f>IF(N430="znížená",J430,0)</f>
        <v>0</v>
      </c>
      <c r="BG430" s="193">
        <f>IF(N430="zákl. prenesená",J430,0)</f>
        <v>0</v>
      </c>
      <c r="BH430" s="193">
        <f>IF(N430="zníž. prenesená",J430,0)</f>
        <v>0</v>
      </c>
      <c r="BI430" s="193">
        <f>IF(N430="nulová",J430,0)</f>
        <v>0</v>
      </c>
      <c r="BJ430" s="106" t="s">
        <v>134</v>
      </c>
      <c r="BK430" s="193">
        <f>ROUND(I430*H430,2)</f>
        <v>0</v>
      </c>
      <c r="BL430" s="106" t="s">
        <v>193</v>
      </c>
      <c r="BM430" s="192" t="s">
        <v>1243</v>
      </c>
    </row>
    <row r="431" spans="2:65" s="113" customFormat="1" ht="24.2" customHeight="1" x14ac:dyDescent="0.2">
      <c r="B431" s="70"/>
      <c r="C431" s="71" t="s">
        <v>1244</v>
      </c>
      <c r="D431" s="71" t="s">
        <v>129</v>
      </c>
      <c r="E431" s="72" t="s">
        <v>1245</v>
      </c>
      <c r="F431" s="201" t="s">
        <v>1246</v>
      </c>
      <c r="G431" s="202" t="s">
        <v>138</v>
      </c>
      <c r="H431" s="203">
        <v>607.57799999999997</v>
      </c>
      <c r="I431" s="73"/>
      <c r="J431" s="210">
        <f>ROUND(I431*H431,2)</f>
        <v>0</v>
      </c>
      <c r="K431" s="74"/>
      <c r="L431" s="70"/>
      <c r="M431" s="188" t="s">
        <v>1</v>
      </c>
      <c r="N431" s="189" t="s">
        <v>38</v>
      </c>
      <c r="O431" s="190">
        <v>0.23801</v>
      </c>
      <c r="P431" s="190">
        <f>O431*H431</f>
        <v>144.60963977999998</v>
      </c>
      <c r="Q431" s="190">
        <v>8.0000000000000004E-4</v>
      </c>
      <c r="R431" s="190">
        <f>Q431*H431</f>
        <v>0.48606240000000001</v>
      </c>
      <c r="S431" s="190">
        <v>0</v>
      </c>
      <c r="T431" s="191">
        <f>S431*H431</f>
        <v>0</v>
      </c>
      <c r="AR431" s="192" t="s">
        <v>193</v>
      </c>
      <c r="AT431" s="192" t="s">
        <v>129</v>
      </c>
      <c r="AU431" s="192" t="s">
        <v>134</v>
      </c>
      <c r="AY431" s="106" t="s">
        <v>127</v>
      </c>
      <c r="BE431" s="193">
        <f>IF(N431="základná",J431,0)</f>
        <v>0</v>
      </c>
      <c r="BF431" s="193">
        <f>IF(N431="znížená",J431,0)</f>
        <v>0</v>
      </c>
      <c r="BG431" s="193">
        <f>IF(N431="zákl. prenesená",J431,0)</f>
        <v>0</v>
      </c>
      <c r="BH431" s="193">
        <f>IF(N431="zníž. prenesená",J431,0)</f>
        <v>0</v>
      </c>
      <c r="BI431" s="193">
        <f>IF(N431="nulová",J431,0)</f>
        <v>0</v>
      </c>
      <c r="BJ431" s="106" t="s">
        <v>134</v>
      </c>
      <c r="BK431" s="193">
        <f>ROUND(I431*H431,2)</f>
        <v>0</v>
      </c>
      <c r="BL431" s="106" t="s">
        <v>193</v>
      </c>
      <c r="BM431" s="192" t="s">
        <v>1247</v>
      </c>
    </row>
    <row r="432" spans="2:65" s="113" customFormat="1" ht="24.2" customHeight="1" x14ac:dyDescent="0.2">
      <c r="B432" s="70"/>
      <c r="C432" s="71" t="s">
        <v>1248</v>
      </c>
      <c r="D432" s="71" t="s">
        <v>129</v>
      </c>
      <c r="E432" s="72" t="s">
        <v>1249</v>
      </c>
      <c r="F432" s="201" t="s">
        <v>1250</v>
      </c>
      <c r="G432" s="202" t="s">
        <v>877</v>
      </c>
      <c r="H432" s="203">
        <v>258.31299999999999</v>
      </c>
      <c r="I432" s="73"/>
      <c r="J432" s="210">
        <f>ROUND(I432*H432,2)</f>
        <v>0</v>
      </c>
      <c r="K432" s="74"/>
      <c r="L432" s="70"/>
      <c r="M432" s="188" t="s">
        <v>1</v>
      </c>
      <c r="N432" s="189" t="s">
        <v>38</v>
      </c>
      <c r="O432" s="190">
        <v>0</v>
      </c>
      <c r="P432" s="190">
        <f>O432*H432</f>
        <v>0</v>
      </c>
      <c r="Q432" s="190">
        <v>0</v>
      </c>
      <c r="R432" s="190">
        <f>Q432*H432</f>
        <v>0</v>
      </c>
      <c r="S432" s="190">
        <v>0</v>
      </c>
      <c r="T432" s="191">
        <f>S432*H432</f>
        <v>0</v>
      </c>
      <c r="AR432" s="192" t="s">
        <v>193</v>
      </c>
      <c r="AT432" s="192" t="s">
        <v>129</v>
      </c>
      <c r="AU432" s="192" t="s">
        <v>134</v>
      </c>
      <c r="AY432" s="106" t="s">
        <v>127</v>
      </c>
      <c r="BE432" s="193">
        <f>IF(N432="základná",J432,0)</f>
        <v>0</v>
      </c>
      <c r="BF432" s="193">
        <f>IF(N432="znížená",J432,0)</f>
        <v>0</v>
      </c>
      <c r="BG432" s="193">
        <f>IF(N432="zákl. prenesená",J432,0)</f>
        <v>0</v>
      </c>
      <c r="BH432" s="193">
        <f>IF(N432="zníž. prenesená",J432,0)</f>
        <v>0</v>
      </c>
      <c r="BI432" s="193">
        <f>IF(N432="nulová",J432,0)</f>
        <v>0</v>
      </c>
      <c r="BJ432" s="106" t="s">
        <v>134</v>
      </c>
      <c r="BK432" s="193">
        <f>ROUND(I432*H432,2)</f>
        <v>0</v>
      </c>
      <c r="BL432" s="106" t="s">
        <v>193</v>
      </c>
      <c r="BM432" s="192" t="s">
        <v>1251</v>
      </c>
    </row>
    <row r="433" spans="2:65" s="177" customFormat="1" ht="22.7" customHeight="1" x14ac:dyDescent="0.2">
      <c r="B433" s="176"/>
      <c r="D433" s="178" t="s">
        <v>71</v>
      </c>
      <c r="E433" s="186" t="s">
        <v>1252</v>
      </c>
      <c r="F433" s="204" t="s">
        <v>1253</v>
      </c>
      <c r="G433" s="205"/>
      <c r="H433" s="205"/>
      <c r="J433" s="211">
        <f>BK433</f>
        <v>0</v>
      </c>
      <c r="L433" s="176"/>
      <c r="M433" s="181"/>
      <c r="P433" s="182">
        <f>SUM(P434:P440)</f>
        <v>2752.1283403600005</v>
      </c>
      <c r="R433" s="182">
        <f>SUM(R434:R440)</f>
        <v>22.136101239999999</v>
      </c>
      <c r="T433" s="183">
        <f>SUM(T434:T440)</f>
        <v>0</v>
      </c>
      <c r="AR433" s="178" t="s">
        <v>134</v>
      </c>
      <c r="AT433" s="184" t="s">
        <v>71</v>
      </c>
      <c r="AU433" s="184" t="s">
        <v>80</v>
      </c>
      <c r="AY433" s="178" t="s">
        <v>127</v>
      </c>
      <c r="BK433" s="185">
        <f>SUM(BK434:BK440)</f>
        <v>0</v>
      </c>
    </row>
    <row r="434" spans="2:65" s="113" customFormat="1" ht="24.2" customHeight="1" x14ac:dyDescent="0.2">
      <c r="B434" s="70"/>
      <c r="C434" s="71" t="s">
        <v>1254</v>
      </c>
      <c r="D434" s="71" t="s">
        <v>129</v>
      </c>
      <c r="E434" s="72" t="s">
        <v>1255</v>
      </c>
      <c r="F434" s="201" t="s">
        <v>1256</v>
      </c>
      <c r="G434" s="202" t="s">
        <v>138</v>
      </c>
      <c r="H434" s="203">
        <v>1516.758</v>
      </c>
      <c r="I434" s="73"/>
      <c r="J434" s="210">
        <f t="shared" ref="J434:J440" si="130">ROUND(I434*H434,2)</f>
        <v>0</v>
      </c>
      <c r="K434" s="74"/>
      <c r="L434" s="70"/>
      <c r="M434" s="188" t="s">
        <v>1</v>
      </c>
      <c r="N434" s="189" t="s">
        <v>38</v>
      </c>
      <c r="O434" s="190">
        <v>1.8017000000000001</v>
      </c>
      <c r="P434" s="190">
        <f t="shared" ref="P434:P440" si="131">O434*H434</f>
        <v>2732.7428886000002</v>
      </c>
      <c r="Q434" s="190">
        <v>3.65E-3</v>
      </c>
      <c r="R434" s="190">
        <f t="shared" ref="R434:R440" si="132">Q434*H434</f>
        <v>5.5361666999999999</v>
      </c>
      <c r="S434" s="190">
        <v>0</v>
      </c>
      <c r="T434" s="191">
        <f t="shared" ref="T434:T440" si="133">S434*H434</f>
        <v>0</v>
      </c>
      <c r="AR434" s="192" t="s">
        <v>193</v>
      </c>
      <c r="AT434" s="192" t="s">
        <v>129</v>
      </c>
      <c r="AU434" s="192" t="s">
        <v>134</v>
      </c>
      <c r="AY434" s="106" t="s">
        <v>127</v>
      </c>
      <c r="BE434" s="193">
        <f t="shared" ref="BE434:BE440" si="134">IF(N434="základná",J434,0)</f>
        <v>0</v>
      </c>
      <c r="BF434" s="193">
        <f t="shared" ref="BF434:BF440" si="135">IF(N434="znížená",J434,0)</f>
        <v>0</v>
      </c>
      <c r="BG434" s="193">
        <f t="shared" ref="BG434:BG440" si="136">IF(N434="zákl. prenesená",J434,0)</f>
        <v>0</v>
      </c>
      <c r="BH434" s="193">
        <f t="shared" ref="BH434:BH440" si="137">IF(N434="zníž. prenesená",J434,0)</f>
        <v>0</v>
      </c>
      <c r="BI434" s="193">
        <f t="shared" ref="BI434:BI440" si="138">IF(N434="nulová",J434,0)</f>
        <v>0</v>
      </c>
      <c r="BJ434" s="106" t="s">
        <v>134</v>
      </c>
      <c r="BK434" s="193">
        <f t="shared" ref="BK434:BK440" si="139">ROUND(I434*H434,2)</f>
        <v>0</v>
      </c>
      <c r="BL434" s="106" t="s">
        <v>193</v>
      </c>
      <c r="BM434" s="192" t="s">
        <v>1257</v>
      </c>
    </row>
    <row r="435" spans="2:65" s="113" customFormat="1" ht="16.5" customHeight="1" x14ac:dyDescent="0.2">
      <c r="B435" s="70"/>
      <c r="C435" s="75" t="s">
        <v>1258</v>
      </c>
      <c r="D435" s="75" t="s">
        <v>213</v>
      </c>
      <c r="E435" s="76" t="s">
        <v>1259</v>
      </c>
      <c r="F435" s="206" t="s">
        <v>1260</v>
      </c>
      <c r="G435" s="207" t="s">
        <v>138</v>
      </c>
      <c r="H435" s="208">
        <v>1547.0930000000001</v>
      </c>
      <c r="I435" s="77"/>
      <c r="J435" s="212">
        <f t="shared" si="130"/>
        <v>0</v>
      </c>
      <c r="K435" s="78"/>
      <c r="L435" s="194"/>
      <c r="M435" s="195" t="s">
        <v>1</v>
      </c>
      <c r="N435" s="196" t="s">
        <v>38</v>
      </c>
      <c r="O435" s="190">
        <v>0</v>
      </c>
      <c r="P435" s="190">
        <f t="shared" si="131"/>
        <v>0</v>
      </c>
      <c r="Q435" s="190">
        <v>1.0500000000000001E-2</v>
      </c>
      <c r="R435" s="190">
        <f t="shared" si="132"/>
        <v>16.244476500000001</v>
      </c>
      <c r="S435" s="190">
        <v>0</v>
      </c>
      <c r="T435" s="191">
        <f t="shared" si="133"/>
        <v>0</v>
      </c>
      <c r="AR435" s="192" t="s">
        <v>260</v>
      </c>
      <c r="AT435" s="192" t="s">
        <v>213</v>
      </c>
      <c r="AU435" s="192" t="s">
        <v>134</v>
      </c>
      <c r="AY435" s="106" t="s">
        <v>127</v>
      </c>
      <c r="BE435" s="193">
        <f t="shared" si="134"/>
        <v>0</v>
      </c>
      <c r="BF435" s="193">
        <f t="shared" si="135"/>
        <v>0</v>
      </c>
      <c r="BG435" s="193">
        <f t="shared" si="136"/>
        <v>0</v>
      </c>
      <c r="BH435" s="193">
        <f t="shared" si="137"/>
        <v>0</v>
      </c>
      <c r="BI435" s="193">
        <f t="shared" si="138"/>
        <v>0</v>
      </c>
      <c r="BJ435" s="106" t="s">
        <v>134</v>
      </c>
      <c r="BK435" s="193">
        <f t="shared" si="139"/>
        <v>0</v>
      </c>
      <c r="BL435" s="106" t="s">
        <v>193</v>
      </c>
      <c r="BM435" s="192" t="s">
        <v>1261</v>
      </c>
    </row>
    <row r="436" spans="2:65" s="113" customFormat="1" ht="24.2" customHeight="1" x14ac:dyDescent="0.2">
      <c r="B436" s="70"/>
      <c r="C436" s="71" t="s">
        <v>1262</v>
      </c>
      <c r="D436" s="71" t="s">
        <v>129</v>
      </c>
      <c r="E436" s="72" t="s">
        <v>1263</v>
      </c>
      <c r="F436" s="201" t="s">
        <v>1264</v>
      </c>
      <c r="G436" s="202" t="s">
        <v>332</v>
      </c>
      <c r="H436" s="203">
        <v>314.60000000000002</v>
      </c>
      <c r="I436" s="73"/>
      <c r="J436" s="210">
        <f t="shared" si="130"/>
        <v>0</v>
      </c>
      <c r="K436" s="74"/>
      <c r="L436" s="70"/>
      <c r="M436" s="188" t="s">
        <v>1</v>
      </c>
      <c r="N436" s="189" t="s">
        <v>38</v>
      </c>
      <c r="O436" s="190">
        <v>3.7159999999999999E-2</v>
      </c>
      <c r="P436" s="190">
        <f t="shared" si="131"/>
        <v>11.690536</v>
      </c>
      <c r="Q436" s="190">
        <v>5.0000000000000001E-4</v>
      </c>
      <c r="R436" s="190">
        <f t="shared" si="132"/>
        <v>0.15730000000000002</v>
      </c>
      <c r="S436" s="190">
        <v>0</v>
      </c>
      <c r="T436" s="191">
        <f t="shared" si="133"/>
        <v>0</v>
      </c>
      <c r="AR436" s="192" t="s">
        <v>193</v>
      </c>
      <c r="AT436" s="192" t="s">
        <v>129</v>
      </c>
      <c r="AU436" s="192" t="s">
        <v>134</v>
      </c>
      <c r="AY436" s="106" t="s">
        <v>127</v>
      </c>
      <c r="BE436" s="193">
        <f t="shared" si="134"/>
        <v>0</v>
      </c>
      <c r="BF436" s="193">
        <f t="shared" si="135"/>
        <v>0</v>
      </c>
      <c r="BG436" s="193">
        <f t="shared" si="136"/>
        <v>0</v>
      </c>
      <c r="BH436" s="193">
        <f t="shared" si="137"/>
        <v>0</v>
      </c>
      <c r="BI436" s="193">
        <f t="shared" si="138"/>
        <v>0</v>
      </c>
      <c r="BJ436" s="106" t="s">
        <v>134</v>
      </c>
      <c r="BK436" s="193">
        <f t="shared" si="139"/>
        <v>0</v>
      </c>
      <c r="BL436" s="106" t="s">
        <v>193</v>
      </c>
      <c r="BM436" s="192" t="s">
        <v>1265</v>
      </c>
    </row>
    <row r="437" spans="2:65" s="113" customFormat="1" ht="16.5" customHeight="1" x14ac:dyDescent="0.2">
      <c r="B437" s="70"/>
      <c r="C437" s="75" t="s">
        <v>1266</v>
      </c>
      <c r="D437" s="75" t="s">
        <v>213</v>
      </c>
      <c r="E437" s="76" t="s">
        <v>1267</v>
      </c>
      <c r="F437" s="206" t="s">
        <v>1268</v>
      </c>
      <c r="G437" s="207" t="s">
        <v>332</v>
      </c>
      <c r="H437" s="208">
        <v>320.892</v>
      </c>
      <c r="I437" s="77"/>
      <c r="J437" s="212">
        <f t="shared" si="130"/>
        <v>0</v>
      </c>
      <c r="K437" s="78"/>
      <c r="L437" s="194"/>
      <c r="M437" s="195" t="s">
        <v>1</v>
      </c>
      <c r="N437" s="196" t="s">
        <v>38</v>
      </c>
      <c r="O437" s="190">
        <v>0</v>
      </c>
      <c r="P437" s="190">
        <f t="shared" si="131"/>
        <v>0</v>
      </c>
      <c r="Q437" s="190">
        <v>1.2E-4</v>
      </c>
      <c r="R437" s="190">
        <f t="shared" si="132"/>
        <v>3.8507039999999999E-2</v>
      </c>
      <c r="S437" s="190">
        <v>0</v>
      </c>
      <c r="T437" s="191">
        <f t="shared" si="133"/>
        <v>0</v>
      </c>
      <c r="AR437" s="192" t="s">
        <v>260</v>
      </c>
      <c r="AT437" s="192" t="s">
        <v>213</v>
      </c>
      <c r="AU437" s="192" t="s">
        <v>134</v>
      </c>
      <c r="AY437" s="106" t="s">
        <v>127</v>
      </c>
      <c r="BE437" s="193">
        <f t="shared" si="134"/>
        <v>0</v>
      </c>
      <c r="BF437" s="193">
        <f t="shared" si="135"/>
        <v>0</v>
      </c>
      <c r="BG437" s="193">
        <f t="shared" si="136"/>
        <v>0</v>
      </c>
      <c r="BH437" s="193">
        <f t="shared" si="137"/>
        <v>0</v>
      </c>
      <c r="BI437" s="193">
        <f t="shared" si="138"/>
        <v>0</v>
      </c>
      <c r="BJ437" s="106" t="s">
        <v>134</v>
      </c>
      <c r="BK437" s="193">
        <f t="shared" si="139"/>
        <v>0</v>
      </c>
      <c r="BL437" s="106" t="s">
        <v>193</v>
      </c>
      <c r="BM437" s="192" t="s">
        <v>1269</v>
      </c>
    </row>
    <row r="438" spans="2:65" s="113" customFormat="1" ht="24.2" customHeight="1" x14ac:dyDescent="0.2">
      <c r="B438" s="70"/>
      <c r="C438" s="71" t="s">
        <v>1270</v>
      </c>
      <c r="D438" s="71" t="s">
        <v>129</v>
      </c>
      <c r="E438" s="72" t="s">
        <v>1271</v>
      </c>
      <c r="F438" s="201" t="s">
        <v>1272</v>
      </c>
      <c r="G438" s="202" t="s">
        <v>332</v>
      </c>
      <c r="H438" s="203">
        <v>263.88600000000002</v>
      </c>
      <c r="I438" s="73"/>
      <c r="J438" s="210">
        <f t="shared" si="130"/>
        <v>0</v>
      </c>
      <c r="K438" s="74"/>
      <c r="L438" s="70"/>
      <c r="M438" s="188" t="s">
        <v>1</v>
      </c>
      <c r="N438" s="189" t="s">
        <v>38</v>
      </c>
      <c r="O438" s="190">
        <v>2.9159999999999998E-2</v>
      </c>
      <c r="P438" s="190">
        <f t="shared" si="131"/>
        <v>7.6949157600000007</v>
      </c>
      <c r="Q438" s="190">
        <v>5.0000000000000001E-4</v>
      </c>
      <c r="R438" s="190">
        <f t="shared" si="132"/>
        <v>0.131943</v>
      </c>
      <c r="S438" s="190">
        <v>0</v>
      </c>
      <c r="T438" s="191">
        <f t="shared" si="133"/>
        <v>0</v>
      </c>
      <c r="AR438" s="192" t="s">
        <v>193</v>
      </c>
      <c r="AT438" s="192" t="s">
        <v>129</v>
      </c>
      <c r="AU438" s="192" t="s">
        <v>134</v>
      </c>
      <c r="AY438" s="106" t="s">
        <v>127</v>
      </c>
      <c r="BE438" s="193">
        <f t="shared" si="134"/>
        <v>0</v>
      </c>
      <c r="BF438" s="193">
        <f t="shared" si="135"/>
        <v>0</v>
      </c>
      <c r="BG438" s="193">
        <f t="shared" si="136"/>
        <v>0</v>
      </c>
      <c r="BH438" s="193">
        <f t="shared" si="137"/>
        <v>0</v>
      </c>
      <c r="BI438" s="193">
        <f t="shared" si="138"/>
        <v>0</v>
      </c>
      <c r="BJ438" s="106" t="s">
        <v>134</v>
      </c>
      <c r="BK438" s="193">
        <f t="shared" si="139"/>
        <v>0</v>
      </c>
      <c r="BL438" s="106" t="s">
        <v>193</v>
      </c>
      <c r="BM438" s="192" t="s">
        <v>1273</v>
      </c>
    </row>
    <row r="439" spans="2:65" s="113" customFormat="1" ht="24.2" customHeight="1" x14ac:dyDescent="0.2">
      <c r="B439" s="70"/>
      <c r="C439" s="75" t="s">
        <v>1274</v>
      </c>
      <c r="D439" s="75" t="s">
        <v>213</v>
      </c>
      <c r="E439" s="76" t="s">
        <v>1275</v>
      </c>
      <c r="F439" s="206" t="s">
        <v>1276</v>
      </c>
      <c r="G439" s="207" t="s">
        <v>332</v>
      </c>
      <c r="H439" s="208">
        <v>277.08</v>
      </c>
      <c r="I439" s="77"/>
      <c r="J439" s="212">
        <f t="shared" si="130"/>
        <v>0</v>
      </c>
      <c r="K439" s="78"/>
      <c r="L439" s="194"/>
      <c r="M439" s="195" t="s">
        <v>1</v>
      </c>
      <c r="N439" s="196" t="s">
        <v>38</v>
      </c>
      <c r="O439" s="190">
        <v>0</v>
      </c>
      <c r="P439" s="190">
        <f t="shared" si="131"/>
        <v>0</v>
      </c>
      <c r="Q439" s="190">
        <v>1E-4</v>
      </c>
      <c r="R439" s="190">
        <f t="shared" si="132"/>
        <v>2.7708E-2</v>
      </c>
      <c r="S439" s="190">
        <v>0</v>
      </c>
      <c r="T439" s="191">
        <f t="shared" si="133"/>
        <v>0</v>
      </c>
      <c r="AR439" s="192" t="s">
        <v>260</v>
      </c>
      <c r="AT439" s="192" t="s">
        <v>213</v>
      </c>
      <c r="AU439" s="192" t="s">
        <v>134</v>
      </c>
      <c r="AY439" s="106" t="s">
        <v>127</v>
      </c>
      <c r="BE439" s="193">
        <f t="shared" si="134"/>
        <v>0</v>
      </c>
      <c r="BF439" s="193">
        <f t="shared" si="135"/>
        <v>0</v>
      </c>
      <c r="BG439" s="193">
        <f t="shared" si="136"/>
        <v>0</v>
      </c>
      <c r="BH439" s="193">
        <f t="shared" si="137"/>
        <v>0</v>
      </c>
      <c r="BI439" s="193">
        <f t="shared" si="138"/>
        <v>0</v>
      </c>
      <c r="BJ439" s="106" t="s">
        <v>134</v>
      </c>
      <c r="BK439" s="193">
        <f t="shared" si="139"/>
        <v>0</v>
      </c>
      <c r="BL439" s="106" t="s">
        <v>193</v>
      </c>
      <c r="BM439" s="192" t="s">
        <v>1277</v>
      </c>
    </row>
    <row r="440" spans="2:65" s="113" customFormat="1" ht="24.2" customHeight="1" x14ac:dyDescent="0.2">
      <c r="B440" s="70"/>
      <c r="C440" s="71" t="s">
        <v>1278</v>
      </c>
      <c r="D440" s="71" t="s">
        <v>129</v>
      </c>
      <c r="E440" s="72" t="s">
        <v>1279</v>
      </c>
      <c r="F440" s="201" t="s">
        <v>1280</v>
      </c>
      <c r="G440" s="202" t="s">
        <v>877</v>
      </c>
      <c r="H440" s="203">
        <v>831.61699999999996</v>
      </c>
      <c r="I440" s="73"/>
      <c r="J440" s="210">
        <f t="shared" si="130"/>
        <v>0</v>
      </c>
      <c r="K440" s="74"/>
      <c r="L440" s="70"/>
      <c r="M440" s="188" t="s">
        <v>1</v>
      </c>
      <c r="N440" s="189" t="s">
        <v>38</v>
      </c>
      <c r="O440" s="190">
        <v>0</v>
      </c>
      <c r="P440" s="190">
        <f t="shared" si="131"/>
        <v>0</v>
      </c>
      <c r="Q440" s="190">
        <v>0</v>
      </c>
      <c r="R440" s="190">
        <f t="shared" si="132"/>
        <v>0</v>
      </c>
      <c r="S440" s="190">
        <v>0</v>
      </c>
      <c r="T440" s="191">
        <f t="shared" si="133"/>
        <v>0</v>
      </c>
      <c r="AR440" s="192" t="s">
        <v>193</v>
      </c>
      <c r="AT440" s="192" t="s">
        <v>129</v>
      </c>
      <c r="AU440" s="192" t="s">
        <v>134</v>
      </c>
      <c r="AY440" s="106" t="s">
        <v>127</v>
      </c>
      <c r="BE440" s="193">
        <f t="shared" si="134"/>
        <v>0</v>
      </c>
      <c r="BF440" s="193">
        <f t="shared" si="135"/>
        <v>0</v>
      </c>
      <c r="BG440" s="193">
        <f t="shared" si="136"/>
        <v>0</v>
      </c>
      <c r="BH440" s="193">
        <f t="shared" si="137"/>
        <v>0</v>
      </c>
      <c r="BI440" s="193">
        <f t="shared" si="138"/>
        <v>0</v>
      </c>
      <c r="BJ440" s="106" t="s">
        <v>134</v>
      </c>
      <c r="BK440" s="193">
        <f t="shared" si="139"/>
        <v>0</v>
      </c>
      <c r="BL440" s="106" t="s">
        <v>193</v>
      </c>
      <c r="BM440" s="192" t="s">
        <v>1281</v>
      </c>
    </row>
    <row r="441" spans="2:65" s="177" customFormat="1" ht="22.7" customHeight="1" x14ac:dyDescent="0.2">
      <c r="B441" s="176"/>
      <c r="D441" s="178" t="s">
        <v>71</v>
      </c>
      <c r="E441" s="186" t="s">
        <v>1282</v>
      </c>
      <c r="F441" s="204" t="s">
        <v>1283</v>
      </c>
      <c r="G441" s="205"/>
      <c r="H441" s="205"/>
      <c r="J441" s="211">
        <f>BK441</f>
        <v>0</v>
      </c>
      <c r="L441" s="176"/>
      <c r="M441" s="181"/>
      <c r="P441" s="182">
        <f>SUM(P442:P446)</f>
        <v>122.61919001999999</v>
      </c>
      <c r="R441" s="182">
        <f>SUM(R442:R446)</f>
        <v>0.18329202</v>
      </c>
      <c r="T441" s="183">
        <f>SUM(T442:T446)</f>
        <v>0</v>
      </c>
      <c r="AR441" s="178" t="s">
        <v>134</v>
      </c>
      <c r="AT441" s="184" t="s">
        <v>71</v>
      </c>
      <c r="AU441" s="184" t="s">
        <v>80</v>
      </c>
      <c r="AY441" s="178" t="s">
        <v>127</v>
      </c>
      <c r="BK441" s="185">
        <f>SUM(BK442:BK446)</f>
        <v>0</v>
      </c>
    </row>
    <row r="442" spans="2:65" s="113" customFormat="1" ht="33" customHeight="1" x14ac:dyDescent="0.2">
      <c r="B442" s="70"/>
      <c r="C442" s="71" t="s">
        <v>1284</v>
      </c>
      <c r="D442" s="71" t="s">
        <v>129</v>
      </c>
      <c r="E442" s="72" t="s">
        <v>1285</v>
      </c>
      <c r="F442" s="201" t="s">
        <v>1286</v>
      </c>
      <c r="G442" s="202" t="s">
        <v>138</v>
      </c>
      <c r="H442" s="203">
        <v>167.09399999999999</v>
      </c>
      <c r="I442" s="73"/>
      <c r="J442" s="210">
        <f>ROUND(I442*H442,2)</f>
        <v>0</v>
      </c>
      <c r="K442" s="74"/>
      <c r="L442" s="70"/>
      <c r="M442" s="188" t="s">
        <v>1</v>
      </c>
      <c r="N442" s="189" t="s">
        <v>38</v>
      </c>
      <c r="O442" s="190">
        <v>0.19922999999999999</v>
      </c>
      <c r="P442" s="190">
        <f>O442*H442</f>
        <v>33.290137619999996</v>
      </c>
      <c r="Q442" s="190">
        <v>6.8000000000000005E-4</v>
      </c>
      <c r="R442" s="190">
        <f>Q442*H442</f>
        <v>0.11362392</v>
      </c>
      <c r="S442" s="190">
        <v>0</v>
      </c>
      <c r="T442" s="191">
        <f>S442*H442</f>
        <v>0</v>
      </c>
      <c r="AR442" s="192" t="s">
        <v>193</v>
      </c>
      <c r="AT442" s="192" t="s">
        <v>129</v>
      </c>
      <c r="AU442" s="192" t="s">
        <v>134</v>
      </c>
      <c r="AY442" s="106" t="s">
        <v>127</v>
      </c>
      <c r="BE442" s="193">
        <f>IF(N442="základná",J442,0)</f>
        <v>0</v>
      </c>
      <c r="BF442" s="193">
        <f>IF(N442="znížená",J442,0)</f>
        <v>0</v>
      </c>
      <c r="BG442" s="193">
        <f>IF(N442="zákl. prenesená",J442,0)</f>
        <v>0</v>
      </c>
      <c r="BH442" s="193">
        <f>IF(N442="zníž. prenesená",J442,0)</f>
        <v>0</v>
      </c>
      <c r="BI442" s="193">
        <f>IF(N442="nulová",J442,0)</f>
        <v>0</v>
      </c>
      <c r="BJ442" s="106" t="s">
        <v>134</v>
      </c>
      <c r="BK442" s="193">
        <f>ROUND(I442*H442,2)</f>
        <v>0</v>
      </c>
      <c r="BL442" s="106" t="s">
        <v>193</v>
      </c>
      <c r="BM442" s="192" t="s">
        <v>1287</v>
      </c>
    </row>
    <row r="443" spans="2:65" s="113" customFormat="1" ht="24.2" customHeight="1" x14ac:dyDescent="0.2">
      <c r="B443" s="70"/>
      <c r="C443" s="71" t="s">
        <v>1288</v>
      </c>
      <c r="D443" s="71" t="s">
        <v>129</v>
      </c>
      <c r="E443" s="72" t="s">
        <v>1289</v>
      </c>
      <c r="F443" s="201" t="s">
        <v>1290</v>
      </c>
      <c r="G443" s="202" t="s">
        <v>138</v>
      </c>
      <c r="H443" s="203">
        <v>167.09399999999999</v>
      </c>
      <c r="I443" s="73"/>
      <c r="J443" s="210">
        <f>ROUND(I443*H443,2)</f>
        <v>0</v>
      </c>
      <c r="K443" s="74"/>
      <c r="L443" s="70"/>
      <c r="M443" s="188" t="s">
        <v>1</v>
      </c>
      <c r="N443" s="189" t="s">
        <v>38</v>
      </c>
      <c r="O443" s="190">
        <v>0.28438000000000002</v>
      </c>
      <c r="P443" s="190">
        <f>O443*H443</f>
        <v>47.518191720000004</v>
      </c>
      <c r="Q443" s="190">
        <v>2.1000000000000001E-4</v>
      </c>
      <c r="R443" s="190">
        <f>Q443*H443</f>
        <v>3.5089740000000001E-2</v>
      </c>
      <c r="S443" s="190">
        <v>0</v>
      </c>
      <c r="T443" s="191">
        <f>S443*H443</f>
        <v>0</v>
      </c>
      <c r="AR443" s="192" t="s">
        <v>193</v>
      </c>
      <c r="AT443" s="192" t="s">
        <v>129</v>
      </c>
      <c r="AU443" s="192" t="s">
        <v>134</v>
      </c>
      <c r="AY443" s="106" t="s">
        <v>127</v>
      </c>
      <c r="BE443" s="193">
        <f>IF(N443="základná",J443,0)</f>
        <v>0</v>
      </c>
      <c r="BF443" s="193">
        <f>IF(N443="znížená",J443,0)</f>
        <v>0</v>
      </c>
      <c r="BG443" s="193">
        <f>IF(N443="zákl. prenesená",J443,0)</f>
        <v>0</v>
      </c>
      <c r="BH443" s="193">
        <f>IF(N443="zníž. prenesená",J443,0)</f>
        <v>0</v>
      </c>
      <c r="BI443" s="193">
        <f>IF(N443="nulová",J443,0)</f>
        <v>0</v>
      </c>
      <c r="BJ443" s="106" t="s">
        <v>134</v>
      </c>
      <c r="BK443" s="193">
        <f>ROUND(I443*H443,2)</f>
        <v>0</v>
      </c>
      <c r="BL443" s="106" t="s">
        <v>193</v>
      </c>
      <c r="BM443" s="192" t="s">
        <v>1291</v>
      </c>
    </row>
    <row r="444" spans="2:65" s="113" customFormat="1" ht="24.2" customHeight="1" x14ac:dyDescent="0.2">
      <c r="B444" s="70"/>
      <c r="C444" s="71" t="s">
        <v>1292</v>
      </c>
      <c r="D444" s="71" t="s">
        <v>129</v>
      </c>
      <c r="E444" s="72" t="s">
        <v>1293</v>
      </c>
      <c r="F444" s="201" t="s">
        <v>1294</v>
      </c>
      <c r="G444" s="202" t="s">
        <v>138</v>
      </c>
      <c r="H444" s="203">
        <v>167.09399999999999</v>
      </c>
      <c r="I444" s="73"/>
      <c r="J444" s="210">
        <f>ROUND(I444*H444,2)</f>
        <v>0</v>
      </c>
      <c r="K444" s="74"/>
      <c r="L444" s="70"/>
      <c r="M444" s="188" t="s">
        <v>1</v>
      </c>
      <c r="N444" s="189" t="s">
        <v>38</v>
      </c>
      <c r="O444" s="190">
        <v>0.14813999999999999</v>
      </c>
      <c r="P444" s="190">
        <f>O444*H444</f>
        <v>24.753305159999996</v>
      </c>
      <c r="Q444" s="190">
        <v>8.0000000000000007E-5</v>
      </c>
      <c r="R444" s="190">
        <f>Q444*H444</f>
        <v>1.3367520000000001E-2</v>
      </c>
      <c r="S444" s="190">
        <v>0</v>
      </c>
      <c r="T444" s="191">
        <f>S444*H444</f>
        <v>0</v>
      </c>
      <c r="AR444" s="192" t="s">
        <v>193</v>
      </c>
      <c r="AT444" s="192" t="s">
        <v>129</v>
      </c>
      <c r="AU444" s="192" t="s">
        <v>134</v>
      </c>
      <c r="AY444" s="106" t="s">
        <v>127</v>
      </c>
      <c r="BE444" s="193">
        <f>IF(N444="základná",J444,0)</f>
        <v>0</v>
      </c>
      <c r="BF444" s="193">
        <f>IF(N444="znížená",J444,0)</f>
        <v>0</v>
      </c>
      <c r="BG444" s="193">
        <f>IF(N444="zákl. prenesená",J444,0)</f>
        <v>0</v>
      </c>
      <c r="BH444" s="193">
        <f>IF(N444="zníž. prenesená",J444,0)</f>
        <v>0</v>
      </c>
      <c r="BI444" s="193">
        <f>IF(N444="nulová",J444,0)</f>
        <v>0</v>
      </c>
      <c r="BJ444" s="106" t="s">
        <v>134</v>
      </c>
      <c r="BK444" s="193">
        <f>ROUND(I444*H444,2)</f>
        <v>0</v>
      </c>
      <c r="BL444" s="106" t="s">
        <v>193</v>
      </c>
      <c r="BM444" s="192" t="s">
        <v>1295</v>
      </c>
    </row>
    <row r="445" spans="2:65" s="113" customFormat="1" ht="24.2" customHeight="1" x14ac:dyDescent="0.2">
      <c r="B445" s="70"/>
      <c r="C445" s="71" t="s">
        <v>1296</v>
      </c>
      <c r="D445" s="71" t="s">
        <v>129</v>
      </c>
      <c r="E445" s="72" t="s">
        <v>1297</v>
      </c>
      <c r="F445" s="201" t="s">
        <v>1298</v>
      </c>
      <c r="G445" s="202" t="s">
        <v>138</v>
      </c>
      <c r="H445" s="203">
        <v>12.488</v>
      </c>
      <c r="I445" s="73"/>
      <c r="J445" s="210">
        <f>ROUND(I445*H445,2)</f>
        <v>0</v>
      </c>
      <c r="K445" s="74"/>
      <c r="L445" s="70"/>
      <c r="M445" s="188" t="s">
        <v>1</v>
      </c>
      <c r="N445" s="189" t="s">
        <v>38</v>
      </c>
      <c r="O445" s="190">
        <v>0.33776</v>
      </c>
      <c r="P445" s="190">
        <f>O445*H445</f>
        <v>4.2179468799999995</v>
      </c>
      <c r="Q445" s="190">
        <v>4.2000000000000002E-4</v>
      </c>
      <c r="R445" s="190">
        <f>Q445*H445</f>
        <v>5.2449599999999999E-3</v>
      </c>
      <c r="S445" s="190">
        <v>0</v>
      </c>
      <c r="T445" s="191">
        <f>S445*H445</f>
        <v>0</v>
      </c>
      <c r="AR445" s="192" t="s">
        <v>193</v>
      </c>
      <c r="AT445" s="192" t="s">
        <v>129</v>
      </c>
      <c r="AU445" s="192" t="s">
        <v>134</v>
      </c>
      <c r="AY445" s="106" t="s">
        <v>127</v>
      </c>
      <c r="BE445" s="193">
        <f>IF(N445="základná",J445,0)</f>
        <v>0</v>
      </c>
      <c r="BF445" s="193">
        <f>IF(N445="znížená",J445,0)</f>
        <v>0</v>
      </c>
      <c r="BG445" s="193">
        <f>IF(N445="zákl. prenesená",J445,0)</f>
        <v>0</v>
      </c>
      <c r="BH445" s="193">
        <f>IF(N445="zníž. prenesená",J445,0)</f>
        <v>0</v>
      </c>
      <c r="BI445" s="193">
        <f>IF(N445="nulová",J445,0)</f>
        <v>0</v>
      </c>
      <c r="BJ445" s="106" t="s">
        <v>134</v>
      </c>
      <c r="BK445" s="193">
        <f>ROUND(I445*H445,2)</f>
        <v>0</v>
      </c>
      <c r="BL445" s="106" t="s">
        <v>193</v>
      </c>
      <c r="BM445" s="192" t="s">
        <v>1299</v>
      </c>
    </row>
    <row r="446" spans="2:65" s="113" customFormat="1" ht="24.2" customHeight="1" x14ac:dyDescent="0.2">
      <c r="B446" s="70"/>
      <c r="C446" s="71" t="s">
        <v>1300</v>
      </c>
      <c r="D446" s="71" t="s">
        <v>129</v>
      </c>
      <c r="E446" s="72" t="s">
        <v>1301</v>
      </c>
      <c r="F446" s="201" t="s">
        <v>1302</v>
      </c>
      <c r="G446" s="202" t="s">
        <v>138</v>
      </c>
      <c r="H446" s="203">
        <v>38.014000000000003</v>
      </c>
      <c r="I446" s="73"/>
      <c r="J446" s="210">
        <f>ROUND(I446*H446,2)</f>
        <v>0</v>
      </c>
      <c r="K446" s="74"/>
      <c r="L446" s="70"/>
      <c r="M446" s="188" t="s">
        <v>1</v>
      </c>
      <c r="N446" s="189" t="s">
        <v>38</v>
      </c>
      <c r="O446" s="190">
        <v>0.33776</v>
      </c>
      <c r="P446" s="190">
        <f>O446*H446</f>
        <v>12.839608640000002</v>
      </c>
      <c r="Q446" s="190">
        <v>4.2000000000000002E-4</v>
      </c>
      <c r="R446" s="190">
        <f>Q446*H446</f>
        <v>1.5965880000000002E-2</v>
      </c>
      <c r="S446" s="190">
        <v>0</v>
      </c>
      <c r="T446" s="191">
        <f>S446*H446</f>
        <v>0</v>
      </c>
      <c r="AR446" s="192" t="s">
        <v>193</v>
      </c>
      <c r="AT446" s="192" t="s">
        <v>129</v>
      </c>
      <c r="AU446" s="192" t="s">
        <v>134</v>
      </c>
      <c r="AY446" s="106" t="s">
        <v>127</v>
      </c>
      <c r="BE446" s="193">
        <f>IF(N446="základná",J446,0)</f>
        <v>0</v>
      </c>
      <c r="BF446" s="193">
        <f>IF(N446="znížená",J446,0)</f>
        <v>0</v>
      </c>
      <c r="BG446" s="193">
        <f>IF(N446="zákl. prenesená",J446,0)</f>
        <v>0</v>
      </c>
      <c r="BH446" s="193">
        <f>IF(N446="zníž. prenesená",J446,0)</f>
        <v>0</v>
      </c>
      <c r="BI446" s="193">
        <f>IF(N446="nulová",J446,0)</f>
        <v>0</v>
      </c>
      <c r="BJ446" s="106" t="s">
        <v>134</v>
      </c>
      <c r="BK446" s="193">
        <f>ROUND(I446*H446,2)</f>
        <v>0</v>
      </c>
      <c r="BL446" s="106" t="s">
        <v>193</v>
      </c>
      <c r="BM446" s="192" t="s">
        <v>1303</v>
      </c>
    </row>
    <row r="447" spans="2:65" s="177" customFormat="1" ht="22.7" customHeight="1" x14ac:dyDescent="0.2">
      <c r="B447" s="176"/>
      <c r="D447" s="178" t="s">
        <v>71</v>
      </c>
      <c r="E447" s="186" t="s">
        <v>1304</v>
      </c>
      <c r="F447" s="204" t="s">
        <v>1305</v>
      </c>
      <c r="G447" s="205"/>
      <c r="H447" s="205"/>
      <c r="J447" s="211">
        <f>BK447</f>
        <v>0</v>
      </c>
      <c r="L447" s="176"/>
      <c r="M447" s="181"/>
      <c r="P447" s="182">
        <f>SUM(P448:P452)</f>
        <v>503.29362284000001</v>
      </c>
      <c r="R447" s="182">
        <f>SUM(R448:R452)</f>
        <v>0.84374950999999998</v>
      </c>
      <c r="T447" s="183">
        <f>SUM(T448:T452)</f>
        <v>0.82102559999999991</v>
      </c>
      <c r="AR447" s="178" t="s">
        <v>134</v>
      </c>
      <c r="AT447" s="184" t="s">
        <v>71</v>
      </c>
      <c r="AU447" s="184" t="s">
        <v>80</v>
      </c>
      <c r="AY447" s="178" t="s">
        <v>127</v>
      </c>
      <c r="BK447" s="185">
        <f>SUM(BK448:BK452)</f>
        <v>0</v>
      </c>
    </row>
    <row r="448" spans="2:65" s="113" customFormat="1" ht="24.2" customHeight="1" x14ac:dyDescent="0.2">
      <c r="B448" s="70"/>
      <c r="C448" s="71" t="s">
        <v>1306</v>
      </c>
      <c r="D448" s="79" t="s">
        <v>129</v>
      </c>
      <c r="E448" s="72" t="s">
        <v>1307</v>
      </c>
      <c r="F448" s="201" t="s">
        <v>1308</v>
      </c>
      <c r="G448" s="202" t="s">
        <v>138</v>
      </c>
      <c r="H448" s="203">
        <v>2736.752</v>
      </c>
      <c r="I448" s="73"/>
      <c r="J448" s="210">
        <f>ROUND(I448*H448,2)</f>
        <v>0</v>
      </c>
      <c r="K448" s="74"/>
      <c r="L448" s="70"/>
      <c r="M448" s="188" t="s">
        <v>1</v>
      </c>
      <c r="N448" s="189" t="s">
        <v>38</v>
      </c>
      <c r="O448" s="190">
        <v>5.8000000000000003E-2</v>
      </c>
      <c r="P448" s="190">
        <f>O448*H448</f>
        <v>158.731616</v>
      </c>
      <c r="Q448" s="190">
        <v>0</v>
      </c>
      <c r="R448" s="190">
        <f>Q448*H448</f>
        <v>0</v>
      </c>
      <c r="S448" s="190">
        <v>2.9999999999999997E-4</v>
      </c>
      <c r="T448" s="191">
        <f>S448*H448</f>
        <v>0.82102559999999991</v>
      </c>
      <c r="AR448" s="192" t="s">
        <v>193</v>
      </c>
      <c r="AT448" s="192" t="s">
        <v>129</v>
      </c>
      <c r="AU448" s="192" t="s">
        <v>134</v>
      </c>
      <c r="AY448" s="106" t="s">
        <v>127</v>
      </c>
      <c r="BE448" s="193">
        <f>IF(N448="základná",J448,0)</f>
        <v>0</v>
      </c>
      <c r="BF448" s="193">
        <f>IF(N448="znížená",J448,0)</f>
        <v>0</v>
      </c>
      <c r="BG448" s="193">
        <f>IF(N448="zákl. prenesená",J448,0)</f>
        <v>0</v>
      </c>
      <c r="BH448" s="193">
        <f>IF(N448="zníž. prenesená",J448,0)</f>
        <v>0</v>
      </c>
      <c r="BI448" s="193">
        <f>IF(N448="nulová",J448,0)</f>
        <v>0</v>
      </c>
      <c r="BJ448" s="106" t="s">
        <v>134</v>
      </c>
      <c r="BK448" s="193">
        <f>ROUND(I448*H448,2)</f>
        <v>0</v>
      </c>
      <c r="BL448" s="106" t="s">
        <v>193</v>
      </c>
      <c r="BM448" s="192" t="s">
        <v>1309</v>
      </c>
    </row>
    <row r="449" spans="2:65" s="113" customFormat="1" ht="24.2" customHeight="1" x14ac:dyDescent="0.2">
      <c r="B449" s="70"/>
      <c r="C449" s="71" t="s">
        <v>1310</v>
      </c>
      <c r="D449" s="79" t="s">
        <v>129</v>
      </c>
      <c r="E449" s="72" t="s">
        <v>1311</v>
      </c>
      <c r="F449" s="201" t="s">
        <v>1312</v>
      </c>
      <c r="G449" s="202" t="s">
        <v>138</v>
      </c>
      <c r="H449" s="203">
        <v>2356.8319999999999</v>
      </c>
      <c r="I449" s="73"/>
      <c r="J449" s="210">
        <f>ROUND(I449*H449,2)</f>
        <v>0</v>
      </c>
      <c r="K449" s="74"/>
      <c r="L449" s="70"/>
      <c r="M449" s="188" t="s">
        <v>1</v>
      </c>
      <c r="N449" s="189" t="s">
        <v>38</v>
      </c>
      <c r="O449" s="190">
        <v>3.0179999999999998E-2</v>
      </c>
      <c r="P449" s="190">
        <f>O449*H449</f>
        <v>71.129189759999988</v>
      </c>
      <c r="Q449" s="190">
        <v>1E-4</v>
      </c>
      <c r="R449" s="190">
        <f>Q449*H449</f>
        <v>0.23568320000000001</v>
      </c>
      <c r="S449" s="190">
        <v>0</v>
      </c>
      <c r="T449" s="191">
        <f>S449*H449</f>
        <v>0</v>
      </c>
      <c r="AR449" s="192" t="s">
        <v>193</v>
      </c>
      <c r="AT449" s="192" t="s">
        <v>129</v>
      </c>
      <c r="AU449" s="192" t="s">
        <v>134</v>
      </c>
      <c r="AY449" s="106" t="s">
        <v>127</v>
      </c>
      <c r="BE449" s="193">
        <f>IF(N449="základná",J449,0)</f>
        <v>0</v>
      </c>
      <c r="BF449" s="193">
        <f>IF(N449="znížená",J449,0)</f>
        <v>0</v>
      </c>
      <c r="BG449" s="193">
        <f>IF(N449="zákl. prenesená",J449,0)</f>
        <v>0</v>
      </c>
      <c r="BH449" s="193">
        <f>IF(N449="zníž. prenesená",J449,0)</f>
        <v>0</v>
      </c>
      <c r="BI449" s="193">
        <f>IF(N449="nulová",J449,0)</f>
        <v>0</v>
      </c>
      <c r="BJ449" s="106" t="s">
        <v>134</v>
      </c>
      <c r="BK449" s="193">
        <f>ROUND(I449*H449,2)</f>
        <v>0</v>
      </c>
      <c r="BL449" s="106" t="s">
        <v>193</v>
      </c>
      <c r="BM449" s="192" t="s">
        <v>1313</v>
      </c>
    </row>
    <row r="450" spans="2:65" s="113" customFormat="1" ht="24.2" customHeight="1" x14ac:dyDescent="0.2">
      <c r="B450" s="70"/>
      <c r="C450" s="71" t="s">
        <v>1314</v>
      </c>
      <c r="D450" s="71" t="s">
        <v>129</v>
      </c>
      <c r="E450" s="72" t="s">
        <v>1315</v>
      </c>
      <c r="F450" s="201" t="s">
        <v>1316</v>
      </c>
      <c r="G450" s="202" t="s">
        <v>138</v>
      </c>
      <c r="H450" s="203">
        <v>222.065</v>
      </c>
      <c r="I450" s="73"/>
      <c r="J450" s="210">
        <f>ROUND(I450*H450,2)</f>
        <v>0</v>
      </c>
      <c r="K450" s="74"/>
      <c r="L450" s="70"/>
      <c r="M450" s="188" t="s">
        <v>1</v>
      </c>
      <c r="N450" s="189" t="s">
        <v>38</v>
      </c>
      <c r="O450" s="190">
        <v>4.4999999999999998E-2</v>
      </c>
      <c r="P450" s="190">
        <f>O450*H450</f>
        <v>9.9929249999999996</v>
      </c>
      <c r="Q450" s="190">
        <v>1.4999999999999999E-4</v>
      </c>
      <c r="R450" s="190">
        <f>Q450*H450</f>
        <v>3.3309749999999999E-2</v>
      </c>
      <c r="S450" s="190">
        <v>0</v>
      </c>
      <c r="T450" s="191">
        <f>S450*H450</f>
        <v>0</v>
      </c>
      <c r="AR450" s="192" t="s">
        <v>193</v>
      </c>
      <c r="AT450" s="192" t="s">
        <v>129</v>
      </c>
      <c r="AU450" s="192" t="s">
        <v>134</v>
      </c>
      <c r="AY450" s="106" t="s">
        <v>127</v>
      </c>
      <c r="BE450" s="193">
        <f>IF(N450="základná",J450,0)</f>
        <v>0</v>
      </c>
      <c r="BF450" s="193">
        <f>IF(N450="znížená",J450,0)</f>
        <v>0</v>
      </c>
      <c r="BG450" s="193">
        <f>IF(N450="zákl. prenesená",J450,0)</f>
        <v>0</v>
      </c>
      <c r="BH450" s="193">
        <f>IF(N450="zníž. prenesená",J450,0)</f>
        <v>0</v>
      </c>
      <c r="BI450" s="193">
        <f>IF(N450="nulová",J450,0)</f>
        <v>0</v>
      </c>
      <c r="BJ450" s="106" t="s">
        <v>134</v>
      </c>
      <c r="BK450" s="193">
        <f>ROUND(I450*H450,2)</f>
        <v>0</v>
      </c>
      <c r="BL450" s="106" t="s">
        <v>193</v>
      </c>
      <c r="BM450" s="192" t="s">
        <v>1317</v>
      </c>
    </row>
    <row r="451" spans="2:65" s="113" customFormat="1" ht="24.2" customHeight="1" x14ac:dyDescent="0.2">
      <c r="B451" s="70"/>
      <c r="C451" s="71" t="s">
        <v>1318</v>
      </c>
      <c r="D451" s="71" t="s">
        <v>129</v>
      </c>
      <c r="E451" s="72" t="s">
        <v>1319</v>
      </c>
      <c r="F451" s="201" t="s">
        <v>1320</v>
      </c>
      <c r="G451" s="202" t="s">
        <v>138</v>
      </c>
      <c r="H451" s="203">
        <v>1351.058</v>
      </c>
      <c r="I451" s="73"/>
      <c r="J451" s="210">
        <f>ROUND(I451*H451,2)</f>
        <v>0</v>
      </c>
      <c r="K451" s="74"/>
      <c r="L451" s="70"/>
      <c r="M451" s="188" t="s">
        <v>1</v>
      </c>
      <c r="N451" s="189" t="s">
        <v>38</v>
      </c>
      <c r="O451" s="190">
        <v>6.5070000000000003E-2</v>
      </c>
      <c r="P451" s="190">
        <f>O451*H451</f>
        <v>87.91334406</v>
      </c>
      <c r="Q451" s="190">
        <v>0</v>
      </c>
      <c r="R451" s="190">
        <f>Q451*H451</f>
        <v>0</v>
      </c>
      <c r="S451" s="190">
        <v>0</v>
      </c>
      <c r="T451" s="191">
        <f>S451*H451</f>
        <v>0</v>
      </c>
      <c r="AR451" s="192" t="s">
        <v>193</v>
      </c>
      <c r="AT451" s="192" t="s">
        <v>129</v>
      </c>
      <c r="AU451" s="192" t="s">
        <v>134</v>
      </c>
      <c r="AY451" s="106" t="s">
        <v>127</v>
      </c>
      <c r="BE451" s="193">
        <f>IF(N451="základná",J451,0)</f>
        <v>0</v>
      </c>
      <c r="BF451" s="193">
        <f>IF(N451="znížená",J451,0)</f>
        <v>0</v>
      </c>
      <c r="BG451" s="193">
        <f>IF(N451="zákl. prenesená",J451,0)</f>
        <v>0</v>
      </c>
      <c r="BH451" s="193">
        <f>IF(N451="zníž. prenesená",J451,0)</f>
        <v>0</v>
      </c>
      <c r="BI451" s="193">
        <f>IF(N451="nulová",J451,0)</f>
        <v>0</v>
      </c>
      <c r="BJ451" s="106" t="s">
        <v>134</v>
      </c>
      <c r="BK451" s="193">
        <f>ROUND(I451*H451,2)</f>
        <v>0</v>
      </c>
      <c r="BL451" s="106" t="s">
        <v>193</v>
      </c>
      <c r="BM451" s="192" t="s">
        <v>1321</v>
      </c>
    </row>
    <row r="452" spans="2:65" s="113" customFormat="1" ht="33" customHeight="1" x14ac:dyDescent="0.2">
      <c r="B452" s="70"/>
      <c r="C452" s="71" t="s">
        <v>1322</v>
      </c>
      <c r="D452" s="79" t="s">
        <v>129</v>
      </c>
      <c r="E452" s="72" t="s">
        <v>1323</v>
      </c>
      <c r="F452" s="201" t="s">
        <v>1324</v>
      </c>
      <c r="G452" s="202" t="s">
        <v>138</v>
      </c>
      <c r="H452" s="203">
        <v>2052.7020000000002</v>
      </c>
      <c r="I452" s="73"/>
      <c r="J452" s="210">
        <f>ROUND(I452*H452,2)</f>
        <v>0</v>
      </c>
      <c r="K452" s="74"/>
      <c r="L452" s="70"/>
      <c r="M452" s="188" t="s">
        <v>1</v>
      </c>
      <c r="N452" s="189" t="s">
        <v>38</v>
      </c>
      <c r="O452" s="190">
        <v>8.5510000000000003E-2</v>
      </c>
      <c r="P452" s="190">
        <f>O452*H452</f>
        <v>175.52654802000004</v>
      </c>
      <c r="Q452" s="190">
        <v>2.7999999999999998E-4</v>
      </c>
      <c r="R452" s="190">
        <f>Q452*H452</f>
        <v>0.57475655999999997</v>
      </c>
      <c r="S452" s="190">
        <v>0</v>
      </c>
      <c r="T452" s="191">
        <f>S452*H452</f>
        <v>0</v>
      </c>
      <c r="AR452" s="192" t="s">
        <v>193</v>
      </c>
      <c r="AT452" s="192" t="s">
        <v>129</v>
      </c>
      <c r="AU452" s="192" t="s">
        <v>134</v>
      </c>
      <c r="AY452" s="106" t="s">
        <v>127</v>
      </c>
      <c r="BE452" s="193">
        <f>IF(N452="základná",J452,0)</f>
        <v>0</v>
      </c>
      <c r="BF452" s="193">
        <f>IF(N452="znížená",J452,0)</f>
        <v>0</v>
      </c>
      <c r="BG452" s="193">
        <f>IF(N452="zákl. prenesená",J452,0)</f>
        <v>0</v>
      </c>
      <c r="BH452" s="193">
        <f>IF(N452="zníž. prenesená",J452,0)</f>
        <v>0</v>
      </c>
      <c r="BI452" s="193">
        <f>IF(N452="nulová",J452,0)</f>
        <v>0</v>
      </c>
      <c r="BJ452" s="106" t="s">
        <v>134</v>
      </c>
      <c r="BK452" s="193">
        <f>ROUND(I452*H452,2)</f>
        <v>0</v>
      </c>
      <c r="BL452" s="106" t="s">
        <v>193</v>
      </c>
      <c r="BM452" s="192" t="s">
        <v>1325</v>
      </c>
    </row>
    <row r="453" spans="2:65" s="177" customFormat="1" ht="22.7" customHeight="1" x14ac:dyDescent="0.2">
      <c r="B453" s="176"/>
      <c r="D453" s="178" t="s">
        <v>71</v>
      </c>
      <c r="E453" s="186" t="s">
        <v>1326</v>
      </c>
      <c r="F453" s="204" t="s">
        <v>1327</v>
      </c>
      <c r="G453" s="205"/>
      <c r="H453" s="205"/>
      <c r="J453" s="211">
        <f>BK453</f>
        <v>0</v>
      </c>
      <c r="L453" s="176"/>
      <c r="M453" s="181"/>
      <c r="P453" s="182">
        <f>SUM(P454:P455)</f>
        <v>4.4341100000000004</v>
      </c>
      <c r="R453" s="182">
        <f>SUM(R454:R455)</f>
        <v>0</v>
      </c>
      <c r="T453" s="183">
        <f>SUM(T454:T455)</f>
        <v>0</v>
      </c>
      <c r="AR453" s="178" t="s">
        <v>134</v>
      </c>
      <c r="AT453" s="184" t="s">
        <v>71</v>
      </c>
      <c r="AU453" s="184" t="s">
        <v>80</v>
      </c>
      <c r="AY453" s="178" t="s">
        <v>127</v>
      </c>
      <c r="BK453" s="185">
        <f>SUM(BK454:BK455)</f>
        <v>0</v>
      </c>
    </row>
    <row r="454" spans="2:65" s="113" customFormat="1" ht="37.700000000000003" customHeight="1" x14ac:dyDescent="0.2">
      <c r="B454" s="70"/>
      <c r="C454" s="71" t="s">
        <v>1328</v>
      </c>
      <c r="D454" s="71" t="s">
        <v>129</v>
      </c>
      <c r="E454" s="72" t="s">
        <v>1329</v>
      </c>
      <c r="F454" s="201" t="s">
        <v>1330</v>
      </c>
      <c r="G454" s="202" t="s">
        <v>234</v>
      </c>
      <c r="H454" s="203">
        <v>1</v>
      </c>
      <c r="I454" s="73">
        <v>0</v>
      </c>
      <c r="J454" s="210">
        <f>ROUND(I454*H454,2)</f>
        <v>0</v>
      </c>
      <c r="K454" s="74"/>
      <c r="L454" s="70"/>
      <c r="M454" s="188" t="s">
        <v>1</v>
      </c>
      <c r="N454" s="189" t="s">
        <v>38</v>
      </c>
      <c r="O454" s="190">
        <v>4.4341100000000004</v>
      </c>
      <c r="P454" s="190">
        <f>O454*H454</f>
        <v>4.4341100000000004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AR454" s="192" t="s">
        <v>193</v>
      </c>
      <c r="AT454" s="192" t="s">
        <v>129</v>
      </c>
      <c r="AU454" s="192" t="s">
        <v>134</v>
      </c>
      <c r="AY454" s="106" t="s">
        <v>127</v>
      </c>
      <c r="BE454" s="193">
        <f>IF(N454="základná",J454,0)</f>
        <v>0</v>
      </c>
      <c r="BF454" s="193">
        <f>IF(N454="znížená",J454,0)</f>
        <v>0</v>
      </c>
      <c r="BG454" s="193">
        <f>IF(N454="zákl. prenesená",J454,0)</f>
        <v>0</v>
      </c>
      <c r="BH454" s="193">
        <f>IF(N454="zníž. prenesená",J454,0)</f>
        <v>0</v>
      </c>
      <c r="BI454" s="193">
        <f>IF(N454="nulová",J454,0)</f>
        <v>0</v>
      </c>
      <c r="BJ454" s="106" t="s">
        <v>134</v>
      </c>
      <c r="BK454" s="193">
        <f>ROUND(I454*H454,2)</f>
        <v>0</v>
      </c>
      <c r="BL454" s="106" t="s">
        <v>193</v>
      </c>
      <c r="BM454" s="192" t="s">
        <v>1331</v>
      </c>
    </row>
    <row r="455" spans="2:65" s="113" customFormat="1" ht="24.2" customHeight="1" x14ac:dyDescent="0.2">
      <c r="B455" s="70"/>
      <c r="C455" s="71" t="s">
        <v>1332</v>
      </c>
      <c r="D455" s="71" t="s">
        <v>129</v>
      </c>
      <c r="E455" s="72" t="s">
        <v>1333</v>
      </c>
      <c r="F455" s="201" t="s">
        <v>1334</v>
      </c>
      <c r="G455" s="202" t="s">
        <v>877</v>
      </c>
      <c r="H455" s="203">
        <v>32.799999999999997</v>
      </c>
      <c r="I455" s="73">
        <v>0</v>
      </c>
      <c r="J455" s="210">
        <f>ROUND(I455*H455,2)</f>
        <v>0</v>
      </c>
      <c r="K455" s="74"/>
      <c r="L455" s="70"/>
      <c r="M455" s="197" t="s">
        <v>1</v>
      </c>
      <c r="N455" s="198" t="s">
        <v>38</v>
      </c>
      <c r="O455" s="199">
        <v>0</v>
      </c>
      <c r="P455" s="199">
        <f>O455*H455</f>
        <v>0</v>
      </c>
      <c r="Q455" s="199">
        <v>0</v>
      </c>
      <c r="R455" s="199">
        <f>Q455*H455</f>
        <v>0</v>
      </c>
      <c r="S455" s="199">
        <v>0</v>
      </c>
      <c r="T455" s="200">
        <f>S455*H455</f>
        <v>0</v>
      </c>
      <c r="AR455" s="192" t="s">
        <v>193</v>
      </c>
      <c r="AT455" s="192" t="s">
        <v>129</v>
      </c>
      <c r="AU455" s="192" t="s">
        <v>134</v>
      </c>
      <c r="AY455" s="106" t="s">
        <v>127</v>
      </c>
      <c r="BE455" s="193">
        <f>IF(N455="základná",J455,0)</f>
        <v>0</v>
      </c>
      <c r="BF455" s="193">
        <f>IF(N455="znížená",J455,0)</f>
        <v>0</v>
      </c>
      <c r="BG455" s="193">
        <f>IF(N455="zákl. prenesená",J455,0)</f>
        <v>0</v>
      </c>
      <c r="BH455" s="193">
        <f>IF(N455="zníž. prenesená",J455,0)</f>
        <v>0</v>
      </c>
      <c r="BI455" s="193">
        <f>IF(N455="nulová",J455,0)</f>
        <v>0</v>
      </c>
      <c r="BJ455" s="106" t="s">
        <v>134</v>
      </c>
      <c r="BK455" s="193">
        <f>ROUND(I455*H455,2)</f>
        <v>0</v>
      </c>
      <c r="BL455" s="106" t="s">
        <v>193</v>
      </c>
      <c r="BM455" s="192" t="s">
        <v>1335</v>
      </c>
    </row>
    <row r="456" spans="2:65" s="113" customFormat="1" ht="12" x14ac:dyDescent="0.2">
      <c r="B456" s="70"/>
      <c r="D456" s="218"/>
      <c r="E456" s="216"/>
      <c r="F456" s="215"/>
      <c r="G456" s="219"/>
      <c r="H456" s="220"/>
      <c r="I456" s="221"/>
      <c r="J456" s="224"/>
      <c r="K456" s="225"/>
      <c r="L456" s="70"/>
      <c r="M456" s="214"/>
      <c r="N456" s="189"/>
      <c r="O456" s="190"/>
      <c r="P456" s="190"/>
      <c r="Q456" s="190"/>
      <c r="R456" s="190"/>
      <c r="S456" s="190"/>
      <c r="T456" s="190"/>
      <c r="AR456" s="192"/>
      <c r="AT456" s="192"/>
      <c r="AU456" s="192"/>
      <c r="AY456" s="106"/>
      <c r="BE456" s="193"/>
      <c r="BF456" s="193"/>
      <c r="BG456" s="193"/>
      <c r="BH456" s="193"/>
      <c r="BI456" s="193"/>
      <c r="BJ456" s="106"/>
      <c r="BK456" s="193"/>
      <c r="BL456" s="106"/>
      <c r="BM456" s="192"/>
    </row>
    <row r="457" spans="2:65" s="113" customFormat="1" ht="12.75" x14ac:dyDescent="0.2">
      <c r="B457" s="70"/>
      <c r="C457" s="217"/>
      <c r="D457" s="217"/>
      <c r="E457" s="186"/>
      <c r="F457" s="204" t="s">
        <v>1345</v>
      </c>
      <c r="G457" s="205"/>
      <c r="H457" s="205"/>
      <c r="I457" s="177"/>
      <c r="J457" s="211">
        <f>J458</f>
        <v>0</v>
      </c>
      <c r="L457" s="70"/>
      <c r="M457" s="214"/>
      <c r="N457" s="189"/>
      <c r="O457" s="190"/>
      <c r="P457" s="190"/>
      <c r="Q457" s="190"/>
      <c r="R457" s="190"/>
      <c r="S457" s="190"/>
      <c r="T457" s="190"/>
      <c r="AR457" s="192"/>
      <c r="AT457" s="192"/>
      <c r="AU457" s="192"/>
      <c r="AY457" s="106"/>
      <c r="BE457" s="193"/>
      <c r="BF457" s="193"/>
      <c r="BG457" s="193"/>
      <c r="BH457" s="193"/>
      <c r="BI457" s="193"/>
      <c r="BJ457" s="106"/>
      <c r="BK457" s="193"/>
      <c r="BL457" s="106"/>
      <c r="BM457" s="192"/>
    </row>
    <row r="458" spans="2:65" s="113" customFormat="1" ht="96" x14ac:dyDescent="0.2">
      <c r="B458" s="70"/>
      <c r="C458" s="71" t="s">
        <v>677</v>
      </c>
      <c r="D458" s="71"/>
      <c r="E458" s="72"/>
      <c r="F458" s="201" t="s">
        <v>1346</v>
      </c>
      <c r="G458" s="202" t="s">
        <v>234</v>
      </c>
      <c r="H458" s="203">
        <v>1</v>
      </c>
      <c r="I458" s="73">
        <v>0</v>
      </c>
      <c r="J458" s="210">
        <f>ROUND(I458*H458,2)</f>
        <v>0</v>
      </c>
      <c r="L458" s="70"/>
      <c r="M458" s="214"/>
      <c r="N458" s="189"/>
      <c r="O458" s="190"/>
      <c r="P458" s="190"/>
      <c r="Q458" s="190"/>
      <c r="R458" s="190"/>
      <c r="S458" s="190"/>
      <c r="T458" s="190"/>
      <c r="AR458" s="192"/>
      <c r="AT458" s="192"/>
      <c r="AU458" s="192"/>
      <c r="AY458" s="106"/>
      <c r="BE458" s="193"/>
      <c r="BF458" s="193"/>
      <c r="BG458" s="193"/>
      <c r="BH458" s="193"/>
      <c r="BI458" s="193"/>
      <c r="BJ458" s="106"/>
      <c r="BK458" s="193"/>
      <c r="BL458" s="106"/>
      <c r="BM458" s="192"/>
    </row>
    <row r="459" spans="2:65" s="113" customFormat="1" x14ac:dyDescent="0.2">
      <c r="B459" s="144"/>
      <c r="C459" s="145"/>
      <c r="D459" s="145"/>
      <c r="E459" s="145"/>
      <c r="F459" s="145"/>
      <c r="G459" s="145"/>
      <c r="H459" s="145"/>
      <c r="I459" s="145"/>
      <c r="J459" s="145"/>
      <c r="K459" s="145"/>
      <c r="L459" s="70"/>
    </row>
    <row r="464" spans="2:65" x14ac:dyDescent="0.2">
      <c r="F464" s="105" t="s">
        <v>1344</v>
      </c>
    </row>
  </sheetData>
  <autoFilter ref="C139:K455" xr:uid="{00000000-0009-0000-0000-000001000000}"/>
  <mergeCells count="8">
    <mergeCell ref="E130:H130"/>
    <mergeCell ref="E132:H132"/>
    <mergeCell ref="L2:V2"/>
    <mergeCell ref="E7:H7"/>
    <mergeCell ref="E9:H9"/>
    <mergeCell ref="E27:H27"/>
    <mergeCell ref="E85:H85"/>
    <mergeCell ref="E87:H87"/>
  </mergeCells>
  <phoneticPr fontId="0" type="noConversion"/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55"/>
  <sheetViews>
    <sheetView workbookViewId="0">
      <selection activeCell="C5" sqref="C5"/>
    </sheetView>
  </sheetViews>
  <sheetFormatPr defaultColWidth="8.6640625" defaultRowHeight="11.25" x14ac:dyDescent="0.2"/>
  <cols>
    <col min="1" max="1" width="1.5" customWidth="1"/>
    <col min="7" max="7" width="22.1640625" customWidth="1"/>
    <col min="8" max="8" width="9" bestFit="1" customWidth="1"/>
    <col min="10" max="10" width="7.1640625" customWidth="1"/>
    <col min="11" max="11" width="6" customWidth="1"/>
  </cols>
  <sheetData>
    <row r="2" spans="2:12" x14ac:dyDescent="0.2">
      <c r="B2" s="83"/>
      <c r="C2" s="84"/>
      <c r="D2" s="84"/>
      <c r="E2" s="84"/>
      <c r="F2" s="84"/>
      <c r="G2" s="84"/>
      <c r="H2" s="84"/>
      <c r="I2" s="84"/>
      <c r="J2" s="84"/>
      <c r="K2" s="85"/>
    </row>
    <row r="3" spans="2:12" ht="18" x14ac:dyDescent="0.2">
      <c r="B3" s="86" t="s">
        <v>82</v>
      </c>
      <c r="K3" s="87"/>
    </row>
    <row r="4" spans="2:12" x14ac:dyDescent="0.2">
      <c r="B4" s="88"/>
      <c r="K4" s="87"/>
    </row>
    <row r="5" spans="2:12" ht="33.75" customHeight="1" x14ac:dyDescent="0.25">
      <c r="B5" s="89" t="s">
        <v>13</v>
      </c>
      <c r="C5" s="90" t="s">
        <v>1342</v>
      </c>
      <c r="D5" s="90"/>
      <c r="E5" s="90"/>
      <c r="F5" s="90"/>
      <c r="G5" s="90"/>
      <c r="H5" s="90"/>
      <c r="I5" s="90"/>
      <c r="J5" s="82"/>
      <c r="K5" s="91"/>
      <c r="L5" s="82"/>
    </row>
    <row r="6" spans="2:12" ht="12.75" x14ac:dyDescent="0.2">
      <c r="B6" s="88"/>
      <c r="C6" s="275"/>
      <c r="D6" s="276"/>
      <c r="E6" s="276"/>
      <c r="F6" s="276"/>
      <c r="G6" s="276"/>
      <c r="K6" s="87"/>
    </row>
    <row r="7" spans="2:12" ht="12.75" x14ac:dyDescent="0.2">
      <c r="B7" s="89" t="s">
        <v>83</v>
      </c>
      <c r="C7" s="1"/>
      <c r="D7" s="1"/>
      <c r="E7" s="1"/>
      <c r="F7" s="1"/>
      <c r="G7" s="1"/>
      <c r="H7" s="1"/>
      <c r="I7" s="1"/>
      <c r="K7" s="87"/>
    </row>
    <row r="8" spans="2:12" ht="11.25" customHeight="1" x14ac:dyDescent="0.2">
      <c r="B8" s="92"/>
      <c r="C8" s="277" t="s">
        <v>84</v>
      </c>
      <c r="D8" s="277"/>
      <c r="E8" s="277"/>
      <c r="F8" s="277"/>
      <c r="G8" s="277"/>
      <c r="H8" s="277"/>
      <c r="I8" s="277"/>
      <c r="K8" s="87"/>
    </row>
    <row r="9" spans="2:12" x14ac:dyDescent="0.2">
      <c r="B9" s="92"/>
      <c r="C9" s="1"/>
      <c r="D9" s="1"/>
      <c r="E9" s="1"/>
      <c r="F9" s="1"/>
      <c r="G9" s="1"/>
      <c r="H9" s="1"/>
      <c r="I9" s="1"/>
      <c r="K9" s="87"/>
    </row>
    <row r="10" spans="2:12" ht="12.75" x14ac:dyDescent="0.2">
      <c r="B10" s="89" t="s">
        <v>15</v>
      </c>
      <c r="C10" s="1"/>
      <c r="D10" s="15" t="s">
        <v>1</v>
      </c>
      <c r="E10" s="15"/>
      <c r="F10" s="1"/>
      <c r="G10" s="1"/>
      <c r="H10" s="17" t="s">
        <v>16</v>
      </c>
      <c r="I10" s="226"/>
      <c r="J10" s="226"/>
      <c r="K10" s="87"/>
    </row>
    <row r="11" spans="2:12" ht="12.75" x14ac:dyDescent="0.2">
      <c r="B11" s="89" t="s">
        <v>17</v>
      </c>
      <c r="C11" s="1"/>
      <c r="D11" s="15" t="s">
        <v>18</v>
      </c>
      <c r="E11" s="15"/>
      <c r="F11" s="1"/>
      <c r="G11" s="1"/>
      <c r="H11" s="17" t="s">
        <v>19</v>
      </c>
      <c r="I11" s="252"/>
      <c r="J11" s="252"/>
      <c r="K11" s="87"/>
    </row>
    <row r="12" spans="2:12" x14ac:dyDescent="0.2">
      <c r="B12" s="92"/>
      <c r="C12" s="1"/>
      <c r="D12" s="1"/>
      <c r="E12" s="1"/>
      <c r="F12" s="1"/>
      <c r="G12" s="1"/>
      <c r="H12" s="1"/>
      <c r="I12" s="8"/>
      <c r="J12" s="100"/>
      <c r="K12" s="87"/>
    </row>
    <row r="13" spans="2:12" ht="12.75" x14ac:dyDescent="0.2">
      <c r="B13" s="89" t="s">
        <v>20</v>
      </c>
      <c r="C13" s="1"/>
      <c r="D13" s="1"/>
      <c r="E13" s="1"/>
      <c r="F13" s="1"/>
      <c r="G13" s="1"/>
      <c r="H13" s="17" t="s">
        <v>21</v>
      </c>
      <c r="I13" s="226"/>
      <c r="J13" s="226"/>
      <c r="K13" s="87"/>
    </row>
    <row r="14" spans="2:12" ht="12.75" x14ac:dyDescent="0.2">
      <c r="B14" s="92"/>
      <c r="C14" s="15" t="s">
        <v>22</v>
      </c>
      <c r="D14" s="1"/>
      <c r="E14" s="1"/>
      <c r="F14" s="1"/>
      <c r="G14" s="1"/>
      <c r="H14" s="17" t="s">
        <v>23</v>
      </c>
      <c r="I14" s="226" t="s">
        <v>1</v>
      </c>
      <c r="J14" s="226"/>
      <c r="K14" s="87"/>
    </row>
    <row r="15" spans="2:12" x14ac:dyDescent="0.2">
      <c r="B15" s="92"/>
      <c r="C15" s="1"/>
      <c r="D15" s="1"/>
      <c r="E15" s="1"/>
      <c r="F15" s="1"/>
      <c r="G15" s="1"/>
      <c r="H15" s="1"/>
      <c r="I15" s="8"/>
      <c r="J15" s="100"/>
      <c r="K15" s="87"/>
    </row>
    <row r="16" spans="2:12" ht="12.75" x14ac:dyDescent="0.2">
      <c r="B16" s="89" t="s">
        <v>24</v>
      </c>
      <c r="C16" s="1"/>
      <c r="D16" s="1"/>
      <c r="E16" s="1"/>
      <c r="F16" s="1"/>
      <c r="G16" s="1"/>
      <c r="H16" s="17" t="s">
        <v>21</v>
      </c>
      <c r="I16" s="226" t="s">
        <v>1</v>
      </c>
      <c r="J16" s="226"/>
      <c r="K16" s="87"/>
    </row>
    <row r="17" spans="2:11" ht="12.75" x14ac:dyDescent="0.2">
      <c r="B17" s="92"/>
      <c r="C17" s="81" t="s">
        <v>1337</v>
      </c>
      <c r="D17" s="99"/>
      <c r="E17" s="99"/>
      <c r="F17" s="1"/>
      <c r="G17" s="1"/>
      <c r="H17" s="17" t="s">
        <v>23</v>
      </c>
      <c r="I17" s="226" t="s">
        <v>1</v>
      </c>
      <c r="J17" s="226"/>
      <c r="K17" s="87"/>
    </row>
    <row r="18" spans="2:11" x14ac:dyDescent="0.2">
      <c r="B18" s="92"/>
      <c r="C18" s="1"/>
      <c r="D18" s="1"/>
      <c r="E18" s="1"/>
      <c r="F18" s="1"/>
      <c r="G18" s="1"/>
      <c r="H18" s="1"/>
      <c r="I18" s="8"/>
      <c r="J18" s="100"/>
      <c r="K18" s="87"/>
    </row>
    <row r="19" spans="2:11" ht="12.75" x14ac:dyDescent="0.2">
      <c r="B19" s="89" t="s">
        <v>26</v>
      </c>
      <c r="C19" s="1"/>
      <c r="D19" s="1"/>
      <c r="E19" s="1"/>
      <c r="F19" s="1"/>
      <c r="G19" s="1"/>
      <c r="H19" s="17" t="s">
        <v>21</v>
      </c>
      <c r="I19" s="226" t="s">
        <v>1</v>
      </c>
      <c r="J19" s="226"/>
      <c r="K19" s="87"/>
    </row>
    <row r="20" spans="2:11" ht="12.75" x14ac:dyDescent="0.2">
      <c r="B20" s="92"/>
      <c r="C20" s="15" t="s">
        <v>27</v>
      </c>
      <c r="D20" s="1"/>
      <c r="E20" s="1"/>
      <c r="F20" s="1"/>
      <c r="G20" s="1"/>
      <c r="H20" s="17" t="s">
        <v>23</v>
      </c>
      <c r="I20" s="226" t="s">
        <v>1</v>
      </c>
      <c r="J20" s="226"/>
      <c r="K20" s="87"/>
    </row>
    <row r="21" spans="2:11" x14ac:dyDescent="0.2">
      <c r="B21" s="92"/>
      <c r="C21" s="1"/>
      <c r="D21" s="1"/>
      <c r="E21" s="1"/>
      <c r="F21" s="1"/>
      <c r="G21" s="1"/>
      <c r="H21" s="1"/>
      <c r="I21" s="8"/>
      <c r="J21" s="100"/>
      <c r="K21" s="87"/>
    </row>
    <row r="22" spans="2:11" ht="12.75" x14ac:dyDescent="0.2">
      <c r="B22" s="89" t="s">
        <v>29</v>
      </c>
      <c r="C22" s="1"/>
      <c r="D22" s="1"/>
      <c r="E22" s="1"/>
      <c r="F22" s="1"/>
      <c r="G22" s="1"/>
      <c r="H22" s="17" t="s">
        <v>21</v>
      </c>
      <c r="I22" s="226" t="s">
        <v>1</v>
      </c>
      <c r="J22" s="226"/>
      <c r="K22" s="87"/>
    </row>
    <row r="23" spans="2:11" ht="12.75" x14ac:dyDescent="0.2">
      <c r="B23" s="92"/>
      <c r="C23" s="15" t="s">
        <v>30</v>
      </c>
      <c r="D23" s="1"/>
      <c r="E23" s="1"/>
      <c r="F23" s="1"/>
      <c r="G23" s="1"/>
      <c r="H23" s="17" t="s">
        <v>23</v>
      </c>
      <c r="I23" s="226" t="s">
        <v>1</v>
      </c>
      <c r="J23" s="226"/>
      <c r="K23" s="87"/>
    </row>
    <row r="24" spans="2:11" x14ac:dyDescent="0.2">
      <c r="B24" s="92"/>
      <c r="C24" s="1"/>
      <c r="D24" s="1"/>
      <c r="E24" s="1"/>
      <c r="F24" s="1"/>
      <c r="G24" s="1"/>
      <c r="H24" s="1"/>
      <c r="I24" s="1"/>
      <c r="K24" s="87"/>
    </row>
    <row r="25" spans="2:11" ht="12.75" x14ac:dyDescent="0.2">
      <c r="B25" s="93" t="s">
        <v>31</v>
      </c>
      <c r="C25" s="94"/>
      <c r="D25" s="94"/>
      <c r="E25" s="94"/>
      <c r="F25" s="94"/>
      <c r="G25" s="94"/>
      <c r="H25" s="94"/>
      <c r="I25" s="94"/>
      <c r="J25" s="95"/>
      <c r="K25" s="96"/>
    </row>
    <row r="27" spans="2:11" ht="21" customHeight="1" x14ac:dyDescent="0.2">
      <c r="B27" s="281" t="s">
        <v>1336</v>
      </c>
      <c r="C27" s="281"/>
      <c r="D27" s="281"/>
      <c r="E27" s="281"/>
      <c r="F27" s="281"/>
      <c r="G27" s="281"/>
      <c r="H27" s="281"/>
      <c r="I27" s="281"/>
      <c r="J27" s="281"/>
      <c r="K27" s="281"/>
    </row>
    <row r="28" spans="2:11" ht="12" thickBot="1" x14ac:dyDescent="0.25"/>
    <row r="29" spans="2:11" ht="30" customHeight="1" x14ac:dyDescent="0.2">
      <c r="B29" s="97" t="s">
        <v>114</v>
      </c>
      <c r="C29" s="98" t="s">
        <v>1341</v>
      </c>
      <c r="D29" s="98" t="s">
        <v>1340</v>
      </c>
      <c r="E29" s="98" t="s">
        <v>1343</v>
      </c>
      <c r="F29" s="278" t="s">
        <v>1339</v>
      </c>
      <c r="G29" s="278"/>
      <c r="H29" s="279" t="s">
        <v>1338</v>
      </c>
      <c r="I29" s="279"/>
      <c r="J29" s="279"/>
      <c r="K29" s="280"/>
    </row>
    <row r="30" spans="2:11" ht="15" customHeight="1" x14ac:dyDescent="0.2">
      <c r="B30" s="101"/>
      <c r="C30" s="102"/>
      <c r="D30" s="102"/>
      <c r="E30" s="102" t="s">
        <v>77</v>
      </c>
      <c r="F30" s="270"/>
      <c r="G30" s="270"/>
      <c r="H30" s="270"/>
      <c r="I30" s="270"/>
      <c r="J30" s="270"/>
      <c r="K30" s="271"/>
    </row>
    <row r="31" spans="2:11" ht="15" customHeight="1" x14ac:dyDescent="0.2">
      <c r="B31" s="101"/>
      <c r="C31" s="102"/>
      <c r="D31" s="102"/>
      <c r="E31" s="102"/>
      <c r="F31" s="270"/>
      <c r="G31" s="270"/>
      <c r="H31" s="270"/>
      <c r="I31" s="270"/>
      <c r="J31" s="270"/>
      <c r="K31" s="271"/>
    </row>
    <row r="32" spans="2:11" ht="15" customHeight="1" x14ac:dyDescent="0.2">
      <c r="B32" s="101"/>
      <c r="C32" s="102"/>
      <c r="D32" s="102"/>
      <c r="E32" s="102"/>
      <c r="F32" s="270"/>
      <c r="G32" s="270"/>
      <c r="H32" s="270"/>
      <c r="I32" s="270"/>
      <c r="J32" s="270"/>
      <c r="K32" s="271"/>
    </row>
    <row r="33" spans="2:11" ht="15" customHeight="1" x14ac:dyDescent="0.2">
      <c r="B33" s="101"/>
      <c r="C33" s="102"/>
      <c r="D33" s="102"/>
      <c r="E33" s="102"/>
      <c r="F33" s="270"/>
      <c r="G33" s="270"/>
      <c r="H33" s="270"/>
      <c r="I33" s="270"/>
      <c r="J33" s="270"/>
      <c r="K33" s="271"/>
    </row>
    <row r="34" spans="2:11" ht="15" customHeight="1" x14ac:dyDescent="0.2">
      <c r="B34" s="101"/>
      <c r="C34" s="102"/>
      <c r="D34" s="102"/>
      <c r="E34" s="102"/>
      <c r="F34" s="270"/>
      <c r="G34" s="270"/>
      <c r="H34" s="270"/>
      <c r="I34" s="270"/>
      <c r="J34" s="270"/>
      <c r="K34" s="271"/>
    </row>
    <row r="35" spans="2:11" ht="15" customHeight="1" x14ac:dyDescent="0.2">
      <c r="B35" s="101"/>
      <c r="C35" s="102"/>
      <c r="D35" s="102"/>
      <c r="E35" s="102"/>
      <c r="F35" s="270"/>
      <c r="G35" s="270"/>
      <c r="H35" s="270"/>
      <c r="I35" s="270"/>
      <c r="J35" s="270"/>
      <c r="K35" s="271"/>
    </row>
    <row r="36" spans="2:11" ht="15" customHeight="1" x14ac:dyDescent="0.2">
      <c r="B36" s="101"/>
      <c r="C36" s="102"/>
      <c r="D36" s="102"/>
      <c r="E36" s="102"/>
      <c r="F36" s="270"/>
      <c r="G36" s="270"/>
      <c r="H36" s="270"/>
      <c r="I36" s="270"/>
      <c r="J36" s="270"/>
      <c r="K36" s="271"/>
    </row>
    <row r="37" spans="2:11" ht="15" customHeight="1" x14ac:dyDescent="0.2">
      <c r="B37" s="101"/>
      <c r="C37" s="102"/>
      <c r="D37" s="102"/>
      <c r="E37" s="102"/>
      <c r="F37" s="270"/>
      <c r="G37" s="270"/>
      <c r="H37" s="270"/>
      <c r="I37" s="270"/>
      <c r="J37" s="270"/>
      <c r="K37" s="271"/>
    </row>
    <row r="38" spans="2:11" ht="15" customHeight="1" x14ac:dyDescent="0.2">
      <c r="B38" s="101"/>
      <c r="C38" s="102"/>
      <c r="D38" s="102"/>
      <c r="E38" s="102"/>
      <c r="F38" s="270"/>
      <c r="G38" s="270"/>
      <c r="H38" s="270"/>
      <c r="I38" s="270"/>
      <c r="J38" s="270"/>
      <c r="K38" s="271"/>
    </row>
    <row r="39" spans="2:11" ht="15" customHeight="1" x14ac:dyDescent="0.2">
      <c r="B39" s="101"/>
      <c r="C39" s="102"/>
      <c r="D39" s="102"/>
      <c r="E39" s="102"/>
      <c r="F39" s="270"/>
      <c r="G39" s="270"/>
      <c r="H39" s="270"/>
      <c r="I39" s="270"/>
      <c r="J39" s="270"/>
      <c r="K39" s="271"/>
    </row>
    <row r="40" spans="2:11" ht="15" customHeight="1" x14ac:dyDescent="0.2">
      <c r="B40" s="101"/>
      <c r="C40" s="102"/>
      <c r="D40" s="102"/>
      <c r="E40" s="102"/>
      <c r="F40" s="270"/>
      <c r="G40" s="270"/>
      <c r="H40" s="270"/>
      <c r="I40" s="270"/>
      <c r="J40" s="270"/>
      <c r="K40" s="271"/>
    </row>
    <row r="41" spans="2:11" ht="15" customHeight="1" x14ac:dyDescent="0.2">
      <c r="B41" s="101"/>
      <c r="C41" s="102"/>
      <c r="D41" s="102"/>
      <c r="E41" s="102"/>
      <c r="F41" s="270"/>
      <c r="G41" s="270"/>
      <c r="H41" s="270"/>
      <c r="I41" s="270"/>
      <c r="J41" s="270"/>
      <c r="K41" s="271"/>
    </row>
    <row r="42" spans="2:11" ht="15" customHeight="1" x14ac:dyDescent="0.2">
      <c r="B42" s="101"/>
      <c r="C42" s="102"/>
      <c r="D42" s="102"/>
      <c r="E42" s="102"/>
      <c r="F42" s="270"/>
      <c r="G42" s="270"/>
      <c r="H42" s="270"/>
      <c r="I42" s="270"/>
      <c r="J42" s="270"/>
      <c r="K42" s="271"/>
    </row>
    <row r="43" spans="2:11" ht="15" customHeight="1" x14ac:dyDescent="0.2">
      <c r="B43" s="101"/>
      <c r="C43" s="102"/>
      <c r="D43" s="102"/>
      <c r="E43" s="102"/>
      <c r="F43" s="270"/>
      <c r="G43" s="270"/>
      <c r="H43" s="270"/>
      <c r="I43" s="270"/>
      <c r="J43" s="270"/>
      <c r="K43" s="271"/>
    </row>
    <row r="44" spans="2:11" ht="15" customHeight="1" x14ac:dyDescent="0.2">
      <c r="B44" s="101"/>
      <c r="C44" s="102"/>
      <c r="D44" s="102"/>
      <c r="E44" s="102"/>
      <c r="F44" s="270"/>
      <c r="G44" s="270"/>
      <c r="H44" s="270"/>
      <c r="I44" s="270"/>
      <c r="J44" s="270"/>
      <c r="K44" s="271"/>
    </row>
    <row r="45" spans="2:11" ht="15" customHeight="1" x14ac:dyDescent="0.2">
      <c r="B45" s="101"/>
      <c r="C45" s="102"/>
      <c r="D45" s="102"/>
      <c r="E45" s="102"/>
      <c r="F45" s="270"/>
      <c r="G45" s="270"/>
      <c r="H45" s="270"/>
      <c r="I45" s="270"/>
      <c r="J45" s="270"/>
      <c r="K45" s="271"/>
    </row>
    <row r="46" spans="2:11" ht="15" customHeight="1" x14ac:dyDescent="0.2">
      <c r="B46" s="101"/>
      <c r="C46" s="102"/>
      <c r="D46" s="102"/>
      <c r="E46" s="102"/>
      <c r="F46" s="270"/>
      <c r="G46" s="270"/>
      <c r="H46" s="270"/>
      <c r="I46" s="270"/>
      <c r="J46" s="270"/>
      <c r="K46" s="271"/>
    </row>
    <row r="47" spans="2:11" ht="15" customHeight="1" x14ac:dyDescent="0.2">
      <c r="B47" s="101"/>
      <c r="C47" s="102"/>
      <c r="D47" s="102"/>
      <c r="E47" s="102"/>
      <c r="F47" s="270"/>
      <c r="G47" s="270"/>
      <c r="H47" s="270"/>
      <c r="I47" s="270"/>
      <c r="J47" s="270"/>
      <c r="K47" s="271"/>
    </row>
    <row r="48" spans="2:11" ht="15" customHeight="1" x14ac:dyDescent="0.2">
      <c r="B48" s="101"/>
      <c r="C48" s="102"/>
      <c r="D48" s="102"/>
      <c r="E48" s="102"/>
      <c r="F48" s="270"/>
      <c r="G48" s="270"/>
      <c r="H48" s="270"/>
      <c r="I48" s="270"/>
      <c r="J48" s="270"/>
      <c r="K48" s="271"/>
    </row>
    <row r="49" spans="2:11" ht="15" customHeight="1" x14ac:dyDescent="0.2">
      <c r="B49" s="101"/>
      <c r="C49" s="102"/>
      <c r="D49" s="102"/>
      <c r="E49" s="102"/>
      <c r="F49" s="270"/>
      <c r="G49" s="270"/>
      <c r="H49" s="270"/>
      <c r="I49" s="270"/>
      <c r="J49" s="270"/>
      <c r="K49" s="271"/>
    </row>
    <row r="50" spans="2:11" ht="15" customHeight="1" x14ac:dyDescent="0.2">
      <c r="B50" s="101"/>
      <c r="C50" s="102"/>
      <c r="D50" s="102"/>
      <c r="E50" s="102"/>
      <c r="F50" s="270"/>
      <c r="G50" s="270"/>
      <c r="H50" s="270"/>
      <c r="I50" s="270"/>
      <c r="J50" s="270"/>
      <c r="K50" s="271"/>
    </row>
    <row r="51" spans="2:11" ht="15" customHeight="1" x14ac:dyDescent="0.2">
      <c r="B51" s="101"/>
      <c r="C51" s="102"/>
      <c r="D51" s="102"/>
      <c r="E51" s="102"/>
      <c r="F51" s="270"/>
      <c r="G51" s="270"/>
      <c r="H51" s="270"/>
      <c r="I51" s="270"/>
      <c r="J51" s="270"/>
      <c r="K51" s="271"/>
    </row>
    <row r="52" spans="2:11" ht="15" customHeight="1" x14ac:dyDescent="0.2">
      <c r="B52" s="101"/>
      <c r="C52" s="102"/>
      <c r="D52" s="102"/>
      <c r="E52" s="102"/>
      <c r="F52" s="270"/>
      <c r="G52" s="270"/>
      <c r="H52" s="270"/>
      <c r="I52" s="270"/>
      <c r="J52" s="270"/>
      <c r="K52" s="271"/>
    </row>
    <row r="53" spans="2:11" ht="15" customHeight="1" x14ac:dyDescent="0.2">
      <c r="B53" s="101"/>
      <c r="C53" s="102"/>
      <c r="D53" s="102"/>
      <c r="E53" s="102"/>
      <c r="F53" s="270"/>
      <c r="G53" s="270"/>
      <c r="H53" s="270"/>
      <c r="I53" s="270"/>
      <c r="J53" s="270"/>
      <c r="K53" s="271"/>
    </row>
    <row r="54" spans="2:11" ht="15" customHeight="1" thickBot="1" x14ac:dyDescent="0.25">
      <c r="B54" s="103"/>
      <c r="C54" s="104"/>
      <c r="D54" s="104"/>
      <c r="E54" s="104"/>
      <c r="F54" s="272"/>
      <c r="G54" s="272"/>
      <c r="H54" s="272"/>
      <c r="I54" s="272"/>
      <c r="J54" s="272"/>
      <c r="K54" s="273"/>
    </row>
    <row r="55" spans="2:11" x14ac:dyDescent="0.2">
      <c r="F55" s="274"/>
      <c r="G55" s="274"/>
      <c r="H55" s="274"/>
      <c r="I55" s="274"/>
      <c r="J55" s="274"/>
      <c r="K55" s="274"/>
    </row>
  </sheetData>
  <mergeCells count="67">
    <mergeCell ref="C6:G6"/>
    <mergeCell ref="C8:I8"/>
    <mergeCell ref="F29:G29"/>
    <mergeCell ref="H29:K29"/>
    <mergeCell ref="I19:J19"/>
    <mergeCell ref="I20:J20"/>
    <mergeCell ref="I22:J22"/>
    <mergeCell ref="I23:J23"/>
    <mergeCell ref="B27:K27"/>
    <mergeCell ref="F30:G30"/>
    <mergeCell ref="H30:K30"/>
    <mergeCell ref="F31:G31"/>
    <mergeCell ref="H31:K31"/>
    <mergeCell ref="F32:G32"/>
    <mergeCell ref="H32:K32"/>
    <mergeCell ref="F33:G33"/>
    <mergeCell ref="H33:K33"/>
    <mergeCell ref="F34:G34"/>
    <mergeCell ref="H34:K34"/>
    <mergeCell ref="F35:G35"/>
    <mergeCell ref="H35:K35"/>
    <mergeCell ref="F36:G36"/>
    <mergeCell ref="H36:K36"/>
    <mergeCell ref="F37:G37"/>
    <mergeCell ref="H37:K37"/>
    <mergeCell ref="F38:G38"/>
    <mergeCell ref="H38:K38"/>
    <mergeCell ref="F39:G39"/>
    <mergeCell ref="H39:K39"/>
    <mergeCell ref="F40:G40"/>
    <mergeCell ref="H40:K40"/>
    <mergeCell ref="F41:G41"/>
    <mergeCell ref="H41:K41"/>
    <mergeCell ref="H42:K42"/>
    <mergeCell ref="F43:G43"/>
    <mergeCell ref="H43:K43"/>
    <mergeCell ref="F44:G44"/>
    <mergeCell ref="H44:K44"/>
    <mergeCell ref="F42:G42"/>
    <mergeCell ref="F55:G55"/>
    <mergeCell ref="H55:K55"/>
    <mergeCell ref="I10:J10"/>
    <mergeCell ref="I11:J11"/>
    <mergeCell ref="I13:J13"/>
    <mergeCell ref="I14:J14"/>
    <mergeCell ref="I16:J16"/>
    <mergeCell ref="I17:J17"/>
    <mergeCell ref="F51:G51"/>
    <mergeCell ref="H51:K51"/>
    <mergeCell ref="F52:G52"/>
    <mergeCell ref="H52:K52"/>
    <mergeCell ref="F53:G53"/>
    <mergeCell ref="H53:K53"/>
    <mergeCell ref="F48:G48"/>
    <mergeCell ref="H48:K48"/>
    <mergeCell ref="F54:G54"/>
    <mergeCell ref="H54:K54"/>
    <mergeCell ref="F49:G49"/>
    <mergeCell ref="H49:K49"/>
    <mergeCell ref="F50:G50"/>
    <mergeCell ref="H50:K50"/>
    <mergeCell ref="F45:G45"/>
    <mergeCell ref="H45:K45"/>
    <mergeCell ref="F46:G46"/>
    <mergeCell ref="H46:K46"/>
    <mergeCell ref="F47:G47"/>
    <mergeCell ref="H47:K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Rekapitulácia stavby</vt:lpstr>
      <vt:lpstr>SO01 - Rek.vybratých prie...</vt:lpstr>
      <vt:lpstr>EKVIVALENTY</vt:lpstr>
      <vt:lpstr>'Rekapitulácia stavby'!Názvy_tlače</vt:lpstr>
      <vt:lpstr>'SO01 - Rek.vybratých prie...'!Názvy_tlače</vt:lpstr>
      <vt:lpstr>'Rekapitulácia stavby'!Oblasť_tlače</vt:lpstr>
      <vt:lpstr>'SO01 - Rek.vybratých prie...'!Oblasť_tlače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2023-02-13T10:23:02Z</dcterms:created>
  <dcterms:modified xsi:type="dcterms:W3CDTF">2023-02-13T12:53:27Z</dcterms:modified>
</cp:coreProperties>
</file>