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KTY_Maretta\2023\23 LC Zázrivá, Hutirová vetva 4\CD - final\O. Výkaz výmer a rozpočet\"/>
    </mc:Choice>
  </mc:AlternateContent>
  <xr:revisionPtr revIDLastSave="0" documentId="13_ncr:1_{E5A8658F-7187-4639-9ACB-DABEC7E1D951}" xr6:coauthVersionLast="47" xr6:coauthVersionMax="47" xr10:uidLastSave="{00000000-0000-0000-0000-000000000000}"/>
  <bookViews>
    <workbookView xWindow="-103" yWindow="-103" windowWidth="33120" windowHeight="18120" activeTab="2" xr2:uid="{534E57F3-6915-4304-821A-70E3DE26290E}"/>
  </bookViews>
  <sheets>
    <sheet name="Rekapitulácia" sheetId="1" r:id="rId1"/>
    <sheet name="Krycí list stavby" sheetId="2" r:id="rId2"/>
    <sheet name="SO 5100" sheetId="3" r:id="rId3"/>
    <sheet name="SO 5105" sheetId="4" r:id="rId4"/>
  </sheets>
  <definedNames>
    <definedName name="_xlnm.Print_Area" localSheetId="2">'SO 5100'!$B$2:$V$129</definedName>
    <definedName name="_xlnm.Print_Area" localSheetId="3">'SO 5105'!$B$2:$V$147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7" i="2"/>
  <c r="I16" i="2"/>
  <c r="I14" i="2"/>
  <c r="E18" i="2"/>
  <c r="E19" i="2"/>
  <c r="D19" i="2"/>
  <c r="C19" i="2"/>
  <c r="D18" i="2"/>
  <c r="C18" i="2"/>
  <c r="E17" i="2"/>
  <c r="D17" i="2"/>
  <c r="C17" i="2"/>
  <c r="F9" i="1"/>
  <c r="E8" i="1"/>
  <c r="D8" i="1"/>
  <c r="E7" i="1"/>
  <c r="E9" i="1" s="1"/>
  <c r="D7" i="1"/>
  <c r="D9" i="1" s="1"/>
  <c r="K8" i="1"/>
  <c r="H29" i="4"/>
  <c r="P29" i="4" s="1"/>
  <c r="P17" i="4"/>
  <c r="P16" i="4"/>
  <c r="Y147" i="4"/>
  <c r="Z147" i="4"/>
  <c r="I66" i="4"/>
  <c r="V144" i="4"/>
  <c r="V146" i="4" s="1"/>
  <c r="I67" i="4" s="1"/>
  <c r="K143" i="4"/>
  <c r="J143" i="4"/>
  <c r="S143" i="4"/>
  <c r="M143" i="4"/>
  <c r="I143" i="4"/>
  <c r="K142" i="4"/>
  <c r="J142" i="4"/>
  <c r="S142" i="4"/>
  <c r="L142" i="4"/>
  <c r="L144" i="4" s="1"/>
  <c r="E66" i="4" s="1"/>
  <c r="I142" i="4"/>
  <c r="K141" i="4"/>
  <c r="J141" i="4"/>
  <c r="S141" i="4"/>
  <c r="L141" i="4"/>
  <c r="I141" i="4"/>
  <c r="I144" i="4" s="1"/>
  <c r="G66" i="4" s="1"/>
  <c r="S135" i="4"/>
  <c r="H62" i="4" s="1"/>
  <c r="V135" i="4"/>
  <c r="I62" i="4" s="1"/>
  <c r="M135" i="4"/>
  <c r="F62" i="4" s="1"/>
  <c r="K134" i="4"/>
  <c r="J134" i="4"/>
  <c r="S134" i="4"/>
  <c r="L134" i="4"/>
  <c r="L135" i="4" s="1"/>
  <c r="E62" i="4" s="1"/>
  <c r="I134" i="4"/>
  <c r="I135" i="4" s="1"/>
  <c r="G62" i="4" s="1"/>
  <c r="I61" i="4"/>
  <c r="V131" i="4"/>
  <c r="K130" i="4"/>
  <c r="J130" i="4"/>
  <c r="S130" i="4"/>
  <c r="M130" i="4"/>
  <c r="I130" i="4"/>
  <c r="K129" i="4"/>
  <c r="J129" i="4"/>
  <c r="S129" i="4"/>
  <c r="M129" i="4"/>
  <c r="M131" i="4" s="1"/>
  <c r="F61" i="4" s="1"/>
  <c r="I129" i="4"/>
  <c r="K128" i="4"/>
  <c r="J128" i="4"/>
  <c r="S128" i="4"/>
  <c r="L128" i="4"/>
  <c r="I128" i="4"/>
  <c r="K127" i="4"/>
  <c r="J127" i="4"/>
  <c r="S127" i="4"/>
  <c r="L127" i="4"/>
  <c r="I127" i="4"/>
  <c r="K126" i="4"/>
  <c r="J126" i="4"/>
  <c r="S126" i="4"/>
  <c r="L126" i="4"/>
  <c r="I126" i="4"/>
  <c r="K125" i="4"/>
  <c r="J125" i="4"/>
  <c r="S125" i="4"/>
  <c r="S131" i="4" s="1"/>
  <c r="H61" i="4" s="1"/>
  <c r="L125" i="4"/>
  <c r="I125" i="4"/>
  <c r="K124" i="4"/>
  <c r="J124" i="4"/>
  <c r="S124" i="4"/>
  <c r="L124" i="4"/>
  <c r="I124" i="4"/>
  <c r="I60" i="4"/>
  <c r="F60" i="4"/>
  <c r="V121" i="4"/>
  <c r="M121" i="4"/>
  <c r="K120" i="4"/>
  <c r="J120" i="4"/>
  <c r="S120" i="4"/>
  <c r="S121" i="4" s="1"/>
  <c r="H60" i="4" s="1"/>
  <c r="L120" i="4"/>
  <c r="L121" i="4" s="1"/>
  <c r="E60" i="4" s="1"/>
  <c r="I120" i="4"/>
  <c r="I121" i="4" s="1"/>
  <c r="G60" i="4" s="1"/>
  <c r="I59" i="4"/>
  <c r="F59" i="4"/>
  <c r="V117" i="4"/>
  <c r="M117" i="4"/>
  <c r="K116" i="4"/>
  <c r="J116" i="4"/>
  <c r="S116" i="4"/>
  <c r="L116" i="4"/>
  <c r="I116" i="4"/>
  <c r="K115" i="4"/>
  <c r="J115" i="4"/>
  <c r="S115" i="4"/>
  <c r="S117" i="4" s="1"/>
  <c r="H59" i="4" s="1"/>
  <c r="L115" i="4"/>
  <c r="I115" i="4"/>
  <c r="I117" i="4" s="1"/>
  <c r="G59" i="4" s="1"/>
  <c r="I58" i="4"/>
  <c r="V112" i="4"/>
  <c r="M112" i="4"/>
  <c r="K111" i="4"/>
  <c r="J111" i="4"/>
  <c r="S111" i="4"/>
  <c r="L111" i="4"/>
  <c r="I111" i="4"/>
  <c r="K110" i="4"/>
  <c r="J110" i="4"/>
  <c r="S110" i="4"/>
  <c r="L110" i="4"/>
  <c r="I110" i="4"/>
  <c r="K109" i="4"/>
  <c r="J109" i="4"/>
  <c r="S109" i="4"/>
  <c r="S112" i="4" s="1"/>
  <c r="H58" i="4" s="1"/>
  <c r="L109" i="4"/>
  <c r="I109" i="4"/>
  <c r="K108" i="4"/>
  <c r="J108" i="4"/>
  <c r="S108" i="4"/>
  <c r="L108" i="4"/>
  <c r="L112" i="4" s="1"/>
  <c r="E58" i="4" s="1"/>
  <c r="I108" i="4"/>
  <c r="I57" i="4"/>
  <c r="V105" i="4"/>
  <c r="M105" i="4"/>
  <c r="F57" i="4" s="1"/>
  <c r="K104" i="4"/>
  <c r="J104" i="4"/>
  <c r="S104" i="4"/>
  <c r="L104" i="4"/>
  <c r="I104" i="4"/>
  <c r="K103" i="4"/>
  <c r="J103" i="4"/>
  <c r="S103" i="4"/>
  <c r="L103" i="4"/>
  <c r="I103" i="4"/>
  <c r="K102" i="4"/>
  <c r="J102" i="4"/>
  <c r="S102" i="4"/>
  <c r="L102" i="4"/>
  <c r="I102" i="4"/>
  <c r="K101" i="4"/>
  <c r="J101" i="4"/>
  <c r="S101" i="4"/>
  <c r="L101" i="4"/>
  <c r="I101" i="4"/>
  <c r="K100" i="4"/>
  <c r="J100" i="4"/>
  <c r="S100" i="4"/>
  <c r="L100" i="4"/>
  <c r="I100" i="4"/>
  <c r="K99" i="4"/>
  <c r="J99" i="4"/>
  <c r="S99" i="4"/>
  <c r="L99" i="4"/>
  <c r="I99" i="4"/>
  <c r="K98" i="4"/>
  <c r="J98" i="4"/>
  <c r="S98" i="4"/>
  <c r="S105" i="4" s="1"/>
  <c r="H57" i="4" s="1"/>
  <c r="L98" i="4"/>
  <c r="I98" i="4"/>
  <c r="F56" i="4"/>
  <c r="V95" i="4"/>
  <c r="I56" i="4" s="1"/>
  <c r="M95" i="4"/>
  <c r="K94" i="4"/>
  <c r="J94" i="4"/>
  <c r="S94" i="4"/>
  <c r="L94" i="4"/>
  <c r="I94" i="4"/>
  <c r="K93" i="4"/>
  <c r="J93" i="4"/>
  <c r="S93" i="4"/>
  <c r="L93" i="4"/>
  <c r="I93" i="4"/>
  <c r="K92" i="4"/>
  <c r="J92" i="4"/>
  <c r="S92" i="4"/>
  <c r="L92" i="4"/>
  <c r="I92" i="4"/>
  <c r="K91" i="4"/>
  <c r="J91" i="4"/>
  <c r="S91" i="4"/>
  <c r="L91" i="4"/>
  <c r="I91" i="4"/>
  <c r="K90" i="4"/>
  <c r="J90" i="4"/>
  <c r="S90" i="4"/>
  <c r="L90" i="4"/>
  <c r="I90" i="4"/>
  <c r="K89" i="4"/>
  <c r="J89" i="4"/>
  <c r="S89" i="4"/>
  <c r="S95" i="4" s="1"/>
  <c r="H56" i="4" s="1"/>
  <c r="L89" i="4"/>
  <c r="I89" i="4"/>
  <c r="K88" i="4"/>
  <c r="J88" i="4"/>
  <c r="S88" i="4"/>
  <c r="L88" i="4"/>
  <c r="I88" i="4"/>
  <c r="K87" i="4"/>
  <c r="K147" i="4" s="1"/>
  <c r="J87" i="4"/>
  <c r="S87" i="4"/>
  <c r="L87" i="4"/>
  <c r="I87" i="4"/>
  <c r="K86" i="4"/>
  <c r="J86" i="4"/>
  <c r="S86" i="4"/>
  <c r="L86" i="4"/>
  <c r="I86" i="4"/>
  <c r="P20" i="4"/>
  <c r="K7" i="1"/>
  <c r="H29" i="3"/>
  <c r="P29" i="3" s="1"/>
  <c r="P17" i="3"/>
  <c r="P16" i="3"/>
  <c r="Y129" i="3"/>
  <c r="Z129" i="3"/>
  <c r="V128" i="3"/>
  <c r="I65" i="3" s="1"/>
  <c r="I64" i="3"/>
  <c r="F64" i="3"/>
  <c r="V126" i="3"/>
  <c r="M126" i="3"/>
  <c r="M128" i="3" s="1"/>
  <c r="F65" i="3" s="1"/>
  <c r="D16" i="3" s="1"/>
  <c r="K125" i="3"/>
  <c r="J125" i="3"/>
  <c r="S125" i="3"/>
  <c r="L125" i="3"/>
  <c r="I125" i="3"/>
  <c r="K124" i="3"/>
  <c r="J124" i="3"/>
  <c r="S124" i="3"/>
  <c r="L124" i="3"/>
  <c r="I124" i="3"/>
  <c r="K123" i="3"/>
  <c r="J123" i="3"/>
  <c r="S123" i="3"/>
  <c r="L123" i="3"/>
  <c r="I123" i="3"/>
  <c r="K122" i="3"/>
  <c r="J122" i="3"/>
  <c r="S122" i="3"/>
  <c r="L122" i="3"/>
  <c r="I122" i="3"/>
  <c r="K121" i="3"/>
  <c r="J121" i="3"/>
  <c r="S121" i="3"/>
  <c r="L121" i="3"/>
  <c r="I121" i="3"/>
  <c r="K120" i="3"/>
  <c r="J120" i="3"/>
  <c r="S120" i="3"/>
  <c r="S126" i="3" s="1"/>
  <c r="H64" i="3" s="1"/>
  <c r="L120" i="3"/>
  <c r="I120" i="3"/>
  <c r="I60" i="3"/>
  <c r="H60" i="3"/>
  <c r="S114" i="3"/>
  <c r="V114" i="3"/>
  <c r="M114" i="3"/>
  <c r="F60" i="3" s="1"/>
  <c r="I114" i="3"/>
  <c r="G60" i="3" s="1"/>
  <c r="K113" i="3"/>
  <c r="J113" i="3"/>
  <c r="S113" i="3"/>
  <c r="L113" i="3"/>
  <c r="L114" i="3" s="1"/>
  <c r="E60" i="3" s="1"/>
  <c r="I113" i="3"/>
  <c r="I59" i="3"/>
  <c r="H59" i="3"/>
  <c r="F59" i="3"/>
  <c r="S110" i="3"/>
  <c r="V110" i="3"/>
  <c r="M110" i="3"/>
  <c r="K109" i="3"/>
  <c r="J109" i="3"/>
  <c r="S109" i="3"/>
  <c r="L109" i="3"/>
  <c r="L110" i="3" s="1"/>
  <c r="E59" i="3" s="1"/>
  <c r="I109" i="3"/>
  <c r="I110" i="3" s="1"/>
  <c r="G59" i="3" s="1"/>
  <c r="I58" i="3"/>
  <c r="F58" i="3"/>
  <c r="V106" i="3"/>
  <c r="M106" i="3"/>
  <c r="K105" i="3"/>
  <c r="J105" i="3"/>
  <c r="S105" i="3"/>
  <c r="L105" i="3"/>
  <c r="I105" i="3"/>
  <c r="K104" i="3"/>
  <c r="J104" i="3"/>
  <c r="S104" i="3"/>
  <c r="L104" i="3"/>
  <c r="I104" i="3"/>
  <c r="K103" i="3"/>
  <c r="J103" i="3"/>
  <c r="S103" i="3"/>
  <c r="L103" i="3"/>
  <c r="I103" i="3"/>
  <c r="K102" i="3"/>
  <c r="J102" i="3"/>
  <c r="S102" i="3"/>
  <c r="S106" i="3" s="1"/>
  <c r="H58" i="3" s="1"/>
  <c r="L102" i="3"/>
  <c r="I102" i="3"/>
  <c r="F57" i="3"/>
  <c r="S99" i="3"/>
  <c r="H57" i="3" s="1"/>
  <c r="V99" i="3"/>
  <c r="I57" i="3" s="1"/>
  <c r="M99" i="3"/>
  <c r="K98" i="3"/>
  <c r="J98" i="3"/>
  <c r="S98" i="3"/>
  <c r="L98" i="3"/>
  <c r="I98" i="3"/>
  <c r="K97" i="3"/>
  <c r="J97" i="3"/>
  <c r="S97" i="3"/>
  <c r="L97" i="3"/>
  <c r="L99" i="3" s="1"/>
  <c r="E57" i="3" s="1"/>
  <c r="I97" i="3"/>
  <c r="I56" i="3"/>
  <c r="V94" i="3"/>
  <c r="K93" i="3"/>
  <c r="J93" i="3"/>
  <c r="S93" i="3"/>
  <c r="M93" i="3"/>
  <c r="I93" i="3"/>
  <c r="K92" i="3"/>
  <c r="J92" i="3"/>
  <c r="S92" i="3"/>
  <c r="L92" i="3"/>
  <c r="I92" i="3"/>
  <c r="K91" i="3"/>
  <c r="J91" i="3"/>
  <c r="S91" i="3"/>
  <c r="L91" i="3"/>
  <c r="I91" i="3"/>
  <c r="K90" i="3"/>
  <c r="J90" i="3"/>
  <c r="S90" i="3"/>
  <c r="L90" i="3"/>
  <c r="I90" i="3"/>
  <c r="K89" i="3"/>
  <c r="J89" i="3"/>
  <c r="S89" i="3"/>
  <c r="L89" i="3"/>
  <c r="I89" i="3"/>
  <c r="K88" i="3"/>
  <c r="J88" i="3"/>
  <c r="S88" i="3"/>
  <c r="L88" i="3"/>
  <c r="I88" i="3"/>
  <c r="K87" i="3"/>
  <c r="J87" i="3"/>
  <c r="S87" i="3"/>
  <c r="L87" i="3"/>
  <c r="I87" i="3"/>
  <c r="K86" i="3"/>
  <c r="J86" i="3"/>
  <c r="S86" i="3"/>
  <c r="L86" i="3"/>
  <c r="I86" i="3"/>
  <c r="I94" i="3" s="1"/>
  <c r="G56" i="3" s="1"/>
  <c r="K85" i="3"/>
  <c r="J85" i="3"/>
  <c r="S85" i="3"/>
  <c r="L85" i="3"/>
  <c r="I85" i="3"/>
  <c r="K84" i="3"/>
  <c r="K129" i="3" s="1"/>
  <c r="J84" i="3"/>
  <c r="S84" i="3"/>
  <c r="L84" i="3"/>
  <c r="I84" i="3"/>
  <c r="P20" i="3"/>
  <c r="L106" i="3" l="1"/>
  <c r="E58" i="3" s="1"/>
  <c r="M94" i="3"/>
  <c r="F56" i="3" s="1"/>
  <c r="I99" i="3"/>
  <c r="G57" i="3" s="1"/>
  <c r="I106" i="3"/>
  <c r="G58" i="3" s="1"/>
  <c r="I131" i="4"/>
  <c r="G61" i="4" s="1"/>
  <c r="L131" i="4"/>
  <c r="E61" i="4" s="1"/>
  <c r="I105" i="4"/>
  <c r="G57" i="4" s="1"/>
  <c r="I112" i="4"/>
  <c r="G58" i="4" s="1"/>
  <c r="I146" i="4"/>
  <c r="G67" i="4" s="1"/>
  <c r="E16" i="4" s="1"/>
  <c r="M144" i="4"/>
  <c r="F66" i="4" s="1"/>
  <c r="L105" i="4"/>
  <c r="E57" i="4" s="1"/>
  <c r="M137" i="4"/>
  <c r="F63" i="4" s="1"/>
  <c r="D15" i="4" s="1"/>
  <c r="L117" i="4"/>
  <c r="E59" i="4" s="1"/>
  <c r="L146" i="4"/>
  <c r="E67" i="4" s="1"/>
  <c r="C16" i="4" s="1"/>
  <c r="I126" i="3"/>
  <c r="G64" i="3" s="1"/>
  <c r="L126" i="3"/>
  <c r="E64" i="3" s="1"/>
  <c r="I95" i="4"/>
  <c r="G56" i="4" s="1"/>
  <c r="S137" i="4"/>
  <c r="H63" i="4" s="1"/>
  <c r="V137" i="4"/>
  <c r="I63" i="4" s="1"/>
  <c r="L95" i="4"/>
  <c r="E56" i="4" s="1"/>
  <c r="F58" i="4"/>
  <c r="S144" i="4"/>
  <c r="H66" i="4" s="1"/>
  <c r="S128" i="3"/>
  <c r="H65" i="3" s="1"/>
  <c r="S94" i="3"/>
  <c r="H56" i="3" s="1"/>
  <c r="V116" i="3"/>
  <c r="I61" i="3" s="1"/>
  <c r="L94" i="3"/>
  <c r="E56" i="3" s="1"/>
  <c r="I116" i="3" l="1"/>
  <c r="G61" i="3" s="1"/>
  <c r="E15" i="3" s="1"/>
  <c r="I128" i="3"/>
  <c r="G65" i="3" s="1"/>
  <c r="E16" i="3" s="1"/>
  <c r="E16" i="2" s="1"/>
  <c r="M116" i="3"/>
  <c r="I137" i="4"/>
  <c r="G63" i="4" s="1"/>
  <c r="E15" i="4" s="1"/>
  <c r="E15" i="2" s="1"/>
  <c r="M146" i="4"/>
  <c r="L128" i="3"/>
  <c r="E65" i="3" s="1"/>
  <c r="C16" i="3" s="1"/>
  <c r="C16" i="2" s="1"/>
  <c r="V147" i="4"/>
  <c r="I69" i="4" s="1"/>
  <c r="L137" i="4"/>
  <c r="E63" i="4" s="1"/>
  <c r="C15" i="4" s="1"/>
  <c r="S146" i="4"/>
  <c r="H67" i="4" s="1"/>
  <c r="E23" i="3"/>
  <c r="E20" i="3"/>
  <c r="P21" i="3"/>
  <c r="E21" i="3"/>
  <c r="E22" i="3"/>
  <c r="L116" i="3"/>
  <c r="E61" i="3" s="1"/>
  <c r="C15" i="3" s="1"/>
  <c r="S116" i="3"/>
  <c r="V129" i="3"/>
  <c r="I67" i="3" s="1"/>
  <c r="F61" i="3" l="1"/>
  <c r="D15" i="3" s="1"/>
  <c r="D15" i="2" s="1"/>
  <c r="M129" i="3"/>
  <c r="F67" i="3" s="1"/>
  <c r="I129" i="3"/>
  <c r="P22" i="3"/>
  <c r="P25" i="3" s="1"/>
  <c r="P23" i="3"/>
  <c r="C15" i="2"/>
  <c r="E20" i="2"/>
  <c r="E23" i="4"/>
  <c r="E24" i="2" s="1"/>
  <c r="E20" i="4"/>
  <c r="I147" i="4"/>
  <c r="E22" i="4"/>
  <c r="E23" i="2" s="1"/>
  <c r="G69" i="4"/>
  <c r="B8" i="1"/>
  <c r="P21" i="4"/>
  <c r="I22" i="2" s="1"/>
  <c r="P22" i="4"/>
  <c r="F67" i="4"/>
  <c r="D16" i="4" s="1"/>
  <c r="D16" i="2" s="1"/>
  <c r="M147" i="4"/>
  <c r="F69" i="4" s="1"/>
  <c r="P23" i="4"/>
  <c r="E21" i="4"/>
  <c r="G67" i="3"/>
  <c r="B7" i="1"/>
  <c r="L147" i="4"/>
  <c r="E69" i="4" s="1"/>
  <c r="S147" i="4"/>
  <c r="H69" i="4" s="1"/>
  <c r="H61" i="3"/>
  <c r="S129" i="3"/>
  <c r="H67" i="3" s="1"/>
  <c r="L129" i="3"/>
  <c r="E67" i="3" s="1"/>
  <c r="I23" i="2" l="1"/>
  <c r="I24" i="2"/>
  <c r="P25" i="4"/>
  <c r="C8" i="1" s="1"/>
  <c r="G8" i="1" s="1"/>
  <c r="E22" i="2"/>
  <c r="P27" i="3"/>
  <c r="C7" i="1"/>
  <c r="G7" i="1"/>
  <c r="B9" i="1"/>
  <c r="I25" i="2" l="1"/>
  <c r="I27" i="2" s="1"/>
  <c r="P27" i="4"/>
  <c r="H28" i="4" s="1"/>
  <c r="P28" i="4" s="1"/>
  <c r="P30" i="4" s="1"/>
  <c r="G9" i="1"/>
  <c r="B10" i="1" s="1"/>
  <c r="G10" i="1" s="1"/>
  <c r="C9" i="1"/>
  <c r="H28" i="3"/>
  <c r="P28" i="3" s="1"/>
  <c r="P30" i="3" s="1"/>
  <c r="H28" i="2" l="1"/>
  <c r="I28" i="2" s="1"/>
  <c r="B11" i="1"/>
  <c r="G11" i="1" l="1"/>
  <c r="G12" i="1" s="1"/>
  <c r="H29" i="2"/>
  <c r="I29" i="2" s="1"/>
  <c r="I30" i="2" s="1"/>
</calcChain>
</file>

<file path=xl/sharedStrings.xml><?xml version="1.0" encoding="utf-8"?>
<sst xmlns="http://schemas.openxmlformats.org/spreadsheetml/2006/main" count="476" uniqueCount="235">
  <si>
    <t>Rekapitulácia rozpočtu</t>
  </si>
  <si>
    <t>Stavba Lesná cesta Zázrivá - Hutírová vetva 4</t>
  </si>
  <si>
    <t xml:space="preserve">           Sadzby DPH</t>
  </si>
  <si>
    <t xml:space="preserve">   A   </t>
  </si>
  <si>
    <t xml:space="preserve">   B   </t>
  </si>
  <si>
    <t>Názov objektu</t>
  </si>
  <si>
    <t>ZRN</t>
  </si>
  <si>
    <t>VRN %</t>
  </si>
  <si>
    <t>HZS</t>
  </si>
  <si>
    <t>Kompl.čin.</t>
  </si>
  <si>
    <t>Ostatné náklady stavby</t>
  </si>
  <si>
    <t>Cena</t>
  </si>
  <si>
    <t>SO 01 Lesná cesta Zázrivá - Hutírová vetva 4</t>
  </si>
  <si>
    <t>SO 02 Priepusty, Kalová jama</t>
  </si>
  <si>
    <t>Krycí list rozpočtu</t>
  </si>
  <si>
    <t>Objekt SO 01 Lesná cesta Zázrivá - Hutírová vetva 4</t>
  </si>
  <si>
    <t xml:space="preserve">Miesto:  </t>
  </si>
  <si>
    <t xml:space="preserve">Ks: </t>
  </si>
  <si>
    <t xml:space="preserve">Zákazka: </t>
  </si>
  <si>
    <t xml:space="preserve">Spracoval: </t>
  </si>
  <si>
    <t xml:space="preserve">Dňa </t>
  </si>
  <si>
    <t>22. 2. 2023</t>
  </si>
  <si>
    <t xml:space="preserve">Odberateľ: </t>
  </si>
  <si>
    <t xml:space="preserve">Projektant: </t>
  </si>
  <si>
    <t>Dodávateľ: ...</t>
  </si>
  <si>
    <t xml:space="preserve">IČO: </t>
  </si>
  <si>
    <t xml:space="preserve">DIČ: </t>
  </si>
  <si>
    <t xml:space="preserve">HSV </t>
  </si>
  <si>
    <t xml:space="preserve">PSV </t>
  </si>
  <si>
    <t xml:space="preserve">MONT </t>
  </si>
  <si>
    <t>OST</t>
  </si>
  <si>
    <t xml:space="preserve">VN </t>
  </si>
  <si>
    <t>Spolu</t>
  </si>
  <si>
    <t>Ostatné náklady</t>
  </si>
  <si>
    <t>Komplet. činnosť</t>
  </si>
  <si>
    <t xml:space="preserve">HZS </t>
  </si>
  <si>
    <t>Celkové náklady</t>
  </si>
  <si>
    <t>Celkové náklady bez DPH</t>
  </si>
  <si>
    <t xml:space="preserve">DPH 20% z </t>
  </si>
  <si>
    <t xml:space="preserve">DPH 0% z </t>
  </si>
  <si>
    <t>Spolu v EUR</t>
  </si>
  <si>
    <t>Zariadenie staveniska 0%</t>
  </si>
  <si>
    <t>Sťažené výrobné podmienky 0%</t>
  </si>
  <si>
    <t>Prevádzkové vplyvy 0%</t>
  </si>
  <si>
    <t>Sťažené podmienky dopravy 0%</t>
  </si>
  <si>
    <t>Horské oblasti 0%</t>
  </si>
  <si>
    <t>Mimostavenisková doprava 0%</t>
  </si>
  <si>
    <t>Montáž</t>
  </si>
  <si>
    <t>Materiál</t>
  </si>
  <si>
    <t>ZRN spolu</t>
  </si>
  <si>
    <t>Odberateľ</t>
  </si>
  <si>
    <t>Dodávateľ</t>
  </si>
  <si>
    <t>Projektant,rozpočtár</t>
  </si>
  <si>
    <t>Oddiel</t>
  </si>
  <si>
    <t>Hmotnosť (T)</t>
  </si>
  <si>
    <t>Suť (T)</t>
  </si>
  <si>
    <t>Dátum: 22. 2. 2023</t>
  </si>
  <si>
    <t>Prehľad rozpočtových nákladov</t>
  </si>
  <si>
    <t>Práce HSV</t>
  </si>
  <si>
    <t xml:space="preserve">   ZEMNÉ PRÁCE</t>
  </si>
  <si>
    <t xml:space="preserve">   ZÁKLADY</t>
  </si>
  <si>
    <t xml:space="preserve">   SPEVNENÉ PLOCHY</t>
  </si>
  <si>
    <t xml:space="preserve">   OSTATNÉ KONŠTRUKCIE A PRÁCE</t>
  </si>
  <si>
    <t xml:space="preserve">   PRESUNY HMÔT</t>
  </si>
  <si>
    <t>Práce PSV</t>
  </si>
  <si>
    <t xml:space="preserve">   OSTATNÉ</t>
  </si>
  <si>
    <t>Celkom v EUR</t>
  </si>
  <si>
    <t>Rozpočet</t>
  </si>
  <si>
    <t>Por.č.</t>
  </si>
  <si>
    <t>Kód položky</t>
  </si>
  <si>
    <t xml:space="preserve">                                             Názov</t>
  </si>
  <si>
    <t>Mj</t>
  </si>
  <si>
    <t>Množstvo</t>
  </si>
  <si>
    <t>Cena/Mj</t>
  </si>
  <si>
    <t>Cena celkom</t>
  </si>
  <si>
    <t>Hmotnosť/Mj</t>
  </si>
  <si>
    <t>Hmotnosť</t>
  </si>
  <si>
    <t>Suť</t>
  </si>
  <si>
    <t xml:space="preserve">Dátum: </t>
  </si>
  <si>
    <t>Zákazka Lesná cesta Zázrivá - Hutírová vetva 4</t>
  </si>
  <si>
    <t>ZEMNÉ PRÁCE</t>
  </si>
  <si>
    <t>112201101</t>
  </si>
  <si>
    <t>Odstránenie pňov na vzdial. 50 m priemeru do 300 mm</t>
  </si>
  <si>
    <t>kus</t>
  </si>
  <si>
    <t>131201103.S</t>
  </si>
  <si>
    <t xml:space="preserve">Výkop nezapaženej jamy, rýh  v hornine 3, nad 1000 do 10000 m3   </t>
  </si>
  <si>
    <t>m3</t>
  </si>
  <si>
    <t>131201109.S</t>
  </si>
  <si>
    <t xml:space="preserve">Hĺbenie nezapažených jám a zárezov. Príplatok za lepivosť horniny 3   </t>
  </si>
  <si>
    <t>171101101</t>
  </si>
  <si>
    <t>Uloženie sypaniny do násypu súdržnej horniny s mierou zhutnenia podľa Proctor-Standard na 95 %</t>
  </si>
  <si>
    <t>175101202.S</t>
  </si>
  <si>
    <t xml:space="preserve">Obsyp objektov sypaninou z vhodných hornín 1 až 4 s prehodením sypaniny - ílové tesnenie   </t>
  </si>
  <si>
    <t>181201102.S</t>
  </si>
  <si>
    <t xml:space="preserve">Úprava pláne v násypoch v hornine 1-4 so zhutnením   </t>
  </si>
  <si>
    <t>m2</t>
  </si>
  <si>
    <t>181301113</t>
  </si>
  <si>
    <t>Rozprestretie ornice v rovine, plocha nad 500 m2,hr.200 mm</t>
  </si>
  <si>
    <t>164203101</t>
  </si>
  <si>
    <t>Vodorovné premiestnenie výkopku po vode v hornine triedy 1 až 4 do 50 m</t>
  </si>
  <si>
    <t>183405211.S</t>
  </si>
  <si>
    <t xml:space="preserve">Výsev trávniku hydroosevom na ornicu   </t>
  </si>
  <si>
    <t>005720001500.S</t>
  </si>
  <si>
    <t xml:space="preserve">Osivá tráv - výber trávových semien   </t>
  </si>
  <si>
    <t>kg</t>
  </si>
  <si>
    <t>ZÁKLADY</t>
  </si>
  <si>
    <t>211571111</t>
  </si>
  <si>
    <t>Výplň odvodňovacieho rebra alebo trativodu do rýh s úpravou povrchu výplne štrkopieskom</t>
  </si>
  <si>
    <t>212752127</t>
  </si>
  <si>
    <t>Trativody z flexodrenážnych rúr DN 160</t>
  </si>
  <si>
    <t>m</t>
  </si>
  <si>
    <t>SPEVNENÉ PLOCHY</t>
  </si>
  <si>
    <t>564791111</t>
  </si>
  <si>
    <t xml:space="preserve">Podklad spevnenej plochy z drveného kameniva frakcie 63-125 mm so zhutnením </t>
  </si>
  <si>
    <t>564671111</t>
  </si>
  <si>
    <t>Podklad z kameniva hrubého drveného veľ.63-125 mm s rozprestrením a zhutnením, po zhutneni hr.250 mm</t>
  </si>
  <si>
    <t>564762111</t>
  </si>
  <si>
    <t>Podklad z kameniva, hrubého drveného 32-63 mm hrúbky 200 mm</t>
  </si>
  <si>
    <t>574391111.S</t>
  </si>
  <si>
    <t xml:space="preserve">Makadam asfaltový penetračný s postrekom zhutnený, z kamen. hrubého z asfaltu hr. 100 mm   </t>
  </si>
  <si>
    <t>OSTATNÉ KONŠTRUKCIE A PRÁCE</t>
  </si>
  <si>
    <t>799/PC</t>
  </si>
  <si>
    <t>Dočasná  cesta k oporným múrom, šírky 4 m a hrubky 0,5 m - vybudovanie m+d</t>
  </si>
  <si>
    <t>SUB</t>
  </si>
  <si>
    <t>PRESUNY HMÔT</t>
  </si>
  <si>
    <t>998222011</t>
  </si>
  <si>
    <t>Presun hmôt pre pozemné komunikácie s krytom z kameniva (8222, 8225) akejkoľvek dĺžky objektu</t>
  </si>
  <si>
    <t>t</t>
  </si>
  <si>
    <t>OSTATNÉ</t>
  </si>
  <si>
    <t>000300016</t>
  </si>
  <si>
    <t xml:space="preserve">Geodetické práce - vykonávané pred výstavbou určenie vytyčovacej siete, vytýčenie staveniska, staveb. objektu   </t>
  </si>
  <si>
    <t>kpl</t>
  </si>
  <si>
    <t>00030002R</t>
  </si>
  <si>
    <t xml:space="preserve">Geodetické práce - vykonávané v priebehu výstavby výškové merania   </t>
  </si>
  <si>
    <t>000300031.S</t>
  </si>
  <si>
    <t xml:space="preserve">Geodetické práce - vykonávané po výstavbe zameranie skutočného vyhotovenia stavby   </t>
  </si>
  <si>
    <t>000400022.S</t>
  </si>
  <si>
    <t xml:space="preserve">Projektové práce - stavebná časť (stavebné objekty vrátane ich technického vybavenia). náklady na dokumentáciu skutočného zhotovenia stavby   </t>
  </si>
  <si>
    <t>000600024.S</t>
  </si>
  <si>
    <t xml:space="preserve">Zariadenie staveniska </t>
  </si>
  <si>
    <t>000900023</t>
  </si>
  <si>
    <t xml:space="preserve">Vplyv územia - územie so sťaženými výrobnými podmienkami čistenie komunikácií   </t>
  </si>
  <si>
    <t>Objekt SO 02 Priepusty, Kalová jama</t>
  </si>
  <si>
    <t xml:space="preserve">   ZVISLÉ KONŠTRUKCIE</t>
  </si>
  <si>
    <t xml:space="preserve">   VODOROVNÉ KONŠTRUKCIE</t>
  </si>
  <si>
    <t xml:space="preserve">   KOVOVÉ DOPLNKOVÉ KONŠTRUKCIE</t>
  </si>
  <si>
    <t>133201102</t>
  </si>
  <si>
    <t>Výkop šachty zapaženej, hornina 3 nad 100 m3</t>
  </si>
  <si>
    <t>133201109</t>
  </si>
  <si>
    <t>Hĺbenie šachiet zapažených i nezapažených. Príplatok k cenám za lepivosť horniny 3</t>
  </si>
  <si>
    <t>151101201</t>
  </si>
  <si>
    <t>Paženie stien bez rozopretia alebo vzopretia, príložné hĺbky do 4m</t>
  </si>
  <si>
    <t>151101211</t>
  </si>
  <si>
    <t>Odstránenie paženia stien príložné hĺbky do 4 m</t>
  </si>
  <si>
    <t>162701105</t>
  </si>
  <si>
    <t>Vodorovné premiestnenie výkopku tr.1-4 do 10000 m</t>
  </si>
  <si>
    <t>M3</t>
  </si>
  <si>
    <t>167101102</t>
  </si>
  <si>
    <t>Nakladanie neuľahnutého výkopku z hornín tr.1-4 nad 100 do 1000 m3</t>
  </si>
  <si>
    <t>171201201</t>
  </si>
  <si>
    <t>Uloženie sypaniny na skládky do 100 m3</t>
  </si>
  <si>
    <t>171209002D</t>
  </si>
  <si>
    <t xml:space="preserve">Poplatok za skládku zeminy  </t>
  </si>
  <si>
    <t>174101001</t>
  </si>
  <si>
    <t>Zásyp sypaninou so zhutnením jám, šachiet, rýh, zárezov alebo okolo objektov do 100 m3</t>
  </si>
  <si>
    <t>271571111</t>
  </si>
  <si>
    <t>Vankúše zhutnené pod základy zo štrkopiesku</t>
  </si>
  <si>
    <t>271533001</t>
  </si>
  <si>
    <t>Násyp pod základovú konštrukciu so zhutnením z drveného kameniva frakcie 32-63 mm</t>
  </si>
  <si>
    <t>273321411</t>
  </si>
  <si>
    <t xml:space="preserve">Betón základových dosiek železový triedy C25/30 </t>
  </si>
  <si>
    <t>273362021</t>
  </si>
  <si>
    <t>Výstuž základových dosiek a stien zo zvár. sietí KARI</t>
  </si>
  <si>
    <t>274321118.S</t>
  </si>
  <si>
    <t xml:space="preserve">Základové pásy, z betónu železového tr. C 30/37   </t>
  </si>
  <si>
    <t>274354111.S</t>
  </si>
  <si>
    <t xml:space="preserve">Debnenie základových pásov  - zhotovenie   </t>
  </si>
  <si>
    <t>274354211.S</t>
  </si>
  <si>
    <t xml:space="preserve">Debnenie základových pásov  - odstránenie   </t>
  </si>
  <si>
    <t>ZVISLÉ KONŠTRUKCIE</t>
  </si>
  <si>
    <t>311321411</t>
  </si>
  <si>
    <t>Betón nadzákladových múrov, železový (bez výstuže) tr.C 25/30</t>
  </si>
  <si>
    <t>311351105</t>
  </si>
  <si>
    <t>Debnenie nadzákladových múrov  obojstranné zhotovenie-dielce</t>
  </si>
  <si>
    <t>311351106</t>
  </si>
  <si>
    <t>Debnenie nadzákladových múrov  obojstranné odstránenie-dielce</t>
  </si>
  <si>
    <t>311361821</t>
  </si>
  <si>
    <t>Výstuž nadzákladových múrov  10505</t>
  </si>
  <si>
    <t>VODOROVNÉ KONŠTRUKCIE</t>
  </si>
  <si>
    <t>451541111.S</t>
  </si>
  <si>
    <t xml:space="preserve">Lôžko pod potrubie, stoky a drobné objekty, v otvorenom výkope zo štrkodrvy32-63 mm   </t>
  </si>
  <si>
    <t>421362312.S</t>
  </si>
  <si>
    <t xml:space="preserve">Výstuž  zo zváraných sietí </t>
  </si>
  <si>
    <t>Podklad spevnenej plochy zo štrkopiesku so zhutnením - podklad pod lomový kameň, výtoky</t>
  </si>
  <si>
    <t>919523112.S</t>
  </si>
  <si>
    <t xml:space="preserve">Zhotovenie priepustu z rúr železobetónových DN 1000   </t>
  </si>
  <si>
    <t>919535559</t>
  </si>
  <si>
    <t xml:space="preserve">Obetónovanie výtoku betónom prostým triedy C25/30 </t>
  </si>
  <si>
    <t>919535559.S</t>
  </si>
  <si>
    <t>Podklad pod  rúrový priepust  betónom železovým tr. C 20/25</t>
  </si>
  <si>
    <t>935111211</t>
  </si>
  <si>
    <t>Osadenie priekopového žľabu z betónových priekopových tvárnic šírky nad 500 do 800 mm</t>
  </si>
  <si>
    <t>465513256.S</t>
  </si>
  <si>
    <t xml:space="preserve">Pohľadový kameň, ukladanie ručné hr. od 200 mm s vyškárovaním do lôžka C 25/30   </t>
  </si>
  <si>
    <t>592220000560.S</t>
  </si>
  <si>
    <t xml:space="preserve">Rúra železobetónová  DN 1000, dĺžky 2000 mm   </t>
  </si>
  <si>
    <t>ks</t>
  </si>
  <si>
    <t>5922764160</t>
  </si>
  <si>
    <t>Tvárnica priekopová TBM 62-15</t>
  </si>
  <si>
    <t>KUS</t>
  </si>
  <si>
    <t>998011001</t>
  </si>
  <si>
    <t xml:space="preserve">Presun hmôt pre budovy JKSO 801,803,812,zvislá konštr.z betonu výšky do 6 m  </t>
  </si>
  <si>
    <t>KOVOVÉ DOPLNKOVÉ KONŠTRUKCIE</t>
  </si>
  <si>
    <t>767995104</t>
  </si>
  <si>
    <t>Montáž ostatných atypických kovových stavebných doplnkových konštrukcií nad 20 do 50 kg</t>
  </si>
  <si>
    <t>998767201</t>
  </si>
  <si>
    <t>Presun hmôt pre kovové stavebné doplnkové konštrukcie v objektoch výšky do 6 m</t>
  </si>
  <si>
    <t>%</t>
  </si>
  <si>
    <t>553000010</t>
  </si>
  <si>
    <t>Rošt  na kalovú jamu vr, povrch úpravy</t>
  </si>
  <si>
    <t xml:space="preserve">KG </t>
  </si>
  <si>
    <t xml:space="preserve">           Celkom bez DPH</t>
  </si>
  <si>
    <t xml:space="preserve">           DPH 20% z </t>
  </si>
  <si>
    <t xml:space="preserve">           DPH 0% z </t>
  </si>
  <si>
    <t xml:space="preserve">          Celkom v EUR</t>
  </si>
  <si>
    <t>Krycí list stavby</t>
  </si>
  <si>
    <t>VRN</t>
  </si>
  <si>
    <t>Zariadenie staveniska</t>
  </si>
  <si>
    <t>Sťažené výrobné podmienky</t>
  </si>
  <si>
    <t>Prevádzkové vplyvy</t>
  </si>
  <si>
    <t>Sťažené podmienky dopravy</t>
  </si>
  <si>
    <t>Horské oblasti</t>
  </si>
  <si>
    <t>Mimostavenisková doprava</t>
  </si>
  <si>
    <t>Odberateľ: Pozemkové spoločenstvo Hutirová, Bziny 2106/28</t>
  </si>
  <si>
    <t>Projektant: MARETTA projekt sro. Jána Ťatliaka 1, 026 01 Dolný Kubín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</si>
</sst>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0.00"/>
    <numFmt numFmtId="165" formatCode="###\ ###\ ##0.0000"/>
    <numFmt numFmtId="166" formatCode="###\ ###\ 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b/>
      <sz val="11"/>
      <color theme="1"/>
      <name val="Arial CE"/>
      <charset val="238"/>
    </font>
    <font>
      <b/>
      <sz val="20"/>
      <color rgb="FF000000"/>
      <name val="Arial CE"/>
      <charset val="238"/>
    </font>
    <font>
      <b/>
      <sz val="9"/>
      <color theme="1"/>
      <name val="Arial CE"/>
      <charset val="238"/>
    </font>
    <font>
      <b/>
      <sz val="8"/>
      <color theme="1"/>
      <name val="Arial CE"/>
      <charset val="238"/>
    </font>
    <font>
      <sz val="8"/>
      <color theme="1"/>
      <name val="Arial CE"/>
      <charset val="238"/>
    </font>
    <font>
      <b/>
      <sz val="12"/>
      <color theme="1"/>
      <name val="Arial CE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Arial CE"/>
      <charset val="238"/>
    </font>
    <font>
      <sz val="9"/>
      <color theme="1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rgb="FFFFFFFF"/>
      <name val="Calibri"/>
      <family val="2"/>
      <charset val="238"/>
      <scheme val="minor"/>
    </font>
    <font>
      <b/>
      <sz val="8"/>
      <color rgb="FFFF0000"/>
      <name val="Arial CE"/>
      <charset val="238"/>
    </font>
    <font>
      <sz val="8"/>
      <color rgb="FFFF0000"/>
      <name val="Arial CE"/>
      <charset val="238"/>
    </font>
    <font>
      <sz val="8"/>
      <color rgb="FFFF0000"/>
      <name val="Calibri"/>
      <family val="2"/>
      <charset val="238"/>
      <scheme val="minor"/>
    </font>
    <font>
      <sz val="8"/>
      <color rgb="FF000000"/>
      <name val="Arial CE"/>
      <charset val="238"/>
    </font>
    <font>
      <sz val="8"/>
      <color rgb="FF0000FF"/>
      <name val="Arial CE"/>
      <charset val="238"/>
    </font>
    <font>
      <sz val="8"/>
      <color rgb="FFFFFF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AA"/>
        <bgColor indexed="64"/>
      </patternFill>
    </fill>
  </fills>
  <borders count="11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80808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 style="thin">
        <color rgb="FFFFFFFF"/>
      </right>
      <top style="thin">
        <color rgb="FF000000"/>
      </top>
      <bottom/>
      <diagonal/>
    </border>
    <border>
      <left/>
      <right style="thin">
        <color rgb="FFFFFFFF"/>
      </right>
      <top style="thin">
        <color rgb="FF808080"/>
      </top>
      <bottom/>
      <diagonal/>
    </border>
    <border>
      <left/>
      <right style="thin">
        <color rgb="FFFFFFFF"/>
      </right>
      <top style="thin">
        <color rgb="FF808080"/>
      </top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/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/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FFFFFF"/>
      </right>
      <top style="thin">
        <color rgb="FF808080"/>
      </top>
      <bottom style="thin">
        <color rgb="FF000000"/>
      </bottom>
      <diagonal/>
    </border>
    <border>
      <left style="thin">
        <color rgb="FFFFFFFF"/>
      </left>
      <right/>
      <top style="thin">
        <color rgb="FF80808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808080"/>
      </top>
      <bottom/>
      <diagonal/>
    </border>
    <border>
      <left/>
      <right style="thin">
        <color rgb="FFFFFFFF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/>
      <top style="thin">
        <color rgb="FF000000"/>
      </top>
      <bottom style="thin">
        <color rgb="FF808080"/>
      </bottom>
      <diagonal/>
    </border>
    <border>
      <left style="thin">
        <color rgb="FF808080"/>
      </left>
      <right/>
      <top/>
      <bottom/>
      <diagonal/>
    </border>
    <border>
      <left style="thin">
        <color rgb="FF808080"/>
      </left>
      <right/>
      <top style="thin">
        <color rgb="FF808080"/>
      </top>
      <bottom/>
      <diagonal/>
    </border>
    <border>
      <left style="thin">
        <color rgb="FF808080"/>
      </left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808080"/>
      </top>
      <bottom/>
      <diagonal/>
    </border>
    <border>
      <left style="thin">
        <color rgb="FFFFFFFF"/>
      </left>
      <right/>
      <top style="thin">
        <color rgb="FF808080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80808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808080"/>
      </bottom>
      <diagonal/>
    </border>
    <border>
      <left style="thin">
        <color rgb="FFFFFFFF"/>
      </left>
      <right/>
      <top/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/>
      <top style="thin">
        <color rgb="FF000000"/>
      </top>
      <bottom style="thin">
        <color rgb="FFFFFFFF"/>
      </bottom>
      <diagonal/>
    </border>
    <border>
      <left style="thin">
        <color rgb="FF808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000000"/>
      </bottom>
      <diagonal/>
    </border>
    <border>
      <left/>
      <right style="thin">
        <color rgb="FF808080"/>
      </right>
      <top style="thin">
        <color rgb="FF808080"/>
      </top>
      <bottom/>
      <diagonal/>
    </border>
    <border>
      <left/>
      <right style="thin">
        <color rgb="FF808080"/>
      </right>
      <top/>
      <bottom style="thin">
        <color rgb="FF000000"/>
      </bottom>
      <diagonal/>
    </border>
    <border>
      <left/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/>
      <bottom/>
      <diagonal/>
    </border>
    <border>
      <left/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/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000000"/>
      </bottom>
      <diagonal/>
    </border>
    <border>
      <left/>
      <right style="thin">
        <color rgb="FF808080"/>
      </right>
      <top/>
      <bottom style="thin">
        <color rgb="FFFFFFFF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/>
      <diagonal/>
    </border>
    <border>
      <left/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FFFFFF"/>
      </left>
      <right style="thin">
        <color rgb="FF808080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/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80808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FFFFFF"/>
      </left>
      <right style="thin">
        <color rgb="FF000000"/>
      </right>
      <top style="thin">
        <color rgb="FF808080"/>
      </top>
      <bottom/>
      <diagonal/>
    </border>
    <border>
      <left style="thin">
        <color rgb="FFFFFFFF"/>
      </left>
      <right style="thin">
        <color rgb="FF000000"/>
      </right>
      <top style="thin">
        <color rgb="FF80808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 style="thin">
        <color rgb="FFFFFFFF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FFFFFF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808080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8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1" xfId="0" applyFont="1" applyBorder="1"/>
    <xf numFmtId="0" fontId="5" fillId="0" borderId="1" xfId="0" applyFont="1" applyBorder="1"/>
    <xf numFmtId="0" fontId="5" fillId="0" borderId="2" xfId="0" applyFont="1" applyBorder="1"/>
    <xf numFmtId="0" fontId="1" fillId="0" borderId="2" xfId="0" applyFont="1" applyBorder="1" applyAlignment="1">
      <alignment horizontal="center"/>
    </xf>
    <xf numFmtId="9" fontId="1" fillId="0" borderId="2" xfId="0" applyNumberFormat="1" applyFont="1" applyBorder="1" applyAlignment="1">
      <alignment horizontal="center"/>
    </xf>
    <xf numFmtId="0" fontId="1" fillId="0" borderId="3" xfId="0" applyFont="1" applyBorder="1"/>
    <xf numFmtId="0" fontId="5" fillId="2" borderId="4" xfId="0" applyFont="1" applyFill="1" applyBorder="1" applyAlignment="1">
      <alignment horizontal="center"/>
    </xf>
    <xf numFmtId="0" fontId="6" fillId="0" borderId="0" xfId="0" applyFont="1"/>
    <xf numFmtId="0" fontId="0" fillId="0" borderId="1" xfId="0" applyBorder="1"/>
    <xf numFmtId="0" fontId="1" fillId="3" borderId="1" xfId="0" applyFont="1" applyFill="1" applyBorder="1"/>
    <xf numFmtId="0" fontId="7" fillId="3" borderId="1" xfId="0" applyFont="1" applyFill="1" applyBorder="1"/>
    <xf numFmtId="164" fontId="1" fillId="0" borderId="1" xfId="0" applyNumberFormat="1" applyFont="1" applyBorder="1"/>
    <xf numFmtId="0" fontId="1" fillId="0" borderId="5" xfId="0" applyFont="1" applyBorder="1"/>
    <xf numFmtId="0" fontId="0" fillId="0" borderId="3" xfId="0" applyBorder="1"/>
    <xf numFmtId="0" fontId="1" fillId="0" borderId="7" xfId="0" applyFont="1" applyBorder="1"/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1" fillId="0" borderId="9" xfId="0" applyFont="1" applyBorder="1"/>
    <xf numFmtId="0" fontId="0" fillId="0" borderId="9" xfId="0" applyBorder="1"/>
    <xf numFmtId="0" fontId="1" fillId="0" borderId="10" xfId="0" applyFont="1" applyBorder="1"/>
    <xf numFmtId="0" fontId="0" fillId="0" borderId="10" xfId="0" applyBorder="1"/>
    <xf numFmtId="0" fontId="1" fillId="0" borderId="11" xfId="0" applyFont="1" applyBorder="1"/>
    <xf numFmtId="0" fontId="0" fillId="0" borderId="11" xfId="0" applyBorder="1"/>
    <xf numFmtId="164" fontId="1" fillId="0" borderId="3" xfId="0" applyNumberFormat="1" applyFont="1" applyBorder="1"/>
    <xf numFmtId="0" fontId="1" fillId="0" borderId="12" xfId="0" applyFont="1" applyBorder="1"/>
    <xf numFmtId="0" fontId="0" fillId="0" borderId="12" xfId="0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164" fontId="6" fillId="0" borderId="15" xfId="0" applyNumberFormat="1" applyFont="1" applyBorder="1"/>
    <xf numFmtId="164" fontId="1" fillId="0" borderId="15" xfId="0" applyNumberFormat="1" applyFont="1" applyBorder="1"/>
    <xf numFmtId="164" fontId="1" fillId="0" borderId="16" xfId="0" applyNumberFormat="1" applyFont="1" applyBorder="1"/>
    <xf numFmtId="0" fontId="1" fillId="0" borderId="17" xfId="0" applyFont="1" applyBorder="1"/>
    <xf numFmtId="0" fontId="1" fillId="0" borderId="6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7" xfId="0" applyFont="1" applyBorder="1"/>
    <xf numFmtId="0" fontId="1" fillId="0" borderId="29" xfId="0" applyFont="1" applyBorder="1"/>
    <xf numFmtId="0" fontId="10" fillId="0" borderId="21" xfId="0" applyFont="1" applyBorder="1"/>
    <xf numFmtId="0" fontId="6" fillId="0" borderId="11" xfId="0" applyFont="1" applyBorder="1"/>
    <xf numFmtId="0" fontId="6" fillId="0" borderId="21" xfId="0" applyFont="1" applyBorder="1"/>
    <xf numFmtId="0" fontId="1" fillId="0" borderId="32" xfId="0" applyFont="1" applyBorder="1"/>
    <xf numFmtId="0" fontId="1" fillId="0" borderId="15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6" fillId="0" borderId="31" xfId="0" applyFont="1" applyBorder="1"/>
    <xf numFmtId="0" fontId="6" fillId="0" borderId="12" xfId="0" applyFont="1" applyBorder="1"/>
    <xf numFmtId="164" fontId="1" fillId="0" borderId="32" xfId="0" applyNumberFormat="1" applyFont="1" applyBorder="1"/>
    <xf numFmtId="0" fontId="6" fillId="0" borderId="33" xfId="0" applyFont="1" applyBorder="1"/>
    <xf numFmtId="0" fontId="13" fillId="0" borderId="0" xfId="0" applyFont="1"/>
    <xf numFmtId="0" fontId="6" fillId="0" borderId="28" xfId="0" applyFont="1" applyBorder="1"/>
    <xf numFmtId="0" fontId="6" fillId="0" borderId="44" xfId="0" applyFont="1" applyBorder="1"/>
    <xf numFmtId="0" fontId="6" fillId="0" borderId="45" xfId="0" applyFont="1" applyBorder="1"/>
    <xf numFmtId="164" fontId="1" fillId="0" borderId="46" xfId="0" applyNumberFormat="1" applyFont="1" applyBorder="1"/>
    <xf numFmtId="164" fontId="6" fillId="0" borderId="48" xfId="0" applyNumberFormat="1" applyFont="1" applyBorder="1"/>
    <xf numFmtId="164" fontId="6" fillId="0" borderId="49" xfId="0" applyNumberFormat="1" applyFont="1" applyBorder="1"/>
    <xf numFmtId="164" fontId="6" fillId="0" borderId="50" xfId="0" applyNumberFormat="1" applyFont="1" applyBorder="1"/>
    <xf numFmtId="0" fontId="6" fillId="0" borderId="47" xfId="0" applyFont="1" applyBorder="1"/>
    <xf numFmtId="0" fontId="6" fillId="0" borderId="51" xfId="0" applyFont="1" applyBorder="1"/>
    <xf numFmtId="164" fontId="6" fillId="0" borderId="52" xfId="0" applyNumberFormat="1" applyFont="1" applyBorder="1"/>
    <xf numFmtId="164" fontId="6" fillId="0" borderId="53" xfId="0" applyNumberFormat="1" applyFont="1" applyBorder="1"/>
    <xf numFmtId="164" fontId="6" fillId="0" borderId="54" xfId="0" applyNumberFormat="1" applyFont="1" applyBorder="1"/>
    <xf numFmtId="0" fontId="6" fillId="0" borderId="29" xfId="0" applyFont="1" applyBorder="1"/>
    <xf numFmtId="164" fontId="6" fillId="0" borderId="0" xfId="0" applyNumberFormat="1" applyFont="1"/>
    <xf numFmtId="164" fontId="6" fillId="0" borderId="55" xfId="0" applyNumberFormat="1" applyFont="1" applyBorder="1"/>
    <xf numFmtId="164" fontId="6" fillId="0" borderId="43" xfId="0" applyNumberFormat="1" applyFont="1" applyBorder="1"/>
    <xf numFmtId="164" fontId="6" fillId="0" borderId="56" xfId="0" applyNumberFormat="1" applyFont="1" applyBorder="1"/>
    <xf numFmtId="164" fontId="1" fillId="0" borderId="56" xfId="0" applyNumberFormat="1" applyFont="1" applyBorder="1"/>
    <xf numFmtId="0" fontId="1" fillId="0" borderId="57" xfId="0" applyFont="1" applyBorder="1"/>
    <xf numFmtId="0" fontId="6" fillId="0" borderId="59" xfId="0" applyFont="1" applyBorder="1"/>
    <xf numFmtId="0" fontId="0" fillId="0" borderId="56" xfId="0" applyBorder="1"/>
    <xf numFmtId="0" fontId="0" fillId="0" borderId="41" xfId="0" applyBorder="1"/>
    <xf numFmtId="0" fontId="0" fillId="0" borderId="43" xfId="0" applyBorder="1"/>
    <xf numFmtId="0" fontId="0" fillId="0" borderId="42" xfId="0" applyBorder="1"/>
    <xf numFmtId="0" fontId="0" fillId="0" borderId="15" xfId="0" applyBorder="1"/>
    <xf numFmtId="0" fontId="0" fillId="0" borderId="16" xfId="0" applyBorder="1"/>
    <xf numFmtId="0" fontId="0" fillId="0" borderId="32" xfId="0" applyBorder="1"/>
    <xf numFmtId="0" fontId="0" fillId="0" borderId="14" xfId="0" applyBorder="1"/>
    <xf numFmtId="0" fontId="11" fillId="0" borderId="21" xfId="0" applyFont="1" applyBorder="1"/>
    <xf numFmtId="164" fontId="0" fillId="0" borderId="21" xfId="0" applyNumberFormat="1" applyBorder="1"/>
    <xf numFmtId="164" fontId="11" fillId="0" borderId="21" xfId="0" applyNumberFormat="1" applyFont="1" applyBorder="1"/>
    <xf numFmtId="164" fontId="12" fillId="0" borderId="21" xfId="0" applyNumberFormat="1" applyFont="1" applyBorder="1"/>
    <xf numFmtId="0" fontId="0" fillId="0" borderId="21" xfId="0" applyBorder="1"/>
    <xf numFmtId="0" fontId="0" fillId="0" borderId="22" xfId="0" applyBorder="1"/>
    <xf numFmtId="164" fontId="11" fillId="0" borderId="31" xfId="0" applyNumberFormat="1" applyFont="1" applyBorder="1"/>
    <xf numFmtId="0" fontId="11" fillId="0" borderId="20" xfId="0" applyFont="1" applyBorder="1"/>
    <xf numFmtId="0" fontId="0" fillId="0" borderId="62" xfId="0" applyBorder="1"/>
    <xf numFmtId="164" fontId="1" fillId="0" borderId="43" xfId="0" applyNumberFormat="1" applyFont="1" applyBorder="1"/>
    <xf numFmtId="164" fontId="6" fillId="0" borderId="51" xfId="0" applyNumberFormat="1" applyFont="1" applyBorder="1"/>
    <xf numFmtId="164" fontId="6" fillId="0" borderId="47" xfId="0" applyNumberFormat="1" applyFont="1" applyBorder="1"/>
    <xf numFmtId="164" fontId="6" fillId="0" borderId="29" xfId="0" applyNumberFormat="1" applyFont="1" applyBorder="1"/>
    <xf numFmtId="164" fontId="1" fillId="0" borderId="64" xfId="0" applyNumberFormat="1" applyFont="1" applyBorder="1"/>
    <xf numFmtId="164" fontId="5" fillId="0" borderId="65" xfId="0" applyNumberFormat="1" applyFont="1" applyBorder="1"/>
    <xf numFmtId="0" fontId="1" fillId="0" borderId="68" xfId="0" applyFont="1" applyBorder="1"/>
    <xf numFmtId="164" fontId="1" fillId="0" borderId="69" xfId="0" applyNumberFormat="1" applyFont="1" applyBorder="1"/>
    <xf numFmtId="164" fontId="1" fillId="0" borderId="8" xfId="0" applyNumberFormat="1" applyFont="1" applyBorder="1"/>
    <xf numFmtId="164" fontId="1" fillId="0" borderId="70" xfId="0" applyNumberFormat="1" applyFont="1" applyBorder="1"/>
    <xf numFmtId="0" fontId="1" fillId="0" borderId="77" xfId="0" applyFont="1" applyBorder="1"/>
    <xf numFmtId="164" fontId="1" fillId="0" borderId="78" xfId="0" applyNumberFormat="1" applyFont="1" applyBorder="1"/>
    <xf numFmtId="0" fontId="1" fillId="0" borderId="18" xfId="0" applyFont="1" applyBorder="1"/>
    <xf numFmtId="0" fontId="1" fillId="0" borderId="79" xfId="0" applyFont="1" applyBorder="1"/>
    <xf numFmtId="0" fontId="1" fillId="0" borderId="69" xfId="0" applyFont="1" applyBorder="1"/>
    <xf numFmtId="164" fontId="2" fillId="0" borderId="14" xfId="0" applyNumberFormat="1" applyFont="1" applyBorder="1"/>
    <xf numFmtId="0" fontId="6" fillId="0" borderId="9" xfId="0" applyFont="1" applyBorder="1"/>
    <xf numFmtId="164" fontId="12" fillId="0" borderId="20" xfId="0" applyNumberFormat="1" applyFont="1" applyBorder="1"/>
    <xf numFmtId="0" fontId="6" fillId="0" borderId="87" xfId="0" applyFont="1" applyBorder="1"/>
    <xf numFmtId="164" fontId="1" fillId="0" borderId="88" xfId="0" applyNumberFormat="1" applyFont="1" applyBorder="1"/>
    <xf numFmtId="0" fontId="1" fillId="0" borderId="89" xfId="0" applyFont="1" applyBorder="1"/>
    <xf numFmtId="0" fontId="1" fillId="0" borderId="90" xfId="0" applyFont="1" applyBorder="1"/>
    <xf numFmtId="0" fontId="1" fillId="0" borderId="91" xfId="0" applyFont="1" applyBorder="1"/>
    <xf numFmtId="0" fontId="6" fillId="0" borderId="68" xfId="0" applyFont="1" applyBorder="1"/>
    <xf numFmtId="0" fontId="6" fillId="0" borderId="7" xfId="0" applyFont="1" applyBorder="1"/>
    <xf numFmtId="0" fontId="0" fillId="3" borderId="3" xfId="0" applyFill="1" applyBorder="1"/>
    <xf numFmtId="0" fontId="1" fillId="0" borderId="93" xfId="0" applyFont="1" applyBorder="1"/>
    <xf numFmtId="0" fontId="0" fillId="0" borderId="94" xfId="0" applyBorder="1"/>
    <xf numFmtId="0" fontId="13" fillId="0" borderId="94" xfId="0" applyFont="1" applyBorder="1"/>
    <xf numFmtId="0" fontId="0" fillId="0" borderId="95" xfId="0" applyBorder="1"/>
    <xf numFmtId="0" fontId="0" fillId="0" borderId="96" xfId="0" applyBorder="1"/>
    <xf numFmtId="0" fontId="0" fillId="0" borderId="97" xfId="0" applyBorder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1" fillId="0" borderId="101" xfId="0" applyFont="1" applyBorder="1"/>
    <xf numFmtId="0" fontId="1" fillId="0" borderId="4" xfId="0" applyFont="1" applyBorder="1"/>
    <xf numFmtId="0" fontId="0" fillId="0" borderId="4" xfId="0" applyBorder="1"/>
    <xf numFmtId="0" fontId="0" fillId="0" borderId="102" xfId="0" applyBorder="1"/>
    <xf numFmtId="0" fontId="0" fillId="2" borderId="0" xfId="0" applyFill="1"/>
    <xf numFmtId="0" fontId="1" fillId="0" borderId="87" xfId="0" applyFont="1" applyBorder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5" xfId="0" applyBorder="1"/>
    <xf numFmtId="164" fontId="1" fillId="0" borderId="8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164" fontId="6" fillId="0" borderId="87" xfId="0" applyNumberFormat="1" applyFont="1" applyBorder="1"/>
    <xf numFmtId="165" fontId="6" fillId="0" borderId="87" xfId="0" applyNumberFormat="1" applyFont="1" applyBorder="1"/>
    <xf numFmtId="0" fontId="11" fillId="0" borderId="87" xfId="0" applyFont="1" applyBorder="1"/>
    <xf numFmtId="0" fontId="11" fillId="0" borderId="0" xfId="0" applyFont="1"/>
    <xf numFmtId="165" fontId="6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0" fontId="14" fillId="0" borderId="0" xfId="0" applyFont="1"/>
    <xf numFmtId="0" fontId="16" fillId="0" borderId="0" xfId="0" applyFont="1"/>
    <xf numFmtId="164" fontId="14" fillId="0" borderId="67" xfId="0" applyNumberFormat="1" applyFont="1" applyBorder="1"/>
    <xf numFmtId="165" fontId="14" fillId="0" borderId="67" xfId="0" applyNumberFormat="1" applyFont="1" applyBorder="1"/>
    <xf numFmtId="165" fontId="15" fillId="0" borderId="67" xfId="0" applyNumberFormat="1" applyFont="1" applyBorder="1"/>
    <xf numFmtId="0" fontId="16" fillId="0" borderId="67" xfId="0" applyFont="1" applyBorder="1"/>
    <xf numFmtId="0" fontId="0" fillId="2" borderId="105" xfId="0" applyFill="1" applyBorder="1"/>
    <xf numFmtId="0" fontId="11" fillId="0" borderId="106" xfId="0" applyFont="1" applyBorder="1"/>
    <xf numFmtId="0" fontId="11" fillId="0" borderId="105" xfId="0" applyFont="1" applyBorder="1"/>
    <xf numFmtId="0" fontId="0" fillId="0" borderId="105" xfId="0" applyBorder="1"/>
    <xf numFmtId="0" fontId="16" fillId="0" borderId="107" xfId="0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4" fontId="5" fillId="2" borderId="0" xfId="0" applyNumberFormat="1" applyFont="1" applyFill="1" applyAlignment="1">
      <alignment horizontal="center"/>
    </xf>
    <xf numFmtId="165" fontId="5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1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vertical="center"/>
    </xf>
    <xf numFmtId="166" fontId="1" fillId="0" borderId="0" xfId="0" applyNumberFormat="1" applyFont="1"/>
    <xf numFmtId="164" fontId="1" fillId="0" borderId="7" xfId="0" applyNumberFormat="1" applyFont="1" applyBorder="1" applyAlignment="1">
      <alignment wrapText="1"/>
    </xf>
    <xf numFmtId="165" fontId="5" fillId="0" borderId="7" xfId="0" applyNumberFormat="1" applyFont="1" applyBorder="1" applyAlignment="1">
      <alignment wrapText="1"/>
    </xf>
    <xf numFmtId="165" fontId="1" fillId="0" borderId="8" xfId="0" applyNumberFormat="1" applyFont="1" applyBorder="1"/>
    <xf numFmtId="49" fontId="6" fillId="0" borderId="87" xfId="0" applyNumberFormat="1" applyFont="1" applyBorder="1"/>
    <xf numFmtId="166" fontId="6" fillId="0" borderId="87" xfId="0" applyNumberFormat="1" applyFont="1" applyBorder="1"/>
    <xf numFmtId="166" fontId="6" fillId="0" borderId="0" xfId="0" applyNumberFormat="1" applyFont="1"/>
    <xf numFmtId="0" fontId="5" fillId="0" borderId="0" xfId="0" applyFont="1" applyAlignment="1">
      <alignment horizontal="left"/>
    </xf>
    <xf numFmtId="0" fontId="17" fillId="0" borderId="0" xfId="0" applyFont="1" applyAlignment="1">
      <alignment wrapText="1"/>
    </xf>
    <xf numFmtId="164" fontId="17" fillId="0" borderId="0" xfId="0" applyNumberFormat="1" applyFont="1" applyAlignment="1">
      <alignment wrapText="1"/>
    </xf>
    <xf numFmtId="166" fontId="17" fillId="0" borderId="0" xfId="0" applyNumberFormat="1" applyFont="1" applyAlignment="1">
      <alignment wrapText="1"/>
    </xf>
    <xf numFmtId="165" fontId="17" fillId="0" borderId="0" xfId="0" applyNumberFormat="1" applyFont="1" applyAlignment="1">
      <alignment wrapText="1"/>
    </xf>
    <xf numFmtId="165" fontId="17" fillId="0" borderId="0" xfId="0" applyNumberFormat="1" applyFont="1"/>
    <xf numFmtId="0" fontId="17" fillId="0" borderId="0" xfId="0" applyFont="1"/>
    <xf numFmtId="0" fontId="6" fillId="0" borderId="0" xfId="0" applyFont="1" applyAlignment="1">
      <alignment horizontal="center" wrapText="1"/>
    </xf>
    <xf numFmtId="49" fontId="17" fillId="0" borderId="0" xfId="0" applyNumberFormat="1" applyFont="1" applyAlignment="1">
      <alignment horizontal="left" wrapText="1"/>
    </xf>
    <xf numFmtId="166" fontId="17" fillId="0" borderId="0" xfId="0" applyNumberFormat="1" applyFont="1"/>
    <xf numFmtId="0" fontId="18" fillId="0" borderId="0" xfId="0" applyFont="1" applyAlignment="1">
      <alignment wrapText="1"/>
    </xf>
    <xf numFmtId="164" fontId="18" fillId="0" borderId="0" xfId="0" applyNumberFormat="1" applyFont="1" applyAlignment="1">
      <alignment wrapText="1"/>
    </xf>
    <xf numFmtId="166" fontId="18" fillId="0" borderId="0" xfId="0" applyNumberFormat="1" applyFont="1" applyAlignment="1">
      <alignment wrapText="1"/>
    </xf>
    <xf numFmtId="165" fontId="18" fillId="0" borderId="0" xfId="0" applyNumberFormat="1" applyFont="1" applyAlignment="1">
      <alignment wrapText="1"/>
    </xf>
    <xf numFmtId="165" fontId="18" fillId="0" borderId="0" xfId="0" applyNumberFormat="1" applyFont="1"/>
    <xf numFmtId="0" fontId="18" fillId="0" borderId="0" xfId="0" applyFont="1"/>
    <xf numFmtId="49" fontId="18" fillId="0" borderId="0" xfId="0" applyNumberFormat="1" applyFont="1" applyAlignment="1">
      <alignment horizontal="left" wrapText="1"/>
    </xf>
    <xf numFmtId="166" fontId="18" fillId="0" borderId="0" xfId="0" applyNumberFormat="1" applyFont="1"/>
    <xf numFmtId="166" fontId="5" fillId="0" borderId="0" xfId="0" applyNumberFormat="1" applyFont="1"/>
    <xf numFmtId="0" fontId="14" fillId="0" borderId="109" xfId="0" applyFont="1" applyBorder="1"/>
    <xf numFmtId="166" fontId="14" fillId="0" borderId="109" xfId="0" applyNumberFormat="1" applyFont="1" applyBorder="1"/>
    <xf numFmtId="164" fontId="14" fillId="0" borderId="109" xfId="0" applyNumberFormat="1" applyFont="1" applyBorder="1"/>
    <xf numFmtId="0" fontId="6" fillId="0" borderId="106" xfId="0" applyFont="1" applyBorder="1"/>
    <xf numFmtId="0" fontId="6" fillId="0" borderId="105" xfId="0" applyFont="1" applyBorder="1"/>
    <xf numFmtId="166" fontId="17" fillId="0" borderId="105" xfId="0" applyNumberFormat="1" applyFont="1" applyBorder="1"/>
    <xf numFmtId="166" fontId="18" fillId="0" borderId="105" xfId="0" applyNumberFormat="1" applyFont="1" applyBorder="1"/>
    <xf numFmtId="0" fontId="5" fillId="0" borderId="105" xfId="0" applyFont="1" applyBorder="1"/>
    <xf numFmtId="0" fontId="1" fillId="0" borderId="105" xfId="0" applyFont="1" applyBorder="1"/>
    <xf numFmtId="0" fontId="14" fillId="0" borderId="110" xfId="0" applyFont="1" applyBorder="1"/>
    <xf numFmtId="0" fontId="1" fillId="0" borderId="5" xfId="0" applyFont="1" applyBorder="1" applyAlignment="1">
      <alignment wrapText="1"/>
    </xf>
    <xf numFmtId="0" fontId="0" fillId="0" borderId="24" xfId="0" applyBorder="1"/>
    <xf numFmtId="0" fontId="0" fillId="0" borderId="19" xfId="0" applyBorder="1"/>
    <xf numFmtId="0" fontId="0" fillId="0" borderId="23" xfId="0" applyBorder="1"/>
    <xf numFmtId="0" fontId="4" fillId="0" borderId="24" xfId="0" applyFont="1" applyBorder="1"/>
    <xf numFmtId="0" fontId="1" fillId="0" borderId="44" xfId="0" applyFont="1" applyBorder="1"/>
    <xf numFmtId="0" fontId="4" fillId="0" borderId="24" xfId="0" applyFont="1" applyBorder="1" applyAlignment="1">
      <alignment vertical="center"/>
    </xf>
    <xf numFmtId="0" fontId="5" fillId="2" borderId="44" xfId="0" applyFont="1" applyFill="1" applyBorder="1" applyAlignment="1">
      <alignment horizontal="center"/>
    </xf>
    <xf numFmtId="0" fontId="17" fillId="0" borderId="44" xfId="0" applyFont="1" applyBorder="1" applyAlignment="1">
      <alignment wrapText="1"/>
    </xf>
    <xf numFmtId="0" fontId="18" fillId="0" borderId="44" xfId="0" applyFont="1" applyBorder="1" applyAlignment="1">
      <alignment wrapText="1"/>
    </xf>
    <xf numFmtId="0" fontId="14" fillId="0" borderId="112" xfId="0" applyFont="1" applyBorder="1"/>
    <xf numFmtId="0" fontId="13" fillId="0" borderId="1" xfId="0" applyFont="1" applyBorder="1"/>
    <xf numFmtId="0" fontId="19" fillId="0" borderId="0" xfId="0" applyFont="1"/>
    <xf numFmtId="164" fontId="6" fillId="0" borderId="14" xfId="0" applyNumberFormat="1" applyFont="1" applyBorder="1"/>
    <xf numFmtId="164" fontId="5" fillId="0" borderId="2" xfId="0" applyNumberFormat="1" applyFont="1" applyBorder="1"/>
    <xf numFmtId="164" fontId="5" fillId="0" borderId="1" xfId="0" applyNumberFormat="1" applyFont="1" applyBorder="1"/>
    <xf numFmtId="164" fontId="5" fillId="0" borderId="49" xfId="0" applyNumberFormat="1" applyFont="1" applyBorder="1"/>
    <xf numFmtId="0" fontId="5" fillId="0" borderId="7" xfId="0" applyFont="1" applyBorder="1"/>
    <xf numFmtId="164" fontId="5" fillId="0" borderId="7" xfId="0" applyNumberFormat="1" applyFont="1" applyBorder="1"/>
    <xf numFmtId="0" fontId="5" fillId="0" borderId="8" xfId="0" applyFont="1" applyBorder="1"/>
    <xf numFmtId="164" fontId="5" fillId="0" borderId="8" xfId="0" applyNumberFormat="1" applyFont="1" applyBorder="1"/>
    <xf numFmtId="0" fontId="14" fillId="0" borderId="1" xfId="0" applyFont="1" applyBorder="1"/>
    <xf numFmtId="164" fontId="14" fillId="0" borderId="1" xfId="0" applyNumberFormat="1" applyFont="1" applyBorder="1"/>
    <xf numFmtId="0" fontId="1" fillId="0" borderId="55" xfId="0" applyFont="1" applyBorder="1"/>
    <xf numFmtId="164" fontId="1" fillId="0" borderId="55" xfId="0" applyNumberFormat="1" applyFont="1" applyBorder="1"/>
    <xf numFmtId="164" fontId="1" fillId="0" borderId="29" xfId="0" applyNumberFormat="1" applyFont="1" applyBorder="1"/>
    <xf numFmtId="0" fontId="1" fillId="0" borderId="59" xfId="0" applyFont="1" applyBorder="1"/>
    <xf numFmtId="0" fontId="1" fillId="0" borderId="45" xfId="0" applyFont="1" applyBorder="1"/>
    <xf numFmtId="0" fontId="10" fillId="0" borderId="45" xfId="0" applyFont="1" applyBorder="1"/>
    <xf numFmtId="0" fontId="6" fillId="0" borderId="55" xfId="0" applyFont="1" applyBorder="1"/>
    <xf numFmtId="0" fontId="1" fillId="0" borderId="55" xfId="0" applyFont="1" applyBorder="1" applyAlignment="1">
      <alignment wrapText="1"/>
    </xf>
    <xf numFmtId="164" fontId="1" fillId="0" borderId="63" xfId="0" applyNumberFormat="1" applyFont="1" applyBorder="1"/>
    <xf numFmtId="164" fontId="6" fillId="0" borderId="44" xfId="0" applyNumberFormat="1" applyFont="1" applyBorder="1"/>
    <xf numFmtId="164" fontId="6" fillId="0" borderId="45" xfId="0" applyNumberFormat="1" applyFont="1" applyBorder="1"/>
    <xf numFmtId="164" fontId="5" fillId="0" borderId="28" xfId="0" applyNumberFormat="1" applyFont="1" applyBorder="1"/>
    <xf numFmtId="164" fontId="1" fillId="0" borderId="44" xfId="0" applyNumberFormat="1" applyFont="1" applyBorder="1"/>
    <xf numFmtId="164" fontId="5" fillId="0" borderId="45" xfId="0" applyNumberFormat="1" applyFont="1" applyBorder="1"/>
    <xf numFmtId="164" fontId="6" fillId="0" borderId="28" xfId="0" applyNumberFormat="1" applyFont="1" applyBorder="1"/>
    <xf numFmtId="164" fontId="5" fillId="0" borderId="93" xfId="0" applyNumberFormat="1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113" xfId="0" applyFont="1" applyBorder="1"/>
    <xf numFmtId="0" fontId="1" fillId="0" borderId="113" xfId="0" applyFont="1" applyBorder="1" applyAlignment="1">
      <alignment wrapText="1"/>
    </xf>
    <xf numFmtId="0" fontId="1" fillId="0" borderId="106" xfId="0" applyFont="1" applyBorder="1"/>
    <xf numFmtId="0" fontId="1" fillId="0" borderId="107" xfId="0" applyFont="1" applyBorder="1"/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6" fillId="0" borderId="77" xfId="0" applyFont="1" applyBorder="1"/>
    <xf numFmtId="0" fontId="1" fillId="0" borderId="77" xfId="0" applyFont="1" applyBorder="1"/>
    <xf numFmtId="0" fontId="6" fillId="0" borderId="73" xfId="0" applyFont="1" applyBorder="1"/>
    <xf numFmtId="164" fontId="1" fillId="0" borderId="73" xfId="0" applyNumberFormat="1" applyFont="1" applyBorder="1"/>
    <xf numFmtId="0" fontId="6" fillId="0" borderId="76" xfId="0" applyFont="1" applyBorder="1"/>
    <xf numFmtId="164" fontId="1" fillId="0" borderId="76" xfId="0" applyNumberFormat="1" applyFont="1" applyBorder="1"/>
    <xf numFmtId="0" fontId="1" fillId="0" borderId="79" xfId="0" applyFont="1" applyBorder="1"/>
    <xf numFmtId="0" fontId="6" fillId="0" borderId="0" xfId="0" applyFont="1"/>
    <xf numFmtId="0" fontId="1" fillId="0" borderId="78" xfId="0" applyFont="1" applyBorder="1"/>
    <xf numFmtId="0" fontId="1" fillId="0" borderId="38" xfId="0" applyFont="1" applyBorder="1"/>
    <xf numFmtId="0" fontId="6" fillId="0" borderId="37" xfId="0" applyFont="1" applyBorder="1"/>
    <xf numFmtId="0" fontId="1" fillId="0" borderId="73" xfId="0" applyFont="1" applyBorder="1"/>
    <xf numFmtId="0" fontId="6" fillId="0" borderId="81" xfId="0" applyFont="1" applyBorder="1"/>
    <xf numFmtId="0" fontId="1" fillId="0" borderId="80" xfId="0" applyFont="1" applyBorder="1"/>
    <xf numFmtId="0" fontId="1" fillId="0" borderId="39" xfId="0" applyFont="1" applyBorder="1"/>
    <xf numFmtId="0" fontId="1" fillId="0" borderId="74" xfId="0" applyFont="1" applyBorder="1"/>
    <xf numFmtId="0" fontId="1" fillId="0" borderId="82" xfId="0" applyFont="1" applyBorder="1"/>
    <xf numFmtId="0" fontId="1" fillId="0" borderId="75" xfId="0" applyFont="1" applyBorder="1"/>
    <xf numFmtId="0" fontId="6" fillId="0" borderId="2" xfId="0" applyFont="1" applyBorder="1"/>
    <xf numFmtId="0" fontId="6" fillId="0" borderId="50" xfId="0" applyFont="1" applyBorder="1"/>
    <xf numFmtId="0" fontId="1" fillId="0" borderId="76" xfId="0" applyFont="1" applyBorder="1"/>
    <xf numFmtId="0" fontId="6" fillId="0" borderId="59" xfId="0" applyFont="1" applyBorder="1"/>
    <xf numFmtId="0" fontId="3" fillId="0" borderId="112" xfId="0" applyFont="1" applyBorder="1" applyAlignment="1">
      <alignment horizontal="center" vertical="center"/>
    </xf>
    <xf numFmtId="0" fontId="9" fillId="0" borderId="109" xfId="0" applyFont="1" applyBorder="1" applyAlignment="1">
      <alignment horizontal="center" vertical="center"/>
    </xf>
    <xf numFmtId="0" fontId="1" fillId="0" borderId="110" xfId="0" applyFont="1" applyBorder="1" applyAlignment="1">
      <alignment horizontal="center" vertical="center"/>
    </xf>
    <xf numFmtId="0" fontId="4" fillId="0" borderId="28" xfId="0" applyFont="1" applyBorder="1"/>
    <xf numFmtId="0" fontId="4" fillId="0" borderId="29" xfId="0" applyFont="1" applyBorder="1"/>
    <xf numFmtId="0" fontId="1" fillId="0" borderId="29" xfId="0" applyFont="1" applyBorder="1"/>
    <xf numFmtId="0" fontId="1" fillId="0" borderId="93" xfId="0" applyFont="1" applyBorder="1"/>
    <xf numFmtId="0" fontId="6" fillId="0" borderId="34" xfId="0" applyFont="1" applyBorder="1" applyAlignment="1">
      <alignment wrapText="1"/>
    </xf>
    <xf numFmtId="0" fontId="1" fillId="0" borderId="35" xfId="0" applyFont="1" applyBorder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14" fillId="0" borderId="109" xfId="0" applyFont="1" applyBorder="1"/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5" fillId="0" borderId="60" xfId="0" applyFont="1" applyBorder="1" applyAlignment="1">
      <alignment wrapText="1"/>
    </xf>
    <xf numFmtId="0" fontId="1" fillId="0" borderId="108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5" fillId="0" borderId="111" xfId="0" applyFont="1" applyBorder="1" applyAlignment="1">
      <alignment wrapText="1"/>
    </xf>
    <xf numFmtId="0" fontId="1" fillId="0" borderId="103" xfId="0" applyFont="1" applyBorder="1" applyAlignment="1">
      <alignment wrapText="1"/>
    </xf>
    <xf numFmtId="0" fontId="1" fillId="0" borderId="6" xfId="0" applyFont="1" applyBorder="1" applyAlignment="1">
      <alignment wrapText="1"/>
    </xf>
    <xf numFmtId="165" fontId="5" fillId="0" borderId="57" xfId="0" applyNumberFormat="1" applyFont="1" applyBorder="1" applyAlignment="1">
      <alignment wrapText="1"/>
    </xf>
    <xf numFmtId="165" fontId="5" fillId="0" borderId="108" xfId="0" applyNumberFormat="1" applyFont="1" applyBorder="1" applyAlignment="1">
      <alignment wrapText="1"/>
    </xf>
    <xf numFmtId="165" fontId="5" fillId="0" borderId="17" xfId="0" applyNumberFormat="1" applyFont="1" applyBorder="1" applyAlignment="1">
      <alignment wrapText="1"/>
    </xf>
    <xf numFmtId="0" fontId="5" fillId="0" borderId="87" xfId="0" applyFont="1" applyBorder="1"/>
    <xf numFmtId="0" fontId="3" fillId="0" borderId="59" xfId="0" applyFont="1" applyBorder="1" applyAlignment="1">
      <alignment horizontal="center" vertical="center"/>
    </xf>
    <xf numFmtId="0" fontId="9" fillId="0" borderId="87" xfId="0" applyFont="1" applyBorder="1" applyAlignment="1">
      <alignment horizontal="center" vertical="center"/>
    </xf>
    <xf numFmtId="0" fontId="5" fillId="0" borderId="59" xfId="0" applyFont="1" applyBorder="1"/>
    <xf numFmtId="0" fontId="6" fillId="0" borderId="44" xfId="0" applyFont="1" applyBorder="1"/>
    <xf numFmtId="0" fontId="5" fillId="0" borderId="44" xfId="0" applyFont="1" applyBorder="1"/>
    <xf numFmtId="0" fontId="14" fillId="0" borderId="66" xfId="0" applyFont="1" applyBorder="1"/>
    <xf numFmtId="0" fontId="14" fillId="0" borderId="67" xfId="0" applyFont="1" applyBorder="1"/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3" fillId="0" borderId="61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104" xfId="0" applyFont="1" applyBorder="1" applyAlignment="1">
      <alignment horizontal="center" vertical="center"/>
    </xf>
    <xf numFmtId="0" fontId="5" fillId="0" borderId="5" xfId="0" applyFont="1" applyBorder="1" applyAlignment="1">
      <alignment wrapText="1"/>
    </xf>
    <xf numFmtId="0" fontId="4" fillId="0" borderId="111" xfId="0" applyFont="1" applyBorder="1" applyAlignment="1">
      <alignment wrapText="1"/>
    </xf>
    <xf numFmtId="0" fontId="4" fillId="0" borderId="103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6" fillId="0" borderId="87" xfId="0" applyFont="1" applyBorder="1"/>
    <xf numFmtId="164" fontId="1" fillId="0" borderId="85" xfId="0" applyNumberFormat="1" applyFont="1" applyBorder="1"/>
    <xf numFmtId="0" fontId="1" fillId="0" borderId="58" xfId="0" applyFont="1" applyBorder="1"/>
    <xf numFmtId="0" fontId="1" fillId="0" borderId="83" xfId="0" applyFont="1" applyBorder="1"/>
    <xf numFmtId="0" fontId="1" fillId="0" borderId="40" xfId="0" applyFont="1" applyBorder="1"/>
    <xf numFmtId="0" fontId="1" fillId="0" borderId="30" xfId="0" applyFont="1" applyBorder="1"/>
    <xf numFmtId="0" fontId="1" fillId="0" borderId="36" xfId="0" applyFont="1" applyBorder="1"/>
    <xf numFmtId="0" fontId="1" fillId="0" borderId="49" xfId="0" applyFont="1" applyBorder="1"/>
    <xf numFmtId="0" fontId="6" fillId="0" borderId="72" xfId="0" applyFont="1" applyBorder="1"/>
    <xf numFmtId="0" fontId="1" fillId="0" borderId="84" xfId="0" applyFont="1" applyBorder="1"/>
    <xf numFmtId="0" fontId="1" fillId="0" borderId="16" xfId="0" applyFont="1" applyBorder="1"/>
    <xf numFmtId="0" fontId="6" fillId="0" borderId="86" xfId="0" applyFont="1" applyBorder="1"/>
    <xf numFmtId="0" fontId="1" fillId="0" borderId="27" xfId="0" applyFont="1" applyBorder="1"/>
    <xf numFmtId="0" fontId="6" fillId="0" borderId="78" xfId="0" applyFont="1" applyBorder="1"/>
    <xf numFmtId="164" fontId="1" fillId="0" borderId="78" xfId="0" applyNumberFormat="1" applyFont="1" applyBorder="1"/>
    <xf numFmtId="0" fontId="6" fillId="0" borderId="79" xfId="0" applyFont="1" applyBorder="1"/>
    <xf numFmtId="164" fontId="1" fillId="0" borderId="79" xfId="0" applyNumberFormat="1" applyFont="1" applyBorder="1"/>
    <xf numFmtId="0" fontId="8" fillId="3" borderId="18" xfId="1" applyFill="1" applyBorder="1" applyAlignment="1">
      <alignment horizontal="center" vertical="center"/>
    </xf>
    <xf numFmtId="0" fontId="8" fillId="3" borderId="6" xfId="1" applyFill="1" applyBorder="1" applyAlignment="1">
      <alignment horizontal="center" vertical="center"/>
    </xf>
    <xf numFmtId="0" fontId="8" fillId="3" borderId="5" xfId="1" applyFill="1" applyBorder="1" applyAlignment="1">
      <alignment horizontal="left" vertical="center"/>
    </xf>
    <xf numFmtId="0" fontId="8" fillId="3" borderId="6" xfId="1" applyFill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6" fillId="0" borderId="28" xfId="0" applyFont="1" applyBorder="1" applyAlignment="1">
      <alignment wrapText="1"/>
    </xf>
    <xf numFmtId="0" fontId="1" fillId="0" borderId="29" xfId="0" applyFont="1" applyBorder="1" applyAlignment="1">
      <alignment wrapText="1"/>
    </xf>
    <xf numFmtId="0" fontId="1" fillId="0" borderId="30" xfId="0" applyFont="1" applyBorder="1" applyAlignment="1">
      <alignment wrapText="1"/>
    </xf>
    <xf numFmtId="0" fontId="1" fillId="0" borderId="36" xfId="0" applyFont="1" applyBorder="1" applyAlignment="1">
      <alignment wrapText="1"/>
    </xf>
    <xf numFmtId="0" fontId="8" fillId="3" borderId="5" xfId="1" applyFill="1" applyBorder="1" applyAlignment="1">
      <alignment horizontal="center" vertical="center"/>
    </xf>
    <xf numFmtId="0" fontId="6" fillId="0" borderId="38" xfId="0" applyFont="1" applyBorder="1"/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7D251-12C6-4D37-A972-15123973053C}">
  <dimension ref="A1:Z12"/>
  <sheetViews>
    <sheetView workbookViewId="0"/>
  </sheetViews>
  <sheetFormatPr defaultColWidth="0" defaultRowHeight="14.6" x14ac:dyDescent="0.4"/>
  <cols>
    <col min="1" max="1" width="32.61328125" customWidth="1"/>
    <col min="2" max="2" width="10.61328125" customWidth="1"/>
    <col min="3" max="5" width="8.61328125" customWidth="1"/>
    <col min="6" max="6" width="16.61328125" customWidth="1"/>
    <col min="7" max="7" width="10.61328125" customWidth="1"/>
    <col min="8" max="8" width="8.69140625" customWidth="1"/>
    <col min="9" max="26" width="0" hidden="1" customWidth="1"/>
    <col min="27" max="16384" width="8.69140625" hidden="1"/>
  </cols>
  <sheetData>
    <row r="1" spans="1:26" x14ac:dyDescent="0.4">
      <c r="A1" s="3"/>
      <c r="B1" s="3"/>
      <c r="C1" s="3"/>
      <c r="D1" s="3"/>
      <c r="E1" s="3"/>
      <c r="F1" s="3"/>
      <c r="G1" s="3"/>
    </row>
    <row r="2" spans="1:26" ht="35.049999999999997" customHeight="1" x14ac:dyDescent="0.4">
      <c r="A2" s="252" t="s">
        <v>0</v>
      </c>
      <c r="B2" s="253"/>
      <c r="C2" s="253"/>
      <c r="D2" s="253"/>
      <c r="E2" s="253"/>
      <c r="F2" s="5" t="s">
        <v>2</v>
      </c>
      <c r="G2" s="5"/>
    </row>
    <row r="3" spans="1:26" x14ac:dyDescent="0.4">
      <c r="A3" s="254" t="s">
        <v>1</v>
      </c>
      <c r="B3" s="254"/>
      <c r="C3" s="254"/>
      <c r="D3" s="254"/>
      <c r="E3" s="254"/>
      <c r="F3" s="6" t="s">
        <v>3</v>
      </c>
      <c r="G3" s="6" t="s">
        <v>4</v>
      </c>
    </row>
    <row r="4" spans="1:26" x14ac:dyDescent="0.4">
      <c r="A4" s="254"/>
      <c r="B4" s="254"/>
      <c r="C4" s="254"/>
      <c r="D4" s="254"/>
      <c r="E4" s="254"/>
      <c r="F4" s="7">
        <v>0.2</v>
      </c>
      <c r="G4" s="7">
        <v>0</v>
      </c>
    </row>
    <row r="5" spans="1:26" x14ac:dyDescent="0.4">
      <c r="A5" s="8"/>
      <c r="B5" s="8"/>
      <c r="C5" s="8"/>
      <c r="D5" s="8"/>
      <c r="E5" s="8"/>
      <c r="F5" s="8"/>
      <c r="G5" s="8"/>
    </row>
    <row r="6" spans="1:26" x14ac:dyDescent="0.4">
      <c r="A6" s="9" t="s">
        <v>5</v>
      </c>
      <c r="B6" s="9" t="s">
        <v>6</v>
      </c>
      <c r="C6" s="9" t="s">
        <v>7</v>
      </c>
      <c r="D6" s="9" t="s">
        <v>8</v>
      </c>
      <c r="E6" s="9" t="s">
        <v>9</v>
      </c>
      <c r="F6" s="9" t="s">
        <v>10</v>
      </c>
      <c r="G6" s="9" t="s">
        <v>11</v>
      </c>
    </row>
    <row r="7" spans="1:26" x14ac:dyDescent="0.4">
      <c r="A7" s="2" t="s">
        <v>12</v>
      </c>
      <c r="B7" s="221">
        <f>'SO 5100'!I129-Rekapitulácia!D7</f>
        <v>0</v>
      </c>
      <c r="C7" s="221">
        <f>'SO 5100'!P25</f>
        <v>0</v>
      </c>
      <c r="D7" s="221">
        <f>'SO 5100'!P17</f>
        <v>0</v>
      </c>
      <c r="E7" s="221">
        <f>'SO 5100'!P16</f>
        <v>0</v>
      </c>
      <c r="F7" s="221">
        <v>0</v>
      </c>
      <c r="G7" s="221">
        <f>B7+C7+D7+E7+F7</f>
        <v>0</v>
      </c>
      <c r="K7">
        <f>'SO 5100'!K129</f>
        <v>0</v>
      </c>
      <c r="Q7">
        <v>30.126000000000001</v>
      </c>
    </row>
    <row r="8" spans="1:26" x14ac:dyDescent="0.4">
      <c r="A8" s="2" t="s">
        <v>13</v>
      </c>
      <c r="B8" s="223">
        <f>'SO 5105'!I147-Rekapitulácia!D8</f>
        <v>0</v>
      </c>
      <c r="C8" s="223">
        <f>'SO 5105'!P25</f>
        <v>0</v>
      </c>
      <c r="D8" s="223">
        <f>'SO 5105'!P17</f>
        <v>0</v>
      </c>
      <c r="E8" s="223">
        <f>'SO 5105'!P16</f>
        <v>0</v>
      </c>
      <c r="F8" s="223">
        <v>0</v>
      </c>
      <c r="G8" s="223">
        <f>B8+C8+D8+E8+F8</f>
        <v>0</v>
      </c>
      <c r="K8">
        <f>'SO 5105'!K147</f>
        <v>0</v>
      </c>
      <c r="Q8">
        <v>30.126000000000001</v>
      </c>
    </row>
    <row r="9" spans="1:26" x14ac:dyDescent="0.4">
      <c r="A9" s="226" t="s">
        <v>221</v>
      </c>
      <c r="B9" s="227">
        <f>SUM(B7:B8)</f>
        <v>0</v>
      </c>
      <c r="C9" s="227">
        <f>SUM(C7:C8)</f>
        <v>0</v>
      </c>
      <c r="D9" s="227">
        <f>SUM(D7:D8)</f>
        <v>0</v>
      </c>
      <c r="E9" s="227">
        <f>SUM(E7:E8)</f>
        <v>0</v>
      </c>
      <c r="F9" s="227">
        <f>SUM(F7:F8)</f>
        <v>0</v>
      </c>
      <c r="G9" s="227">
        <f>SUM(G7:G8)-SUM(Z7:Z8)</f>
        <v>0</v>
      </c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</row>
    <row r="10" spans="1:26" x14ac:dyDescent="0.4">
      <c r="A10" s="224" t="s">
        <v>222</v>
      </c>
      <c r="B10" s="225">
        <f>G9-SUM(Rekapitulácia!K7:'Rekapitulácia'!K8)*1</f>
        <v>0</v>
      </c>
      <c r="C10" s="225"/>
      <c r="D10" s="225"/>
      <c r="E10" s="225"/>
      <c r="F10" s="225"/>
      <c r="G10" s="225">
        <f>ROUND(((ROUND(B10,2)*20)/100),2)*1</f>
        <v>0</v>
      </c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</row>
    <row r="11" spans="1:26" x14ac:dyDescent="0.4">
      <c r="A11" s="4" t="s">
        <v>223</v>
      </c>
      <c r="B11" s="222">
        <f>(G9-B10)</f>
        <v>0</v>
      </c>
      <c r="C11" s="222"/>
      <c r="D11" s="222"/>
      <c r="E11" s="222"/>
      <c r="F11" s="222"/>
      <c r="G11" s="222">
        <f>ROUND(((ROUND(B11,2)*0)/100),2)</f>
        <v>0</v>
      </c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</row>
    <row r="12" spans="1:26" x14ac:dyDescent="0.4">
      <c r="A12" s="228" t="s">
        <v>224</v>
      </c>
      <c r="B12" s="229"/>
      <c r="C12" s="229"/>
      <c r="D12" s="229"/>
      <c r="E12" s="229"/>
      <c r="F12" s="229"/>
      <c r="G12" s="229">
        <f>SUM(G9:G11)</f>
        <v>0</v>
      </c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</row>
  </sheetData>
  <mergeCells count="2">
    <mergeCell ref="A2:E2"/>
    <mergeCell ref="A3:E4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587B5-F6F9-4C72-AA03-C7EBB4776357}">
  <dimension ref="A1:AA42"/>
  <sheetViews>
    <sheetView workbookViewId="0">
      <pane ySplit="1" topLeftCell="A2" activePane="bottomLeft" state="frozen"/>
      <selection pane="bottomLeft" activeCell="D21" sqref="D21"/>
    </sheetView>
  </sheetViews>
  <sheetFormatPr defaultColWidth="0" defaultRowHeight="14.6" x14ac:dyDescent="0.4"/>
  <cols>
    <col min="1" max="1" width="1.61328125" customWidth="1"/>
    <col min="2" max="2" width="8.61328125" customWidth="1"/>
    <col min="3" max="4" width="10.61328125" customWidth="1"/>
    <col min="5" max="5" width="12.61328125" customWidth="1"/>
    <col min="6" max="9" width="10.61328125" customWidth="1"/>
    <col min="10" max="10" width="4.61328125" customWidth="1"/>
    <col min="11" max="26" width="0" hidden="1" customWidth="1"/>
    <col min="27" max="27" width="8.69140625" customWidth="1"/>
    <col min="28" max="16384" width="8.69140625" hidden="1"/>
  </cols>
  <sheetData>
    <row r="1" spans="1:23" ht="3" customHeigh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W1">
        <v>30.126000000000001</v>
      </c>
    </row>
    <row r="2" spans="1:23" ht="35.049999999999997" customHeight="1" x14ac:dyDescent="0.4">
      <c r="A2" s="1"/>
      <c r="B2" s="277" t="s">
        <v>225</v>
      </c>
      <c r="C2" s="278"/>
      <c r="D2" s="278"/>
      <c r="E2" s="278"/>
      <c r="F2" s="278"/>
      <c r="G2" s="278"/>
      <c r="H2" s="278"/>
      <c r="I2" s="278"/>
      <c r="J2" s="279"/>
      <c r="P2" s="157"/>
    </row>
    <row r="3" spans="1:23" ht="18" customHeight="1" x14ac:dyDescent="0.4">
      <c r="A3" s="1"/>
      <c r="B3" s="280" t="s">
        <v>1</v>
      </c>
      <c r="C3" s="281"/>
      <c r="D3" s="281"/>
      <c r="E3" s="281"/>
      <c r="F3" s="281"/>
      <c r="G3" s="282"/>
      <c r="H3" s="282"/>
      <c r="I3" s="282"/>
      <c r="J3" s="283"/>
      <c r="P3" s="157"/>
    </row>
    <row r="4" spans="1:23" ht="18" customHeight="1" x14ac:dyDescent="0.4">
      <c r="A4" s="1"/>
      <c r="B4" s="235"/>
      <c r="C4" s="230"/>
      <c r="D4" s="230"/>
      <c r="E4" s="230"/>
      <c r="F4" s="236" t="s">
        <v>16</v>
      </c>
      <c r="G4" s="230"/>
      <c r="H4" s="230"/>
      <c r="I4" s="230"/>
      <c r="J4" s="248"/>
      <c r="P4" s="157"/>
    </row>
    <row r="5" spans="1:23" ht="18" customHeight="1" x14ac:dyDescent="0.4">
      <c r="A5" s="1"/>
      <c r="B5" s="234"/>
      <c r="C5" s="230"/>
      <c r="D5" s="230"/>
      <c r="E5" s="230"/>
      <c r="F5" s="236" t="s">
        <v>17</v>
      </c>
      <c r="G5" s="230"/>
      <c r="H5" s="230"/>
      <c r="I5" s="230"/>
      <c r="J5" s="248"/>
      <c r="P5" s="157"/>
    </row>
    <row r="6" spans="1:23" ht="18" customHeight="1" x14ac:dyDescent="0.4">
      <c r="A6" s="1"/>
      <c r="B6" s="58" t="s">
        <v>18</v>
      </c>
      <c r="C6" s="230"/>
      <c r="D6" s="236" t="s">
        <v>19</v>
      </c>
      <c r="E6" s="230"/>
      <c r="F6" s="236" t="s">
        <v>20</v>
      </c>
      <c r="G6" s="236" t="s">
        <v>21</v>
      </c>
      <c r="H6" s="230"/>
      <c r="I6" s="230"/>
      <c r="J6" s="248"/>
      <c r="P6" s="157"/>
    </row>
    <row r="7" spans="1:23" ht="20.05" customHeight="1" x14ac:dyDescent="0.4">
      <c r="A7" s="1"/>
      <c r="B7" s="284" t="s">
        <v>233</v>
      </c>
      <c r="C7" s="285"/>
      <c r="D7" s="285"/>
      <c r="E7" s="285"/>
      <c r="F7" s="285"/>
      <c r="G7" s="285"/>
      <c r="H7" s="285"/>
      <c r="I7" s="237"/>
      <c r="J7" s="249"/>
      <c r="P7" s="157"/>
    </row>
    <row r="8" spans="1:23" ht="18" customHeight="1" x14ac:dyDescent="0.4">
      <c r="A8" s="1"/>
      <c r="B8" s="58" t="s">
        <v>25</v>
      </c>
      <c r="C8" s="230"/>
      <c r="D8" s="230"/>
      <c r="E8" s="230"/>
      <c r="F8" s="236" t="s">
        <v>26</v>
      </c>
      <c r="G8" s="230"/>
      <c r="H8" s="230"/>
      <c r="I8" s="230"/>
      <c r="J8" s="248"/>
      <c r="P8" s="157"/>
    </row>
    <row r="9" spans="1:23" ht="20.05" customHeight="1" x14ac:dyDescent="0.4">
      <c r="A9" s="1"/>
      <c r="B9" s="284" t="s">
        <v>234</v>
      </c>
      <c r="C9" s="285"/>
      <c r="D9" s="285"/>
      <c r="E9" s="285"/>
      <c r="F9" s="285"/>
      <c r="G9" s="285"/>
      <c r="H9" s="285"/>
      <c r="I9" s="237"/>
      <c r="J9" s="249"/>
      <c r="P9" s="157"/>
    </row>
    <row r="10" spans="1:23" ht="18" customHeight="1" x14ac:dyDescent="0.4">
      <c r="A10" s="1"/>
      <c r="B10" s="58" t="s">
        <v>25</v>
      </c>
      <c r="C10" s="230"/>
      <c r="D10" s="230"/>
      <c r="E10" s="230"/>
      <c r="F10" s="236" t="s">
        <v>26</v>
      </c>
      <c r="G10" s="230"/>
      <c r="H10" s="230"/>
      <c r="I10" s="230"/>
      <c r="J10" s="248"/>
      <c r="P10" s="157"/>
    </row>
    <row r="11" spans="1:23" ht="20.05" customHeight="1" x14ac:dyDescent="0.4">
      <c r="A11" s="1"/>
      <c r="B11" s="284" t="s">
        <v>24</v>
      </c>
      <c r="C11" s="285"/>
      <c r="D11" s="285"/>
      <c r="E11" s="285"/>
      <c r="F11" s="285"/>
      <c r="G11" s="285"/>
      <c r="H11" s="285"/>
      <c r="I11" s="237"/>
      <c r="J11" s="249"/>
      <c r="P11" s="157"/>
    </row>
    <row r="12" spans="1:23" ht="18" customHeight="1" x14ac:dyDescent="0.4">
      <c r="A12" s="1"/>
      <c r="B12" s="58" t="s">
        <v>25</v>
      </c>
      <c r="C12" s="230"/>
      <c r="D12" s="230"/>
      <c r="E12" s="230"/>
      <c r="F12" s="236" t="s">
        <v>26</v>
      </c>
      <c r="G12" s="230"/>
      <c r="H12" s="230"/>
      <c r="I12" s="230"/>
      <c r="J12" s="248"/>
      <c r="P12" s="157"/>
    </row>
    <row r="13" spans="1:23" ht="18" customHeight="1" x14ac:dyDescent="0.4">
      <c r="A13" s="1"/>
      <c r="B13" s="233"/>
      <c r="C13" s="133"/>
      <c r="D13" s="133"/>
      <c r="E13" s="133"/>
      <c r="F13" s="133"/>
      <c r="G13" s="133"/>
      <c r="H13" s="133"/>
      <c r="I13" s="133"/>
      <c r="J13" s="250"/>
      <c r="P13" s="157"/>
    </row>
    <row r="14" spans="1:23" ht="18" customHeight="1" x14ac:dyDescent="0.4">
      <c r="A14" s="1"/>
      <c r="B14" s="56" t="s">
        <v>6</v>
      </c>
      <c r="C14" s="64" t="s">
        <v>47</v>
      </c>
      <c r="D14" s="63" t="s">
        <v>48</v>
      </c>
      <c r="E14" s="68" t="s">
        <v>49</v>
      </c>
      <c r="F14" s="276" t="s">
        <v>10</v>
      </c>
      <c r="G14" s="266"/>
      <c r="H14" s="44"/>
      <c r="I14" s="56">
        <f>'SO 5100'!P14+'SO 5105'!P14</f>
        <v>0</v>
      </c>
      <c r="J14" s="119"/>
      <c r="P14" s="157"/>
    </row>
    <row r="15" spans="1:23" ht="18" customHeight="1" x14ac:dyDescent="0.4">
      <c r="A15" s="1"/>
      <c r="B15" s="57" t="s">
        <v>27</v>
      </c>
      <c r="C15" s="65">
        <f>'SO 5100'!C15+'SO 5105'!C15</f>
        <v>0</v>
      </c>
      <c r="D15" s="60">
        <f>'SO 5100'!D15+'SO 5105'!D15</f>
        <v>0</v>
      </c>
      <c r="E15" s="69">
        <f>'SO 5100'!E15+'SO 5105'!E15</f>
        <v>0</v>
      </c>
      <c r="F15" s="264"/>
      <c r="G15" s="261"/>
      <c r="H15" s="1"/>
      <c r="I15" s="239"/>
      <c r="J15" s="205"/>
      <c r="P15" s="157"/>
    </row>
    <row r="16" spans="1:23" ht="18" customHeight="1" x14ac:dyDescent="0.4">
      <c r="A16" s="1"/>
      <c r="B16" s="56" t="s">
        <v>28</v>
      </c>
      <c r="C16" s="94">
        <f>'SO 5100'!C16+'SO 5105'!C16</f>
        <v>0</v>
      </c>
      <c r="D16" s="95">
        <f>'SO 5100'!D16+'SO 5105'!D16</f>
        <v>0</v>
      </c>
      <c r="E16" s="96">
        <f>'SO 5100'!E16+'SO 5105'!E16</f>
        <v>0</v>
      </c>
      <c r="F16" s="265" t="s">
        <v>34</v>
      </c>
      <c r="G16" s="266"/>
      <c r="H16" s="232"/>
      <c r="I16" s="244">
        <f>Rekapitulácia!E9</f>
        <v>0</v>
      </c>
      <c r="J16" s="119"/>
      <c r="P16" s="157"/>
    </row>
    <row r="17" spans="1:23" ht="18" customHeight="1" x14ac:dyDescent="0.4">
      <c r="A17" s="1"/>
      <c r="B17" s="57" t="s">
        <v>29</v>
      </c>
      <c r="C17" s="65">
        <f>'SO 5100'!C17+'SO 5105'!C17</f>
        <v>0</v>
      </c>
      <c r="D17" s="60">
        <f>'SO 5100'!D17+'SO 5105'!D17</f>
        <v>0</v>
      </c>
      <c r="E17" s="69">
        <f>'SO 5100'!E17+'SO 5105'!E17</f>
        <v>0</v>
      </c>
      <c r="F17" s="267" t="s">
        <v>35</v>
      </c>
      <c r="G17" s="268"/>
      <c r="H17" s="139"/>
      <c r="I17" s="239">
        <f>Rekapitulácia!D9</f>
        <v>0</v>
      </c>
      <c r="J17" s="205"/>
      <c r="P17" s="157"/>
    </row>
    <row r="18" spans="1:23" ht="18" customHeight="1" x14ac:dyDescent="0.4">
      <c r="A18" s="1"/>
      <c r="B18" s="58" t="s">
        <v>30</v>
      </c>
      <c r="C18" s="66">
        <f>'SO 5100'!C18+'SO 5105'!C18</f>
        <v>0</v>
      </c>
      <c r="D18" s="61">
        <f>'SO 5100'!D18+'SO 5105'!D18</f>
        <v>0</v>
      </c>
      <c r="E18" s="70">
        <f>'SO 5100'!E18+'SO 5105'!E18</f>
        <v>0</v>
      </c>
      <c r="F18" s="269"/>
      <c r="G18" s="270"/>
      <c r="H18" s="231"/>
      <c r="I18" s="240"/>
      <c r="J18" s="248"/>
      <c r="P18" s="157"/>
    </row>
    <row r="19" spans="1:23" ht="18" customHeight="1" x14ac:dyDescent="0.4">
      <c r="A19" s="1"/>
      <c r="B19" s="58" t="s">
        <v>31</v>
      </c>
      <c r="C19" s="67">
        <f>'SO 5100'!C19+'SO 5105'!C19</f>
        <v>0</v>
      </c>
      <c r="D19" s="62">
        <f>'SO 5100'!D19+'SO 5105'!D19</f>
        <v>0</v>
      </c>
      <c r="E19" s="70">
        <f>'SO 5100'!E19+'SO 5105'!E19</f>
        <v>0</v>
      </c>
      <c r="F19" s="271"/>
      <c r="G19" s="272"/>
      <c r="H19" s="231"/>
      <c r="I19" s="240"/>
      <c r="J19" s="248"/>
      <c r="P19" s="157"/>
    </row>
    <row r="20" spans="1:23" ht="18" customHeight="1" x14ac:dyDescent="0.4">
      <c r="A20" s="1"/>
      <c r="B20" s="56" t="s">
        <v>32</v>
      </c>
      <c r="C20" s="238"/>
      <c r="D20" s="238"/>
      <c r="E20" s="245">
        <f>SUM(E15:E19)</f>
        <v>0</v>
      </c>
      <c r="F20" s="262" t="s">
        <v>32</v>
      </c>
      <c r="G20" s="266"/>
      <c r="H20" s="232"/>
      <c r="I20" s="241">
        <f>SUM(I14:I18)</f>
        <v>0</v>
      </c>
      <c r="J20" s="119"/>
      <c r="P20" s="157"/>
    </row>
    <row r="21" spans="1:23" ht="18" customHeight="1" x14ac:dyDescent="0.4">
      <c r="A21" s="1"/>
      <c r="B21" s="57" t="s">
        <v>226</v>
      </c>
      <c r="C21" s="139"/>
      <c r="D21" s="139"/>
      <c r="E21" s="139"/>
      <c r="F21" s="273" t="s">
        <v>226</v>
      </c>
      <c r="G21" s="270"/>
      <c r="H21" s="139"/>
      <c r="I21" s="242"/>
      <c r="J21" s="205"/>
      <c r="P21" s="157"/>
    </row>
    <row r="22" spans="1:23" ht="18" customHeight="1" x14ac:dyDescent="0.4">
      <c r="A22" s="1"/>
      <c r="B22" s="58" t="s">
        <v>227</v>
      </c>
      <c r="C22" s="231"/>
      <c r="D22" s="231"/>
      <c r="E22" s="70">
        <f>'SO 5100'!E21+'SO 5105'!E21</f>
        <v>0</v>
      </c>
      <c r="F22" s="273" t="s">
        <v>230</v>
      </c>
      <c r="G22" s="270"/>
      <c r="H22" s="231"/>
      <c r="I22" s="240">
        <f>'SO 5100'!P21+'SO 5105'!P21</f>
        <v>0</v>
      </c>
      <c r="J22" s="248"/>
      <c r="P22" s="157"/>
      <c r="V22" s="55"/>
      <c r="W22" s="55"/>
    </row>
    <row r="23" spans="1:23" ht="18" customHeight="1" x14ac:dyDescent="0.4">
      <c r="A23" s="1"/>
      <c r="B23" s="58" t="s">
        <v>228</v>
      </c>
      <c r="C23" s="231"/>
      <c r="D23" s="231"/>
      <c r="E23" s="70">
        <f>'SO 5100'!E22+'SO 5105'!E22</f>
        <v>0</v>
      </c>
      <c r="F23" s="273" t="s">
        <v>231</v>
      </c>
      <c r="G23" s="270"/>
      <c r="H23" s="231"/>
      <c r="I23" s="240">
        <f>'SO 5100'!P22+'SO 5105'!P22</f>
        <v>0</v>
      </c>
      <c r="J23" s="248"/>
      <c r="P23" s="157"/>
      <c r="V23" s="55"/>
      <c r="W23" s="55"/>
    </row>
    <row r="24" spans="1:23" ht="18" customHeight="1" x14ac:dyDescent="0.4">
      <c r="A24" s="1"/>
      <c r="B24" s="58" t="s">
        <v>229</v>
      </c>
      <c r="C24" s="231"/>
      <c r="D24" s="231"/>
      <c r="E24" s="70">
        <f>'SO 5100'!E23+'SO 5105'!E23</f>
        <v>0</v>
      </c>
      <c r="F24" s="273" t="s">
        <v>232</v>
      </c>
      <c r="G24" s="270"/>
      <c r="H24" s="231"/>
      <c r="I24" s="58">
        <f>'SO 5100'!P23+'SO 5105'!P23</f>
        <v>0</v>
      </c>
      <c r="J24" s="248"/>
      <c r="P24" s="157"/>
      <c r="V24" s="55"/>
      <c r="W24" s="55"/>
    </row>
    <row r="25" spans="1:23" ht="18" customHeight="1" x14ac:dyDescent="0.4">
      <c r="A25" s="1"/>
      <c r="B25" s="58"/>
      <c r="C25" s="231"/>
      <c r="D25" s="231"/>
      <c r="E25" s="231"/>
      <c r="F25" s="274" t="s">
        <v>32</v>
      </c>
      <c r="G25" s="275"/>
      <c r="H25" s="231"/>
      <c r="I25" s="243">
        <f>SUM(E21:E24)+SUM(I21:I24)</f>
        <v>0</v>
      </c>
      <c r="J25" s="248"/>
      <c r="P25" s="157"/>
    </row>
    <row r="26" spans="1:23" ht="18" customHeight="1" x14ac:dyDescent="0.4">
      <c r="A26" s="1"/>
      <c r="B26" s="75" t="s">
        <v>52</v>
      </c>
      <c r="C26" s="138"/>
      <c r="D26" s="138"/>
      <c r="E26" s="104"/>
      <c r="F26" s="262" t="s">
        <v>36</v>
      </c>
      <c r="G26" s="263"/>
      <c r="H26" s="138"/>
      <c r="I26" s="233"/>
      <c r="J26" s="250"/>
      <c r="P26" s="157"/>
    </row>
    <row r="27" spans="1:23" ht="18" customHeight="1" x14ac:dyDescent="0.4">
      <c r="A27" s="1"/>
      <c r="B27" s="212"/>
      <c r="C27" s="1"/>
      <c r="D27" s="1"/>
      <c r="E27" s="106"/>
      <c r="F27" s="255" t="s">
        <v>37</v>
      </c>
      <c r="G27" s="256"/>
      <c r="H27" s="139"/>
      <c r="I27" s="239">
        <f>E20+I20+I25</f>
        <v>0</v>
      </c>
      <c r="J27" s="205"/>
      <c r="P27" s="157"/>
    </row>
    <row r="28" spans="1:23" ht="18" customHeight="1" x14ac:dyDescent="0.4">
      <c r="A28" s="1"/>
      <c r="B28" s="212"/>
      <c r="C28" s="1"/>
      <c r="D28" s="1"/>
      <c r="E28" s="106"/>
      <c r="F28" s="257" t="s">
        <v>38</v>
      </c>
      <c r="G28" s="258"/>
      <c r="H28" s="96">
        <f>Rekapitulácia!B10</f>
        <v>0</v>
      </c>
      <c r="I28" s="56">
        <f>ROUND(((ROUND(H28,2)*20)/100),2)*1</f>
        <v>0</v>
      </c>
      <c r="J28" s="119"/>
      <c r="P28" s="156"/>
    </row>
    <row r="29" spans="1:23" ht="18" customHeight="1" x14ac:dyDescent="0.4">
      <c r="A29" s="1"/>
      <c r="B29" s="212"/>
      <c r="C29" s="1"/>
      <c r="D29" s="1"/>
      <c r="E29" s="106"/>
      <c r="F29" s="259" t="s">
        <v>39</v>
      </c>
      <c r="G29" s="260"/>
      <c r="H29" s="69">
        <f>Rekapitulácia!B11</f>
        <v>0</v>
      </c>
      <c r="I29" s="57">
        <f>ROUND(((ROUND(H29,2)*0)/100),2)</f>
        <v>0</v>
      </c>
      <c r="J29" s="205"/>
      <c r="P29" s="156"/>
    </row>
    <row r="30" spans="1:23" ht="18" customHeight="1" x14ac:dyDescent="0.4">
      <c r="A30" s="1"/>
      <c r="B30" s="212"/>
      <c r="C30" s="1"/>
      <c r="D30" s="1"/>
      <c r="E30" s="106"/>
      <c r="F30" s="257" t="s">
        <v>40</v>
      </c>
      <c r="G30" s="258"/>
      <c r="H30" s="232"/>
      <c r="I30" s="241">
        <f>SUM(I27:I29)</f>
        <v>0</v>
      </c>
      <c r="J30" s="119"/>
      <c r="P30" s="157"/>
    </row>
    <row r="31" spans="1:23" ht="18" customHeight="1" x14ac:dyDescent="0.4">
      <c r="A31" s="1"/>
      <c r="B31" s="212"/>
      <c r="C31" s="1"/>
      <c r="D31" s="1"/>
      <c r="E31" s="103"/>
      <c r="F31" s="256"/>
      <c r="G31" s="261"/>
      <c r="H31" s="139"/>
      <c r="I31" s="212"/>
      <c r="J31" s="205"/>
      <c r="P31" s="157"/>
    </row>
    <row r="32" spans="1:23" ht="18" customHeight="1" x14ac:dyDescent="0.4">
      <c r="A32" s="1"/>
      <c r="B32" s="75" t="s">
        <v>50</v>
      </c>
      <c r="C32" s="133"/>
      <c r="D32" s="133"/>
      <c r="E32" s="10" t="s">
        <v>51</v>
      </c>
      <c r="F32" s="1"/>
      <c r="G32" s="133"/>
      <c r="H32" s="138"/>
      <c r="I32" s="133"/>
      <c r="J32" s="250"/>
      <c r="P32" s="157"/>
    </row>
    <row r="33" spans="1:23" ht="18" customHeight="1" x14ac:dyDescent="0.4">
      <c r="A33" s="1"/>
      <c r="B33" s="212"/>
      <c r="C33" s="1"/>
      <c r="D33" s="1"/>
      <c r="E33" s="1"/>
      <c r="F33" s="1"/>
      <c r="G33" s="1"/>
      <c r="H33" s="1"/>
      <c r="I33" s="1"/>
      <c r="J33" s="205"/>
      <c r="P33" s="157"/>
    </row>
    <row r="34" spans="1:23" ht="18" customHeight="1" x14ac:dyDescent="0.4">
      <c r="A34" s="1"/>
      <c r="B34" s="212"/>
      <c r="C34" s="1"/>
      <c r="D34" s="1"/>
      <c r="E34" s="1"/>
      <c r="F34" s="1"/>
      <c r="G34" s="1"/>
      <c r="H34" s="1"/>
      <c r="I34" s="1"/>
      <c r="J34" s="205"/>
      <c r="P34" s="157"/>
    </row>
    <row r="35" spans="1:23" ht="18" customHeight="1" x14ac:dyDescent="0.4">
      <c r="A35" s="1"/>
      <c r="B35" s="212"/>
      <c r="C35" s="1"/>
      <c r="D35" s="1"/>
      <c r="E35" s="1"/>
      <c r="F35" s="1"/>
      <c r="G35" s="1"/>
      <c r="H35" s="1"/>
      <c r="I35" s="1"/>
      <c r="J35" s="205"/>
      <c r="P35" s="157"/>
    </row>
    <row r="36" spans="1:23" ht="18" customHeight="1" x14ac:dyDescent="0.4">
      <c r="A36" s="1"/>
      <c r="B36" s="212"/>
      <c r="C36" s="1"/>
      <c r="D36" s="1"/>
      <c r="E36" s="1"/>
      <c r="F36" s="1"/>
      <c r="G36" s="1"/>
      <c r="H36" s="1"/>
      <c r="I36" s="1"/>
      <c r="J36" s="205"/>
      <c r="P36" s="157"/>
    </row>
    <row r="37" spans="1:23" ht="18" customHeight="1" x14ac:dyDescent="0.4">
      <c r="A37" s="1"/>
      <c r="B37" s="212"/>
      <c r="C37" s="1"/>
      <c r="D37" s="1"/>
      <c r="E37" s="1"/>
      <c r="F37" s="1"/>
      <c r="G37" s="1"/>
      <c r="H37" s="1"/>
      <c r="I37" s="1"/>
      <c r="J37" s="205"/>
      <c r="P37" s="157"/>
    </row>
    <row r="38" spans="1:23" ht="18" customHeight="1" x14ac:dyDescent="0.4">
      <c r="A38" s="1"/>
      <c r="B38" s="246"/>
      <c r="C38" s="247"/>
      <c r="D38" s="247"/>
      <c r="E38" s="247"/>
      <c r="F38" s="247"/>
      <c r="G38" s="247"/>
      <c r="H38" s="247"/>
      <c r="I38" s="247"/>
      <c r="J38" s="251"/>
      <c r="P38" s="157"/>
    </row>
    <row r="39" spans="1:23" ht="18" customHeight="1" x14ac:dyDescent="0.4">
      <c r="A39" s="3"/>
      <c r="B39" s="3"/>
      <c r="C39" s="3"/>
      <c r="D39" s="3"/>
      <c r="E39" s="3"/>
      <c r="F39" s="3"/>
      <c r="G39" s="3"/>
      <c r="H39" s="3"/>
      <c r="I39" s="3"/>
      <c r="J39" s="17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</row>
    <row r="40" spans="1:23" ht="18" customHeight="1" x14ac:dyDescent="0.4">
      <c r="A40" s="3"/>
      <c r="B40" s="3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</row>
    <row r="41" spans="1:23" x14ac:dyDescent="0.4">
      <c r="A41" s="3"/>
      <c r="B41" s="3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</row>
    <row r="42" spans="1:23" x14ac:dyDescent="0.4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</row>
  </sheetData>
  <mergeCells count="23">
    <mergeCell ref="F14:G14"/>
    <mergeCell ref="B2:J2"/>
    <mergeCell ref="B3:J3"/>
    <mergeCell ref="B7:H7"/>
    <mergeCell ref="B9:H9"/>
    <mergeCell ref="B11:H1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7:G27"/>
    <mergeCell ref="F28:G28"/>
    <mergeCell ref="F29:G29"/>
    <mergeCell ref="F30:G30"/>
    <mergeCell ref="F31:G31"/>
  </mergeCells>
  <pageMargins left="0.7" right="0.7" top="0.75" bottom="0.75" header="0.3" footer="0.3"/>
  <pageSetup paperSize="9" scale="9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49BBF-19B8-403D-85B1-7B19AE2B90BC}">
  <dimension ref="A1:AA129"/>
  <sheetViews>
    <sheetView tabSelected="1" workbookViewId="0">
      <pane ySplit="1" topLeftCell="A2" activePane="bottomLeft" state="frozen"/>
      <selection pane="bottomLeft" activeCell="H82" sqref="H82:H137"/>
    </sheetView>
  </sheetViews>
  <sheetFormatPr defaultColWidth="0" defaultRowHeight="14.6" x14ac:dyDescent="0.4"/>
  <cols>
    <col min="1" max="1" width="1.61328125" customWidth="1"/>
    <col min="2" max="2" width="4.61328125" customWidth="1"/>
    <col min="3" max="3" width="12.61328125" customWidth="1"/>
    <col min="4" max="5" width="22.61328125" customWidth="1"/>
    <col min="6" max="7" width="9.61328125" customWidth="1"/>
    <col min="8" max="9" width="12.61328125" customWidth="1"/>
    <col min="10" max="10" width="10.61328125" hidden="1" customWidth="1"/>
    <col min="11" max="15" width="0" hidden="1" customWidth="1"/>
    <col min="16" max="16" width="9.61328125" customWidth="1"/>
    <col min="17" max="18" width="0" hidden="1" customWidth="1"/>
    <col min="19" max="19" width="10.765625" customWidth="1"/>
    <col min="20" max="21" width="0" hidden="1" customWidth="1"/>
    <col min="22" max="22" width="7.61328125" customWidth="1"/>
    <col min="23" max="23" width="2.61328125" customWidth="1"/>
    <col min="24" max="26" width="0" hidden="1" customWidth="1"/>
    <col min="27" max="27" width="8.69140625" hidden="1" customWidth="1"/>
  </cols>
  <sheetData>
    <row r="1" spans="1:23" ht="35.049999999999997" customHeight="1" x14ac:dyDescent="0.4">
      <c r="A1" s="12"/>
      <c r="B1" s="334" t="s">
        <v>14</v>
      </c>
      <c r="C1" s="335"/>
      <c r="D1" s="12"/>
      <c r="E1" s="336" t="s">
        <v>0</v>
      </c>
      <c r="F1" s="337"/>
      <c r="G1" s="13"/>
      <c r="H1" s="346" t="s">
        <v>67</v>
      </c>
      <c r="I1" s="335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5.049999999999997" customHeight="1" x14ac:dyDescent="0.4">
      <c r="A2" s="15"/>
      <c r="B2" s="338" t="s">
        <v>14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40"/>
      <c r="R2" s="340"/>
      <c r="S2" s="340"/>
      <c r="T2" s="340"/>
      <c r="U2" s="340"/>
      <c r="V2" s="341"/>
      <c r="W2" s="55"/>
    </row>
    <row r="3" spans="1:23" ht="18" customHeight="1" x14ac:dyDescent="0.4">
      <c r="A3" s="15"/>
      <c r="B3" s="280" t="s">
        <v>1</v>
      </c>
      <c r="C3" s="281"/>
      <c r="D3" s="281"/>
      <c r="E3" s="281"/>
      <c r="F3" s="281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3"/>
      <c r="W3" s="55"/>
    </row>
    <row r="4" spans="1:23" ht="18" customHeight="1" x14ac:dyDescent="0.4">
      <c r="A4" s="15"/>
      <c r="B4" s="45" t="s">
        <v>15</v>
      </c>
      <c r="C4" s="32"/>
      <c r="D4" s="25"/>
      <c r="E4" s="25"/>
      <c r="F4" s="46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4">
      <c r="A5" s="15"/>
      <c r="B5" s="40"/>
      <c r="C5" s="32"/>
      <c r="D5" s="25"/>
      <c r="E5" s="25"/>
      <c r="F5" s="46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4">
      <c r="A6" s="15"/>
      <c r="B6" s="47" t="s">
        <v>18</v>
      </c>
      <c r="C6" s="32"/>
      <c r="D6" s="46" t="s">
        <v>19</v>
      </c>
      <c r="E6" s="25"/>
      <c r="F6" s="46" t="s">
        <v>20</v>
      </c>
      <c r="G6" s="46" t="s">
        <v>21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20.05" customHeight="1" x14ac:dyDescent="0.4">
      <c r="A7" s="15"/>
      <c r="B7" s="342" t="s">
        <v>233</v>
      </c>
      <c r="C7" s="343"/>
      <c r="D7" s="343"/>
      <c r="E7" s="343"/>
      <c r="F7" s="343"/>
      <c r="G7" s="343"/>
      <c r="H7" s="344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4">
      <c r="A8" s="15"/>
      <c r="B8" s="51" t="s">
        <v>25</v>
      </c>
      <c r="C8" s="48"/>
      <c r="D8" s="28"/>
      <c r="E8" s="28"/>
      <c r="F8" s="52" t="s">
        <v>26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20.05" customHeight="1" x14ac:dyDescent="0.4">
      <c r="A9" s="15"/>
      <c r="B9" s="284" t="s">
        <v>234</v>
      </c>
      <c r="C9" s="285"/>
      <c r="D9" s="285"/>
      <c r="E9" s="285"/>
      <c r="F9" s="285"/>
      <c r="G9" s="285"/>
      <c r="H9" s="345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4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20.05" customHeight="1" x14ac:dyDescent="0.4">
      <c r="A11" s="15"/>
      <c r="B11" s="284" t="s">
        <v>24</v>
      </c>
      <c r="C11" s="285"/>
      <c r="D11" s="285"/>
      <c r="E11" s="285"/>
      <c r="F11" s="285"/>
      <c r="G11" s="285"/>
      <c r="H11" s="345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4">
      <c r="A12" s="15"/>
      <c r="B12" s="47" t="s">
        <v>25</v>
      </c>
      <c r="C12" s="32"/>
      <c r="D12" s="25"/>
      <c r="E12" s="25"/>
      <c r="F12" s="46" t="s">
        <v>26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4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4">
      <c r="A14" s="15"/>
      <c r="B14" s="56" t="s">
        <v>6</v>
      </c>
      <c r="C14" s="64" t="s">
        <v>47</v>
      </c>
      <c r="D14" s="63" t="s">
        <v>48</v>
      </c>
      <c r="E14" s="68" t="s">
        <v>49</v>
      </c>
      <c r="F14" s="276" t="s">
        <v>33</v>
      </c>
      <c r="G14" s="266"/>
      <c r="H14" s="322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4">
      <c r="A15" s="15"/>
      <c r="B15" s="57" t="s">
        <v>27</v>
      </c>
      <c r="C15" s="65">
        <f>'SO 5100'!E61</f>
        <v>0</v>
      </c>
      <c r="D15" s="60">
        <f>'SO 5100'!F61</f>
        <v>0</v>
      </c>
      <c r="E15" s="69">
        <f>'SO 5100'!G61</f>
        <v>0</v>
      </c>
      <c r="F15" s="347"/>
      <c r="G15" s="270"/>
      <c r="H15" s="323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4">
      <c r="A16" s="15"/>
      <c r="B16" s="56" t="s">
        <v>28</v>
      </c>
      <c r="C16" s="94">
        <f>'SO 5100'!E65</f>
        <v>0</v>
      </c>
      <c r="D16" s="95">
        <f>'SO 5100'!F65</f>
        <v>0</v>
      </c>
      <c r="E16" s="96">
        <f>'SO 5100'!G65</f>
        <v>0</v>
      </c>
      <c r="F16" s="265" t="s">
        <v>34</v>
      </c>
      <c r="G16" s="270"/>
      <c r="H16" s="323"/>
      <c r="I16" s="25"/>
      <c r="J16" s="25"/>
      <c r="K16" s="26"/>
      <c r="L16" s="26"/>
      <c r="M16" s="26"/>
      <c r="N16" s="26"/>
      <c r="O16" s="76"/>
      <c r="P16" s="86">
        <f>(SUM(Z82:Z128))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4">
      <c r="A17" s="15"/>
      <c r="B17" s="57" t="s">
        <v>29</v>
      </c>
      <c r="C17" s="65"/>
      <c r="D17" s="60"/>
      <c r="E17" s="69"/>
      <c r="F17" s="267" t="s">
        <v>35</v>
      </c>
      <c r="G17" s="270"/>
      <c r="H17" s="323"/>
      <c r="I17" s="25"/>
      <c r="J17" s="25"/>
      <c r="K17" s="26"/>
      <c r="L17" s="26"/>
      <c r="M17" s="26"/>
      <c r="N17" s="26"/>
      <c r="O17" s="76"/>
      <c r="P17" s="86">
        <f>(SUM(Y82:Y128))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4">
      <c r="A18" s="15"/>
      <c r="B18" s="58" t="s">
        <v>30</v>
      </c>
      <c r="C18" s="66"/>
      <c r="D18" s="61"/>
      <c r="E18" s="70"/>
      <c r="F18" s="269"/>
      <c r="G18" s="275"/>
      <c r="H18" s="323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4">
      <c r="A19" s="15"/>
      <c r="B19" s="58" t="s">
        <v>31</v>
      </c>
      <c r="C19" s="67"/>
      <c r="D19" s="62"/>
      <c r="E19" s="70"/>
      <c r="F19" s="319"/>
      <c r="G19" s="320"/>
      <c r="H19" s="321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4">
      <c r="A20" s="15"/>
      <c r="B20" s="54" t="s">
        <v>32</v>
      </c>
      <c r="C20" s="59"/>
      <c r="D20" s="97"/>
      <c r="E20" s="98">
        <f>SUM(E15:E19)</f>
        <v>0</v>
      </c>
      <c r="F20" s="262" t="s">
        <v>32</v>
      </c>
      <c r="G20" s="268"/>
      <c r="H20" s="322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4">
      <c r="A21" s="15"/>
      <c r="B21" s="51" t="s">
        <v>41</v>
      </c>
      <c r="C21" s="53"/>
      <c r="D21" s="93"/>
      <c r="E21" s="71">
        <f>((E15*U22*0)+(E16*V22*0)+(E17*W22*0))/100</f>
        <v>0</v>
      </c>
      <c r="F21" s="273" t="s">
        <v>44</v>
      </c>
      <c r="G21" s="270"/>
      <c r="H21" s="323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4">
      <c r="A22" s="15"/>
      <c r="B22" s="47" t="s">
        <v>42</v>
      </c>
      <c r="C22" s="34"/>
      <c r="D22" s="73"/>
      <c r="E22" s="72">
        <f>((E15*U23*0)+(E16*V23*0)+(E17*W23*0))/100</f>
        <v>0</v>
      </c>
      <c r="F22" s="273" t="s">
        <v>45</v>
      </c>
      <c r="G22" s="270"/>
      <c r="H22" s="323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4">
      <c r="A23" s="15"/>
      <c r="B23" s="47" t="s">
        <v>43</v>
      </c>
      <c r="C23" s="34"/>
      <c r="D23" s="73"/>
      <c r="E23" s="72">
        <f>((E15*U24*0)+(E16*V24*0)+(E17*W24*0))/100</f>
        <v>0</v>
      </c>
      <c r="F23" s="273" t="s">
        <v>46</v>
      </c>
      <c r="G23" s="270"/>
      <c r="H23" s="323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4">
      <c r="A24" s="15"/>
      <c r="B24" s="40"/>
      <c r="C24" s="34"/>
      <c r="D24" s="73"/>
      <c r="E24" s="73"/>
      <c r="F24" s="324"/>
      <c r="G24" s="275"/>
      <c r="H24" s="323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4">
      <c r="A25" s="15"/>
      <c r="B25" s="47"/>
      <c r="C25" s="34"/>
      <c r="D25" s="73"/>
      <c r="E25" s="73"/>
      <c r="F25" s="325" t="s">
        <v>32</v>
      </c>
      <c r="G25" s="320"/>
      <c r="H25" s="323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4">
      <c r="A26" s="15"/>
      <c r="B26" s="116" t="s">
        <v>52</v>
      </c>
      <c r="C26" s="100"/>
      <c r="D26" s="102"/>
      <c r="E26" s="112"/>
      <c r="F26" s="262" t="s">
        <v>36</v>
      </c>
      <c r="G26" s="326"/>
      <c r="H26" s="327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4">
      <c r="A27" s="15"/>
      <c r="B27" s="41"/>
      <c r="C27" s="36"/>
      <c r="D27" s="74"/>
      <c r="E27" s="113"/>
      <c r="F27" s="328" t="s">
        <v>37</v>
      </c>
      <c r="G27" s="256"/>
      <c r="H27" s="329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4">
      <c r="A28" s="15"/>
      <c r="B28" s="42"/>
      <c r="C28" s="37"/>
      <c r="D28" s="15"/>
      <c r="E28" s="114"/>
      <c r="F28" s="330" t="s">
        <v>38</v>
      </c>
      <c r="G28" s="331"/>
      <c r="H28" s="220">
        <f>P27-SUM('SO 5100'!K82:'SO 5100'!K128)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4">
      <c r="A29" s="15"/>
      <c r="B29" s="42"/>
      <c r="C29" s="37"/>
      <c r="D29" s="15"/>
      <c r="E29" s="114"/>
      <c r="F29" s="332" t="s">
        <v>39</v>
      </c>
      <c r="G29" s="333"/>
      <c r="H29" s="33">
        <f>SUM('SO 5100'!K82:'SO 5100'!K128)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4">
      <c r="A30" s="15"/>
      <c r="B30" s="42"/>
      <c r="C30" s="37"/>
      <c r="D30" s="15"/>
      <c r="E30" s="114"/>
      <c r="F30" s="317" t="s">
        <v>40</v>
      </c>
      <c r="G30" s="318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4">
      <c r="A31" s="15"/>
      <c r="B31" s="38"/>
      <c r="C31" s="30"/>
      <c r="D31" s="105"/>
      <c r="E31" s="115"/>
      <c r="F31" s="256"/>
      <c r="G31" s="261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4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4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4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4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4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4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4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4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4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4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4">
      <c r="A42" s="137"/>
      <c r="B42" s="208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4">
      <c r="A43" s="137"/>
      <c r="B43" s="209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5.049999999999997" customHeight="1" x14ac:dyDescent="0.4">
      <c r="A44" s="137"/>
      <c r="B44" s="310" t="s">
        <v>0</v>
      </c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1"/>
      <c r="P44" s="311"/>
      <c r="Q44" s="311"/>
      <c r="R44" s="311"/>
      <c r="S44" s="311"/>
      <c r="T44" s="311"/>
      <c r="U44" s="311"/>
      <c r="V44" s="312"/>
      <c r="W44" s="55"/>
    </row>
    <row r="45" spans="1:23" x14ac:dyDescent="0.4">
      <c r="A45" s="137"/>
      <c r="B45" s="21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20.05" customHeight="1" x14ac:dyDescent="0.4">
      <c r="A46" s="207"/>
      <c r="B46" s="294" t="s">
        <v>22</v>
      </c>
      <c r="C46" s="295"/>
      <c r="D46" s="295"/>
      <c r="E46" s="296"/>
      <c r="F46" s="313" t="s">
        <v>19</v>
      </c>
      <c r="G46" s="295"/>
      <c r="H46" s="296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20.05" customHeight="1" x14ac:dyDescent="0.4">
      <c r="A47" s="207"/>
      <c r="B47" s="294" t="s">
        <v>23</v>
      </c>
      <c r="C47" s="295"/>
      <c r="D47" s="295"/>
      <c r="E47" s="296"/>
      <c r="F47" s="313" t="s">
        <v>17</v>
      </c>
      <c r="G47" s="295"/>
      <c r="H47" s="296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20.05" customHeight="1" x14ac:dyDescent="0.4">
      <c r="A48" s="207"/>
      <c r="B48" s="294" t="s">
        <v>24</v>
      </c>
      <c r="C48" s="295"/>
      <c r="D48" s="295"/>
      <c r="E48" s="296"/>
      <c r="F48" s="313" t="s">
        <v>56</v>
      </c>
      <c r="G48" s="295"/>
      <c r="H48" s="296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4">
      <c r="A49" s="207"/>
      <c r="B49" s="314" t="s">
        <v>1</v>
      </c>
      <c r="C49" s="315"/>
      <c r="D49" s="315"/>
      <c r="E49" s="315"/>
      <c r="F49" s="315"/>
      <c r="G49" s="315"/>
      <c r="H49" s="315"/>
      <c r="I49" s="316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4">
      <c r="A50" s="15"/>
      <c r="B50" s="211" t="s">
        <v>15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4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4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4">
      <c r="A53" s="15"/>
      <c r="B53" s="211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4">
      <c r="A54" s="2"/>
      <c r="B54" s="308" t="s">
        <v>53</v>
      </c>
      <c r="C54" s="309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4">
      <c r="A55" s="10"/>
      <c r="B55" s="303" t="s">
        <v>58</v>
      </c>
      <c r="C55" s="300"/>
      <c r="D55" s="300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9"/>
      <c r="X55" s="144"/>
      <c r="Y55" s="144"/>
      <c r="Z55" s="144"/>
    </row>
    <row r="56" spans="1:26" x14ac:dyDescent="0.4">
      <c r="A56" s="10"/>
      <c r="B56" s="304" t="s">
        <v>59</v>
      </c>
      <c r="C56" s="262"/>
      <c r="D56" s="262"/>
      <c r="E56" s="69">
        <f>'SO 5100'!L94</f>
        <v>0</v>
      </c>
      <c r="F56" s="69">
        <f>'SO 5100'!M94</f>
        <v>0</v>
      </c>
      <c r="G56" s="69">
        <f>'SO 5100'!I94</f>
        <v>0</v>
      </c>
      <c r="H56" s="145">
        <f>'SO 5100'!S94</f>
        <v>14.39</v>
      </c>
      <c r="I56" s="145">
        <f>'SO 5100'!V94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9"/>
      <c r="X56" s="144"/>
      <c r="Y56" s="144"/>
      <c r="Z56" s="144"/>
    </row>
    <row r="57" spans="1:26" x14ac:dyDescent="0.4">
      <c r="A57" s="10"/>
      <c r="B57" s="304" t="s">
        <v>60</v>
      </c>
      <c r="C57" s="262"/>
      <c r="D57" s="262"/>
      <c r="E57" s="69">
        <f>'SO 5100'!L99</f>
        <v>0</v>
      </c>
      <c r="F57" s="69">
        <f>'SO 5100'!M99</f>
        <v>0</v>
      </c>
      <c r="G57" s="69">
        <f>'SO 5100'!I99</f>
        <v>0</v>
      </c>
      <c r="H57" s="145">
        <f>'SO 5100'!S99</f>
        <v>556.92999999999995</v>
      </c>
      <c r="I57" s="145">
        <f>'SO 5100'!V99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9"/>
      <c r="X57" s="144"/>
      <c r="Y57" s="144"/>
      <c r="Z57" s="144"/>
    </row>
    <row r="58" spans="1:26" x14ac:dyDescent="0.4">
      <c r="A58" s="10"/>
      <c r="B58" s="304" t="s">
        <v>61</v>
      </c>
      <c r="C58" s="262"/>
      <c r="D58" s="262"/>
      <c r="E58" s="69">
        <f>'SO 5100'!L106</f>
        <v>0</v>
      </c>
      <c r="F58" s="69">
        <f>'SO 5100'!M106</f>
        <v>0</v>
      </c>
      <c r="G58" s="69">
        <f>'SO 5100'!I106</f>
        <v>0</v>
      </c>
      <c r="H58" s="145">
        <f>'SO 5100'!S106</f>
        <v>11434.58</v>
      </c>
      <c r="I58" s="145">
        <f>'SO 5100'!V106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9"/>
      <c r="X58" s="144"/>
      <c r="Y58" s="144"/>
      <c r="Z58" s="144"/>
    </row>
    <row r="59" spans="1:26" x14ac:dyDescent="0.4">
      <c r="A59" s="10"/>
      <c r="B59" s="304" t="s">
        <v>62</v>
      </c>
      <c r="C59" s="262"/>
      <c r="D59" s="262"/>
      <c r="E59" s="69">
        <f>'SO 5100'!L110</f>
        <v>0</v>
      </c>
      <c r="F59" s="69">
        <f>'SO 5100'!M110</f>
        <v>0</v>
      </c>
      <c r="G59" s="69">
        <f>'SO 5100'!I110</f>
        <v>0</v>
      </c>
      <c r="H59" s="145">
        <f>'SO 5100'!S110</f>
        <v>0</v>
      </c>
      <c r="I59" s="145">
        <f>'SO 5100'!V110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9"/>
      <c r="X59" s="144"/>
      <c r="Y59" s="144"/>
      <c r="Z59" s="144"/>
    </row>
    <row r="60" spans="1:26" x14ac:dyDescent="0.4">
      <c r="A60" s="10"/>
      <c r="B60" s="304" t="s">
        <v>63</v>
      </c>
      <c r="C60" s="262"/>
      <c r="D60" s="262"/>
      <c r="E60" s="69">
        <f>'SO 5100'!L114</f>
        <v>0</v>
      </c>
      <c r="F60" s="69">
        <f>'SO 5100'!M114</f>
        <v>0</v>
      </c>
      <c r="G60" s="69">
        <f>'SO 5100'!I114</f>
        <v>0</v>
      </c>
      <c r="H60" s="145">
        <f>'SO 5100'!S114</f>
        <v>0</v>
      </c>
      <c r="I60" s="145">
        <f>'SO 5100'!V114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9"/>
      <c r="X60" s="144"/>
      <c r="Y60" s="144"/>
      <c r="Z60" s="144"/>
    </row>
    <row r="61" spans="1:26" x14ac:dyDescent="0.4">
      <c r="A61" s="10"/>
      <c r="B61" s="305" t="s">
        <v>58</v>
      </c>
      <c r="C61" s="287"/>
      <c r="D61" s="287"/>
      <c r="E61" s="146">
        <f>'SO 5100'!L116</f>
        <v>0</v>
      </c>
      <c r="F61" s="146">
        <f>'SO 5100'!M116</f>
        <v>0</v>
      </c>
      <c r="G61" s="146">
        <f>'SO 5100'!I116</f>
        <v>0</v>
      </c>
      <c r="H61" s="147">
        <f>'SO 5100'!S116</f>
        <v>12005.9</v>
      </c>
      <c r="I61" s="147">
        <f>'SO 5100'!V116</f>
        <v>0</v>
      </c>
      <c r="J61" s="147"/>
      <c r="K61" s="147"/>
      <c r="L61" s="147"/>
      <c r="M61" s="147"/>
      <c r="N61" s="147"/>
      <c r="O61" s="147"/>
      <c r="P61" s="147"/>
      <c r="Q61" s="144"/>
      <c r="R61" s="144"/>
      <c r="S61" s="144"/>
      <c r="T61" s="144"/>
      <c r="U61" s="144"/>
      <c r="V61" s="156"/>
      <c r="W61" s="219"/>
      <c r="X61" s="144"/>
      <c r="Y61" s="144"/>
      <c r="Z61" s="144"/>
    </row>
    <row r="62" spans="1:26" x14ac:dyDescent="0.4">
      <c r="A62" s="1"/>
      <c r="B62" s="212"/>
      <c r="C62" s="1"/>
      <c r="D62" s="1"/>
      <c r="E62" s="139"/>
      <c r="F62" s="139"/>
      <c r="G62" s="139"/>
      <c r="H62" s="140"/>
      <c r="I62" s="140"/>
      <c r="J62" s="140"/>
      <c r="K62" s="140"/>
      <c r="L62" s="140"/>
      <c r="M62" s="140"/>
      <c r="N62" s="140"/>
      <c r="O62" s="140"/>
      <c r="P62" s="140"/>
      <c r="V62" s="157"/>
      <c r="W62" s="55"/>
    </row>
    <row r="63" spans="1:26" x14ac:dyDescent="0.4">
      <c r="A63" s="10"/>
      <c r="B63" s="305" t="s">
        <v>64</v>
      </c>
      <c r="C63" s="287"/>
      <c r="D63" s="287"/>
      <c r="E63" s="69"/>
      <c r="F63" s="69"/>
      <c r="G63" s="69"/>
      <c r="H63" s="145"/>
      <c r="I63" s="145"/>
      <c r="J63" s="145"/>
      <c r="K63" s="145"/>
      <c r="L63" s="145"/>
      <c r="M63" s="145"/>
      <c r="N63" s="145"/>
      <c r="O63" s="145"/>
      <c r="P63" s="145"/>
      <c r="Q63" s="144"/>
      <c r="R63" s="144"/>
      <c r="S63" s="144"/>
      <c r="T63" s="144"/>
      <c r="U63" s="144"/>
      <c r="V63" s="156"/>
      <c r="W63" s="219"/>
      <c r="X63" s="144"/>
      <c r="Y63" s="144"/>
      <c r="Z63" s="144"/>
    </row>
    <row r="64" spans="1:26" x14ac:dyDescent="0.4">
      <c r="A64" s="10"/>
      <c r="B64" s="304" t="s">
        <v>65</v>
      </c>
      <c r="C64" s="262"/>
      <c r="D64" s="262"/>
      <c r="E64" s="69">
        <f>'SO 5100'!L126</f>
        <v>0</v>
      </c>
      <c r="F64" s="69">
        <f>'SO 5100'!M126</f>
        <v>0</v>
      </c>
      <c r="G64" s="69">
        <f>'SO 5100'!I126</f>
        <v>0</v>
      </c>
      <c r="H64" s="145">
        <f>'SO 5100'!S126</f>
        <v>0</v>
      </c>
      <c r="I64" s="145">
        <f>'SO 5100'!V126</f>
        <v>0</v>
      </c>
      <c r="J64" s="145"/>
      <c r="K64" s="145"/>
      <c r="L64" s="145"/>
      <c r="M64" s="145"/>
      <c r="N64" s="145"/>
      <c r="O64" s="145"/>
      <c r="P64" s="145"/>
      <c r="Q64" s="144"/>
      <c r="R64" s="144"/>
      <c r="S64" s="144"/>
      <c r="T64" s="144"/>
      <c r="U64" s="144"/>
      <c r="V64" s="156"/>
      <c r="W64" s="219"/>
      <c r="X64" s="144"/>
      <c r="Y64" s="144"/>
      <c r="Z64" s="144"/>
    </row>
    <row r="65" spans="1:26" x14ac:dyDescent="0.4">
      <c r="A65" s="10"/>
      <c r="B65" s="305" t="s">
        <v>64</v>
      </c>
      <c r="C65" s="287"/>
      <c r="D65" s="287"/>
      <c r="E65" s="146">
        <f>'SO 5100'!L128</f>
        <v>0</v>
      </c>
      <c r="F65" s="146">
        <f>'SO 5100'!M128</f>
        <v>0</v>
      </c>
      <c r="G65" s="146">
        <f>'SO 5100'!I128</f>
        <v>0</v>
      </c>
      <c r="H65" s="147">
        <f>'SO 5100'!S128</f>
        <v>0</v>
      </c>
      <c r="I65" s="147">
        <f>'SO 5100'!V128</f>
        <v>0</v>
      </c>
      <c r="J65" s="147"/>
      <c r="K65" s="147"/>
      <c r="L65" s="147"/>
      <c r="M65" s="147"/>
      <c r="N65" s="147"/>
      <c r="O65" s="147"/>
      <c r="P65" s="147"/>
      <c r="Q65" s="144"/>
      <c r="R65" s="144"/>
      <c r="S65" s="144"/>
      <c r="T65" s="144"/>
      <c r="U65" s="144"/>
      <c r="V65" s="156"/>
      <c r="W65" s="219"/>
      <c r="X65" s="144"/>
      <c r="Y65" s="144"/>
      <c r="Z65" s="144"/>
    </row>
    <row r="66" spans="1:26" x14ac:dyDescent="0.4">
      <c r="A66" s="1"/>
      <c r="B66" s="212"/>
      <c r="C66" s="1"/>
      <c r="D66" s="1"/>
      <c r="E66" s="139"/>
      <c r="F66" s="139"/>
      <c r="G66" s="139"/>
      <c r="H66" s="140"/>
      <c r="I66" s="140"/>
      <c r="J66" s="140"/>
      <c r="K66" s="140"/>
      <c r="L66" s="140"/>
      <c r="M66" s="140"/>
      <c r="N66" s="140"/>
      <c r="O66" s="140"/>
      <c r="P66" s="140"/>
      <c r="V66" s="157"/>
      <c r="W66" s="55"/>
    </row>
    <row r="67" spans="1:26" x14ac:dyDescent="0.4">
      <c r="A67" s="148"/>
      <c r="B67" s="306" t="s">
        <v>66</v>
      </c>
      <c r="C67" s="307"/>
      <c r="D67" s="307"/>
      <c r="E67" s="150">
        <f>'SO 5100'!L129</f>
        <v>0</v>
      </c>
      <c r="F67" s="150">
        <f>'SO 5100'!M129</f>
        <v>0</v>
      </c>
      <c r="G67" s="150">
        <f>'SO 5100'!I129</f>
        <v>0</v>
      </c>
      <c r="H67" s="151">
        <f>'SO 5100'!S129</f>
        <v>12005.9</v>
      </c>
      <c r="I67" s="151">
        <f>'SO 5100'!V129</f>
        <v>0</v>
      </c>
      <c r="J67" s="152"/>
      <c r="K67" s="152"/>
      <c r="L67" s="152"/>
      <c r="M67" s="152"/>
      <c r="N67" s="152"/>
      <c r="O67" s="152"/>
      <c r="P67" s="152"/>
      <c r="Q67" s="153"/>
      <c r="R67" s="153"/>
      <c r="S67" s="153"/>
      <c r="T67" s="153"/>
      <c r="U67" s="153"/>
      <c r="V67" s="158"/>
      <c r="W67" s="219"/>
      <c r="X67" s="149"/>
      <c r="Y67" s="149"/>
      <c r="Z67" s="149"/>
    </row>
    <row r="68" spans="1:26" x14ac:dyDescent="0.4">
      <c r="A68" s="15"/>
      <c r="B68" s="42"/>
      <c r="C68" s="3"/>
      <c r="D68" s="3"/>
      <c r="E68" s="14"/>
      <c r="F68" s="14"/>
      <c r="G68" s="14"/>
      <c r="H68" s="159"/>
      <c r="I68" s="159"/>
      <c r="J68" s="159"/>
      <c r="K68" s="159"/>
      <c r="L68" s="159"/>
      <c r="M68" s="159"/>
      <c r="N68" s="159"/>
      <c r="O68" s="159"/>
      <c r="P68" s="159"/>
      <c r="Q68" s="11"/>
      <c r="R68" s="11"/>
      <c r="S68" s="11"/>
      <c r="T68" s="11"/>
      <c r="U68" s="11"/>
      <c r="V68" s="11"/>
      <c r="W68" s="55"/>
    </row>
    <row r="69" spans="1:26" x14ac:dyDescent="0.4">
      <c r="A69" s="15"/>
      <c r="B69" s="42"/>
      <c r="C69" s="3"/>
      <c r="D69" s="3"/>
      <c r="E69" s="14"/>
      <c r="F69" s="14"/>
      <c r="G69" s="14"/>
      <c r="H69" s="159"/>
      <c r="I69" s="159"/>
      <c r="J69" s="159"/>
      <c r="K69" s="159"/>
      <c r="L69" s="159"/>
      <c r="M69" s="159"/>
      <c r="N69" s="159"/>
      <c r="O69" s="159"/>
      <c r="P69" s="159"/>
      <c r="Q69" s="11"/>
      <c r="R69" s="11"/>
      <c r="S69" s="11"/>
      <c r="T69" s="11"/>
      <c r="U69" s="11"/>
      <c r="V69" s="11"/>
      <c r="W69" s="55"/>
    </row>
    <row r="70" spans="1:26" x14ac:dyDescent="0.4">
      <c r="A70" s="15"/>
      <c r="B70" s="38"/>
      <c r="C70" s="8"/>
      <c r="D70" s="8"/>
      <c r="E70" s="27"/>
      <c r="F70" s="27"/>
      <c r="G70" s="27"/>
      <c r="H70" s="160"/>
      <c r="I70" s="160"/>
      <c r="J70" s="160"/>
      <c r="K70" s="160"/>
      <c r="L70" s="160"/>
      <c r="M70" s="160"/>
      <c r="N70" s="160"/>
      <c r="O70" s="160"/>
      <c r="P70" s="160"/>
      <c r="Q70" s="16"/>
      <c r="R70" s="16"/>
      <c r="S70" s="16"/>
      <c r="T70" s="16"/>
      <c r="U70" s="16"/>
      <c r="V70" s="16"/>
      <c r="W70" s="55"/>
    </row>
    <row r="71" spans="1:26" ht="35.049999999999997" customHeight="1" x14ac:dyDescent="0.4">
      <c r="A71" s="1"/>
      <c r="B71" s="301" t="s">
        <v>67</v>
      </c>
      <c r="C71" s="302"/>
      <c r="D71" s="302"/>
      <c r="E71" s="302"/>
      <c r="F71" s="302"/>
      <c r="G71" s="302"/>
      <c r="H71" s="302"/>
      <c r="I71" s="302"/>
      <c r="J71" s="302"/>
      <c r="K71" s="302"/>
      <c r="L71" s="302"/>
      <c r="M71" s="302"/>
      <c r="N71" s="302"/>
      <c r="O71" s="302"/>
      <c r="P71" s="302"/>
      <c r="Q71" s="302"/>
      <c r="R71" s="302"/>
      <c r="S71" s="302"/>
      <c r="T71" s="302"/>
      <c r="U71" s="302"/>
      <c r="V71" s="302"/>
      <c r="W71" s="55"/>
    </row>
    <row r="72" spans="1:26" x14ac:dyDescent="0.4">
      <c r="A72" s="15"/>
      <c r="B72" s="99"/>
      <c r="C72" s="19"/>
      <c r="D72" s="19"/>
      <c r="E72" s="101"/>
      <c r="F72" s="101"/>
      <c r="G72" s="101"/>
      <c r="H72" s="174"/>
      <c r="I72" s="174"/>
      <c r="J72" s="174"/>
      <c r="K72" s="174"/>
      <c r="L72" s="174"/>
      <c r="M72" s="174"/>
      <c r="N72" s="174"/>
      <c r="O72" s="174"/>
      <c r="P72" s="174"/>
      <c r="Q72" s="20"/>
      <c r="R72" s="20"/>
      <c r="S72" s="20"/>
      <c r="T72" s="20"/>
      <c r="U72" s="20"/>
      <c r="V72" s="20"/>
      <c r="W72" s="55"/>
    </row>
    <row r="73" spans="1:26" ht="20.05" customHeight="1" x14ac:dyDescent="0.4">
      <c r="A73" s="207"/>
      <c r="B73" s="291" t="s">
        <v>22</v>
      </c>
      <c r="C73" s="292"/>
      <c r="D73" s="292"/>
      <c r="E73" s="293"/>
      <c r="F73" s="172"/>
      <c r="G73" s="172"/>
      <c r="H73" s="173" t="s">
        <v>19</v>
      </c>
      <c r="I73" s="297"/>
      <c r="J73" s="298"/>
      <c r="K73" s="298"/>
      <c r="L73" s="298"/>
      <c r="M73" s="298"/>
      <c r="N73" s="298"/>
      <c r="O73" s="298"/>
      <c r="P73" s="299"/>
      <c r="Q73" s="18"/>
      <c r="R73" s="18"/>
      <c r="S73" s="18"/>
      <c r="T73" s="18"/>
      <c r="U73" s="18"/>
      <c r="V73" s="18"/>
      <c r="W73" s="55"/>
    </row>
    <row r="74" spans="1:26" ht="20.05" customHeight="1" x14ac:dyDescent="0.4">
      <c r="A74" s="207"/>
      <c r="B74" s="294" t="s">
        <v>23</v>
      </c>
      <c r="C74" s="295"/>
      <c r="D74" s="295"/>
      <c r="E74" s="296"/>
      <c r="F74" s="168"/>
      <c r="G74" s="168"/>
      <c r="H74" s="169" t="s">
        <v>17</v>
      </c>
      <c r="I74" s="169"/>
      <c r="J74" s="159"/>
      <c r="K74" s="159"/>
      <c r="L74" s="159"/>
      <c r="M74" s="159"/>
      <c r="N74" s="159"/>
      <c r="O74" s="159"/>
      <c r="P74" s="159"/>
      <c r="Q74" s="11"/>
      <c r="R74" s="11"/>
      <c r="S74" s="11"/>
      <c r="T74" s="11"/>
      <c r="U74" s="11"/>
      <c r="V74" s="11"/>
      <c r="W74" s="55"/>
    </row>
    <row r="75" spans="1:26" ht="20.05" customHeight="1" x14ac:dyDescent="0.4">
      <c r="A75" s="207"/>
      <c r="B75" s="294" t="s">
        <v>24</v>
      </c>
      <c r="C75" s="295"/>
      <c r="D75" s="295"/>
      <c r="E75" s="296"/>
      <c r="F75" s="168"/>
      <c r="G75" s="168"/>
      <c r="H75" s="169" t="s">
        <v>78</v>
      </c>
      <c r="I75" s="169" t="s">
        <v>21</v>
      </c>
      <c r="J75" s="159"/>
      <c r="K75" s="159"/>
      <c r="L75" s="159"/>
      <c r="M75" s="159"/>
      <c r="N75" s="159"/>
      <c r="O75" s="159"/>
      <c r="P75" s="159"/>
      <c r="Q75" s="11"/>
      <c r="R75" s="11"/>
      <c r="S75" s="11"/>
      <c r="T75" s="11"/>
      <c r="U75" s="11"/>
      <c r="V75" s="11"/>
      <c r="W75" s="55"/>
    </row>
    <row r="76" spans="1:26" ht="20.05" customHeight="1" x14ac:dyDescent="0.4">
      <c r="A76" s="15"/>
      <c r="B76" s="211" t="s">
        <v>79</v>
      </c>
      <c r="C76" s="3"/>
      <c r="D76" s="3"/>
      <c r="E76" s="14"/>
      <c r="F76" s="14"/>
      <c r="G76" s="14"/>
      <c r="H76" s="159"/>
      <c r="I76" s="15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20.05" customHeight="1" x14ac:dyDescent="0.4">
      <c r="A77" s="15"/>
      <c r="B77" s="211" t="s">
        <v>15</v>
      </c>
      <c r="C77" s="3"/>
      <c r="D77" s="3"/>
      <c r="E77" s="14"/>
      <c r="F77" s="14"/>
      <c r="G77" s="14"/>
      <c r="H77" s="159"/>
      <c r="I77" s="159"/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20.05" customHeight="1" x14ac:dyDescent="0.4">
      <c r="A78" s="15"/>
      <c r="B78" s="42"/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20.05" customHeight="1" x14ac:dyDescent="0.4">
      <c r="A79" s="15"/>
      <c r="B79" s="42"/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20.05" customHeight="1" x14ac:dyDescent="0.4">
      <c r="A80" s="15"/>
      <c r="B80" s="213" t="s">
        <v>57</v>
      </c>
      <c r="C80" s="170"/>
      <c r="D80" s="170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x14ac:dyDescent="0.4">
      <c r="A81" s="2"/>
      <c r="B81" s="214" t="s">
        <v>68</v>
      </c>
      <c r="C81" s="135" t="s">
        <v>69</v>
      </c>
      <c r="D81" s="135" t="s">
        <v>70</v>
      </c>
      <c r="E81" s="161"/>
      <c r="F81" s="161" t="s">
        <v>71</v>
      </c>
      <c r="G81" s="161" t="s">
        <v>72</v>
      </c>
      <c r="H81" s="162" t="s">
        <v>73</v>
      </c>
      <c r="I81" s="162" t="s">
        <v>74</v>
      </c>
      <c r="J81" s="162"/>
      <c r="K81" s="162"/>
      <c r="L81" s="162"/>
      <c r="M81" s="162"/>
      <c r="N81" s="162"/>
      <c r="O81" s="162"/>
      <c r="P81" s="162" t="s">
        <v>75</v>
      </c>
      <c r="Q81" s="163"/>
      <c r="R81" s="163"/>
      <c r="S81" s="135" t="s">
        <v>76</v>
      </c>
      <c r="T81" s="164"/>
      <c r="U81" s="164"/>
      <c r="V81" s="135" t="s">
        <v>77</v>
      </c>
      <c r="W81" s="55"/>
    </row>
    <row r="82" spans="1:26" x14ac:dyDescent="0.4">
      <c r="A82" s="10"/>
      <c r="B82" s="75"/>
      <c r="C82" s="175"/>
      <c r="D82" s="300" t="s">
        <v>58</v>
      </c>
      <c r="E82" s="300"/>
      <c r="F82" s="141"/>
      <c r="G82" s="176"/>
      <c r="H82" s="141"/>
      <c r="I82" s="141"/>
      <c r="J82" s="142"/>
      <c r="K82" s="142"/>
      <c r="L82" s="142"/>
      <c r="M82" s="142"/>
      <c r="N82" s="142"/>
      <c r="O82" s="142"/>
      <c r="P82" s="142"/>
      <c r="Q82" s="111"/>
      <c r="R82" s="111"/>
      <c r="S82" s="111"/>
      <c r="T82" s="111"/>
      <c r="U82" s="111"/>
      <c r="V82" s="200"/>
      <c r="W82" s="219"/>
      <c r="X82" s="144"/>
      <c r="Y82" s="144"/>
      <c r="Z82" s="144"/>
    </row>
    <row r="83" spans="1:26" x14ac:dyDescent="0.4">
      <c r="A83" s="10"/>
      <c r="B83" s="57"/>
      <c r="C83" s="178">
        <v>1</v>
      </c>
      <c r="D83" s="286" t="s">
        <v>80</v>
      </c>
      <c r="E83" s="286"/>
      <c r="F83" s="69"/>
      <c r="G83" s="177"/>
      <c r="H83" s="69"/>
      <c r="I83" s="69"/>
      <c r="J83" s="145"/>
      <c r="K83" s="145"/>
      <c r="L83" s="145"/>
      <c r="M83" s="145"/>
      <c r="N83" s="145"/>
      <c r="O83" s="145"/>
      <c r="P83" s="145"/>
      <c r="Q83" s="10"/>
      <c r="R83" s="10"/>
      <c r="S83" s="10"/>
      <c r="T83" s="10"/>
      <c r="U83" s="10"/>
      <c r="V83" s="201"/>
      <c r="W83" s="219"/>
      <c r="X83" s="144"/>
      <c r="Y83" s="144"/>
      <c r="Z83" s="144"/>
    </row>
    <row r="84" spans="1:26" ht="25" customHeight="1" x14ac:dyDescent="0.4">
      <c r="A84" s="185"/>
      <c r="B84" s="215"/>
      <c r="C84" s="186" t="s">
        <v>81</v>
      </c>
      <c r="D84" s="289" t="s">
        <v>82</v>
      </c>
      <c r="E84" s="289"/>
      <c r="F84" s="180" t="s">
        <v>83</v>
      </c>
      <c r="G84" s="181">
        <v>2000</v>
      </c>
      <c r="H84" s="180"/>
      <c r="I84" s="180">
        <f t="shared" ref="I84:I93" si="0">ROUND(G84*(H84),2)</f>
        <v>0</v>
      </c>
      <c r="J84" s="182">
        <f t="shared" ref="J84:J93" si="1">ROUND(G84*(N84),2)</f>
        <v>19000</v>
      </c>
      <c r="K84" s="183">
        <f t="shared" ref="K84:K93" si="2">ROUND(G84*(O84),2)</f>
        <v>0</v>
      </c>
      <c r="L84" s="183">
        <f t="shared" ref="L84:L92" si="3">ROUND(G84*(H84),2)</f>
        <v>0</v>
      </c>
      <c r="M84" s="183"/>
      <c r="N84" s="183">
        <v>9.5</v>
      </c>
      <c r="O84" s="183"/>
      <c r="P84" s="187">
        <v>1.0000000000000001E-5</v>
      </c>
      <c r="Q84" s="187"/>
      <c r="R84" s="187">
        <v>1.0000000000000001E-5</v>
      </c>
      <c r="S84" s="184">
        <f t="shared" ref="S84:S93" si="4">ROUND(G84*(P84),3)</f>
        <v>0.02</v>
      </c>
      <c r="T84" s="184"/>
      <c r="U84" s="184"/>
      <c r="V84" s="202"/>
      <c r="W84" s="55"/>
      <c r="Z84">
        <v>0</v>
      </c>
    </row>
    <row r="85" spans="1:26" ht="25" customHeight="1" x14ac:dyDescent="0.4">
      <c r="A85" s="185"/>
      <c r="B85" s="215"/>
      <c r="C85" s="186" t="s">
        <v>84</v>
      </c>
      <c r="D85" s="289" t="s">
        <v>85</v>
      </c>
      <c r="E85" s="289"/>
      <c r="F85" s="180" t="s">
        <v>86</v>
      </c>
      <c r="G85" s="181">
        <v>37827</v>
      </c>
      <c r="H85" s="180"/>
      <c r="I85" s="180">
        <f t="shared" si="0"/>
        <v>0</v>
      </c>
      <c r="J85" s="182">
        <f t="shared" si="1"/>
        <v>138068.54999999999</v>
      </c>
      <c r="K85" s="183">
        <f t="shared" si="2"/>
        <v>0</v>
      </c>
      <c r="L85" s="183">
        <f t="shared" si="3"/>
        <v>0</v>
      </c>
      <c r="M85" s="183"/>
      <c r="N85" s="183">
        <v>3.65</v>
      </c>
      <c r="O85" s="183"/>
      <c r="P85" s="187"/>
      <c r="Q85" s="187"/>
      <c r="R85" s="187"/>
      <c r="S85" s="184">
        <f t="shared" si="4"/>
        <v>0</v>
      </c>
      <c r="T85" s="184"/>
      <c r="U85" s="184"/>
      <c r="V85" s="202"/>
      <c r="W85" s="55"/>
      <c r="Z85">
        <v>0</v>
      </c>
    </row>
    <row r="86" spans="1:26" ht="25" customHeight="1" x14ac:dyDescent="0.4">
      <c r="A86" s="185"/>
      <c r="B86" s="215"/>
      <c r="C86" s="186" t="s">
        <v>87</v>
      </c>
      <c r="D86" s="289" t="s">
        <v>88</v>
      </c>
      <c r="E86" s="289"/>
      <c r="F86" s="180" t="s">
        <v>86</v>
      </c>
      <c r="G86" s="181">
        <v>11348.1</v>
      </c>
      <c r="H86" s="180"/>
      <c r="I86" s="180">
        <f t="shared" si="0"/>
        <v>0</v>
      </c>
      <c r="J86" s="182">
        <f t="shared" si="1"/>
        <v>12482.91</v>
      </c>
      <c r="K86" s="183">
        <f t="shared" si="2"/>
        <v>0</v>
      </c>
      <c r="L86" s="183">
        <f t="shared" si="3"/>
        <v>0</v>
      </c>
      <c r="M86" s="183"/>
      <c r="N86" s="183">
        <v>1.1000000000000001</v>
      </c>
      <c r="O86" s="183"/>
      <c r="P86" s="187"/>
      <c r="Q86" s="187"/>
      <c r="R86" s="187"/>
      <c r="S86" s="184">
        <f t="shared" si="4"/>
        <v>0</v>
      </c>
      <c r="T86" s="184"/>
      <c r="U86" s="184"/>
      <c r="V86" s="202"/>
      <c r="W86" s="55"/>
      <c r="Z86">
        <v>0</v>
      </c>
    </row>
    <row r="87" spans="1:26" ht="25" customHeight="1" x14ac:dyDescent="0.4">
      <c r="A87" s="185"/>
      <c r="B87" s="215"/>
      <c r="C87" s="186" t="s">
        <v>89</v>
      </c>
      <c r="D87" s="289" t="s">
        <v>90</v>
      </c>
      <c r="E87" s="289"/>
      <c r="F87" s="180" t="s">
        <v>86</v>
      </c>
      <c r="G87" s="181">
        <v>6312</v>
      </c>
      <c r="H87" s="180"/>
      <c r="I87" s="180">
        <f t="shared" si="0"/>
        <v>0</v>
      </c>
      <c r="J87" s="182">
        <f t="shared" si="1"/>
        <v>11803.44</v>
      </c>
      <c r="K87" s="183">
        <f t="shared" si="2"/>
        <v>0</v>
      </c>
      <c r="L87" s="183">
        <f t="shared" si="3"/>
        <v>0</v>
      </c>
      <c r="M87" s="183"/>
      <c r="N87" s="183">
        <v>1.87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2"/>
      <c r="W87" s="55"/>
      <c r="Z87">
        <v>0</v>
      </c>
    </row>
    <row r="88" spans="1:26" ht="25" customHeight="1" x14ac:dyDescent="0.4">
      <c r="A88" s="185"/>
      <c r="B88" s="215"/>
      <c r="C88" s="186" t="s">
        <v>91</v>
      </c>
      <c r="D88" s="289" t="s">
        <v>92</v>
      </c>
      <c r="E88" s="289"/>
      <c r="F88" s="180" t="s">
        <v>86</v>
      </c>
      <c r="G88" s="181">
        <v>41</v>
      </c>
      <c r="H88" s="180"/>
      <c r="I88" s="180">
        <f t="shared" si="0"/>
        <v>0</v>
      </c>
      <c r="J88" s="182">
        <f t="shared" si="1"/>
        <v>1661.32</v>
      </c>
      <c r="K88" s="183">
        <f t="shared" si="2"/>
        <v>0</v>
      </c>
      <c r="L88" s="183">
        <f t="shared" si="3"/>
        <v>0</v>
      </c>
      <c r="M88" s="183"/>
      <c r="N88" s="183">
        <v>40.520000000000003</v>
      </c>
      <c r="O88" s="183"/>
      <c r="P88" s="187"/>
      <c r="Q88" s="187"/>
      <c r="R88" s="187"/>
      <c r="S88" s="184">
        <f t="shared" si="4"/>
        <v>0</v>
      </c>
      <c r="T88" s="184"/>
      <c r="U88" s="184"/>
      <c r="V88" s="202"/>
      <c r="W88" s="55"/>
      <c r="Z88">
        <v>0</v>
      </c>
    </row>
    <row r="89" spans="1:26" ht="25" customHeight="1" x14ac:dyDescent="0.4">
      <c r="A89" s="185"/>
      <c r="B89" s="215"/>
      <c r="C89" s="186" t="s">
        <v>93</v>
      </c>
      <c r="D89" s="289" t="s">
        <v>94</v>
      </c>
      <c r="E89" s="289"/>
      <c r="F89" s="180" t="s">
        <v>95</v>
      </c>
      <c r="G89" s="181">
        <v>22450</v>
      </c>
      <c r="H89" s="180"/>
      <c r="I89" s="180">
        <f t="shared" si="0"/>
        <v>0</v>
      </c>
      <c r="J89" s="182">
        <f t="shared" si="1"/>
        <v>11674</v>
      </c>
      <c r="K89" s="183">
        <f t="shared" si="2"/>
        <v>0</v>
      </c>
      <c r="L89" s="183">
        <f t="shared" si="3"/>
        <v>0</v>
      </c>
      <c r="M89" s="183"/>
      <c r="N89" s="183">
        <v>0.52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2"/>
      <c r="W89" s="55"/>
      <c r="Z89">
        <v>0</v>
      </c>
    </row>
    <row r="90" spans="1:26" ht="25" customHeight="1" x14ac:dyDescent="0.4">
      <c r="A90" s="185"/>
      <c r="B90" s="215"/>
      <c r="C90" s="186" t="s">
        <v>96</v>
      </c>
      <c r="D90" s="289" t="s">
        <v>97</v>
      </c>
      <c r="E90" s="289"/>
      <c r="F90" s="180" t="s">
        <v>95</v>
      </c>
      <c r="G90" s="181">
        <v>22450</v>
      </c>
      <c r="H90" s="180"/>
      <c r="I90" s="180">
        <f t="shared" si="0"/>
        <v>0</v>
      </c>
      <c r="J90" s="182">
        <f t="shared" si="1"/>
        <v>17286.5</v>
      </c>
      <c r="K90" s="183">
        <f t="shared" si="2"/>
        <v>0</v>
      </c>
      <c r="L90" s="183">
        <f t="shared" si="3"/>
        <v>0</v>
      </c>
      <c r="M90" s="183"/>
      <c r="N90" s="183">
        <v>0.77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2"/>
      <c r="W90" s="55"/>
      <c r="Z90">
        <v>0</v>
      </c>
    </row>
    <row r="91" spans="1:26" ht="25" customHeight="1" x14ac:dyDescent="0.4">
      <c r="A91" s="185"/>
      <c r="B91" s="215"/>
      <c r="C91" s="186" t="s">
        <v>98</v>
      </c>
      <c r="D91" s="289" t="s">
        <v>99</v>
      </c>
      <c r="E91" s="289"/>
      <c r="F91" s="180" t="s">
        <v>86</v>
      </c>
      <c r="G91" s="181">
        <v>37827</v>
      </c>
      <c r="H91" s="180"/>
      <c r="I91" s="180">
        <f t="shared" si="0"/>
        <v>0</v>
      </c>
      <c r="J91" s="182">
        <f t="shared" si="1"/>
        <v>210318.12</v>
      </c>
      <c r="K91" s="183">
        <f t="shared" si="2"/>
        <v>0</v>
      </c>
      <c r="L91" s="183">
        <f t="shared" si="3"/>
        <v>0</v>
      </c>
      <c r="M91" s="183"/>
      <c r="N91" s="183">
        <v>5.5600000000000005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2"/>
      <c r="W91" s="55"/>
      <c r="Z91">
        <v>0</v>
      </c>
    </row>
    <row r="92" spans="1:26" ht="25" customHeight="1" x14ac:dyDescent="0.4">
      <c r="A92" s="185"/>
      <c r="B92" s="215"/>
      <c r="C92" s="186" t="s">
        <v>100</v>
      </c>
      <c r="D92" s="289" t="s">
        <v>101</v>
      </c>
      <c r="E92" s="289"/>
      <c r="F92" s="180" t="s">
        <v>95</v>
      </c>
      <c r="G92" s="181">
        <v>22450</v>
      </c>
      <c r="H92" s="180"/>
      <c r="I92" s="180">
        <f t="shared" si="0"/>
        <v>0</v>
      </c>
      <c r="J92" s="182">
        <f t="shared" si="1"/>
        <v>21552</v>
      </c>
      <c r="K92" s="183">
        <f t="shared" si="2"/>
        <v>0</v>
      </c>
      <c r="L92" s="183">
        <f t="shared" si="3"/>
        <v>0</v>
      </c>
      <c r="M92" s="183"/>
      <c r="N92" s="183">
        <v>0.96</v>
      </c>
      <c r="O92" s="183"/>
      <c r="P92" s="187">
        <v>6.4000000000000005E-4</v>
      </c>
      <c r="Q92" s="187"/>
      <c r="R92" s="187">
        <v>6.4000000000000005E-4</v>
      </c>
      <c r="S92" s="184">
        <f t="shared" si="4"/>
        <v>14.368</v>
      </c>
      <c r="T92" s="184"/>
      <c r="U92" s="184"/>
      <c r="V92" s="202"/>
      <c r="W92" s="55"/>
      <c r="Z92">
        <v>0</v>
      </c>
    </row>
    <row r="93" spans="1:26" ht="25" customHeight="1" x14ac:dyDescent="0.4">
      <c r="A93" s="185"/>
      <c r="B93" s="216"/>
      <c r="C93" s="194" t="s">
        <v>102</v>
      </c>
      <c r="D93" s="290" t="s">
        <v>103</v>
      </c>
      <c r="E93" s="290"/>
      <c r="F93" s="189" t="s">
        <v>104</v>
      </c>
      <c r="G93" s="190">
        <v>673.5</v>
      </c>
      <c r="H93" s="189"/>
      <c r="I93" s="189">
        <f t="shared" si="0"/>
        <v>0</v>
      </c>
      <c r="J93" s="191">
        <f t="shared" si="1"/>
        <v>6155.79</v>
      </c>
      <c r="K93" s="192">
        <f t="shared" si="2"/>
        <v>0</v>
      </c>
      <c r="L93" s="192"/>
      <c r="M93" s="192">
        <f>ROUND(G93*(H93),2)</f>
        <v>0</v>
      </c>
      <c r="N93" s="192">
        <v>9.14</v>
      </c>
      <c r="O93" s="192"/>
      <c r="P93" s="195"/>
      <c r="Q93" s="195"/>
      <c r="R93" s="195"/>
      <c r="S93" s="193">
        <f t="shared" si="4"/>
        <v>0</v>
      </c>
      <c r="T93" s="193"/>
      <c r="U93" s="193"/>
      <c r="V93" s="203"/>
      <c r="W93" s="55"/>
      <c r="Z93">
        <v>0</v>
      </c>
    </row>
    <row r="94" spans="1:26" x14ac:dyDescent="0.4">
      <c r="A94" s="10"/>
      <c r="B94" s="57"/>
      <c r="C94" s="178">
        <v>1</v>
      </c>
      <c r="D94" s="286" t="s">
        <v>80</v>
      </c>
      <c r="E94" s="286"/>
      <c r="F94" s="69"/>
      <c r="G94" s="177"/>
      <c r="H94" s="69"/>
      <c r="I94" s="146">
        <f>ROUND((SUM(I83:I93))/1,2)</f>
        <v>0</v>
      </c>
      <c r="J94" s="145"/>
      <c r="K94" s="145"/>
      <c r="L94" s="145">
        <f>ROUND((SUM(L83:L93))/1,2)</f>
        <v>0</v>
      </c>
      <c r="M94" s="145">
        <f>ROUND((SUM(M83:M93))/1,2)</f>
        <v>0</v>
      </c>
      <c r="N94" s="145"/>
      <c r="O94" s="145"/>
      <c r="P94" s="145"/>
      <c r="Q94" s="10"/>
      <c r="R94" s="10"/>
      <c r="S94" s="10">
        <f>ROUND((SUM(S83:S93))/1,2)</f>
        <v>14.39</v>
      </c>
      <c r="T94" s="10"/>
      <c r="U94" s="10"/>
      <c r="V94" s="204">
        <f>ROUND((SUM(V83:V93))/1,2)</f>
        <v>0</v>
      </c>
      <c r="W94" s="219"/>
      <c r="X94" s="144"/>
      <c r="Y94" s="144"/>
      <c r="Z94" s="144"/>
    </row>
    <row r="95" spans="1:26" x14ac:dyDescent="0.4">
      <c r="A95" s="1"/>
      <c r="B95" s="212"/>
      <c r="C95" s="1"/>
      <c r="D95" s="1"/>
      <c r="E95" s="139"/>
      <c r="F95" s="139"/>
      <c r="G95" s="171"/>
      <c r="H95" s="139"/>
      <c r="I95" s="139"/>
      <c r="J95" s="140"/>
      <c r="K95" s="140"/>
      <c r="L95" s="140"/>
      <c r="M95" s="140"/>
      <c r="N95" s="140"/>
      <c r="O95" s="140"/>
      <c r="P95" s="140"/>
      <c r="Q95" s="1"/>
      <c r="R95" s="1"/>
      <c r="S95" s="1"/>
      <c r="T95" s="1"/>
      <c r="U95" s="1"/>
      <c r="V95" s="205"/>
      <c r="W95" s="55"/>
    </row>
    <row r="96" spans="1:26" x14ac:dyDescent="0.4">
      <c r="A96" s="10"/>
      <c r="B96" s="57"/>
      <c r="C96" s="178">
        <v>2</v>
      </c>
      <c r="D96" s="286" t="s">
        <v>105</v>
      </c>
      <c r="E96" s="286"/>
      <c r="F96" s="69"/>
      <c r="G96" s="177"/>
      <c r="H96" s="69"/>
      <c r="I96" s="69"/>
      <c r="J96" s="145"/>
      <c r="K96" s="145"/>
      <c r="L96" s="145"/>
      <c r="M96" s="145"/>
      <c r="N96" s="145"/>
      <c r="O96" s="145"/>
      <c r="P96" s="145"/>
      <c r="Q96" s="10"/>
      <c r="R96" s="10"/>
      <c r="S96" s="10"/>
      <c r="T96" s="10"/>
      <c r="U96" s="10"/>
      <c r="V96" s="201"/>
      <c r="W96" s="219"/>
      <c r="X96" s="144"/>
      <c r="Y96" s="144"/>
      <c r="Z96" s="144"/>
    </row>
    <row r="97" spans="1:26" ht="25" customHeight="1" x14ac:dyDescent="0.4">
      <c r="A97" s="185"/>
      <c r="B97" s="215"/>
      <c r="C97" s="186" t="s">
        <v>106</v>
      </c>
      <c r="D97" s="289" t="s">
        <v>107</v>
      </c>
      <c r="E97" s="289"/>
      <c r="F97" s="180" t="s">
        <v>86</v>
      </c>
      <c r="G97" s="181">
        <v>118</v>
      </c>
      <c r="H97" s="180"/>
      <c r="I97" s="180">
        <f>ROUND(G97*(H97),2)</f>
        <v>0</v>
      </c>
      <c r="J97" s="182">
        <f>ROUND(G97*(N97),2)</f>
        <v>2879.2</v>
      </c>
      <c r="K97" s="183">
        <f>ROUND(G97*(O97),2)</f>
        <v>0</v>
      </c>
      <c r="L97" s="183">
        <f>ROUND(G97*(H97),2)</f>
        <v>0</v>
      </c>
      <c r="M97" s="183"/>
      <c r="N97" s="183">
        <v>24.4</v>
      </c>
      <c r="O97" s="183"/>
      <c r="P97" s="187">
        <v>1.9205000000000001</v>
      </c>
      <c r="Q97" s="187"/>
      <c r="R97" s="187">
        <v>1.9205000000000001</v>
      </c>
      <c r="S97" s="184">
        <f>ROUND(G97*(P97),3)</f>
        <v>226.619</v>
      </c>
      <c r="T97" s="184"/>
      <c r="U97" s="184"/>
      <c r="V97" s="202"/>
      <c r="W97" s="55"/>
      <c r="Z97">
        <v>0</v>
      </c>
    </row>
    <row r="98" spans="1:26" ht="25" customHeight="1" x14ac:dyDescent="0.4">
      <c r="A98" s="185"/>
      <c r="B98" s="215"/>
      <c r="C98" s="186" t="s">
        <v>108</v>
      </c>
      <c r="D98" s="289" t="s">
        <v>109</v>
      </c>
      <c r="E98" s="289"/>
      <c r="F98" s="180" t="s">
        <v>110</v>
      </c>
      <c r="G98" s="181">
        <v>1311</v>
      </c>
      <c r="H98" s="180"/>
      <c r="I98" s="180">
        <f>ROUND(G98*(H98),2)</f>
        <v>0</v>
      </c>
      <c r="J98" s="182">
        <f>ROUND(G98*(N98),2)</f>
        <v>14761.86</v>
      </c>
      <c r="K98" s="183">
        <f>ROUND(G98*(O98),2)</f>
        <v>0</v>
      </c>
      <c r="L98" s="183">
        <f>ROUND(G98*(H98),2)</f>
        <v>0</v>
      </c>
      <c r="M98" s="183"/>
      <c r="N98" s="183">
        <v>11.26</v>
      </c>
      <c r="O98" s="183"/>
      <c r="P98" s="187">
        <v>0.25195000000000001</v>
      </c>
      <c r="Q98" s="187"/>
      <c r="R98" s="187">
        <v>0.25195000000000001</v>
      </c>
      <c r="S98" s="184">
        <f>ROUND(G98*(P98),3)</f>
        <v>330.30599999999998</v>
      </c>
      <c r="T98" s="184"/>
      <c r="U98" s="184"/>
      <c r="V98" s="202"/>
      <c r="W98" s="55"/>
      <c r="Z98">
        <v>0</v>
      </c>
    </row>
    <row r="99" spans="1:26" x14ac:dyDescent="0.4">
      <c r="A99" s="10"/>
      <c r="B99" s="57"/>
      <c r="C99" s="178">
        <v>2</v>
      </c>
      <c r="D99" s="286" t="s">
        <v>105</v>
      </c>
      <c r="E99" s="286"/>
      <c r="F99" s="69"/>
      <c r="G99" s="177"/>
      <c r="H99" s="69"/>
      <c r="I99" s="146">
        <f>ROUND((SUM(I96:I98))/1,2)</f>
        <v>0</v>
      </c>
      <c r="J99" s="145"/>
      <c r="K99" s="145"/>
      <c r="L99" s="145">
        <f>ROUND((SUM(L96:L98))/1,2)</f>
        <v>0</v>
      </c>
      <c r="M99" s="145">
        <f>ROUND((SUM(M96:M98))/1,2)</f>
        <v>0</v>
      </c>
      <c r="N99" s="145"/>
      <c r="O99" s="145"/>
      <c r="P99" s="145"/>
      <c r="Q99" s="10"/>
      <c r="R99" s="10"/>
      <c r="S99" s="10">
        <f>ROUND((SUM(S96:S98))/1,2)</f>
        <v>556.92999999999995</v>
      </c>
      <c r="T99" s="10"/>
      <c r="U99" s="10"/>
      <c r="V99" s="204">
        <f>ROUND((SUM(V96:V98))/1,2)</f>
        <v>0</v>
      </c>
      <c r="W99" s="219"/>
      <c r="X99" s="144"/>
      <c r="Y99" s="144"/>
      <c r="Z99" s="144"/>
    </row>
    <row r="100" spans="1:26" x14ac:dyDescent="0.4">
      <c r="A100" s="1"/>
      <c r="B100" s="212"/>
      <c r="C100" s="1"/>
      <c r="D100" s="1"/>
      <c r="E100" s="1"/>
      <c r="F100" s="1"/>
      <c r="G100" s="171"/>
      <c r="H100" s="139"/>
      <c r="I100" s="139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205"/>
      <c r="W100" s="55"/>
    </row>
    <row r="101" spans="1:26" x14ac:dyDescent="0.4">
      <c r="A101" s="10"/>
      <c r="B101" s="57"/>
      <c r="C101" s="178">
        <v>5</v>
      </c>
      <c r="D101" s="286" t="s">
        <v>111</v>
      </c>
      <c r="E101" s="286"/>
      <c r="F101" s="10"/>
      <c r="G101" s="177"/>
      <c r="H101" s="69"/>
      <c r="I101" s="69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201"/>
      <c r="W101" s="219"/>
      <c r="X101" s="144"/>
      <c r="Y101" s="144"/>
      <c r="Z101" s="144"/>
    </row>
    <row r="102" spans="1:26" ht="25" customHeight="1" x14ac:dyDescent="0.4">
      <c r="A102" s="185"/>
      <c r="B102" s="215"/>
      <c r="C102" s="186" t="s">
        <v>112</v>
      </c>
      <c r="D102" s="289" t="s">
        <v>113</v>
      </c>
      <c r="E102" s="289"/>
      <c r="F102" s="179" t="s">
        <v>86</v>
      </c>
      <c r="G102" s="181">
        <v>2464</v>
      </c>
      <c r="H102" s="180"/>
      <c r="I102" s="180">
        <f>ROUND(G102*(H102),2)</f>
        <v>0</v>
      </c>
      <c r="J102" s="179">
        <f>ROUND(G102*(N102),2)</f>
        <v>82691.839999999997</v>
      </c>
      <c r="K102" s="184">
        <f>ROUND(G102*(O102),2)</f>
        <v>0</v>
      </c>
      <c r="L102" s="184">
        <f>ROUND(G102*(H102),2)</f>
        <v>0</v>
      </c>
      <c r="M102" s="184"/>
      <c r="N102" s="184">
        <v>33.56</v>
      </c>
      <c r="O102" s="184"/>
      <c r="P102" s="187">
        <v>1.9312499999999999</v>
      </c>
      <c r="Q102" s="187"/>
      <c r="R102" s="187">
        <v>1.9312499999999999</v>
      </c>
      <c r="S102" s="184">
        <f>ROUND(G102*(P102),3)</f>
        <v>4758.6000000000004</v>
      </c>
      <c r="T102" s="184"/>
      <c r="U102" s="184"/>
      <c r="V102" s="202"/>
      <c r="W102" s="55"/>
      <c r="Z102">
        <v>0</v>
      </c>
    </row>
    <row r="103" spans="1:26" ht="25" customHeight="1" x14ac:dyDescent="0.4">
      <c r="A103" s="185"/>
      <c r="B103" s="215"/>
      <c r="C103" s="186" t="s">
        <v>114</v>
      </c>
      <c r="D103" s="289" t="s">
        <v>115</v>
      </c>
      <c r="E103" s="289"/>
      <c r="F103" s="179" t="s">
        <v>95</v>
      </c>
      <c r="G103" s="181">
        <v>6312</v>
      </c>
      <c r="H103" s="180"/>
      <c r="I103" s="180">
        <f>ROUND(G103*(H103),2)</f>
        <v>0</v>
      </c>
      <c r="J103" s="179">
        <f>ROUND(G103*(N103),2)</f>
        <v>46266.96</v>
      </c>
      <c r="K103" s="184">
        <f>ROUND(G103*(O103),2)</f>
        <v>0</v>
      </c>
      <c r="L103" s="184">
        <f>ROUND(G103*(H103),2)</f>
        <v>0</v>
      </c>
      <c r="M103" s="184"/>
      <c r="N103" s="184">
        <v>7.33</v>
      </c>
      <c r="O103" s="184"/>
      <c r="P103" s="187">
        <v>0.48089999999999999</v>
      </c>
      <c r="Q103" s="187"/>
      <c r="R103" s="187">
        <v>0.48089999999999999</v>
      </c>
      <c r="S103" s="184">
        <f>ROUND(G103*(P103),3)</f>
        <v>3035.4409999999998</v>
      </c>
      <c r="T103" s="184"/>
      <c r="U103" s="184"/>
      <c r="V103" s="202"/>
      <c r="W103" s="55"/>
      <c r="Z103">
        <v>0</v>
      </c>
    </row>
    <row r="104" spans="1:26" ht="25" customHeight="1" x14ac:dyDescent="0.4">
      <c r="A104" s="185"/>
      <c r="B104" s="215"/>
      <c r="C104" s="186" t="s">
        <v>116</v>
      </c>
      <c r="D104" s="289" t="s">
        <v>117</v>
      </c>
      <c r="E104" s="289"/>
      <c r="F104" s="179" t="s">
        <v>95</v>
      </c>
      <c r="G104" s="181">
        <v>5225</v>
      </c>
      <c r="H104" s="180"/>
      <c r="I104" s="180">
        <f>ROUND(G104*(H104),2)</f>
        <v>0</v>
      </c>
      <c r="J104" s="179">
        <f>ROUND(G104*(N104),2)</f>
        <v>44569.25</v>
      </c>
      <c r="K104" s="184">
        <f>ROUND(G104*(O104),2)</f>
        <v>0</v>
      </c>
      <c r="L104" s="184">
        <f>ROUND(G104*(H104),2)</f>
        <v>0</v>
      </c>
      <c r="M104" s="184"/>
      <c r="N104" s="184">
        <v>8.5299999999999994</v>
      </c>
      <c r="O104" s="184"/>
      <c r="P104" s="187">
        <v>0.48574000000000001</v>
      </c>
      <c r="Q104" s="187"/>
      <c r="R104" s="187">
        <v>0.48574000000000001</v>
      </c>
      <c r="S104" s="184">
        <f>ROUND(G104*(P104),3)</f>
        <v>2537.9920000000002</v>
      </c>
      <c r="T104" s="184"/>
      <c r="U104" s="184"/>
      <c r="V104" s="202"/>
      <c r="W104" s="55"/>
      <c r="Z104">
        <v>0</v>
      </c>
    </row>
    <row r="105" spans="1:26" ht="25" customHeight="1" x14ac:dyDescent="0.4">
      <c r="A105" s="185"/>
      <c r="B105" s="215"/>
      <c r="C105" s="186" t="s">
        <v>118</v>
      </c>
      <c r="D105" s="289" t="s">
        <v>119</v>
      </c>
      <c r="E105" s="289"/>
      <c r="F105" s="179" t="s">
        <v>95</v>
      </c>
      <c r="G105" s="181">
        <v>4900</v>
      </c>
      <c r="H105" s="180"/>
      <c r="I105" s="180">
        <f>ROUND(G105*(H105),2)</f>
        <v>0</v>
      </c>
      <c r="J105" s="179">
        <f>ROUND(G105*(N105),2)</f>
        <v>46991</v>
      </c>
      <c r="K105" s="184">
        <f>ROUND(G105*(O105),2)</f>
        <v>0</v>
      </c>
      <c r="L105" s="184">
        <f>ROUND(G105*(H105),2)</f>
        <v>0</v>
      </c>
      <c r="M105" s="184"/>
      <c r="N105" s="184">
        <v>9.59</v>
      </c>
      <c r="O105" s="184"/>
      <c r="P105" s="187">
        <v>0.22500999999999999</v>
      </c>
      <c r="Q105" s="187"/>
      <c r="R105" s="187">
        <v>0.22500999999999999</v>
      </c>
      <c r="S105" s="184">
        <f>ROUND(G105*(P105),3)</f>
        <v>1102.549</v>
      </c>
      <c r="T105" s="184"/>
      <c r="U105" s="184"/>
      <c r="V105" s="202"/>
      <c r="W105" s="55"/>
      <c r="Z105">
        <v>0</v>
      </c>
    </row>
    <row r="106" spans="1:26" x14ac:dyDescent="0.4">
      <c r="A106" s="10"/>
      <c r="B106" s="57"/>
      <c r="C106" s="178">
        <v>5</v>
      </c>
      <c r="D106" s="286" t="s">
        <v>111</v>
      </c>
      <c r="E106" s="286"/>
      <c r="F106" s="10"/>
      <c r="G106" s="177"/>
      <c r="H106" s="69"/>
      <c r="I106" s="146">
        <f>ROUND((SUM(I101:I105))/1,2)</f>
        <v>0</v>
      </c>
      <c r="J106" s="10"/>
      <c r="K106" s="10"/>
      <c r="L106" s="10">
        <f>ROUND((SUM(L101:L105))/1,2)</f>
        <v>0</v>
      </c>
      <c r="M106" s="10">
        <f>ROUND((SUM(M101:M105))/1,2)</f>
        <v>0</v>
      </c>
      <c r="N106" s="10"/>
      <c r="O106" s="10"/>
      <c r="P106" s="10"/>
      <c r="Q106" s="10"/>
      <c r="R106" s="10"/>
      <c r="S106" s="10">
        <f>ROUND((SUM(S101:S105))/1,2)</f>
        <v>11434.58</v>
      </c>
      <c r="T106" s="10"/>
      <c r="U106" s="10"/>
      <c r="V106" s="204">
        <f>ROUND((SUM(V101:V105))/1,2)</f>
        <v>0</v>
      </c>
      <c r="W106" s="219"/>
      <c r="X106" s="144"/>
      <c r="Y106" s="144"/>
      <c r="Z106" s="144"/>
    </row>
    <row r="107" spans="1:26" x14ac:dyDescent="0.4">
      <c r="A107" s="1"/>
      <c r="B107" s="212"/>
      <c r="C107" s="1"/>
      <c r="D107" s="1"/>
      <c r="E107" s="1"/>
      <c r="F107" s="1"/>
      <c r="G107" s="171"/>
      <c r="H107" s="139"/>
      <c r="I107" s="139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205"/>
      <c r="W107" s="55"/>
    </row>
    <row r="108" spans="1:26" x14ac:dyDescent="0.4">
      <c r="A108" s="10"/>
      <c r="B108" s="57"/>
      <c r="C108" s="178">
        <v>9</v>
      </c>
      <c r="D108" s="286" t="s">
        <v>120</v>
      </c>
      <c r="E108" s="286"/>
      <c r="F108" s="10"/>
      <c r="G108" s="177"/>
      <c r="H108" s="69"/>
      <c r="I108" s="69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201"/>
      <c r="W108" s="219"/>
      <c r="X108" s="144"/>
      <c r="Y108" s="144"/>
      <c r="Z108" s="144"/>
    </row>
    <row r="109" spans="1:26" ht="25" customHeight="1" x14ac:dyDescent="0.4">
      <c r="A109" s="185"/>
      <c r="B109" s="215"/>
      <c r="C109" s="186" t="s">
        <v>121</v>
      </c>
      <c r="D109" s="289" t="s">
        <v>122</v>
      </c>
      <c r="E109" s="289"/>
      <c r="F109" s="179" t="s">
        <v>123</v>
      </c>
      <c r="G109" s="181">
        <v>1</v>
      </c>
      <c r="H109" s="180"/>
      <c r="I109" s="180">
        <f>ROUND(G109*(H109),2)</f>
        <v>0</v>
      </c>
      <c r="J109" s="179">
        <f>ROUND(G109*(N109),2)</f>
        <v>15000</v>
      </c>
      <c r="K109" s="184">
        <f>ROUND(G109*(O109),2)</f>
        <v>0</v>
      </c>
      <c r="L109" s="184">
        <f>ROUND(G109*(H109),2)</f>
        <v>0</v>
      </c>
      <c r="M109" s="184"/>
      <c r="N109" s="184">
        <v>15000</v>
      </c>
      <c r="O109" s="184"/>
      <c r="P109" s="187"/>
      <c r="Q109" s="187"/>
      <c r="R109" s="187"/>
      <c r="S109" s="184">
        <f>ROUND(G109*(P109),3)</f>
        <v>0</v>
      </c>
      <c r="T109" s="184"/>
      <c r="U109" s="184"/>
      <c r="V109" s="202"/>
      <c r="W109" s="55"/>
      <c r="Z109">
        <v>0</v>
      </c>
    </row>
    <row r="110" spans="1:26" x14ac:dyDescent="0.4">
      <c r="A110" s="10"/>
      <c r="B110" s="57"/>
      <c r="C110" s="178">
        <v>9</v>
      </c>
      <c r="D110" s="286" t="s">
        <v>120</v>
      </c>
      <c r="E110" s="286"/>
      <c r="F110" s="10"/>
      <c r="G110" s="177"/>
      <c r="H110" s="69"/>
      <c r="I110" s="146">
        <f>ROUND((SUM(I108:I109))/1,2)</f>
        <v>0</v>
      </c>
      <c r="J110" s="10"/>
      <c r="K110" s="10"/>
      <c r="L110" s="10">
        <f>ROUND((SUM(L108:L109))/1,2)</f>
        <v>0</v>
      </c>
      <c r="M110" s="10">
        <f>ROUND((SUM(M108:M109))/1,2)</f>
        <v>0</v>
      </c>
      <c r="N110" s="10"/>
      <c r="O110" s="10"/>
      <c r="P110" s="10"/>
      <c r="Q110" s="10"/>
      <c r="R110" s="10"/>
      <c r="S110" s="10">
        <f>ROUND((SUM(S108:S109))/1,2)</f>
        <v>0</v>
      </c>
      <c r="T110" s="10"/>
      <c r="U110" s="10"/>
      <c r="V110" s="204">
        <f>ROUND((SUM(V108:V109))/1,2)</f>
        <v>0</v>
      </c>
      <c r="W110" s="219"/>
      <c r="X110" s="144"/>
      <c r="Y110" s="144"/>
      <c r="Z110" s="144"/>
    </row>
    <row r="111" spans="1:26" x14ac:dyDescent="0.4">
      <c r="A111" s="1"/>
      <c r="B111" s="212"/>
      <c r="C111" s="1"/>
      <c r="D111" s="1"/>
      <c r="E111" s="1"/>
      <c r="F111" s="1"/>
      <c r="G111" s="171"/>
      <c r="H111" s="139"/>
      <c r="I111" s="139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205"/>
      <c r="W111" s="55"/>
    </row>
    <row r="112" spans="1:26" x14ac:dyDescent="0.4">
      <c r="A112" s="10"/>
      <c r="B112" s="57"/>
      <c r="C112" s="178">
        <v>99</v>
      </c>
      <c r="D112" s="286" t="s">
        <v>124</v>
      </c>
      <c r="E112" s="286"/>
      <c r="F112" s="10"/>
      <c r="G112" s="177"/>
      <c r="H112" s="69"/>
      <c r="I112" s="69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201"/>
      <c r="W112" s="219"/>
      <c r="X112" s="144"/>
      <c r="Y112" s="144"/>
      <c r="Z112" s="144"/>
    </row>
    <row r="113" spans="1:26" ht="25" customHeight="1" x14ac:dyDescent="0.4">
      <c r="A113" s="185"/>
      <c r="B113" s="215"/>
      <c r="C113" s="186" t="s">
        <v>125</v>
      </c>
      <c r="D113" s="289" t="s">
        <v>126</v>
      </c>
      <c r="E113" s="289"/>
      <c r="F113" s="179" t="s">
        <v>127</v>
      </c>
      <c r="G113" s="181">
        <v>12005.874750000001</v>
      </c>
      <c r="H113" s="180"/>
      <c r="I113" s="180">
        <f>ROUND(G113*(H113),2)</f>
        <v>0</v>
      </c>
      <c r="J113" s="179">
        <f>ROUND(G113*(N113),2)</f>
        <v>25212.34</v>
      </c>
      <c r="K113" s="184">
        <f>ROUND(G113*(O113),2)</f>
        <v>0</v>
      </c>
      <c r="L113" s="184">
        <f>ROUND(G113*(H113),2)</f>
        <v>0</v>
      </c>
      <c r="M113" s="184"/>
      <c r="N113" s="184">
        <v>2.1</v>
      </c>
      <c r="O113" s="184"/>
      <c r="P113" s="187"/>
      <c r="Q113" s="187"/>
      <c r="R113" s="187"/>
      <c r="S113" s="184">
        <f>ROUND(G113*(P113),3)</f>
        <v>0</v>
      </c>
      <c r="T113" s="184"/>
      <c r="U113" s="184"/>
      <c r="V113" s="202"/>
      <c r="W113" s="55"/>
      <c r="Z113">
        <v>0</v>
      </c>
    </row>
    <row r="114" spans="1:26" x14ac:dyDescent="0.4">
      <c r="A114" s="10"/>
      <c r="B114" s="57"/>
      <c r="C114" s="178">
        <v>99</v>
      </c>
      <c r="D114" s="286" t="s">
        <v>124</v>
      </c>
      <c r="E114" s="286"/>
      <c r="F114" s="10"/>
      <c r="G114" s="177"/>
      <c r="H114" s="69"/>
      <c r="I114" s="146">
        <f>ROUND((SUM(I112:I113))/1,2)</f>
        <v>0</v>
      </c>
      <c r="J114" s="10"/>
      <c r="K114" s="10"/>
      <c r="L114" s="10">
        <f>ROUND((SUM(L112:L113))/1,2)</f>
        <v>0</v>
      </c>
      <c r="M114" s="10">
        <f>ROUND((SUM(M112:M113))/1,2)</f>
        <v>0</v>
      </c>
      <c r="N114" s="10"/>
      <c r="O114" s="10"/>
      <c r="P114" s="10"/>
      <c r="Q114" s="10"/>
      <c r="R114" s="10"/>
      <c r="S114" s="10">
        <f>ROUND((SUM(S112:S113))/1,2)</f>
        <v>0</v>
      </c>
      <c r="T114" s="10"/>
      <c r="U114" s="10"/>
      <c r="V114" s="204">
        <f>ROUND((SUM(V112:V113))/1,2)</f>
        <v>0</v>
      </c>
      <c r="W114" s="219"/>
      <c r="X114" s="144"/>
      <c r="Y114" s="144"/>
      <c r="Z114" s="144"/>
    </row>
    <row r="115" spans="1:26" x14ac:dyDescent="0.4">
      <c r="A115" s="1"/>
      <c r="B115" s="212"/>
      <c r="C115" s="1"/>
      <c r="D115" s="1"/>
      <c r="E115" s="1"/>
      <c r="F115" s="1"/>
      <c r="G115" s="171"/>
      <c r="H115" s="139"/>
      <c r="I115" s="139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205"/>
      <c r="W115" s="55"/>
    </row>
    <row r="116" spans="1:26" x14ac:dyDescent="0.4">
      <c r="A116" s="10"/>
      <c r="B116" s="57"/>
      <c r="C116" s="10"/>
      <c r="D116" s="287" t="s">
        <v>58</v>
      </c>
      <c r="E116" s="287"/>
      <c r="F116" s="10"/>
      <c r="G116" s="177"/>
      <c r="H116" s="69"/>
      <c r="I116" s="146">
        <f>ROUND((SUM(I82:I115))/2,2)</f>
        <v>0</v>
      </c>
      <c r="J116" s="10"/>
      <c r="K116" s="10"/>
      <c r="L116" s="69">
        <f>ROUND((SUM(L82:L115))/2,2)</f>
        <v>0</v>
      </c>
      <c r="M116" s="69">
        <f>ROUND((SUM(M82:M115))/2,2)</f>
        <v>0</v>
      </c>
      <c r="N116" s="10"/>
      <c r="O116" s="10"/>
      <c r="P116" s="196"/>
      <c r="Q116" s="10"/>
      <c r="R116" s="10"/>
      <c r="S116" s="196">
        <f>ROUND((SUM(S82:S115))/2,2)</f>
        <v>12005.9</v>
      </c>
      <c r="T116" s="10"/>
      <c r="U116" s="10"/>
      <c r="V116" s="204">
        <f>ROUND((SUM(V82:V115))/2,2)</f>
        <v>0</v>
      </c>
      <c r="W116" s="55"/>
    </row>
    <row r="117" spans="1:26" x14ac:dyDescent="0.4">
      <c r="A117" s="1"/>
      <c r="B117" s="212"/>
      <c r="C117" s="1"/>
      <c r="D117" s="1"/>
      <c r="E117" s="1"/>
      <c r="F117" s="1"/>
      <c r="G117" s="171"/>
      <c r="H117" s="139"/>
      <c r="I117" s="139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205"/>
      <c r="W117" s="55"/>
    </row>
    <row r="118" spans="1:26" x14ac:dyDescent="0.4">
      <c r="A118" s="10"/>
      <c r="B118" s="57"/>
      <c r="C118" s="10"/>
      <c r="D118" s="287" t="s">
        <v>64</v>
      </c>
      <c r="E118" s="287"/>
      <c r="F118" s="10"/>
      <c r="G118" s="177"/>
      <c r="H118" s="69"/>
      <c r="I118" s="69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201"/>
      <c r="W118" s="219"/>
      <c r="X118" s="144"/>
      <c r="Y118" s="144"/>
      <c r="Z118" s="144"/>
    </row>
    <row r="119" spans="1:26" x14ac:dyDescent="0.4">
      <c r="A119" s="10"/>
      <c r="B119" s="57"/>
      <c r="C119" s="178">
        <v>799</v>
      </c>
      <c r="D119" s="286" t="s">
        <v>128</v>
      </c>
      <c r="E119" s="286"/>
      <c r="F119" s="10"/>
      <c r="G119" s="177"/>
      <c r="H119" s="69"/>
      <c r="I119" s="69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201"/>
      <c r="W119" s="219"/>
      <c r="X119" s="144"/>
      <c r="Y119" s="144"/>
      <c r="Z119" s="144"/>
    </row>
    <row r="120" spans="1:26" ht="35.049999999999997" customHeight="1" x14ac:dyDescent="0.4">
      <c r="A120" s="185"/>
      <c r="B120" s="215"/>
      <c r="C120" s="186" t="s">
        <v>129</v>
      </c>
      <c r="D120" s="289" t="s">
        <v>130</v>
      </c>
      <c r="E120" s="289"/>
      <c r="F120" s="179" t="s">
        <v>131</v>
      </c>
      <c r="G120" s="181">
        <v>1</v>
      </c>
      <c r="H120" s="180"/>
      <c r="I120" s="180">
        <f t="shared" ref="I120:I125" si="5">ROUND(G120*(H120),2)</f>
        <v>0</v>
      </c>
      <c r="J120" s="179">
        <f t="shared" ref="J120:J125" si="6">ROUND(G120*(N120),2)</f>
        <v>700</v>
      </c>
      <c r="K120" s="184">
        <f t="shared" ref="K120:K125" si="7">ROUND(G120*(O120),2)</f>
        <v>0</v>
      </c>
      <c r="L120" s="184">
        <f t="shared" ref="L120:L125" si="8">ROUND(G120*(H120),2)</f>
        <v>0</v>
      </c>
      <c r="M120" s="184"/>
      <c r="N120" s="184">
        <v>700</v>
      </c>
      <c r="O120" s="184"/>
      <c r="P120" s="187"/>
      <c r="Q120" s="187"/>
      <c r="R120" s="187"/>
      <c r="S120" s="184">
        <f t="shared" ref="S120:S125" si="9">ROUND(G120*(P120),3)</f>
        <v>0</v>
      </c>
      <c r="T120" s="184"/>
      <c r="U120" s="184"/>
      <c r="V120" s="202"/>
      <c r="W120" s="55"/>
      <c r="Z120">
        <v>0</v>
      </c>
    </row>
    <row r="121" spans="1:26" ht="25" customHeight="1" x14ac:dyDescent="0.4">
      <c r="A121" s="185"/>
      <c r="B121" s="215"/>
      <c r="C121" s="186" t="s">
        <v>132</v>
      </c>
      <c r="D121" s="289" t="s">
        <v>133</v>
      </c>
      <c r="E121" s="289"/>
      <c r="F121" s="179" t="s">
        <v>131</v>
      </c>
      <c r="G121" s="181">
        <v>1</v>
      </c>
      <c r="H121" s="180"/>
      <c r="I121" s="180">
        <f t="shared" si="5"/>
        <v>0</v>
      </c>
      <c r="J121" s="179">
        <f t="shared" si="6"/>
        <v>650</v>
      </c>
      <c r="K121" s="184">
        <f t="shared" si="7"/>
        <v>0</v>
      </c>
      <c r="L121" s="184">
        <f t="shared" si="8"/>
        <v>0</v>
      </c>
      <c r="M121" s="184"/>
      <c r="N121" s="184">
        <v>650</v>
      </c>
      <c r="O121" s="184"/>
      <c r="P121" s="187"/>
      <c r="Q121" s="187"/>
      <c r="R121" s="187"/>
      <c r="S121" s="184">
        <f t="shared" si="9"/>
        <v>0</v>
      </c>
      <c r="T121" s="184"/>
      <c r="U121" s="184"/>
      <c r="V121" s="202"/>
      <c r="W121" s="55"/>
      <c r="Z121">
        <v>0</v>
      </c>
    </row>
    <row r="122" spans="1:26" ht="25" customHeight="1" x14ac:dyDescent="0.4">
      <c r="A122" s="185"/>
      <c r="B122" s="215"/>
      <c r="C122" s="186" t="s">
        <v>134</v>
      </c>
      <c r="D122" s="289" t="s">
        <v>135</v>
      </c>
      <c r="E122" s="289"/>
      <c r="F122" s="179" t="s">
        <v>131</v>
      </c>
      <c r="G122" s="181">
        <v>1</v>
      </c>
      <c r="H122" s="180"/>
      <c r="I122" s="180">
        <f t="shared" si="5"/>
        <v>0</v>
      </c>
      <c r="J122" s="179">
        <f t="shared" si="6"/>
        <v>850</v>
      </c>
      <c r="K122" s="184">
        <f t="shared" si="7"/>
        <v>0</v>
      </c>
      <c r="L122" s="184">
        <f t="shared" si="8"/>
        <v>0</v>
      </c>
      <c r="M122" s="184"/>
      <c r="N122" s="184">
        <v>850</v>
      </c>
      <c r="O122" s="184"/>
      <c r="P122" s="187"/>
      <c r="Q122" s="187"/>
      <c r="R122" s="187"/>
      <c r="S122" s="184">
        <f t="shared" si="9"/>
        <v>0</v>
      </c>
      <c r="T122" s="184"/>
      <c r="U122" s="184"/>
      <c r="V122" s="202"/>
      <c r="W122" s="55"/>
      <c r="Z122">
        <v>0</v>
      </c>
    </row>
    <row r="123" spans="1:26" ht="35.049999999999997" customHeight="1" x14ac:dyDescent="0.4">
      <c r="A123" s="185"/>
      <c r="B123" s="215"/>
      <c r="C123" s="186" t="s">
        <v>136</v>
      </c>
      <c r="D123" s="289" t="s">
        <v>137</v>
      </c>
      <c r="E123" s="289"/>
      <c r="F123" s="179" t="s">
        <v>131</v>
      </c>
      <c r="G123" s="181">
        <v>1</v>
      </c>
      <c r="H123" s="180"/>
      <c r="I123" s="180">
        <f t="shared" si="5"/>
        <v>0</v>
      </c>
      <c r="J123" s="179">
        <f t="shared" si="6"/>
        <v>1620</v>
      </c>
      <c r="K123" s="184">
        <f t="shared" si="7"/>
        <v>0</v>
      </c>
      <c r="L123" s="184">
        <f t="shared" si="8"/>
        <v>0</v>
      </c>
      <c r="M123" s="184"/>
      <c r="N123" s="184">
        <v>1620</v>
      </c>
      <c r="O123" s="184"/>
      <c r="P123" s="187"/>
      <c r="Q123" s="187"/>
      <c r="R123" s="187"/>
      <c r="S123" s="184">
        <f t="shared" si="9"/>
        <v>0</v>
      </c>
      <c r="T123" s="184"/>
      <c r="U123" s="184"/>
      <c r="V123" s="202"/>
      <c r="W123" s="55"/>
      <c r="Z123">
        <v>0</v>
      </c>
    </row>
    <row r="124" spans="1:26" ht="25" customHeight="1" x14ac:dyDescent="0.4">
      <c r="A124" s="185"/>
      <c r="B124" s="215"/>
      <c r="C124" s="186" t="s">
        <v>138</v>
      </c>
      <c r="D124" s="289" t="s">
        <v>139</v>
      </c>
      <c r="E124" s="289"/>
      <c r="F124" s="179" t="s">
        <v>131</v>
      </c>
      <c r="G124" s="181">
        <v>1</v>
      </c>
      <c r="H124" s="180"/>
      <c r="I124" s="180">
        <f t="shared" si="5"/>
        <v>0</v>
      </c>
      <c r="J124" s="179">
        <f t="shared" si="6"/>
        <v>7560</v>
      </c>
      <c r="K124" s="184">
        <f t="shared" si="7"/>
        <v>0</v>
      </c>
      <c r="L124" s="184">
        <f t="shared" si="8"/>
        <v>0</v>
      </c>
      <c r="M124" s="184"/>
      <c r="N124" s="184">
        <v>7560</v>
      </c>
      <c r="O124" s="184"/>
      <c r="P124" s="187"/>
      <c r="Q124" s="187"/>
      <c r="R124" s="187"/>
      <c r="S124" s="184">
        <f t="shared" si="9"/>
        <v>0</v>
      </c>
      <c r="T124" s="184"/>
      <c r="U124" s="184"/>
      <c r="V124" s="202"/>
      <c r="W124" s="55"/>
      <c r="Z124">
        <v>0</v>
      </c>
    </row>
    <row r="125" spans="1:26" ht="25" customHeight="1" x14ac:dyDescent="0.4">
      <c r="A125" s="185"/>
      <c r="B125" s="215"/>
      <c r="C125" s="186" t="s">
        <v>140</v>
      </c>
      <c r="D125" s="289" t="s">
        <v>141</v>
      </c>
      <c r="E125" s="289"/>
      <c r="F125" s="179" t="s">
        <v>131</v>
      </c>
      <c r="G125" s="181">
        <v>1</v>
      </c>
      <c r="H125" s="180"/>
      <c r="I125" s="180">
        <f t="shared" si="5"/>
        <v>0</v>
      </c>
      <c r="J125" s="179">
        <f t="shared" si="6"/>
        <v>1580</v>
      </c>
      <c r="K125" s="184">
        <f t="shared" si="7"/>
        <v>0</v>
      </c>
      <c r="L125" s="184">
        <f t="shared" si="8"/>
        <v>0</v>
      </c>
      <c r="M125" s="184"/>
      <c r="N125" s="184">
        <v>1580</v>
      </c>
      <c r="O125" s="184"/>
      <c r="P125" s="187"/>
      <c r="Q125" s="187"/>
      <c r="R125" s="187"/>
      <c r="S125" s="184">
        <f t="shared" si="9"/>
        <v>0</v>
      </c>
      <c r="T125" s="184"/>
      <c r="U125" s="184"/>
      <c r="V125" s="202"/>
      <c r="W125" s="55"/>
      <c r="Z125">
        <v>0</v>
      </c>
    </row>
    <row r="126" spans="1:26" x14ac:dyDescent="0.4">
      <c r="A126" s="10"/>
      <c r="B126" s="57"/>
      <c r="C126" s="178">
        <v>799</v>
      </c>
      <c r="D126" s="286" t="s">
        <v>128</v>
      </c>
      <c r="E126" s="286"/>
      <c r="F126" s="10"/>
      <c r="G126" s="177"/>
      <c r="H126" s="69"/>
      <c r="I126" s="146">
        <f>ROUND((SUM(I119:I125))/1,2)</f>
        <v>0</v>
      </c>
      <c r="J126" s="10"/>
      <c r="K126" s="10"/>
      <c r="L126" s="10">
        <f>ROUND((SUM(L119:L125))/1,2)</f>
        <v>0</v>
      </c>
      <c r="M126" s="10">
        <f>ROUND((SUM(M119:M125))/1,2)</f>
        <v>0</v>
      </c>
      <c r="N126" s="10"/>
      <c r="O126" s="10"/>
      <c r="P126" s="196"/>
      <c r="Q126" s="1"/>
      <c r="R126" s="1"/>
      <c r="S126" s="196">
        <f>ROUND((SUM(S119:S125))/1,2)</f>
        <v>0</v>
      </c>
      <c r="T126" s="2"/>
      <c r="U126" s="2"/>
      <c r="V126" s="204">
        <f>ROUND((SUM(V119:V125))/1,2)</f>
        <v>0</v>
      </c>
      <c r="W126" s="55"/>
    </row>
    <row r="127" spans="1:26" x14ac:dyDescent="0.4">
      <c r="A127" s="1"/>
      <c r="B127" s="212"/>
      <c r="C127" s="1"/>
      <c r="D127" s="1"/>
      <c r="E127" s="1"/>
      <c r="F127" s="1"/>
      <c r="G127" s="171"/>
      <c r="H127" s="139"/>
      <c r="I127" s="139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205"/>
      <c r="W127" s="55"/>
    </row>
    <row r="128" spans="1:26" x14ac:dyDescent="0.4">
      <c r="A128" s="10"/>
      <c r="B128" s="57"/>
      <c r="C128" s="10"/>
      <c r="D128" s="287" t="s">
        <v>64</v>
      </c>
      <c r="E128" s="287"/>
      <c r="F128" s="10"/>
      <c r="G128" s="177"/>
      <c r="H128" s="69"/>
      <c r="I128" s="146">
        <f>ROUND((SUM(I118:I127))/2,2)</f>
        <v>0</v>
      </c>
      <c r="J128" s="10"/>
      <c r="K128" s="10"/>
      <c r="L128" s="10">
        <f>ROUND((SUM(L118:L127))/2,2)</f>
        <v>0</v>
      </c>
      <c r="M128" s="10">
        <f>ROUND((SUM(M118:M127))/2,2)</f>
        <v>0</v>
      </c>
      <c r="N128" s="10"/>
      <c r="O128" s="10"/>
      <c r="P128" s="196"/>
      <c r="Q128" s="1"/>
      <c r="R128" s="1"/>
      <c r="S128" s="196">
        <f>ROUND((SUM(S118:S127))/2,2)</f>
        <v>0</v>
      </c>
      <c r="T128" s="1"/>
      <c r="U128" s="1"/>
      <c r="V128" s="204">
        <f>ROUND((SUM(V118:V127))/2,2)</f>
        <v>0</v>
      </c>
      <c r="W128" s="55"/>
    </row>
    <row r="129" spans="1:26" x14ac:dyDescent="0.4">
      <c r="A129" s="1"/>
      <c r="B129" s="217"/>
      <c r="C129" s="197"/>
      <c r="D129" s="288" t="s">
        <v>66</v>
      </c>
      <c r="E129" s="288"/>
      <c r="F129" s="197"/>
      <c r="G129" s="198"/>
      <c r="H129" s="199"/>
      <c r="I129" s="199">
        <f>ROUND((SUM(I82:I128))/3,2)</f>
        <v>0</v>
      </c>
      <c r="J129" s="197"/>
      <c r="K129" s="197">
        <f>ROUND((SUM(K82:K128))/3,2)</f>
        <v>0</v>
      </c>
      <c r="L129" s="197">
        <f>ROUND((SUM(L82:L128))/3,2)</f>
        <v>0</v>
      </c>
      <c r="M129" s="197">
        <f>ROUND((SUM(M82:M128))/3,2)</f>
        <v>0</v>
      </c>
      <c r="N129" s="197"/>
      <c r="O129" s="197"/>
      <c r="P129" s="198"/>
      <c r="Q129" s="197"/>
      <c r="R129" s="197"/>
      <c r="S129" s="198">
        <f>ROUND((SUM(S82:S128))/3,2)</f>
        <v>12005.9</v>
      </c>
      <c r="T129" s="197"/>
      <c r="U129" s="197"/>
      <c r="V129" s="206">
        <f>ROUND((SUM(V82:V128))/3,2)</f>
        <v>0</v>
      </c>
      <c r="W129" s="55"/>
      <c r="Y129">
        <f>(SUM(Y82:Y128))</f>
        <v>0</v>
      </c>
      <c r="Z129">
        <f>(SUM(Z82:Z128))</f>
        <v>0</v>
      </c>
    </row>
  </sheetData>
  <mergeCells count="92">
    <mergeCell ref="F18:H18"/>
    <mergeCell ref="B1:C1"/>
    <mergeCell ref="E1:F1"/>
    <mergeCell ref="B2:V2"/>
    <mergeCell ref="B3:V3"/>
    <mergeCell ref="B7:H7"/>
    <mergeCell ref="B9:H9"/>
    <mergeCell ref="H1:I1"/>
    <mergeCell ref="B11:H11"/>
    <mergeCell ref="F14:H14"/>
    <mergeCell ref="F15:H15"/>
    <mergeCell ref="F16:H16"/>
    <mergeCell ref="F17:H17"/>
    <mergeCell ref="F30:G30"/>
    <mergeCell ref="F19:H19"/>
    <mergeCell ref="F20:H20"/>
    <mergeCell ref="F21:H21"/>
    <mergeCell ref="F22:H22"/>
    <mergeCell ref="F23:H23"/>
    <mergeCell ref="F24:H24"/>
    <mergeCell ref="F25:H25"/>
    <mergeCell ref="F26:H26"/>
    <mergeCell ref="F27:H27"/>
    <mergeCell ref="F28:G28"/>
    <mergeCell ref="F29:G29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B71:V71"/>
    <mergeCell ref="B55:D55"/>
    <mergeCell ref="B56:D56"/>
    <mergeCell ref="B57:D57"/>
    <mergeCell ref="B58:D58"/>
    <mergeCell ref="B59:D59"/>
    <mergeCell ref="B60:D60"/>
    <mergeCell ref="B61:D61"/>
    <mergeCell ref="B63:D63"/>
    <mergeCell ref="B64:D64"/>
    <mergeCell ref="B65:D65"/>
    <mergeCell ref="B67:D67"/>
    <mergeCell ref="D89:E89"/>
    <mergeCell ref="B73:E73"/>
    <mergeCell ref="B74:E74"/>
    <mergeCell ref="B75:E75"/>
    <mergeCell ref="I73:P73"/>
    <mergeCell ref="D82:E82"/>
    <mergeCell ref="D83:E83"/>
    <mergeCell ref="D84:E84"/>
    <mergeCell ref="D85:E85"/>
    <mergeCell ref="D86:E86"/>
    <mergeCell ref="D87:E87"/>
    <mergeCell ref="D88:E88"/>
    <mergeCell ref="D103:E103"/>
    <mergeCell ref="D90:E90"/>
    <mergeCell ref="D91:E91"/>
    <mergeCell ref="D92:E92"/>
    <mergeCell ref="D93:E93"/>
    <mergeCell ref="D94:E94"/>
    <mergeCell ref="D96:E96"/>
    <mergeCell ref="D97:E97"/>
    <mergeCell ref="D98:E98"/>
    <mergeCell ref="D99:E99"/>
    <mergeCell ref="D101:E101"/>
    <mergeCell ref="D102:E102"/>
    <mergeCell ref="D119:E119"/>
    <mergeCell ref="D104:E104"/>
    <mergeCell ref="D105:E105"/>
    <mergeCell ref="D106:E106"/>
    <mergeCell ref="D108:E108"/>
    <mergeCell ref="D109:E109"/>
    <mergeCell ref="D110:E110"/>
    <mergeCell ref="D112:E112"/>
    <mergeCell ref="D113:E113"/>
    <mergeCell ref="D114:E114"/>
    <mergeCell ref="D116:E116"/>
    <mergeCell ref="D118:E118"/>
    <mergeCell ref="D126:E126"/>
    <mergeCell ref="D128:E128"/>
    <mergeCell ref="D129:E129"/>
    <mergeCell ref="D120:E120"/>
    <mergeCell ref="D121:E121"/>
    <mergeCell ref="D122:E122"/>
    <mergeCell ref="D123:E123"/>
    <mergeCell ref="D124:E124"/>
    <mergeCell ref="D125:E125"/>
  </mergeCells>
  <hyperlinks>
    <hyperlink ref="B1:C1" location="A2:A2" tooltip="Klikni na prechod ku Kryciemu listu..." display="Krycí list rozpočtu" xr:uid="{40B61AE9-6365-4589-B94E-ABA54D4CA9D4}"/>
    <hyperlink ref="E1:F1" location="A54:A54" tooltip="Klikni na prechod ku rekapitulácii..." display="Rekapitulácia rozpočtu" xr:uid="{6DE62E35-55C0-4235-9308-464A13DC8EDC}"/>
    <hyperlink ref="H1:I1" location="B81:B81" tooltip="Klikni na prechod ku Rozpočet..." display="Rozpočet" xr:uid="{51593F9B-1AE1-4C17-9968-9F15ABB692A4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Lesná cesta Zázrivá - Hutírová vetva 4 / SO 01 Lesná cesta Zázrivá - Hutírová vetva 4</oddHeader>
    <oddFooter>&amp;RStrana &amp;P z &amp;N    &amp;L&amp;7Spracované systémom Systematic® Kalkulus, tel.: 051 77 10 585</oddFooter>
  </headerFooter>
  <rowBreaks count="2" manualBreakCount="2">
    <brk id="40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386B1B-D177-4AB4-A537-4AA729AD95BB}">
  <dimension ref="A1:AA147"/>
  <sheetViews>
    <sheetView workbookViewId="0">
      <pane ySplit="1" topLeftCell="A15" activePane="bottomLeft" state="frozen"/>
      <selection pane="bottomLeft" activeCell="H136" sqref="H136"/>
    </sheetView>
  </sheetViews>
  <sheetFormatPr defaultColWidth="0" defaultRowHeight="14.6" x14ac:dyDescent="0.4"/>
  <cols>
    <col min="1" max="1" width="1.61328125" customWidth="1"/>
    <col min="2" max="2" width="4.61328125" customWidth="1"/>
    <col min="3" max="3" width="12.61328125" customWidth="1"/>
    <col min="4" max="5" width="22.61328125" customWidth="1"/>
    <col min="6" max="7" width="9.61328125" customWidth="1"/>
    <col min="8" max="9" width="12.61328125" customWidth="1"/>
    <col min="10" max="10" width="10.61328125" hidden="1" customWidth="1"/>
    <col min="11" max="15" width="0" hidden="1" customWidth="1"/>
    <col min="16" max="16" width="9.61328125" customWidth="1"/>
    <col min="17" max="18" width="0" hidden="1" customWidth="1"/>
    <col min="19" max="19" width="7.61328125" customWidth="1"/>
    <col min="20" max="21" width="0" hidden="1" customWidth="1"/>
    <col min="22" max="22" width="7.61328125" customWidth="1"/>
    <col min="23" max="23" width="2.61328125" customWidth="1"/>
    <col min="24" max="26" width="0" hidden="1" customWidth="1"/>
    <col min="27" max="27" width="8.69140625" hidden="1" customWidth="1"/>
  </cols>
  <sheetData>
    <row r="1" spans="1:23" ht="35.049999999999997" customHeight="1" x14ac:dyDescent="0.4">
      <c r="A1" s="12"/>
      <c r="B1" s="334" t="s">
        <v>14</v>
      </c>
      <c r="C1" s="335"/>
      <c r="D1" s="12"/>
      <c r="E1" s="336" t="s">
        <v>0</v>
      </c>
      <c r="F1" s="337"/>
      <c r="G1" s="13"/>
      <c r="H1" s="346" t="s">
        <v>67</v>
      </c>
      <c r="I1" s="335"/>
      <c r="J1" s="165"/>
      <c r="K1" s="166"/>
      <c r="L1" s="166"/>
      <c r="M1" s="166"/>
      <c r="N1" s="166"/>
      <c r="O1" s="166"/>
      <c r="P1" s="167"/>
      <c r="Q1" s="118"/>
      <c r="R1" s="118"/>
      <c r="S1" s="118"/>
      <c r="T1" s="118"/>
      <c r="U1" s="118"/>
      <c r="V1" s="118"/>
      <c r="W1" s="55">
        <v>30.126000000000001</v>
      </c>
    </row>
    <row r="2" spans="1:23" ht="35.049999999999997" customHeight="1" x14ac:dyDescent="0.4">
      <c r="A2" s="15"/>
      <c r="B2" s="338" t="s">
        <v>14</v>
      </c>
      <c r="C2" s="339"/>
      <c r="D2" s="339"/>
      <c r="E2" s="339"/>
      <c r="F2" s="339"/>
      <c r="G2" s="339"/>
      <c r="H2" s="339"/>
      <c r="I2" s="339"/>
      <c r="J2" s="339"/>
      <c r="K2" s="339"/>
      <c r="L2" s="339"/>
      <c r="M2" s="339"/>
      <c r="N2" s="339"/>
      <c r="O2" s="339"/>
      <c r="P2" s="339"/>
      <c r="Q2" s="340"/>
      <c r="R2" s="340"/>
      <c r="S2" s="340"/>
      <c r="T2" s="340"/>
      <c r="U2" s="340"/>
      <c r="V2" s="341"/>
      <c r="W2" s="55"/>
    </row>
    <row r="3" spans="1:23" ht="18" customHeight="1" x14ac:dyDescent="0.4">
      <c r="A3" s="15"/>
      <c r="B3" s="280" t="s">
        <v>1</v>
      </c>
      <c r="C3" s="281"/>
      <c r="D3" s="281"/>
      <c r="E3" s="281"/>
      <c r="F3" s="281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3"/>
      <c r="W3" s="55"/>
    </row>
    <row r="4" spans="1:23" ht="18" customHeight="1" x14ac:dyDescent="0.4">
      <c r="A4" s="15"/>
      <c r="B4" s="45" t="s">
        <v>142</v>
      </c>
      <c r="C4" s="32"/>
      <c r="D4" s="25"/>
      <c r="E4" s="25"/>
      <c r="F4" s="46" t="s">
        <v>16</v>
      </c>
      <c r="G4" s="25"/>
      <c r="H4" s="25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120"/>
      <c r="W4" s="55"/>
    </row>
    <row r="5" spans="1:23" ht="18" customHeight="1" x14ac:dyDescent="0.4">
      <c r="A5" s="15"/>
      <c r="B5" s="40"/>
      <c r="C5" s="32"/>
      <c r="D5" s="25"/>
      <c r="E5" s="25"/>
      <c r="F5" s="46" t="s">
        <v>17</v>
      </c>
      <c r="G5" s="25"/>
      <c r="H5" s="25"/>
      <c r="I5" s="25"/>
      <c r="J5" s="25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120"/>
      <c r="W5" s="55"/>
    </row>
    <row r="6" spans="1:23" ht="18" customHeight="1" x14ac:dyDescent="0.4">
      <c r="A6" s="15"/>
      <c r="B6" s="47" t="s">
        <v>18</v>
      </c>
      <c r="C6" s="32"/>
      <c r="D6" s="46" t="s">
        <v>19</v>
      </c>
      <c r="E6" s="25"/>
      <c r="F6" s="46" t="s">
        <v>20</v>
      </c>
      <c r="G6" s="46" t="s">
        <v>21</v>
      </c>
      <c r="H6" s="25"/>
      <c r="I6" s="25"/>
      <c r="J6" s="25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120"/>
      <c r="W6" s="55"/>
    </row>
    <row r="7" spans="1:23" ht="20.05" customHeight="1" x14ac:dyDescent="0.4">
      <c r="A7" s="15"/>
      <c r="B7" s="342" t="s">
        <v>233</v>
      </c>
      <c r="C7" s="343"/>
      <c r="D7" s="343"/>
      <c r="E7" s="343"/>
      <c r="F7" s="343"/>
      <c r="G7" s="343"/>
      <c r="H7" s="344"/>
      <c r="I7" s="49"/>
      <c r="J7" s="5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120"/>
      <c r="W7" s="55"/>
    </row>
    <row r="8" spans="1:23" ht="18" customHeight="1" x14ac:dyDescent="0.4">
      <c r="A8" s="15"/>
      <c r="B8" s="51" t="s">
        <v>25</v>
      </c>
      <c r="C8" s="48"/>
      <c r="D8" s="28"/>
      <c r="E8" s="28"/>
      <c r="F8" s="52" t="s">
        <v>26</v>
      </c>
      <c r="G8" s="28"/>
      <c r="H8" s="28"/>
      <c r="I8" s="25"/>
      <c r="J8" s="25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120"/>
      <c r="W8" s="55"/>
    </row>
    <row r="9" spans="1:23" ht="20.05" customHeight="1" x14ac:dyDescent="0.4">
      <c r="A9" s="15"/>
      <c r="B9" s="284" t="s">
        <v>234</v>
      </c>
      <c r="C9" s="285"/>
      <c r="D9" s="285"/>
      <c r="E9" s="285"/>
      <c r="F9" s="285"/>
      <c r="G9" s="285"/>
      <c r="H9" s="345"/>
      <c r="I9" s="50"/>
      <c r="J9" s="5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120"/>
      <c r="W9" s="55"/>
    </row>
    <row r="10" spans="1:23" ht="18" customHeight="1" x14ac:dyDescent="0.4">
      <c r="A10" s="15"/>
      <c r="B10" s="47" t="s">
        <v>25</v>
      </c>
      <c r="C10" s="32"/>
      <c r="D10" s="25"/>
      <c r="E10" s="25"/>
      <c r="F10" s="46" t="s">
        <v>26</v>
      </c>
      <c r="G10" s="25"/>
      <c r="H10" s="25"/>
      <c r="I10" s="25"/>
      <c r="J10" s="25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120"/>
      <c r="W10" s="55"/>
    </row>
    <row r="11" spans="1:23" ht="20.05" customHeight="1" x14ac:dyDescent="0.4">
      <c r="A11" s="15"/>
      <c r="B11" s="284" t="s">
        <v>24</v>
      </c>
      <c r="C11" s="285"/>
      <c r="D11" s="285"/>
      <c r="E11" s="285"/>
      <c r="F11" s="285"/>
      <c r="G11" s="285"/>
      <c r="H11" s="345"/>
      <c r="I11" s="50"/>
      <c r="J11" s="5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120"/>
      <c r="W11" s="55"/>
    </row>
    <row r="12" spans="1:23" ht="18" customHeight="1" x14ac:dyDescent="0.4">
      <c r="A12" s="15"/>
      <c r="B12" s="47" t="s">
        <v>25</v>
      </c>
      <c r="C12" s="32"/>
      <c r="D12" s="25"/>
      <c r="E12" s="25"/>
      <c r="F12" s="46" t="s">
        <v>26</v>
      </c>
      <c r="G12" s="25"/>
      <c r="H12" s="25"/>
      <c r="I12" s="25"/>
      <c r="J12" s="25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0"/>
      <c r="W12" s="55"/>
    </row>
    <row r="13" spans="1:23" ht="18" customHeight="1" x14ac:dyDescent="0.4">
      <c r="A13" s="15"/>
      <c r="B13" s="39"/>
      <c r="C13" s="31"/>
      <c r="D13" s="21"/>
      <c r="E13" s="21"/>
      <c r="F13" s="21"/>
      <c r="G13" s="21"/>
      <c r="H13" s="21"/>
      <c r="I13" s="32"/>
      <c r="J13" s="25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120"/>
      <c r="W13" s="55"/>
    </row>
    <row r="14" spans="1:23" ht="18" customHeight="1" x14ac:dyDescent="0.4">
      <c r="A14" s="15"/>
      <c r="B14" s="56" t="s">
        <v>6</v>
      </c>
      <c r="C14" s="64" t="s">
        <v>47</v>
      </c>
      <c r="D14" s="63" t="s">
        <v>48</v>
      </c>
      <c r="E14" s="68" t="s">
        <v>49</v>
      </c>
      <c r="F14" s="276" t="s">
        <v>33</v>
      </c>
      <c r="G14" s="266"/>
      <c r="H14" s="322"/>
      <c r="I14" s="32"/>
      <c r="J14" s="25"/>
      <c r="K14" s="26"/>
      <c r="L14" s="26"/>
      <c r="M14" s="26"/>
      <c r="N14" s="26"/>
      <c r="O14" s="76"/>
      <c r="P14" s="84">
        <v>0</v>
      </c>
      <c r="Q14" s="80"/>
      <c r="R14" s="26"/>
      <c r="S14" s="26"/>
      <c r="T14" s="26"/>
      <c r="U14" s="26"/>
      <c r="V14" s="120"/>
      <c r="W14" s="55"/>
    </row>
    <row r="15" spans="1:23" ht="18" customHeight="1" x14ac:dyDescent="0.4">
      <c r="A15" s="15"/>
      <c r="B15" s="57" t="s">
        <v>27</v>
      </c>
      <c r="C15" s="65">
        <f>'SO 5105'!E63</f>
        <v>0</v>
      </c>
      <c r="D15" s="60">
        <f>'SO 5105'!F63</f>
        <v>0</v>
      </c>
      <c r="E15" s="69">
        <f>'SO 5105'!G63</f>
        <v>0</v>
      </c>
      <c r="F15" s="347"/>
      <c r="G15" s="270"/>
      <c r="H15" s="323"/>
      <c r="I15" s="25"/>
      <c r="J15" s="25"/>
      <c r="K15" s="26"/>
      <c r="L15" s="26"/>
      <c r="M15" s="26"/>
      <c r="N15" s="26"/>
      <c r="O15" s="76"/>
      <c r="P15" s="85"/>
      <c r="Q15" s="80"/>
      <c r="R15" s="26"/>
      <c r="S15" s="26"/>
      <c r="T15" s="26"/>
      <c r="U15" s="26"/>
      <c r="V15" s="120"/>
      <c r="W15" s="55"/>
    </row>
    <row r="16" spans="1:23" ht="18" customHeight="1" x14ac:dyDescent="0.4">
      <c r="A16" s="15"/>
      <c r="B16" s="56" t="s">
        <v>28</v>
      </c>
      <c r="C16" s="94">
        <f>'SO 5105'!E67</f>
        <v>0</v>
      </c>
      <c r="D16" s="95">
        <f>'SO 5105'!F67</f>
        <v>0</v>
      </c>
      <c r="E16" s="96">
        <f>'SO 5105'!G67</f>
        <v>0</v>
      </c>
      <c r="F16" s="265" t="s">
        <v>34</v>
      </c>
      <c r="G16" s="270"/>
      <c r="H16" s="323"/>
      <c r="I16" s="25"/>
      <c r="J16" s="25"/>
      <c r="K16" s="26"/>
      <c r="L16" s="26"/>
      <c r="M16" s="26"/>
      <c r="N16" s="26"/>
      <c r="O16" s="76"/>
      <c r="P16" s="86">
        <f>(SUM(Z84:Z146))</f>
        <v>0</v>
      </c>
      <c r="Q16" s="80"/>
      <c r="R16" s="26"/>
      <c r="S16" s="26"/>
      <c r="T16" s="26"/>
      <c r="U16" s="26"/>
      <c r="V16" s="120"/>
      <c r="W16" s="55"/>
    </row>
    <row r="17" spans="1:26" ht="18" customHeight="1" x14ac:dyDescent="0.4">
      <c r="A17" s="15"/>
      <c r="B17" s="57" t="s">
        <v>29</v>
      </c>
      <c r="C17" s="65"/>
      <c r="D17" s="60"/>
      <c r="E17" s="69"/>
      <c r="F17" s="267" t="s">
        <v>35</v>
      </c>
      <c r="G17" s="270"/>
      <c r="H17" s="323"/>
      <c r="I17" s="25"/>
      <c r="J17" s="25"/>
      <c r="K17" s="26"/>
      <c r="L17" s="26"/>
      <c r="M17" s="26"/>
      <c r="N17" s="26"/>
      <c r="O17" s="76"/>
      <c r="P17" s="86">
        <f>(SUM(Y84:Y146))</f>
        <v>0</v>
      </c>
      <c r="Q17" s="80"/>
      <c r="R17" s="26"/>
      <c r="S17" s="26"/>
      <c r="T17" s="26"/>
      <c r="U17" s="26"/>
      <c r="V17" s="120"/>
      <c r="W17" s="55"/>
    </row>
    <row r="18" spans="1:26" ht="18" customHeight="1" x14ac:dyDescent="0.4">
      <c r="A18" s="15"/>
      <c r="B18" s="58" t="s">
        <v>30</v>
      </c>
      <c r="C18" s="66"/>
      <c r="D18" s="61"/>
      <c r="E18" s="70"/>
      <c r="F18" s="269"/>
      <c r="G18" s="275"/>
      <c r="H18" s="323"/>
      <c r="I18" s="25"/>
      <c r="J18" s="25"/>
      <c r="K18" s="26"/>
      <c r="L18" s="26"/>
      <c r="M18" s="26"/>
      <c r="N18" s="26"/>
      <c r="O18" s="76"/>
      <c r="P18" s="85"/>
      <c r="Q18" s="80"/>
      <c r="R18" s="26"/>
      <c r="S18" s="26"/>
      <c r="T18" s="26"/>
      <c r="U18" s="26"/>
      <c r="V18" s="120"/>
      <c r="W18" s="55"/>
    </row>
    <row r="19" spans="1:26" ht="18" customHeight="1" x14ac:dyDescent="0.4">
      <c r="A19" s="15"/>
      <c r="B19" s="58" t="s">
        <v>31</v>
      </c>
      <c r="C19" s="67"/>
      <c r="D19" s="62"/>
      <c r="E19" s="70"/>
      <c r="F19" s="319"/>
      <c r="G19" s="320"/>
      <c r="H19" s="321"/>
      <c r="I19" s="25"/>
      <c r="J19" s="25"/>
      <c r="K19" s="26"/>
      <c r="L19" s="26"/>
      <c r="M19" s="26"/>
      <c r="N19" s="26"/>
      <c r="O19" s="76"/>
      <c r="P19" s="85"/>
      <c r="Q19" s="80"/>
      <c r="R19" s="26"/>
      <c r="S19" s="26"/>
      <c r="T19" s="26"/>
      <c r="U19" s="26"/>
      <c r="V19" s="120"/>
      <c r="W19" s="55"/>
    </row>
    <row r="20" spans="1:26" ht="18" customHeight="1" x14ac:dyDescent="0.4">
      <c r="A20" s="15"/>
      <c r="B20" s="54" t="s">
        <v>32</v>
      </c>
      <c r="C20" s="59"/>
      <c r="D20" s="97"/>
      <c r="E20" s="98">
        <f>SUM(E15:E19)</f>
        <v>0</v>
      </c>
      <c r="F20" s="262" t="s">
        <v>32</v>
      </c>
      <c r="G20" s="268"/>
      <c r="H20" s="322"/>
      <c r="I20" s="32"/>
      <c r="J20" s="25"/>
      <c r="K20" s="26"/>
      <c r="L20" s="26"/>
      <c r="M20" s="26"/>
      <c r="N20" s="26"/>
      <c r="O20" s="76"/>
      <c r="P20" s="87">
        <f>SUM(P14:P19)</f>
        <v>0</v>
      </c>
      <c r="Q20" s="80"/>
      <c r="R20" s="26"/>
      <c r="S20" s="26"/>
      <c r="T20" s="26"/>
      <c r="U20" s="26"/>
      <c r="V20" s="120"/>
      <c r="W20" s="55"/>
    </row>
    <row r="21" spans="1:26" ht="18" customHeight="1" x14ac:dyDescent="0.4">
      <c r="A21" s="15"/>
      <c r="B21" s="51" t="s">
        <v>41</v>
      </c>
      <c r="C21" s="53"/>
      <c r="D21" s="93"/>
      <c r="E21" s="71">
        <f>((E15*U22*0)+(E16*V22*0)+(E17*W22*0))/100</f>
        <v>0</v>
      </c>
      <c r="F21" s="273" t="s">
        <v>44</v>
      </c>
      <c r="G21" s="270"/>
      <c r="H21" s="323"/>
      <c r="I21" s="25"/>
      <c r="J21" s="25"/>
      <c r="K21" s="26"/>
      <c r="L21" s="26"/>
      <c r="M21" s="26"/>
      <c r="N21" s="26"/>
      <c r="O21" s="76"/>
      <c r="P21" s="86">
        <f>((E15*X22*0)+(E16*Y22*0)+(E17*Z22*0))/100</f>
        <v>0</v>
      </c>
      <c r="Q21" s="80"/>
      <c r="R21" s="26"/>
      <c r="S21" s="26"/>
      <c r="T21" s="26"/>
      <c r="U21" s="26"/>
      <c r="V21" s="120"/>
      <c r="W21" s="55"/>
    </row>
    <row r="22" spans="1:26" ht="18" customHeight="1" x14ac:dyDescent="0.4">
      <c r="A22" s="15"/>
      <c r="B22" s="47" t="s">
        <v>42</v>
      </c>
      <c r="C22" s="34"/>
      <c r="D22" s="73"/>
      <c r="E22" s="72">
        <f>((E15*U23*0)+(E16*V23*0)+(E17*W23*0))/100</f>
        <v>0</v>
      </c>
      <c r="F22" s="273" t="s">
        <v>45</v>
      </c>
      <c r="G22" s="270"/>
      <c r="H22" s="323"/>
      <c r="I22" s="25"/>
      <c r="J22" s="25"/>
      <c r="K22" s="26"/>
      <c r="L22" s="26"/>
      <c r="M22" s="26"/>
      <c r="N22" s="26"/>
      <c r="O22" s="76"/>
      <c r="P22" s="86">
        <f>((E15*X23*0)+(E16*Y23*0)+(E17*Z23*0))/100</f>
        <v>0</v>
      </c>
      <c r="Q22" s="80"/>
      <c r="R22" s="26"/>
      <c r="S22" s="26"/>
      <c r="T22" s="26"/>
      <c r="U22" s="26">
        <v>1</v>
      </c>
      <c r="V22" s="121">
        <v>1</v>
      </c>
      <c r="W22" s="55">
        <v>1</v>
      </c>
      <c r="X22">
        <v>1</v>
      </c>
      <c r="Y22">
        <v>1</v>
      </c>
      <c r="Z22">
        <v>1</v>
      </c>
    </row>
    <row r="23" spans="1:26" ht="18" customHeight="1" x14ac:dyDescent="0.4">
      <c r="A23" s="15"/>
      <c r="B23" s="47" t="s">
        <v>43</v>
      </c>
      <c r="C23" s="34"/>
      <c r="D23" s="73"/>
      <c r="E23" s="72">
        <f>((E15*U24*0)+(E16*V24*0)+(E17*W24*0))/100</f>
        <v>0</v>
      </c>
      <c r="F23" s="273" t="s">
        <v>46</v>
      </c>
      <c r="G23" s="270"/>
      <c r="H23" s="323"/>
      <c r="I23" s="25"/>
      <c r="J23" s="25"/>
      <c r="K23" s="26"/>
      <c r="L23" s="26"/>
      <c r="M23" s="26"/>
      <c r="N23" s="26"/>
      <c r="O23" s="76"/>
      <c r="P23" s="86">
        <f>((E15*X24*0)+(E16*Y24*0)+(E17*Z24*0))/100</f>
        <v>0</v>
      </c>
      <c r="Q23" s="80"/>
      <c r="R23" s="26"/>
      <c r="S23" s="26"/>
      <c r="T23" s="26"/>
      <c r="U23" s="26">
        <v>1</v>
      </c>
      <c r="V23" s="121">
        <v>1</v>
      </c>
      <c r="W23" s="55">
        <v>0</v>
      </c>
      <c r="X23">
        <v>1</v>
      </c>
      <c r="Y23">
        <v>1</v>
      </c>
      <c r="Z23">
        <v>1</v>
      </c>
    </row>
    <row r="24" spans="1:26" ht="18" customHeight="1" x14ac:dyDescent="0.4">
      <c r="A24" s="15"/>
      <c r="B24" s="40"/>
      <c r="C24" s="34"/>
      <c r="D24" s="73"/>
      <c r="E24" s="73"/>
      <c r="F24" s="324"/>
      <c r="G24" s="275"/>
      <c r="H24" s="323"/>
      <c r="I24" s="25"/>
      <c r="J24" s="25"/>
      <c r="K24" s="26"/>
      <c r="L24" s="26"/>
      <c r="M24" s="26"/>
      <c r="N24" s="26"/>
      <c r="O24" s="76"/>
      <c r="P24" s="88"/>
      <c r="Q24" s="80"/>
      <c r="R24" s="26"/>
      <c r="S24" s="26"/>
      <c r="T24" s="26"/>
      <c r="U24" s="26">
        <v>1</v>
      </c>
      <c r="V24" s="121">
        <v>1</v>
      </c>
      <c r="W24" s="55">
        <v>1</v>
      </c>
      <c r="X24">
        <v>1</v>
      </c>
      <c r="Y24">
        <v>1</v>
      </c>
      <c r="Z24">
        <v>0</v>
      </c>
    </row>
    <row r="25" spans="1:26" ht="18" customHeight="1" x14ac:dyDescent="0.4">
      <c r="A25" s="15"/>
      <c r="B25" s="47"/>
      <c r="C25" s="34"/>
      <c r="D25" s="73"/>
      <c r="E25" s="73"/>
      <c r="F25" s="325" t="s">
        <v>32</v>
      </c>
      <c r="G25" s="320"/>
      <c r="H25" s="323"/>
      <c r="I25" s="25"/>
      <c r="J25" s="25"/>
      <c r="K25" s="26"/>
      <c r="L25" s="26"/>
      <c r="M25" s="26"/>
      <c r="N25" s="26"/>
      <c r="O25" s="76"/>
      <c r="P25" s="87">
        <f>SUM(E21:E24)+SUM(P21:P24)</f>
        <v>0</v>
      </c>
      <c r="Q25" s="80"/>
      <c r="R25" s="26"/>
      <c r="S25" s="26"/>
      <c r="T25" s="26"/>
      <c r="U25" s="26"/>
      <c r="V25" s="120"/>
      <c r="W25" s="55"/>
    </row>
    <row r="26" spans="1:26" ht="18" customHeight="1" x14ac:dyDescent="0.4">
      <c r="A26" s="15"/>
      <c r="B26" s="116" t="s">
        <v>52</v>
      </c>
      <c r="C26" s="100"/>
      <c r="D26" s="102"/>
      <c r="E26" s="112"/>
      <c r="F26" s="262" t="s">
        <v>36</v>
      </c>
      <c r="G26" s="326"/>
      <c r="H26" s="327"/>
      <c r="I26" s="23"/>
      <c r="J26" s="23"/>
      <c r="K26" s="24"/>
      <c r="L26" s="24"/>
      <c r="M26" s="24"/>
      <c r="N26" s="24"/>
      <c r="O26" s="77"/>
      <c r="P26" s="89"/>
      <c r="Q26" s="81"/>
      <c r="R26" s="24"/>
      <c r="S26" s="24"/>
      <c r="T26" s="24"/>
      <c r="U26" s="24"/>
      <c r="V26" s="122"/>
      <c r="W26" s="55"/>
    </row>
    <row r="27" spans="1:26" ht="18" customHeight="1" x14ac:dyDescent="0.4">
      <c r="A27" s="15"/>
      <c r="B27" s="41"/>
      <c r="C27" s="36"/>
      <c r="D27" s="74"/>
      <c r="E27" s="113"/>
      <c r="F27" s="328" t="s">
        <v>37</v>
      </c>
      <c r="G27" s="256"/>
      <c r="H27" s="329"/>
      <c r="I27" s="28"/>
      <c r="J27" s="28"/>
      <c r="K27" s="29"/>
      <c r="L27" s="29"/>
      <c r="M27" s="29"/>
      <c r="N27" s="29"/>
      <c r="O27" s="78"/>
      <c r="P27" s="90">
        <f>E20+P20+E25+P25</f>
        <v>0</v>
      </c>
      <c r="Q27" s="82"/>
      <c r="R27" s="29"/>
      <c r="S27" s="29"/>
      <c r="T27" s="29"/>
      <c r="U27" s="29"/>
      <c r="V27" s="123"/>
      <c r="W27" s="55"/>
    </row>
    <row r="28" spans="1:26" ht="18" customHeight="1" x14ac:dyDescent="0.4">
      <c r="A28" s="15"/>
      <c r="B28" s="42"/>
      <c r="C28" s="37"/>
      <c r="D28" s="15"/>
      <c r="E28" s="114"/>
      <c r="F28" s="330" t="s">
        <v>38</v>
      </c>
      <c r="G28" s="331"/>
      <c r="H28" s="220">
        <f>P27-SUM('SO 5105'!K84:'SO 5105'!K146)</f>
        <v>0</v>
      </c>
      <c r="I28" s="21"/>
      <c r="J28" s="21"/>
      <c r="K28" s="22"/>
      <c r="L28" s="22"/>
      <c r="M28" s="22"/>
      <c r="N28" s="22"/>
      <c r="O28" s="79"/>
      <c r="P28" s="91">
        <f>ROUND(((ROUND(H28,2)*20)*1/100),2)</f>
        <v>0</v>
      </c>
      <c r="Q28" s="83"/>
      <c r="R28" s="22"/>
      <c r="S28" s="22"/>
      <c r="T28" s="22"/>
      <c r="U28" s="22"/>
      <c r="V28" s="124"/>
      <c r="W28" s="55"/>
    </row>
    <row r="29" spans="1:26" ht="18" customHeight="1" x14ac:dyDescent="0.4">
      <c r="A29" s="15"/>
      <c r="B29" s="42"/>
      <c r="C29" s="37"/>
      <c r="D29" s="15"/>
      <c r="E29" s="114"/>
      <c r="F29" s="332" t="s">
        <v>39</v>
      </c>
      <c r="G29" s="333"/>
      <c r="H29" s="33">
        <f>SUM('SO 5105'!K84:'SO 5105'!K146)</f>
        <v>0</v>
      </c>
      <c r="I29" s="25"/>
      <c r="J29" s="25"/>
      <c r="K29" s="26"/>
      <c r="L29" s="26"/>
      <c r="M29" s="26"/>
      <c r="N29" s="26"/>
      <c r="O29" s="76"/>
      <c r="P29" s="84">
        <f>ROUND(((ROUND(H29,2)*0)/100),2)</f>
        <v>0</v>
      </c>
      <c r="Q29" s="80"/>
      <c r="R29" s="26"/>
      <c r="S29" s="26"/>
      <c r="T29" s="26"/>
      <c r="U29" s="26"/>
      <c r="V29" s="120"/>
      <c r="W29" s="55"/>
    </row>
    <row r="30" spans="1:26" ht="18" customHeight="1" x14ac:dyDescent="0.4">
      <c r="A30" s="15"/>
      <c r="B30" s="42"/>
      <c r="C30" s="37"/>
      <c r="D30" s="15"/>
      <c r="E30" s="114"/>
      <c r="F30" s="317" t="s">
        <v>40</v>
      </c>
      <c r="G30" s="318"/>
      <c r="H30" s="108"/>
      <c r="I30" s="109"/>
      <c r="J30" s="21"/>
      <c r="K30" s="22"/>
      <c r="L30" s="22"/>
      <c r="M30" s="22"/>
      <c r="N30" s="22"/>
      <c r="O30" s="79"/>
      <c r="P30" s="110">
        <f>SUM(P27:P29)</f>
        <v>0</v>
      </c>
      <c r="Q30" s="80"/>
      <c r="R30" s="26"/>
      <c r="S30" s="26"/>
      <c r="T30" s="26"/>
      <c r="U30" s="26"/>
      <c r="V30" s="120"/>
      <c r="W30" s="55"/>
    </row>
    <row r="31" spans="1:26" ht="18" customHeight="1" x14ac:dyDescent="0.4">
      <c r="A31" s="15"/>
      <c r="B31" s="38"/>
      <c r="C31" s="30"/>
      <c r="D31" s="105"/>
      <c r="E31" s="115"/>
      <c r="F31" s="256"/>
      <c r="G31" s="261"/>
      <c r="H31" s="34"/>
      <c r="I31" s="25"/>
      <c r="J31" s="25"/>
      <c r="K31" s="26"/>
      <c r="L31" s="26"/>
      <c r="M31" s="26"/>
      <c r="N31" s="26"/>
      <c r="O31" s="76"/>
      <c r="P31" s="92"/>
      <c r="Q31" s="80"/>
      <c r="R31" s="26"/>
      <c r="S31" s="26"/>
      <c r="T31" s="26"/>
      <c r="U31" s="26"/>
      <c r="V31" s="120"/>
      <c r="W31" s="55"/>
    </row>
    <row r="32" spans="1:26" ht="18" customHeight="1" x14ac:dyDescent="0.4">
      <c r="A32" s="15"/>
      <c r="B32" s="116" t="s">
        <v>50</v>
      </c>
      <c r="C32" s="107"/>
      <c r="D32" s="19"/>
      <c r="E32" s="117" t="s">
        <v>51</v>
      </c>
      <c r="F32" s="74"/>
      <c r="G32" s="19"/>
      <c r="H32" s="35"/>
      <c r="I32" s="23"/>
      <c r="J32" s="23"/>
      <c r="K32" s="24"/>
      <c r="L32" s="24"/>
      <c r="M32" s="24"/>
      <c r="N32" s="24"/>
      <c r="O32" s="24"/>
      <c r="P32" s="18"/>
      <c r="Q32" s="24"/>
      <c r="R32" s="24"/>
      <c r="S32" s="24"/>
      <c r="T32" s="24"/>
      <c r="U32" s="24"/>
      <c r="V32" s="122"/>
      <c r="W32" s="55"/>
    </row>
    <row r="33" spans="1:23" ht="18" customHeight="1" x14ac:dyDescent="0.4">
      <c r="A33" s="15"/>
      <c r="B33" s="41"/>
      <c r="C33" s="36"/>
      <c r="D33" s="17"/>
      <c r="E33" s="17"/>
      <c r="F33" s="17"/>
      <c r="G33" s="17"/>
      <c r="H33" s="17"/>
      <c r="I33" s="17"/>
      <c r="J33" s="17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25"/>
      <c r="W33" s="55"/>
    </row>
    <row r="34" spans="1:23" ht="18" customHeight="1" x14ac:dyDescent="0.4">
      <c r="A34" s="15"/>
      <c r="B34" s="42"/>
      <c r="C34" s="37"/>
      <c r="D34" s="3"/>
      <c r="E34" s="3"/>
      <c r="F34" s="3"/>
      <c r="G34" s="3"/>
      <c r="H34" s="3"/>
      <c r="I34" s="3"/>
      <c r="J34" s="3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26"/>
      <c r="W34" s="55"/>
    </row>
    <row r="35" spans="1:23" ht="18" customHeight="1" x14ac:dyDescent="0.4">
      <c r="A35" s="15"/>
      <c r="B35" s="42"/>
      <c r="C35" s="37"/>
      <c r="D35" s="3"/>
      <c r="E35" s="3"/>
      <c r="F35" s="3"/>
      <c r="G35" s="3"/>
      <c r="H35" s="3"/>
      <c r="I35" s="3"/>
      <c r="J35" s="3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26"/>
      <c r="W35" s="55"/>
    </row>
    <row r="36" spans="1:23" ht="18" customHeight="1" x14ac:dyDescent="0.4">
      <c r="A36" s="15"/>
      <c r="B36" s="42"/>
      <c r="C36" s="37"/>
      <c r="D36" s="3"/>
      <c r="E36" s="3"/>
      <c r="F36" s="3"/>
      <c r="G36" s="3"/>
      <c r="H36" s="3"/>
      <c r="I36" s="3"/>
      <c r="J36" s="3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26"/>
      <c r="W36" s="55"/>
    </row>
    <row r="37" spans="1:23" ht="18" customHeight="1" x14ac:dyDescent="0.4">
      <c r="A37" s="15"/>
      <c r="B37" s="38"/>
      <c r="C37" s="30"/>
      <c r="D37" s="8"/>
      <c r="E37" s="8"/>
      <c r="F37" s="8"/>
      <c r="G37" s="8"/>
      <c r="H37" s="8"/>
      <c r="I37" s="8"/>
      <c r="J37" s="8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27"/>
      <c r="W37" s="55"/>
    </row>
    <row r="38" spans="1:23" ht="18" customHeight="1" x14ac:dyDescent="0.4">
      <c r="A38" s="15"/>
      <c r="B38" s="128"/>
      <c r="C38" s="43"/>
      <c r="D38" s="129"/>
      <c r="E38" s="129"/>
      <c r="F38" s="129"/>
      <c r="G38" s="129"/>
      <c r="H38" s="129"/>
      <c r="I38" s="129"/>
      <c r="J38" s="129"/>
      <c r="K38" s="130"/>
      <c r="L38" s="130"/>
      <c r="M38" s="130"/>
      <c r="N38" s="130"/>
      <c r="O38" s="130"/>
      <c r="P38" s="130"/>
      <c r="Q38" s="130"/>
      <c r="R38" s="130"/>
      <c r="S38" s="130"/>
      <c r="T38" s="130"/>
      <c r="U38" s="130"/>
      <c r="V38" s="131"/>
      <c r="W38" s="55"/>
    </row>
    <row r="39" spans="1:23" ht="18" customHeight="1" x14ac:dyDescent="0.4">
      <c r="A39" s="15"/>
      <c r="B39" s="42"/>
      <c r="C39" s="3"/>
      <c r="D39" s="3"/>
      <c r="E39" s="3"/>
      <c r="F39" s="3"/>
      <c r="G39" s="3"/>
      <c r="H39" s="3"/>
      <c r="I39" s="3"/>
      <c r="J39" s="3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218"/>
    </row>
    <row r="40" spans="1:23" ht="18" customHeight="1" x14ac:dyDescent="0.4">
      <c r="A40" s="15"/>
      <c r="B40" s="42"/>
      <c r="C40" s="3"/>
      <c r="D40" s="3"/>
      <c r="E40" s="3"/>
      <c r="F40" s="3"/>
      <c r="G40" s="3"/>
      <c r="H40" s="3"/>
      <c r="I40" s="3"/>
      <c r="J40" s="3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218"/>
    </row>
    <row r="41" spans="1:23" x14ac:dyDescent="0.4">
      <c r="A41" s="15"/>
      <c r="B41" s="42"/>
      <c r="C41" s="3"/>
      <c r="D41" s="3"/>
      <c r="E41" s="3"/>
      <c r="F41" s="3"/>
      <c r="G41" s="3"/>
      <c r="H41" s="3"/>
      <c r="I41" s="3"/>
      <c r="J41" s="3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218"/>
    </row>
    <row r="42" spans="1:23" x14ac:dyDescent="0.4">
      <c r="A42" s="137"/>
      <c r="B42" s="208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218"/>
    </row>
    <row r="43" spans="1:23" x14ac:dyDescent="0.4">
      <c r="A43" s="137"/>
      <c r="B43" s="209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55"/>
    </row>
    <row r="44" spans="1:23" ht="35.049999999999997" customHeight="1" x14ac:dyDescent="0.4">
      <c r="A44" s="137"/>
      <c r="B44" s="310" t="s">
        <v>0</v>
      </c>
      <c r="C44" s="311"/>
      <c r="D44" s="311"/>
      <c r="E44" s="311"/>
      <c r="F44" s="311"/>
      <c r="G44" s="311"/>
      <c r="H44" s="311"/>
      <c r="I44" s="311"/>
      <c r="J44" s="311"/>
      <c r="K44" s="311"/>
      <c r="L44" s="311"/>
      <c r="M44" s="311"/>
      <c r="N44" s="311"/>
      <c r="O44" s="311"/>
      <c r="P44" s="311"/>
      <c r="Q44" s="311"/>
      <c r="R44" s="311"/>
      <c r="S44" s="311"/>
      <c r="T44" s="311"/>
      <c r="U44" s="311"/>
      <c r="V44" s="312"/>
      <c r="W44" s="55"/>
    </row>
    <row r="45" spans="1:23" x14ac:dyDescent="0.4">
      <c r="A45" s="137"/>
      <c r="B45" s="210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25"/>
      <c r="W45" s="55"/>
    </row>
    <row r="46" spans="1:23" ht="20.05" customHeight="1" x14ac:dyDescent="0.4">
      <c r="A46" s="207"/>
      <c r="B46" s="294" t="s">
        <v>22</v>
      </c>
      <c r="C46" s="295"/>
      <c r="D46" s="295"/>
      <c r="E46" s="296"/>
      <c r="F46" s="313" t="s">
        <v>19</v>
      </c>
      <c r="G46" s="295"/>
      <c r="H46" s="296"/>
      <c r="I46" s="136"/>
      <c r="J46" s="3"/>
      <c r="K46" s="3"/>
      <c r="L46" s="3"/>
      <c r="M46" s="3"/>
      <c r="N46" s="3"/>
      <c r="O46" s="3"/>
      <c r="P46" s="3"/>
      <c r="Q46" s="11"/>
      <c r="R46" s="11"/>
      <c r="S46" s="11"/>
      <c r="T46" s="11"/>
      <c r="U46" s="11"/>
      <c r="V46" s="126"/>
      <c r="W46" s="55"/>
    </row>
    <row r="47" spans="1:23" ht="20.05" customHeight="1" x14ac:dyDescent="0.4">
      <c r="A47" s="207"/>
      <c r="B47" s="294" t="s">
        <v>23</v>
      </c>
      <c r="C47" s="295"/>
      <c r="D47" s="295"/>
      <c r="E47" s="296"/>
      <c r="F47" s="313" t="s">
        <v>17</v>
      </c>
      <c r="G47" s="295"/>
      <c r="H47" s="296"/>
      <c r="I47" s="136"/>
      <c r="J47" s="3"/>
      <c r="K47" s="3"/>
      <c r="L47" s="3"/>
      <c r="M47" s="3"/>
      <c r="N47" s="3"/>
      <c r="O47" s="3"/>
      <c r="P47" s="3"/>
      <c r="Q47" s="11"/>
      <c r="R47" s="11"/>
      <c r="S47" s="11"/>
      <c r="T47" s="11"/>
      <c r="U47" s="11"/>
      <c r="V47" s="126"/>
      <c r="W47" s="55"/>
    </row>
    <row r="48" spans="1:23" ht="20.05" customHeight="1" x14ac:dyDescent="0.4">
      <c r="A48" s="207"/>
      <c r="B48" s="294" t="s">
        <v>24</v>
      </c>
      <c r="C48" s="295"/>
      <c r="D48" s="295"/>
      <c r="E48" s="296"/>
      <c r="F48" s="313" t="s">
        <v>56</v>
      </c>
      <c r="G48" s="295"/>
      <c r="H48" s="296"/>
      <c r="I48" s="136"/>
      <c r="J48" s="3"/>
      <c r="K48" s="3"/>
      <c r="L48" s="3"/>
      <c r="M48" s="3"/>
      <c r="N48" s="3"/>
      <c r="O48" s="3"/>
      <c r="P48" s="3"/>
      <c r="Q48" s="11"/>
      <c r="R48" s="11"/>
      <c r="S48" s="11"/>
      <c r="T48" s="11"/>
      <c r="U48" s="11"/>
      <c r="V48" s="126"/>
      <c r="W48" s="55"/>
    </row>
    <row r="49" spans="1:26" ht="30" customHeight="1" x14ac:dyDescent="0.4">
      <c r="A49" s="207"/>
      <c r="B49" s="314" t="s">
        <v>1</v>
      </c>
      <c r="C49" s="315"/>
      <c r="D49" s="315"/>
      <c r="E49" s="315"/>
      <c r="F49" s="315"/>
      <c r="G49" s="315"/>
      <c r="H49" s="315"/>
      <c r="I49" s="316"/>
      <c r="J49" s="3"/>
      <c r="K49" s="3"/>
      <c r="L49" s="3"/>
      <c r="M49" s="3"/>
      <c r="N49" s="3"/>
      <c r="O49" s="3"/>
      <c r="P49" s="3"/>
      <c r="Q49" s="11"/>
      <c r="R49" s="11"/>
      <c r="S49" s="11"/>
      <c r="T49" s="11"/>
      <c r="U49" s="11"/>
      <c r="V49" s="126"/>
      <c r="W49" s="55"/>
    </row>
    <row r="50" spans="1:26" x14ac:dyDescent="0.4">
      <c r="A50" s="15"/>
      <c r="B50" s="211" t="s">
        <v>142</v>
      </c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11"/>
      <c r="R50" s="11"/>
      <c r="S50" s="11"/>
      <c r="T50" s="11"/>
      <c r="U50" s="11"/>
      <c r="V50" s="126"/>
      <c r="W50" s="55"/>
    </row>
    <row r="51" spans="1:26" x14ac:dyDescent="0.4">
      <c r="A51" s="15"/>
      <c r="B51" s="42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11"/>
      <c r="R51" s="11"/>
      <c r="S51" s="11"/>
      <c r="T51" s="11"/>
      <c r="U51" s="11"/>
      <c r="V51" s="126"/>
      <c r="W51" s="55"/>
    </row>
    <row r="52" spans="1:26" x14ac:dyDescent="0.4">
      <c r="A52" s="15"/>
      <c r="B52" s="42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11"/>
      <c r="R52" s="11"/>
      <c r="S52" s="11"/>
      <c r="T52" s="11"/>
      <c r="U52" s="11"/>
      <c r="V52" s="126"/>
      <c r="W52" s="55"/>
    </row>
    <row r="53" spans="1:26" x14ac:dyDescent="0.4">
      <c r="A53" s="15"/>
      <c r="B53" s="211" t="s">
        <v>57</v>
      </c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11"/>
      <c r="R53" s="11"/>
      <c r="S53" s="11"/>
      <c r="T53" s="11"/>
      <c r="U53" s="11"/>
      <c r="V53" s="126"/>
      <c r="W53" s="55"/>
    </row>
    <row r="54" spans="1:26" x14ac:dyDescent="0.4">
      <c r="A54" s="2"/>
      <c r="B54" s="308" t="s">
        <v>53</v>
      </c>
      <c r="C54" s="309"/>
      <c r="D54" s="135"/>
      <c r="E54" s="135" t="s">
        <v>47</v>
      </c>
      <c r="F54" s="135" t="s">
        <v>48</v>
      </c>
      <c r="G54" s="135" t="s">
        <v>32</v>
      </c>
      <c r="H54" s="135" t="s">
        <v>54</v>
      </c>
      <c r="I54" s="135" t="s">
        <v>55</v>
      </c>
      <c r="J54" s="134"/>
      <c r="K54" s="134"/>
      <c r="L54" s="134"/>
      <c r="M54" s="134"/>
      <c r="N54" s="134"/>
      <c r="O54" s="134"/>
      <c r="P54" s="134"/>
      <c r="Q54" s="132"/>
      <c r="R54" s="132"/>
      <c r="S54" s="132"/>
      <c r="T54" s="132"/>
      <c r="U54" s="132"/>
      <c r="V54" s="154"/>
      <c r="W54" s="55"/>
    </row>
    <row r="55" spans="1:26" x14ac:dyDescent="0.4">
      <c r="A55" s="10"/>
      <c r="B55" s="303" t="s">
        <v>58</v>
      </c>
      <c r="C55" s="300"/>
      <c r="D55" s="300"/>
      <c r="E55" s="141"/>
      <c r="F55" s="141"/>
      <c r="G55" s="141"/>
      <c r="H55" s="142"/>
      <c r="I55" s="142"/>
      <c r="J55" s="142"/>
      <c r="K55" s="142"/>
      <c r="L55" s="142"/>
      <c r="M55" s="142"/>
      <c r="N55" s="142"/>
      <c r="O55" s="142"/>
      <c r="P55" s="142"/>
      <c r="Q55" s="143"/>
      <c r="R55" s="143"/>
      <c r="S55" s="143"/>
      <c r="T55" s="143"/>
      <c r="U55" s="143"/>
      <c r="V55" s="155"/>
      <c r="W55" s="219"/>
      <c r="X55" s="144"/>
      <c r="Y55" s="144"/>
      <c r="Z55" s="144"/>
    </row>
    <row r="56" spans="1:26" x14ac:dyDescent="0.4">
      <c r="A56" s="10"/>
      <c r="B56" s="304" t="s">
        <v>59</v>
      </c>
      <c r="C56" s="262"/>
      <c r="D56" s="262"/>
      <c r="E56" s="69">
        <f>'SO 5105'!L95</f>
        <v>0</v>
      </c>
      <c r="F56" s="69">
        <f>'SO 5105'!M95</f>
        <v>0</v>
      </c>
      <c r="G56" s="69">
        <f>'SO 5105'!I95</f>
        <v>0</v>
      </c>
      <c r="H56" s="145">
        <f>'SO 5105'!S95</f>
        <v>0.18</v>
      </c>
      <c r="I56" s="145">
        <f>'SO 5105'!V95</f>
        <v>0</v>
      </c>
      <c r="J56" s="145"/>
      <c r="K56" s="145"/>
      <c r="L56" s="145"/>
      <c r="M56" s="145"/>
      <c r="N56" s="145"/>
      <c r="O56" s="145"/>
      <c r="P56" s="145"/>
      <c r="Q56" s="144"/>
      <c r="R56" s="144"/>
      <c r="S56" s="144"/>
      <c r="T56" s="144"/>
      <c r="U56" s="144"/>
      <c r="V56" s="156"/>
      <c r="W56" s="219"/>
      <c r="X56" s="144"/>
      <c r="Y56" s="144"/>
      <c r="Z56" s="144"/>
    </row>
    <row r="57" spans="1:26" x14ac:dyDescent="0.4">
      <c r="A57" s="10"/>
      <c r="B57" s="304" t="s">
        <v>60</v>
      </c>
      <c r="C57" s="262"/>
      <c r="D57" s="262"/>
      <c r="E57" s="69">
        <f>'SO 5105'!L105</f>
        <v>0</v>
      </c>
      <c r="F57" s="69">
        <f>'SO 5105'!M105</f>
        <v>0</v>
      </c>
      <c r="G57" s="69">
        <f>'SO 5105'!I105</f>
        <v>0</v>
      </c>
      <c r="H57" s="145">
        <f>'SO 5105'!S105</f>
        <v>1383.4</v>
      </c>
      <c r="I57" s="145">
        <f>'SO 5105'!V105</f>
        <v>0</v>
      </c>
      <c r="J57" s="145"/>
      <c r="K57" s="145"/>
      <c r="L57" s="145"/>
      <c r="M57" s="145"/>
      <c r="N57" s="145"/>
      <c r="O57" s="145"/>
      <c r="P57" s="145"/>
      <c r="Q57" s="144"/>
      <c r="R57" s="144"/>
      <c r="S57" s="144"/>
      <c r="T57" s="144"/>
      <c r="U57" s="144"/>
      <c r="V57" s="156"/>
      <c r="W57" s="219"/>
      <c r="X57" s="144"/>
      <c r="Y57" s="144"/>
      <c r="Z57" s="144"/>
    </row>
    <row r="58" spans="1:26" x14ac:dyDescent="0.4">
      <c r="A58" s="10"/>
      <c r="B58" s="304" t="s">
        <v>143</v>
      </c>
      <c r="C58" s="262"/>
      <c r="D58" s="262"/>
      <c r="E58" s="69">
        <f>'SO 5105'!L112</f>
        <v>0</v>
      </c>
      <c r="F58" s="69">
        <f>'SO 5105'!M112</f>
        <v>0</v>
      </c>
      <c r="G58" s="69">
        <f>'SO 5105'!I112</f>
        <v>0</v>
      </c>
      <c r="H58" s="145">
        <f>'SO 5105'!S112</f>
        <v>173.03</v>
      </c>
      <c r="I58" s="145">
        <f>'SO 5105'!V112</f>
        <v>0</v>
      </c>
      <c r="J58" s="145"/>
      <c r="K58" s="145"/>
      <c r="L58" s="145"/>
      <c r="M58" s="145"/>
      <c r="N58" s="145"/>
      <c r="O58" s="145"/>
      <c r="P58" s="145"/>
      <c r="Q58" s="144"/>
      <c r="R58" s="144"/>
      <c r="S58" s="144"/>
      <c r="T58" s="144"/>
      <c r="U58" s="144"/>
      <c r="V58" s="156"/>
      <c r="W58" s="219"/>
      <c r="X58" s="144"/>
      <c r="Y58" s="144"/>
      <c r="Z58" s="144"/>
    </row>
    <row r="59" spans="1:26" x14ac:dyDescent="0.4">
      <c r="A59" s="10"/>
      <c r="B59" s="304" t="s">
        <v>144</v>
      </c>
      <c r="C59" s="262"/>
      <c r="D59" s="262"/>
      <c r="E59" s="69">
        <f>'SO 5105'!L117</f>
        <v>0</v>
      </c>
      <c r="F59" s="69">
        <f>'SO 5105'!M117</f>
        <v>0</v>
      </c>
      <c r="G59" s="69">
        <f>'SO 5105'!I117</f>
        <v>0</v>
      </c>
      <c r="H59" s="145">
        <f>'SO 5105'!S117</f>
        <v>45.67</v>
      </c>
      <c r="I59" s="145">
        <f>'SO 5105'!V117</f>
        <v>0</v>
      </c>
      <c r="J59" s="145"/>
      <c r="K59" s="145"/>
      <c r="L59" s="145"/>
      <c r="M59" s="145"/>
      <c r="N59" s="145"/>
      <c r="O59" s="145"/>
      <c r="P59" s="145"/>
      <c r="Q59" s="144"/>
      <c r="R59" s="144"/>
      <c r="S59" s="144"/>
      <c r="T59" s="144"/>
      <c r="U59" s="144"/>
      <c r="V59" s="156"/>
      <c r="W59" s="219"/>
      <c r="X59" s="144"/>
      <c r="Y59" s="144"/>
      <c r="Z59" s="144"/>
    </row>
    <row r="60" spans="1:26" x14ac:dyDescent="0.4">
      <c r="A60" s="10"/>
      <c r="B60" s="304" t="s">
        <v>61</v>
      </c>
      <c r="C60" s="262"/>
      <c r="D60" s="262"/>
      <c r="E60" s="69">
        <f>'SO 5105'!L121</f>
        <v>0</v>
      </c>
      <c r="F60" s="69">
        <f>'SO 5105'!M121</f>
        <v>0</v>
      </c>
      <c r="G60" s="69">
        <f>'SO 5105'!I121</f>
        <v>0</v>
      </c>
      <c r="H60" s="145">
        <f>'SO 5105'!S121</f>
        <v>91.33</v>
      </c>
      <c r="I60" s="145">
        <f>'SO 5105'!V121</f>
        <v>0</v>
      </c>
      <c r="J60" s="145"/>
      <c r="K60" s="145"/>
      <c r="L60" s="145"/>
      <c r="M60" s="145"/>
      <c r="N60" s="145"/>
      <c r="O60" s="145"/>
      <c r="P60" s="145"/>
      <c r="Q60" s="144"/>
      <c r="R60" s="144"/>
      <c r="S60" s="144"/>
      <c r="T60" s="144"/>
      <c r="U60" s="144"/>
      <c r="V60" s="156"/>
      <c r="W60" s="219"/>
      <c r="X60" s="144"/>
      <c r="Y60" s="144"/>
      <c r="Z60" s="144"/>
    </row>
    <row r="61" spans="1:26" x14ac:dyDescent="0.4">
      <c r="A61" s="10"/>
      <c r="B61" s="304" t="s">
        <v>62</v>
      </c>
      <c r="C61" s="262"/>
      <c r="D61" s="262"/>
      <c r="E61" s="69">
        <f>'SO 5105'!L131</f>
        <v>0</v>
      </c>
      <c r="F61" s="69">
        <f>'SO 5105'!M131</f>
        <v>0</v>
      </c>
      <c r="G61" s="69">
        <f>'SO 5105'!I131</f>
        <v>0</v>
      </c>
      <c r="H61" s="145">
        <f>'SO 5105'!S131</f>
        <v>615.98</v>
      </c>
      <c r="I61" s="145">
        <f>'SO 5105'!V131</f>
        <v>0</v>
      </c>
      <c r="J61" s="145"/>
      <c r="K61" s="145"/>
      <c r="L61" s="145"/>
      <c r="M61" s="145"/>
      <c r="N61" s="145"/>
      <c r="O61" s="145"/>
      <c r="P61" s="145"/>
      <c r="Q61" s="144"/>
      <c r="R61" s="144"/>
      <c r="S61" s="144"/>
      <c r="T61" s="144"/>
      <c r="U61" s="144"/>
      <c r="V61" s="156"/>
      <c r="W61" s="219"/>
      <c r="X61" s="144"/>
      <c r="Y61" s="144"/>
      <c r="Z61" s="144"/>
    </row>
    <row r="62" spans="1:26" x14ac:dyDescent="0.4">
      <c r="A62" s="10"/>
      <c r="B62" s="304" t="s">
        <v>63</v>
      </c>
      <c r="C62" s="262"/>
      <c r="D62" s="262"/>
      <c r="E62" s="69">
        <f>'SO 5105'!L135</f>
        <v>0</v>
      </c>
      <c r="F62" s="69">
        <f>'SO 5105'!M135</f>
        <v>0</v>
      </c>
      <c r="G62" s="69">
        <f>'SO 5105'!I135</f>
        <v>0</v>
      </c>
      <c r="H62" s="145">
        <f>'SO 5105'!S135</f>
        <v>0</v>
      </c>
      <c r="I62" s="145">
        <f>'SO 5105'!V135</f>
        <v>0</v>
      </c>
      <c r="J62" s="145"/>
      <c r="K62" s="145"/>
      <c r="L62" s="145"/>
      <c r="M62" s="145"/>
      <c r="N62" s="145"/>
      <c r="O62" s="145"/>
      <c r="P62" s="145"/>
      <c r="Q62" s="144"/>
      <c r="R62" s="144"/>
      <c r="S62" s="144"/>
      <c r="T62" s="144"/>
      <c r="U62" s="144"/>
      <c r="V62" s="156"/>
      <c r="W62" s="219"/>
      <c r="X62" s="144"/>
      <c r="Y62" s="144"/>
      <c r="Z62" s="144"/>
    </row>
    <row r="63" spans="1:26" x14ac:dyDescent="0.4">
      <c r="A63" s="10"/>
      <c r="B63" s="305" t="s">
        <v>58</v>
      </c>
      <c r="C63" s="287"/>
      <c r="D63" s="287"/>
      <c r="E63" s="146">
        <f>'SO 5105'!L137</f>
        <v>0</v>
      </c>
      <c r="F63" s="146">
        <f>'SO 5105'!M137</f>
        <v>0</v>
      </c>
      <c r="G63" s="146">
        <f>'SO 5105'!I137</f>
        <v>0</v>
      </c>
      <c r="H63" s="147">
        <f>'SO 5105'!S137</f>
        <v>2309.6</v>
      </c>
      <c r="I63" s="147">
        <f>'SO 5105'!V137</f>
        <v>0</v>
      </c>
      <c r="J63" s="147"/>
      <c r="K63" s="147"/>
      <c r="L63" s="147"/>
      <c r="M63" s="147"/>
      <c r="N63" s="147"/>
      <c r="O63" s="147"/>
      <c r="P63" s="147"/>
      <c r="Q63" s="144"/>
      <c r="R63" s="144"/>
      <c r="S63" s="144"/>
      <c r="T63" s="144"/>
      <c r="U63" s="144"/>
      <c r="V63" s="156"/>
      <c r="W63" s="219"/>
      <c r="X63" s="144"/>
      <c r="Y63" s="144"/>
      <c r="Z63" s="144"/>
    </row>
    <row r="64" spans="1:26" x14ac:dyDescent="0.4">
      <c r="A64" s="1"/>
      <c r="B64" s="212"/>
      <c r="C64" s="1"/>
      <c r="D64" s="1"/>
      <c r="E64" s="139"/>
      <c r="F64" s="139"/>
      <c r="G64" s="139"/>
      <c r="H64" s="140"/>
      <c r="I64" s="140"/>
      <c r="J64" s="140"/>
      <c r="K64" s="140"/>
      <c r="L64" s="140"/>
      <c r="M64" s="140"/>
      <c r="N64" s="140"/>
      <c r="O64" s="140"/>
      <c r="P64" s="140"/>
      <c r="V64" s="157"/>
      <c r="W64" s="55"/>
    </row>
    <row r="65" spans="1:26" x14ac:dyDescent="0.4">
      <c r="A65" s="10"/>
      <c r="B65" s="305" t="s">
        <v>64</v>
      </c>
      <c r="C65" s="287"/>
      <c r="D65" s="287"/>
      <c r="E65" s="69"/>
      <c r="F65" s="69"/>
      <c r="G65" s="69"/>
      <c r="H65" s="145"/>
      <c r="I65" s="145"/>
      <c r="J65" s="145"/>
      <c r="K65" s="145"/>
      <c r="L65" s="145"/>
      <c r="M65" s="145"/>
      <c r="N65" s="145"/>
      <c r="O65" s="145"/>
      <c r="P65" s="145"/>
      <c r="Q65" s="144"/>
      <c r="R65" s="144"/>
      <c r="S65" s="144"/>
      <c r="T65" s="144"/>
      <c r="U65" s="144"/>
      <c r="V65" s="156"/>
      <c r="W65" s="219"/>
      <c r="X65" s="144"/>
      <c r="Y65" s="144"/>
      <c r="Z65" s="144"/>
    </row>
    <row r="66" spans="1:26" x14ac:dyDescent="0.4">
      <c r="A66" s="10"/>
      <c r="B66" s="304" t="s">
        <v>145</v>
      </c>
      <c r="C66" s="262"/>
      <c r="D66" s="262"/>
      <c r="E66" s="69">
        <f>'SO 5105'!L144</f>
        <v>0</v>
      </c>
      <c r="F66" s="69">
        <f>'SO 5105'!M144</f>
        <v>0</v>
      </c>
      <c r="G66" s="69">
        <f>'SO 5105'!I144</f>
        <v>0</v>
      </c>
      <c r="H66" s="145">
        <f>'SO 5105'!S144</f>
        <v>0.09</v>
      </c>
      <c r="I66" s="145">
        <f>'SO 5105'!V144</f>
        <v>0</v>
      </c>
      <c r="J66" s="145"/>
      <c r="K66" s="145"/>
      <c r="L66" s="145"/>
      <c r="M66" s="145"/>
      <c r="N66" s="145"/>
      <c r="O66" s="145"/>
      <c r="P66" s="145"/>
      <c r="Q66" s="144"/>
      <c r="R66" s="144"/>
      <c r="S66" s="144"/>
      <c r="T66" s="144"/>
      <c r="U66" s="144"/>
      <c r="V66" s="156"/>
      <c r="W66" s="219"/>
      <c r="X66" s="144"/>
      <c r="Y66" s="144"/>
      <c r="Z66" s="144"/>
    </row>
    <row r="67" spans="1:26" x14ac:dyDescent="0.4">
      <c r="A67" s="10"/>
      <c r="B67" s="305" t="s">
        <v>64</v>
      </c>
      <c r="C67" s="287"/>
      <c r="D67" s="287"/>
      <c r="E67" s="146">
        <f>'SO 5105'!L146</f>
        <v>0</v>
      </c>
      <c r="F67" s="146">
        <f>'SO 5105'!M146</f>
        <v>0</v>
      </c>
      <c r="G67" s="146">
        <f>'SO 5105'!I146</f>
        <v>0</v>
      </c>
      <c r="H67" s="147">
        <f>'SO 5105'!S146</f>
        <v>0.09</v>
      </c>
      <c r="I67" s="147">
        <f>'SO 5105'!V146</f>
        <v>0</v>
      </c>
      <c r="J67" s="147"/>
      <c r="K67" s="147"/>
      <c r="L67" s="147"/>
      <c r="M67" s="147"/>
      <c r="N67" s="147"/>
      <c r="O67" s="147"/>
      <c r="P67" s="147"/>
      <c r="Q67" s="144"/>
      <c r="R67" s="144"/>
      <c r="S67" s="144"/>
      <c r="T67" s="144"/>
      <c r="U67" s="144"/>
      <c r="V67" s="156"/>
      <c r="W67" s="219"/>
      <c r="X67" s="144"/>
      <c r="Y67" s="144"/>
      <c r="Z67" s="144"/>
    </row>
    <row r="68" spans="1:26" x14ac:dyDescent="0.4">
      <c r="A68" s="1"/>
      <c r="B68" s="212"/>
      <c r="C68" s="1"/>
      <c r="D68" s="1"/>
      <c r="E68" s="139"/>
      <c r="F68" s="139"/>
      <c r="G68" s="139"/>
      <c r="H68" s="140"/>
      <c r="I68" s="140"/>
      <c r="J68" s="140"/>
      <c r="K68" s="140"/>
      <c r="L68" s="140"/>
      <c r="M68" s="140"/>
      <c r="N68" s="140"/>
      <c r="O68" s="140"/>
      <c r="P68" s="140"/>
      <c r="V68" s="157"/>
      <c r="W68" s="55"/>
    </row>
    <row r="69" spans="1:26" x14ac:dyDescent="0.4">
      <c r="A69" s="148"/>
      <c r="B69" s="306" t="s">
        <v>66</v>
      </c>
      <c r="C69" s="307"/>
      <c r="D69" s="307"/>
      <c r="E69" s="150">
        <f>'SO 5105'!L147</f>
        <v>0</v>
      </c>
      <c r="F69" s="150">
        <f>'SO 5105'!M147</f>
        <v>0</v>
      </c>
      <c r="G69" s="150">
        <f>'SO 5105'!I147</f>
        <v>0</v>
      </c>
      <c r="H69" s="151">
        <f>'SO 5105'!S147</f>
        <v>2309.69</v>
      </c>
      <c r="I69" s="151">
        <f>'SO 5105'!V147</f>
        <v>0</v>
      </c>
      <c r="J69" s="152"/>
      <c r="K69" s="152"/>
      <c r="L69" s="152"/>
      <c r="M69" s="152"/>
      <c r="N69" s="152"/>
      <c r="O69" s="152"/>
      <c r="P69" s="152"/>
      <c r="Q69" s="153"/>
      <c r="R69" s="153"/>
      <c r="S69" s="153"/>
      <c r="T69" s="153"/>
      <c r="U69" s="153"/>
      <c r="V69" s="158"/>
      <c r="W69" s="219"/>
      <c r="X69" s="149"/>
      <c r="Y69" s="149"/>
      <c r="Z69" s="149"/>
    </row>
    <row r="70" spans="1:26" x14ac:dyDescent="0.4">
      <c r="A70" s="15"/>
      <c r="B70" s="42"/>
      <c r="C70" s="3"/>
      <c r="D70" s="3"/>
      <c r="E70" s="14"/>
      <c r="F70" s="14"/>
      <c r="G70" s="14"/>
      <c r="H70" s="159"/>
      <c r="I70" s="159"/>
      <c r="J70" s="159"/>
      <c r="K70" s="159"/>
      <c r="L70" s="159"/>
      <c r="M70" s="159"/>
      <c r="N70" s="159"/>
      <c r="O70" s="159"/>
      <c r="P70" s="159"/>
      <c r="Q70" s="11"/>
      <c r="R70" s="11"/>
      <c r="S70" s="11"/>
      <c r="T70" s="11"/>
      <c r="U70" s="11"/>
      <c r="V70" s="11"/>
      <c r="W70" s="55"/>
    </row>
    <row r="71" spans="1:26" x14ac:dyDescent="0.4">
      <c r="A71" s="15"/>
      <c r="B71" s="42"/>
      <c r="C71" s="3"/>
      <c r="D71" s="3"/>
      <c r="E71" s="14"/>
      <c r="F71" s="14"/>
      <c r="G71" s="14"/>
      <c r="H71" s="159"/>
      <c r="I71" s="159"/>
      <c r="J71" s="159"/>
      <c r="K71" s="159"/>
      <c r="L71" s="159"/>
      <c r="M71" s="159"/>
      <c r="N71" s="159"/>
      <c r="O71" s="159"/>
      <c r="P71" s="159"/>
      <c r="Q71" s="11"/>
      <c r="R71" s="11"/>
      <c r="S71" s="11"/>
      <c r="T71" s="11"/>
      <c r="U71" s="11"/>
      <c r="V71" s="11"/>
      <c r="W71" s="55"/>
    </row>
    <row r="72" spans="1:26" x14ac:dyDescent="0.4">
      <c r="A72" s="15"/>
      <c r="B72" s="38"/>
      <c r="C72" s="8"/>
      <c r="D72" s="8"/>
      <c r="E72" s="27"/>
      <c r="F72" s="27"/>
      <c r="G72" s="27"/>
      <c r="H72" s="160"/>
      <c r="I72" s="160"/>
      <c r="J72" s="160"/>
      <c r="K72" s="160"/>
      <c r="L72" s="160"/>
      <c r="M72" s="160"/>
      <c r="N72" s="160"/>
      <c r="O72" s="160"/>
      <c r="P72" s="160"/>
      <c r="Q72" s="16"/>
      <c r="R72" s="16"/>
      <c r="S72" s="16"/>
      <c r="T72" s="16"/>
      <c r="U72" s="16"/>
      <c r="V72" s="16"/>
      <c r="W72" s="55"/>
    </row>
    <row r="73" spans="1:26" ht="35.049999999999997" customHeight="1" x14ac:dyDescent="0.4">
      <c r="A73" s="1"/>
      <c r="B73" s="301" t="s">
        <v>67</v>
      </c>
      <c r="C73" s="302"/>
      <c r="D73" s="302"/>
      <c r="E73" s="302"/>
      <c r="F73" s="302"/>
      <c r="G73" s="302"/>
      <c r="H73" s="302"/>
      <c r="I73" s="302"/>
      <c r="J73" s="302"/>
      <c r="K73" s="302"/>
      <c r="L73" s="302"/>
      <c r="M73" s="302"/>
      <c r="N73" s="302"/>
      <c r="O73" s="302"/>
      <c r="P73" s="302"/>
      <c r="Q73" s="302"/>
      <c r="R73" s="302"/>
      <c r="S73" s="302"/>
      <c r="T73" s="302"/>
      <c r="U73" s="302"/>
      <c r="V73" s="302"/>
      <c r="W73" s="55"/>
    </row>
    <row r="74" spans="1:26" x14ac:dyDescent="0.4">
      <c r="A74" s="15"/>
      <c r="B74" s="99"/>
      <c r="C74" s="19"/>
      <c r="D74" s="19"/>
      <c r="E74" s="101"/>
      <c r="F74" s="101"/>
      <c r="G74" s="101"/>
      <c r="H74" s="174"/>
      <c r="I74" s="174"/>
      <c r="J74" s="174"/>
      <c r="K74" s="174"/>
      <c r="L74" s="174"/>
      <c r="M74" s="174"/>
      <c r="N74" s="174"/>
      <c r="O74" s="174"/>
      <c r="P74" s="174"/>
      <c r="Q74" s="20"/>
      <c r="R74" s="20"/>
      <c r="S74" s="20"/>
      <c r="T74" s="20"/>
      <c r="U74" s="20"/>
      <c r="V74" s="20"/>
      <c r="W74" s="55"/>
    </row>
    <row r="75" spans="1:26" ht="20.05" customHeight="1" x14ac:dyDescent="0.4">
      <c r="A75" s="207"/>
      <c r="B75" s="291" t="s">
        <v>22</v>
      </c>
      <c r="C75" s="292"/>
      <c r="D75" s="292"/>
      <c r="E75" s="293"/>
      <c r="F75" s="172"/>
      <c r="G75" s="172"/>
      <c r="H75" s="173" t="s">
        <v>19</v>
      </c>
      <c r="I75" s="297"/>
      <c r="J75" s="298"/>
      <c r="K75" s="298"/>
      <c r="L75" s="298"/>
      <c r="M75" s="298"/>
      <c r="N75" s="298"/>
      <c r="O75" s="298"/>
      <c r="P75" s="299"/>
      <c r="Q75" s="18"/>
      <c r="R75" s="18"/>
      <c r="S75" s="18"/>
      <c r="T75" s="18"/>
      <c r="U75" s="18"/>
      <c r="V75" s="18"/>
      <c r="W75" s="55"/>
    </row>
    <row r="76" spans="1:26" ht="20.05" customHeight="1" x14ac:dyDescent="0.4">
      <c r="A76" s="207"/>
      <c r="B76" s="294" t="s">
        <v>23</v>
      </c>
      <c r="C76" s="295"/>
      <c r="D76" s="295"/>
      <c r="E76" s="296"/>
      <c r="F76" s="168"/>
      <c r="G76" s="168"/>
      <c r="H76" s="169" t="s">
        <v>17</v>
      </c>
      <c r="I76" s="169"/>
      <c r="J76" s="159"/>
      <c r="K76" s="159"/>
      <c r="L76" s="159"/>
      <c r="M76" s="159"/>
      <c r="N76" s="159"/>
      <c r="O76" s="159"/>
      <c r="P76" s="159"/>
      <c r="Q76" s="11"/>
      <c r="R76" s="11"/>
      <c r="S76" s="11"/>
      <c r="T76" s="11"/>
      <c r="U76" s="11"/>
      <c r="V76" s="11"/>
      <c r="W76" s="55"/>
    </row>
    <row r="77" spans="1:26" ht="20.05" customHeight="1" x14ac:dyDescent="0.4">
      <c r="A77" s="207"/>
      <c r="B77" s="294" t="s">
        <v>24</v>
      </c>
      <c r="C77" s="295"/>
      <c r="D77" s="295"/>
      <c r="E77" s="296"/>
      <c r="F77" s="168"/>
      <c r="G77" s="168"/>
      <c r="H77" s="169" t="s">
        <v>78</v>
      </c>
      <c r="I77" s="169" t="s">
        <v>21</v>
      </c>
      <c r="J77" s="159"/>
      <c r="K77" s="159"/>
      <c r="L77" s="159"/>
      <c r="M77" s="159"/>
      <c r="N77" s="159"/>
      <c r="O77" s="159"/>
      <c r="P77" s="159"/>
      <c r="Q77" s="11"/>
      <c r="R77" s="11"/>
      <c r="S77" s="11"/>
      <c r="T77" s="11"/>
      <c r="U77" s="11"/>
      <c r="V77" s="11"/>
      <c r="W77" s="55"/>
    </row>
    <row r="78" spans="1:26" ht="20.05" customHeight="1" x14ac:dyDescent="0.4">
      <c r="A78" s="15"/>
      <c r="B78" s="211" t="s">
        <v>79</v>
      </c>
      <c r="C78" s="3"/>
      <c r="D78" s="3"/>
      <c r="E78" s="14"/>
      <c r="F78" s="14"/>
      <c r="G78" s="14"/>
      <c r="H78" s="159"/>
      <c r="I78" s="159"/>
      <c r="J78" s="159"/>
      <c r="K78" s="159"/>
      <c r="L78" s="159"/>
      <c r="M78" s="159"/>
      <c r="N78" s="159"/>
      <c r="O78" s="159"/>
      <c r="P78" s="159"/>
      <c r="Q78" s="11"/>
      <c r="R78" s="11"/>
      <c r="S78" s="11"/>
      <c r="T78" s="11"/>
      <c r="U78" s="11"/>
      <c r="V78" s="11"/>
      <c r="W78" s="55"/>
    </row>
    <row r="79" spans="1:26" ht="20.05" customHeight="1" x14ac:dyDescent="0.4">
      <c r="A79" s="15"/>
      <c r="B79" s="211" t="s">
        <v>142</v>
      </c>
      <c r="C79" s="3"/>
      <c r="D79" s="3"/>
      <c r="E79" s="14"/>
      <c r="F79" s="14"/>
      <c r="G79" s="14"/>
      <c r="H79" s="159"/>
      <c r="I79" s="159"/>
      <c r="J79" s="159"/>
      <c r="K79" s="159"/>
      <c r="L79" s="159"/>
      <c r="M79" s="159"/>
      <c r="N79" s="159"/>
      <c r="O79" s="159"/>
      <c r="P79" s="159"/>
      <c r="Q79" s="11"/>
      <c r="R79" s="11"/>
      <c r="S79" s="11"/>
      <c r="T79" s="11"/>
      <c r="U79" s="11"/>
      <c r="V79" s="11"/>
      <c r="W79" s="55"/>
    </row>
    <row r="80" spans="1:26" ht="20.05" customHeight="1" x14ac:dyDescent="0.4">
      <c r="A80" s="15"/>
      <c r="B80" s="42"/>
      <c r="C80" s="3"/>
      <c r="D80" s="3"/>
      <c r="E80" s="14"/>
      <c r="F80" s="14"/>
      <c r="G80" s="14"/>
      <c r="H80" s="159"/>
      <c r="I80" s="159"/>
      <c r="J80" s="159"/>
      <c r="K80" s="159"/>
      <c r="L80" s="159"/>
      <c r="M80" s="159"/>
      <c r="N80" s="159"/>
      <c r="O80" s="159"/>
      <c r="P80" s="159"/>
      <c r="Q80" s="11"/>
      <c r="R80" s="11"/>
      <c r="S80" s="11"/>
      <c r="T80" s="11"/>
      <c r="U80" s="11"/>
      <c r="V80" s="11"/>
      <c r="W80" s="55"/>
    </row>
    <row r="81" spans="1:26" ht="20.05" customHeight="1" x14ac:dyDescent="0.4">
      <c r="A81" s="15"/>
      <c r="B81" s="42"/>
      <c r="C81" s="3"/>
      <c r="D81" s="3"/>
      <c r="E81" s="14"/>
      <c r="F81" s="14"/>
      <c r="G81" s="14"/>
      <c r="H81" s="159"/>
      <c r="I81" s="159"/>
      <c r="J81" s="159"/>
      <c r="K81" s="159"/>
      <c r="L81" s="159"/>
      <c r="M81" s="159"/>
      <c r="N81" s="159"/>
      <c r="O81" s="159"/>
      <c r="P81" s="159"/>
      <c r="Q81" s="11"/>
      <c r="R81" s="11"/>
      <c r="S81" s="11"/>
      <c r="T81" s="11"/>
      <c r="U81" s="11"/>
      <c r="V81" s="11"/>
      <c r="W81" s="55"/>
    </row>
    <row r="82" spans="1:26" ht="20.05" customHeight="1" x14ac:dyDescent="0.4">
      <c r="A82" s="15"/>
      <c r="B82" s="213" t="s">
        <v>57</v>
      </c>
      <c r="C82" s="170"/>
      <c r="D82" s="170"/>
      <c r="E82" s="14"/>
      <c r="F82" s="14"/>
      <c r="G82" s="14"/>
      <c r="H82" s="159"/>
      <c r="I82" s="159"/>
      <c r="J82" s="159"/>
      <c r="K82" s="159"/>
      <c r="L82" s="159"/>
      <c r="M82" s="159"/>
      <c r="N82" s="159"/>
      <c r="O82" s="159"/>
      <c r="P82" s="159"/>
      <c r="Q82" s="11"/>
      <c r="R82" s="11"/>
      <c r="S82" s="11"/>
      <c r="T82" s="11"/>
      <c r="U82" s="11"/>
      <c r="V82" s="11"/>
      <c r="W82" s="55"/>
    </row>
    <row r="83" spans="1:26" x14ac:dyDescent="0.4">
      <c r="A83" s="2"/>
      <c r="B83" s="214" t="s">
        <v>68</v>
      </c>
      <c r="C83" s="135" t="s">
        <v>69</v>
      </c>
      <c r="D83" s="135" t="s">
        <v>70</v>
      </c>
      <c r="E83" s="161"/>
      <c r="F83" s="161" t="s">
        <v>71</v>
      </c>
      <c r="G83" s="161" t="s">
        <v>72</v>
      </c>
      <c r="H83" s="162" t="s">
        <v>73</v>
      </c>
      <c r="I83" s="162" t="s">
        <v>74</v>
      </c>
      <c r="J83" s="162"/>
      <c r="K83" s="162"/>
      <c r="L83" s="162"/>
      <c r="M83" s="162"/>
      <c r="N83" s="162"/>
      <c r="O83" s="162"/>
      <c r="P83" s="162" t="s">
        <v>75</v>
      </c>
      <c r="Q83" s="163"/>
      <c r="R83" s="163"/>
      <c r="S83" s="135" t="s">
        <v>76</v>
      </c>
      <c r="T83" s="164"/>
      <c r="U83" s="164"/>
      <c r="V83" s="135" t="s">
        <v>77</v>
      </c>
      <c r="W83" s="55"/>
    </row>
    <row r="84" spans="1:26" x14ac:dyDescent="0.4">
      <c r="A84" s="10"/>
      <c r="B84" s="75"/>
      <c r="C84" s="175"/>
      <c r="D84" s="300" t="s">
        <v>58</v>
      </c>
      <c r="E84" s="300"/>
      <c r="F84" s="141"/>
      <c r="G84" s="176"/>
      <c r="H84" s="141"/>
      <c r="I84" s="141"/>
      <c r="J84" s="142"/>
      <c r="K84" s="142"/>
      <c r="L84" s="142"/>
      <c r="M84" s="142"/>
      <c r="N84" s="142"/>
      <c r="O84" s="142"/>
      <c r="P84" s="142"/>
      <c r="Q84" s="111"/>
      <c r="R84" s="111"/>
      <c r="S84" s="111"/>
      <c r="T84" s="111"/>
      <c r="U84" s="111"/>
      <c r="V84" s="200"/>
      <c r="W84" s="219"/>
      <c r="X84" s="144"/>
      <c r="Y84" s="144"/>
      <c r="Z84" s="144"/>
    </row>
    <row r="85" spans="1:26" x14ac:dyDescent="0.4">
      <c r="A85" s="10"/>
      <c r="B85" s="57"/>
      <c r="C85" s="178">
        <v>1</v>
      </c>
      <c r="D85" s="286" t="s">
        <v>80</v>
      </c>
      <c r="E85" s="286"/>
      <c r="F85" s="69"/>
      <c r="G85" s="177"/>
      <c r="H85" s="69"/>
      <c r="I85" s="69"/>
      <c r="J85" s="145"/>
      <c r="K85" s="145"/>
      <c r="L85" s="145"/>
      <c r="M85" s="145"/>
      <c r="N85" s="145"/>
      <c r="O85" s="145"/>
      <c r="P85" s="145"/>
      <c r="Q85" s="10"/>
      <c r="R85" s="10"/>
      <c r="S85" s="10"/>
      <c r="T85" s="10"/>
      <c r="U85" s="10"/>
      <c r="V85" s="201"/>
      <c r="W85" s="219"/>
      <c r="X85" s="144"/>
      <c r="Y85" s="144"/>
      <c r="Z85" s="144"/>
    </row>
    <row r="86" spans="1:26" ht="25" customHeight="1" x14ac:dyDescent="0.4">
      <c r="A86" s="185"/>
      <c r="B86" s="215"/>
      <c r="C86" s="186" t="s">
        <v>146</v>
      </c>
      <c r="D86" s="289" t="s">
        <v>147</v>
      </c>
      <c r="E86" s="289"/>
      <c r="F86" s="180" t="s">
        <v>86</v>
      </c>
      <c r="G86" s="181">
        <v>153.23749999999998</v>
      </c>
      <c r="H86" s="180"/>
      <c r="I86" s="180">
        <f t="shared" ref="I86:I94" si="0">ROUND(G86*(H86),2)</f>
        <v>0</v>
      </c>
      <c r="J86" s="182">
        <f t="shared" ref="J86:J94" si="1">ROUND(G86*(N86),2)</f>
        <v>4053.13</v>
      </c>
      <c r="K86" s="183">
        <f t="shared" ref="K86:K94" si="2">ROUND(G86*(O86),2)</f>
        <v>0</v>
      </c>
      <c r="L86" s="183">
        <f t="shared" ref="L86:L94" si="3">ROUND(G86*(H86),2)</f>
        <v>0</v>
      </c>
      <c r="M86" s="183"/>
      <c r="N86" s="183">
        <v>26.45</v>
      </c>
      <c r="O86" s="183"/>
      <c r="P86" s="187"/>
      <c r="Q86" s="187"/>
      <c r="R86" s="187"/>
      <c r="S86" s="184">
        <f t="shared" ref="S86:S94" si="4">ROUND(G86*(P86),3)</f>
        <v>0</v>
      </c>
      <c r="T86" s="184"/>
      <c r="U86" s="184"/>
      <c r="V86" s="202"/>
      <c r="W86" s="55"/>
      <c r="Z86">
        <v>0</v>
      </c>
    </row>
    <row r="87" spans="1:26" ht="25" customHeight="1" x14ac:dyDescent="0.4">
      <c r="A87" s="185"/>
      <c r="B87" s="215"/>
      <c r="C87" s="186" t="s">
        <v>148</v>
      </c>
      <c r="D87" s="289" t="s">
        <v>149</v>
      </c>
      <c r="E87" s="289"/>
      <c r="F87" s="180" t="s">
        <v>86</v>
      </c>
      <c r="G87" s="181">
        <v>153.23699999999999</v>
      </c>
      <c r="H87" s="180"/>
      <c r="I87" s="180">
        <f t="shared" si="0"/>
        <v>0</v>
      </c>
      <c r="J87" s="182">
        <f t="shared" si="1"/>
        <v>536.33000000000004</v>
      </c>
      <c r="K87" s="183">
        <f t="shared" si="2"/>
        <v>0</v>
      </c>
      <c r="L87" s="183">
        <f t="shared" si="3"/>
        <v>0</v>
      </c>
      <c r="M87" s="183"/>
      <c r="N87" s="183">
        <v>3.5</v>
      </c>
      <c r="O87" s="183"/>
      <c r="P87" s="187"/>
      <c r="Q87" s="187"/>
      <c r="R87" s="187"/>
      <c r="S87" s="184">
        <f t="shared" si="4"/>
        <v>0</v>
      </c>
      <c r="T87" s="184"/>
      <c r="U87" s="184"/>
      <c r="V87" s="202"/>
      <c r="W87" s="55"/>
      <c r="Z87">
        <v>0</v>
      </c>
    </row>
    <row r="88" spans="1:26" ht="25" customHeight="1" x14ac:dyDescent="0.4">
      <c r="A88" s="185"/>
      <c r="B88" s="215"/>
      <c r="C88" s="186" t="s">
        <v>150</v>
      </c>
      <c r="D88" s="289" t="s">
        <v>151</v>
      </c>
      <c r="E88" s="289"/>
      <c r="F88" s="180" t="s">
        <v>95</v>
      </c>
      <c r="G88" s="181">
        <v>255.83999999999995</v>
      </c>
      <c r="H88" s="180"/>
      <c r="I88" s="180">
        <f t="shared" si="0"/>
        <v>0</v>
      </c>
      <c r="J88" s="182">
        <f t="shared" si="1"/>
        <v>1013.13</v>
      </c>
      <c r="K88" s="183">
        <f t="shared" si="2"/>
        <v>0</v>
      </c>
      <c r="L88" s="183">
        <f t="shared" si="3"/>
        <v>0</v>
      </c>
      <c r="M88" s="183"/>
      <c r="N88" s="183">
        <v>3.96</v>
      </c>
      <c r="O88" s="183"/>
      <c r="P88" s="187">
        <v>6.9999999999999999E-4</v>
      </c>
      <c r="Q88" s="187"/>
      <c r="R88" s="187">
        <v>6.9999999999999999E-4</v>
      </c>
      <c r="S88" s="184">
        <f t="shared" si="4"/>
        <v>0.17899999999999999</v>
      </c>
      <c r="T88" s="184"/>
      <c r="U88" s="184"/>
      <c r="V88" s="202"/>
      <c r="W88" s="55"/>
      <c r="Z88">
        <v>0</v>
      </c>
    </row>
    <row r="89" spans="1:26" ht="25" customHeight="1" x14ac:dyDescent="0.4">
      <c r="A89" s="185"/>
      <c r="B89" s="215"/>
      <c r="C89" s="186" t="s">
        <v>152</v>
      </c>
      <c r="D89" s="289" t="s">
        <v>153</v>
      </c>
      <c r="E89" s="289"/>
      <c r="F89" s="180" t="s">
        <v>95</v>
      </c>
      <c r="G89" s="181">
        <v>255.84</v>
      </c>
      <c r="H89" s="180"/>
      <c r="I89" s="180">
        <f t="shared" si="0"/>
        <v>0</v>
      </c>
      <c r="J89" s="182">
        <f t="shared" si="1"/>
        <v>294.22000000000003</v>
      </c>
      <c r="K89" s="183">
        <f t="shared" si="2"/>
        <v>0</v>
      </c>
      <c r="L89" s="183">
        <f t="shared" si="3"/>
        <v>0</v>
      </c>
      <c r="M89" s="183"/>
      <c r="N89" s="183">
        <v>1.1499999999999999</v>
      </c>
      <c r="O89" s="183"/>
      <c r="P89" s="187"/>
      <c r="Q89" s="187"/>
      <c r="R89" s="187"/>
      <c r="S89" s="184">
        <f t="shared" si="4"/>
        <v>0</v>
      </c>
      <c r="T89" s="184"/>
      <c r="U89" s="184"/>
      <c r="V89" s="202"/>
      <c r="W89" s="55"/>
      <c r="Z89">
        <v>0</v>
      </c>
    </row>
    <row r="90" spans="1:26" ht="25" customHeight="1" x14ac:dyDescent="0.4">
      <c r="A90" s="185"/>
      <c r="B90" s="215"/>
      <c r="C90" s="186" t="s">
        <v>154</v>
      </c>
      <c r="D90" s="289" t="s">
        <v>155</v>
      </c>
      <c r="E90" s="289"/>
      <c r="F90" s="180" t="s">
        <v>156</v>
      </c>
      <c r="G90" s="181">
        <v>107.26600000000001</v>
      </c>
      <c r="H90" s="180"/>
      <c r="I90" s="180">
        <f t="shared" si="0"/>
        <v>0</v>
      </c>
      <c r="J90" s="182">
        <f t="shared" si="1"/>
        <v>1050.1300000000001</v>
      </c>
      <c r="K90" s="183">
        <f t="shared" si="2"/>
        <v>0</v>
      </c>
      <c r="L90" s="183">
        <f t="shared" si="3"/>
        <v>0</v>
      </c>
      <c r="M90" s="183"/>
      <c r="N90" s="183">
        <v>9.7899999999999991</v>
      </c>
      <c r="O90" s="183"/>
      <c r="P90" s="187"/>
      <c r="Q90" s="187"/>
      <c r="R90" s="187"/>
      <c r="S90" s="184">
        <f t="shared" si="4"/>
        <v>0</v>
      </c>
      <c r="T90" s="184"/>
      <c r="U90" s="184"/>
      <c r="V90" s="202"/>
      <c r="W90" s="55"/>
      <c r="Z90">
        <v>0</v>
      </c>
    </row>
    <row r="91" spans="1:26" ht="25" customHeight="1" x14ac:dyDescent="0.4">
      <c r="A91" s="185"/>
      <c r="B91" s="215"/>
      <c r="C91" s="186" t="s">
        <v>157</v>
      </c>
      <c r="D91" s="289" t="s">
        <v>158</v>
      </c>
      <c r="E91" s="289"/>
      <c r="F91" s="180" t="s">
        <v>86</v>
      </c>
      <c r="G91" s="181">
        <v>107.26599999999999</v>
      </c>
      <c r="H91" s="180"/>
      <c r="I91" s="180">
        <f t="shared" si="0"/>
        <v>0</v>
      </c>
      <c r="J91" s="182">
        <f t="shared" si="1"/>
        <v>246.71</v>
      </c>
      <c r="K91" s="183">
        <f t="shared" si="2"/>
        <v>0</v>
      </c>
      <c r="L91" s="183">
        <f t="shared" si="3"/>
        <v>0</v>
      </c>
      <c r="M91" s="183"/>
      <c r="N91" s="183">
        <v>2.2999999999999998</v>
      </c>
      <c r="O91" s="183"/>
      <c r="P91" s="187"/>
      <c r="Q91" s="187"/>
      <c r="R91" s="187"/>
      <c r="S91" s="184">
        <f t="shared" si="4"/>
        <v>0</v>
      </c>
      <c r="T91" s="184"/>
      <c r="U91" s="184"/>
      <c r="V91" s="202"/>
      <c r="W91" s="55"/>
      <c r="Z91">
        <v>0</v>
      </c>
    </row>
    <row r="92" spans="1:26" ht="25" customHeight="1" x14ac:dyDescent="0.4">
      <c r="A92" s="185"/>
      <c r="B92" s="215"/>
      <c r="C92" s="186" t="s">
        <v>159</v>
      </c>
      <c r="D92" s="289" t="s">
        <v>160</v>
      </c>
      <c r="E92" s="289"/>
      <c r="F92" s="180" t="s">
        <v>86</v>
      </c>
      <c r="G92" s="181">
        <v>107.26600000000001</v>
      </c>
      <c r="H92" s="180"/>
      <c r="I92" s="180">
        <f t="shared" si="0"/>
        <v>0</v>
      </c>
      <c r="J92" s="182">
        <f t="shared" si="1"/>
        <v>107.27</v>
      </c>
      <c r="K92" s="183">
        <f t="shared" si="2"/>
        <v>0</v>
      </c>
      <c r="L92" s="183">
        <f t="shared" si="3"/>
        <v>0</v>
      </c>
      <c r="M92" s="183"/>
      <c r="N92" s="183">
        <v>1</v>
      </c>
      <c r="O92" s="183"/>
      <c r="P92" s="187"/>
      <c r="Q92" s="187"/>
      <c r="R92" s="187"/>
      <c r="S92" s="184">
        <f t="shared" si="4"/>
        <v>0</v>
      </c>
      <c r="T92" s="184"/>
      <c r="U92" s="184"/>
      <c r="V92" s="202"/>
      <c r="W92" s="55"/>
      <c r="Z92">
        <v>0</v>
      </c>
    </row>
    <row r="93" spans="1:26" ht="25" customHeight="1" x14ac:dyDescent="0.4">
      <c r="A93" s="185"/>
      <c r="B93" s="215"/>
      <c r="C93" s="186" t="s">
        <v>161</v>
      </c>
      <c r="D93" s="289" t="s">
        <v>162</v>
      </c>
      <c r="E93" s="289"/>
      <c r="F93" s="180" t="s">
        <v>86</v>
      </c>
      <c r="G93" s="181">
        <v>107.26600000000001</v>
      </c>
      <c r="H93" s="180"/>
      <c r="I93" s="180">
        <f t="shared" si="0"/>
        <v>0</v>
      </c>
      <c r="J93" s="182">
        <f t="shared" si="1"/>
        <v>2145.3200000000002</v>
      </c>
      <c r="K93" s="183">
        <f t="shared" si="2"/>
        <v>0</v>
      </c>
      <c r="L93" s="183">
        <f t="shared" si="3"/>
        <v>0</v>
      </c>
      <c r="M93" s="183"/>
      <c r="N93" s="183">
        <v>20</v>
      </c>
      <c r="O93" s="183"/>
      <c r="P93" s="187"/>
      <c r="Q93" s="187"/>
      <c r="R93" s="187"/>
      <c r="S93" s="184">
        <f t="shared" si="4"/>
        <v>0</v>
      </c>
      <c r="T93" s="184"/>
      <c r="U93" s="184"/>
      <c r="V93" s="202"/>
      <c r="W93" s="55"/>
      <c r="Z93">
        <v>0</v>
      </c>
    </row>
    <row r="94" spans="1:26" ht="25" customHeight="1" x14ac:dyDescent="0.4">
      <c r="A94" s="185"/>
      <c r="B94" s="215"/>
      <c r="C94" s="186" t="s">
        <v>163</v>
      </c>
      <c r="D94" s="289" t="s">
        <v>164</v>
      </c>
      <c r="E94" s="289"/>
      <c r="F94" s="180" t="s">
        <v>86</v>
      </c>
      <c r="G94" s="181">
        <v>45.9711</v>
      </c>
      <c r="H94" s="180"/>
      <c r="I94" s="180">
        <f t="shared" si="0"/>
        <v>0</v>
      </c>
      <c r="J94" s="182">
        <f t="shared" si="1"/>
        <v>182.51</v>
      </c>
      <c r="K94" s="183">
        <f t="shared" si="2"/>
        <v>0</v>
      </c>
      <c r="L94" s="183">
        <f t="shared" si="3"/>
        <v>0</v>
      </c>
      <c r="M94" s="183"/>
      <c r="N94" s="183">
        <v>3.9699999999999998</v>
      </c>
      <c r="O94" s="183"/>
      <c r="P94" s="187"/>
      <c r="Q94" s="187"/>
      <c r="R94" s="187"/>
      <c r="S94" s="184">
        <f t="shared" si="4"/>
        <v>0</v>
      </c>
      <c r="T94" s="184"/>
      <c r="U94" s="184"/>
      <c r="V94" s="202"/>
      <c r="W94" s="55"/>
      <c r="Z94">
        <v>0</v>
      </c>
    </row>
    <row r="95" spans="1:26" x14ac:dyDescent="0.4">
      <c r="A95" s="10"/>
      <c r="B95" s="57"/>
      <c r="C95" s="178">
        <v>1</v>
      </c>
      <c r="D95" s="286" t="s">
        <v>80</v>
      </c>
      <c r="E95" s="286"/>
      <c r="F95" s="69"/>
      <c r="G95" s="177"/>
      <c r="H95" s="69"/>
      <c r="I95" s="146">
        <f>ROUND((SUM(I85:I94))/1,2)</f>
        <v>0</v>
      </c>
      <c r="J95" s="145"/>
      <c r="K95" s="145"/>
      <c r="L95" s="145">
        <f>ROUND((SUM(L85:L94))/1,2)</f>
        <v>0</v>
      </c>
      <c r="M95" s="145">
        <f>ROUND((SUM(M85:M94))/1,2)</f>
        <v>0</v>
      </c>
      <c r="N95" s="145"/>
      <c r="O95" s="145"/>
      <c r="P95" s="145"/>
      <c r="Q95" s="10"/>
      <c r="R95" s="10"/>
      <c r="S95" s="10">
        <f>ROUND((SUM(S85:S94))/1,2)</f>
        <v>0.18</v>
      </c>
      <c r="T95" s="10"/>
      <c r="U95" s="10"/>
      <c r="V95" s="204">
        <f>ROUND((SUM(V85:V94))/1,2)</f>
        <v>0</v>
      </c>
      <c r="W95" s="219"/>
      <c r="X95" s="144"/>
      <c r="Y95" s="144"/>
      <c r="Z95" s="144"/>
    </row>
    <row r="96" spans="1:26" x14ac:dyDescent="0.4">
      <c r="A96" s="1"/>
      <c r="B96" s="212"/>
      <c r="C96" s="1"/>
      <c r="D96" s="1"/>
      <c r="E96" s="139"/>
      <c r="F96" s="139"/>
      <c r="G96" s="171"/>
      <c r="H96" s="139"/>
      <c r="I96" s="139"/>
      <c r="J96" s="140"/>
      <c r="K96" s="140"/>
      <c r="L96" s="140"/>
      <c r="M96" s="140"/>
      <c r="N96" s="140"/>
      <c r="O96" s="140"/>
      <c r="P96" s="140"/>
      <c r="Q96" s="1"/>
      <c r="R96" s="1"/>
      <c r="S96" s="1"/>
      <c r="T96" s="1"/>
      <c r="U96" s="1"/>
      <c r="V96" s="205"/>
      <c r="W96" s="55"/>
    </row>
    <row r="97" spans="1:26" x14ac:dyDescent="0.4">
      <c r="A97" s="10"/>
      <c r="B97" s="57"/>
      <c r="C97" s="178">
        <v>2</v>
      </c>
      <c r="D97" s="286" t="s">
        <v>105</v>
      </c>
      <c r="E97" s="286"/>
      <c r="F97" s="69"/>
      <c r="G97" s="177"/>
      <c r="H97" s="69"/>
      <c r="I97" s="69"/>
      <c r="J97" s="145"/>
      <c r="K97" s="145"/>
      <c r="L97" s="145"/>
      <c r="M97" s="145"/>
      <c r="N97" s="145"/>
      <c r="O97" s="145"/>
      <c r="P97" s="145"/>
      <c r="Q97" s="10"/>
      <c r="R97" s="10"/>
      <c r="S97" s="10"/>
      <c r="T97" s="10"/>
      <c r="U97" s="10"/>
      <c r="V97" s="201"/>
      <c r="W97" s="219"/>
      <c r="X97" s="144"/>
      <c r="Y97" s="144"/>
      <c r="Z97" s="144"/>
    </row>
    <row r="98" spans="1:26" ht="25" customHeight="1" x14ac:dyDescent="0.4">
      <c r="A98" s="185"/>
      <c r="B98" s="215"/>
      <c r="C98" s="186" t="s">
        <v>165</v>
      </c>
      <c r="D98" s="289" t="s">
        <v>166</v>
      </c>
      <c r="E98" s="289"/>
      <c r="F98" s="180" t="s">
        <v>86</v>
      </c>
      <c r="G98" s="181">
        <v>11.212499999999999</v>
      </c>
      <c r="H98" s="180"/>
      <c r="I98" s="180">
        <f t="shared" ref="I98:I104" si="5">ROUND(G98*(H98),2)</f>
        <v>0</v>
      </c>
      <c r="J98" s="182">
        <f t="shared" ref="J98:J104" si="6">ROUND(G98*(N98),2)</f>
        <v>342.21</v>
      </c>
      <c r="K98" s="183">
        <f t="shared" ref="K98:K104" si="7">ROUND(G98*(O98),2)</f>
        <v>0</v>
      </c>
      <c r="L98" s="183">
        <f t="shared" ref="L98:L104" si="8">ROUND(G98*(H98),2)</f>
        <v>0</v>
      </c>
      <c r="M98" s="183"/>
      <c r="N98" s="183">
        <v>30.52</v>
      </c>
      <c r="O98" s="183"/>
      <c r="P98" s="187">
        <v>2.0663999999999998</v>
      </c>
      <c r="Q98" s="187"/>
      <c r="R98" s="187">
        <v>2.0663999999999998</v>
      </c>
      <c r="S98" s="184">
        <f t="shared" ref="S98:S104" si="9">ROUND(G98*(P98),3)</f>
        <v>23.17</v>
      </c>
      <c r="T98" s="184"/>
      <c r="U98" s="184"/>
      <c r="V98" s="202"/>
      <c r="W98" s="55"/>
      <c r="Z98">
        <v>0</v>
      </c>
    </row>
    <row r="99" spans="1:26" ht="25" customHeight="1" x14ac:dyDescent="0.4">
      <c r="A99" s="185"/>
      <c r="B99" s="215"/>
      <c r="C99" s="186" t="s">
        <v>167</v>
      </c>
      <c r="D99" s="289" t="s">
        <v>168</v>
      </c>
      <c r="E99" s="289"/>
      <c r="F99" s="180" t="s">
        <v>86</v>
      </c>
      <c r="G99" s="181">
        <v>373.40980000000002</v>
      </c>
      <c r="H99" s="180"/>
      <c r="I99" s="180">
        <f t="shared" si="5"/>
        <v>0</v>
      </c>
      <c r="J99" s="182">
        <f t="shared" si="6"/>
        <v>13386.74</v>
      </c>
      <c r="K99" s="183">
        <f t="shared" si="7"/>
        <v>0</v>
      </c>
      <c r="L99" s="183">
        <f t="shared" si="8"/>
        <v>0</v>
      </c>
      <c r="M99" s="183"/>
      <c r="N99" s="183">
        <v>35.85</v>
      </c>
      <c r="O99" s="183"/>
      <c r="P99" s="187">
        <v>2.0699999999999998</v>
      </c>
      <c r="Q99" s="187"/>
      <c r="R99" s="187">
        <v>2.0699999999999998</v>
      </c>
      <c r="S99" s="184">
        <f t="shared" si="9"/>
        <v>772.95799999999997</v>
      </c>
      <c r="T99" s="184"/>
      <c r="U99" s="184"/>
      <c r="V99" s="202"/>
      <c r="W99" s="55"/>
      <c r="Z99">
        <v>0</v>
      </c>
    </row>
    <row r="100" spans="1:26" ht="25" customHeight="1" x14ac:dyDescent="0.4">
      <c r="A100" s="185"/>
      <c r="B100" s="215"/>
      <c r="C100" s="186" t="s">
        <v>169</v>
      </c>
      <c r="D100" s="289" t="s">
        <v>170</v>
      </c>
      <c r="E100" s="289"/>
      <c r="F100" s="179" t="s">
        <v>86</v>
      </c>
      <c r="G100" s="181">
        <v>14.95</v>
      </c>
      <c r="H100" s="180"/>
      <c r="I100" s="180">
        <f t="shared" si="5"/>
        <v>0</v>
      </c>
      <c r="J100" s="179">
        <f t="shared" si="6"/>
        <v>1737.34</v>
      </c>
      <c r="K100" s="184">
        <f t="shared" si="7"/>
        <v>0</v>
      </c>
      <c r="L100" s="184">
        <f t="shared" si="8"/>
        <v>0</v>
      </c>
      <c r="M100" s="184"/>
      <c r="N100" s="184">
        <v>116.21</v>
      </c>
      <c r="O100" s="184"/>
      <c r="P100" s="187">
        <v>2.2121499999999998</v>
      </c>
      <c r="Q100" s="187"/>
      <c r="R100" s="187">
        <v>2.2121499999999998</v>
      </c>
      <c r="S100" s="184">
        <f t="shared" si="9"/>
        <v>33.072000000000003</v>
      </c>
      <c r="T100" s="184"/>
      <c r="U100" s="184"/>
      <c r="V100" s="202"/>
      <c r="W100" s="55"/>
      <c r="Z100">
        <v>0</v>
      </c>
    </row>
    <row r="101" spans="1:26" ht="25" customHeight="1" x14ac:dyDescent="0.4">
      <c r="A101" s="185"/>
      <c r="B101" s="215"/>
      <c r="C101" s="186" t="s">
        <v>171</v>
      </c>
      <c r="D101" s="289" t="s">
        <v>172</v>
      </c>
      <c r="E101" s="289"/>
      <c r="F101" s="179" t="s">
        <v>127</v>
      </c>
      <c r="G101" s="181">
        <v>2.3345400000000001</v>
      </c>
      <c r="H101" s="180"/>
      <c r="I101" s="180">
        <f t="shared" si="5"/>
        <v>0</v>
      </c>
      <c r="J101" s="179">
        <f t="shared" si="6"/>
        <v>4710.68</v>
      </c>
      <c r="K101" s="184">
        <f t="shared" si="7"/>
        <v>0</v>
      </c>
      <c r="L101" s="184">
        <f t="shared" si="8"/>
        <v>0</v>
      </c>
      <c r="M101" s="184"/>
      <c r="N101" s="184">
        <v>2017.82</v>
      </c>
      <c r="O101" s="184"/>
      <c r="P101" s="187">
        <v>1.202961408</v>
      </c>
      <c r="Q101" s="187"/>
      <c r="R101" s="187">
        <v>1.202961408</v>
      </c>
      <c r="S101" s="184">
        <f t="shared" si="9"/>
        <v>2.8079999999999998</v>
      </c>
      <c r="T101" s="184"/>
      <c r="U101" s="184"/>
      <c r="V101" s="202"/>
      <c r="W101" s="55"/>
      <c r="Z101">
        <v>0</v>
      </c>
    </row>
    <row r="102" spans="1:26" ht="25" customHeight="1" x14ac:dyDescent="0.4">
      <c r="A102" s="185"/>
      <c r="B102" s="215"/>
      <c r="C102" s="186" t="s">
        <v>173</v>
      </c>
      <c r="D102" s="289" t="s">
        <v>174</v>
      </c>
      <c r="E102" s="289"/>
      <c r="F102" s="179" t="s">
        <v>86</v>
      </c>
      <c r="G102" s="181">
        <v>236.08499999999998</v>
      </c>
      <c r="H102" s="180"/>
      <c r="I102" s="180">
        <f t="shared" si="5"/>
        <v>0</v>
      </c>
      <c r="J102" s="179">
        <f t="shared" si="6"/>
        <v>33335.199999999997</v>
      </c>
      <c r="K102" s="184">
        <f t="shared" si="7"/>
        <v>0</v>
      </c>
      <c r="L102" s="184">
        <f t="shared" si="8"/>
        <v>0</v>
      </c>
      <c r="M102" s="184"/>
      <c r="N102" s="184">
        <v>141.19999999999999</v>
      </c>
      <c r="O102" s="184"/>
      <c r="P102" s="187">
        <v>2.3223400000000001</v>
      </c>
      <c r="Q102" s="187"/>
      <c r="R102" s="187">
        <v>2.3223400000000001</v>
      </c>
      <c r="S102" s="184">
        <f t="shared" si="9"/>
        <v>548.27</v>
      </c>
      <c r="T102" s="184"/>
      <c r="U102" s="184"/>
      <c r="V102" s="202"/>
      <c r="W102" s="55"/>
      <c r="Z102">
        <v>0</v>
      </c>
    </row>
    <row r="103" spans="1:26" ht="25" customHeight="1" x14ac:dyDescent="0.4">
      <c r="A103" s="185"/>
      <c r="B103" s="215"/>
      <c r="C103" s="186" t="s">
        <v>175</v>
      </c>
      <c r="D103" s="289" t="s">
        <v>176</v>
      </c>
      <c r="E103" s="289"/>
      <c r="F103" s="179" t="s">
        <v>95</v>
      </c>
      <c r="G103" s="181">
        <v>428.53999999999996</v>
      </c>
      <c r="H103" s="180"/>
      <c r="I103" s="180">
        <f t="shared" si="5"/>
        <v>0</v>
      </c>
      <c r="J103" s="179">
        <f t="shared" si="6"/>
        <v>5382.46</v>
      </c>
      <c r="K103" s="184">
        <f t="shared" si="7"/>
        <v>0</v>
      </c>
      <c r="L103" s="184">
        <f t="shared" si="8"/>
        <v>0</v>
      </c>
      <c r="M103" s="184"/>
      <c r="N103" s="184">
        <v>12.56</v>
      </c>
      <c r="O103" s="184"/>
      <c r="P103" s="187">
        <v>7.2899999999999996E-3</v>
      </c>
      <c r="Q103" s="187"/>
      <c r="R103" s="187">
        <v>7.2899999999999996E-3</v>
      </c>
      <c r="S103" s="184">
        <f t="shared" si="9"/>
        <v>3.1240000000000001</v>
      </c>
      <c r="T103" s="184"/>
      <c r="U103" s="184"/>
      <c r="V103" s="202"/>
      <c r="W103" s="55"/>
      <c r="Z103">
        <v>0</v>
      </c>
    </row>
    <row r="104" spans="1:26" ht="25" customHeight="1" x14ac:dyDescent="0.4">
      <c r="A104" s="185"/>
      <c r="B104" s="215"/>
      <c r="C104" s="186" t="s">
        <v>177</v>
      </c>
      <c r="D104" s="289" t="s">
        <v>178</v>
      </c>
      <c r="E104" s="289"/>
      <c r="F104" s="179" t="s">
        <v>95</v>
      </c>
      <c r="G104" s="181">
        <v>428.54</v>
      </c>
      <c r="H104" s="180"/>
      <c r="I104" s="180">
        <f t="shared" si="5"/>
        <v>0</v>
      </c>
      <c r="J104" s="179">
        <f t="shared" si="6"/>
        <v>1907</v>
      </c>
      <c r="K104" s="184">
        <f t="shared" si="7"/>
        <v>0</v>
      </c>
      <c r="L104" s="184">
        <f t="shared" si="8"/>
        <v>0</v>
      </c>
      <c r="M104" s="184"/>
      <c r="N104" s="184">
        <v>4.45</v>
      </c>
      <c r="O104" s="184"/>
      <c r="P104" s="187"/>
      <c r="Q104" s="187"/>
      <c r="R104" s="187"/>
      <c r="S104" s="184">
        <f t="shared" si="9"/>
        <v>0</v>
      </c>
      <c r="T104" s="184"/>
      <c r="U104" s="184"/>
      <c r="V104" s="202"/>
      <c r="W104" s="55"/>
      <c r="Z104">
        <v>0</v>
      </c>
    </row>
    <row r="105" spans="1:26" x14ac:dyDescent="0.4">
      <c r="A105" s="10"/>
      <c r="B105" s="57"/>
      <c r="C105" s="178">
        <v>2</v>
      </c>
      <c r="D105" s="286" t="s">
        <v>105</v>
      </c>
      <c r="E105" s="286"/>
      <c r="F105" s="10"/>
      <c r="G105" s="177"/>
      <c r="H105" s="69"/>
      <c r="I105" s="146">
        <f>ROUND((SUM(I97:I104))/1,2)</f>
        <v>0</v>
      </c>
      <c r="J105" s="10"/>
      <c r="K105" s="10"/>
      <c r="L105" s="10">
        <f>ROUND((SUM(L97:L104))/1,2)</f>
        <v>0</v>
      </c>
      <c r="M105" s="10">
        <f>ROUND((SUM(M97:M104))/1,2)</f>
        <v>0</v>
      </c>
      <c r="N105" s="10"/>
      <c r="O105" s="10"/>
      <c r="P105" s="10"/>
      <c r="Q105" s="10"/>
      <c r="R105" s="10"/>
      <c r="S105" s="10">
        <f>ROUND((SUM(S97:S104))/1,2)</f>
        <v>1383.4</v>
      </c>
      <c r="T105" s="10"/>
      <c r="U105" s="10"/>
      <c r="V105" s="204">
        <f>ROUND((SUM(V97:V104))/1,2)</f>
        <v>0</v>
      </c>
      <c r="W105" s="219"/>
      <c r="X105" s="144"/>
      <c r="Y105" s="144"/>
      <c r="Z105" s="144"/>
    </row>
    <row r="106" spans="1:26" x14ac:dyDescent="0.4">
      <c r="A106" s="1"/>
      <c r="B106" s="212"/>
      <c r="C106" s="1"/>
      <c r="D106" s="1"/>
      <c r="E106" s="1"/>
      <c r="F106" s="1"/>
      <c r="G106" s="171"/>
      <c r="H106" s="139"/>
      <c r="I106" s="139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205"/>
      <c r="W106" s="55"/>
    </row>
    <row r="107" spans="1:26" x14ac:dyDescent="0.4">
      <c r="A107" s="10"/>
      <c r="B107" s="57"/>
      <c r="C107" s="178">
        <v>3</v>
      </c>
      <c r="D107" s="286" t="s">
        <v>179</v>
      </c>
      <c r="E107" s="286"/>
      <c r="F107" s="10"/>
      <c r="G107" s="177"/>
      <c r="H107" s="69"/>
      <c r="I107" s="69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201"/>
      <c r="W107" s="219"/>
      <c r="X107" s="144"/>
      <c r="Y107" s="144"/>
      <c r="Z107" s="144"/>
    </row>
    <row r="108" spans="1:26" ht="25" customHeight="1" x14ac:dyDescent="0.4">
      <c r="A108" s="185"/>
      <c r="B108" s="215"/>
      <c r="C108" s="186" t="s">
        <v>180</v>
      </c>
      <c r="D108" s="289" t="s">
        <v>181</v>
      </c>
      <c r="E108" s="289"/>
      <c r="F108" s="179" t="s">
        <v>86</v>
      </c>
      <c r="G108" s="181">
        <v>77.350000000000009</v>
      </c>
      <c r="H108" s="180"/>
      <c r="I108" s="180">
        <f>ROUND(G108*(H108),2)</f>
        <v>0</v>
      </c>
      <c r="J108" s="179">
        <f>ROUND(G108*(N108),2)</f>
        <v>9188.41</v>
      </c>
      <c r="K108" s="184">
        <f>ROUND(G108*(O108),2)</f>
        <v>0</v>
      </c>
      <c r="L108" s="184">
        <f>ROUND(G108*(H108),2)</f>
        <v>0</v>
      </c>
      <c r="M108" s="184"/>
      <c r="N108" s="184">
        <v>118.79</v>
      </c>
      <c r="O108" s="184"/>
      <c r="P108" s="187">
        <v>2.2121499999999998</v>
      </c>
      <c r="Q108" s="187"/>
      <c r="R108" s="187">
        <v>2.2121499999999998</v>
      </c>
      <c r="S108" s="184">
        <f>ROUND(G108*(P108),3)</f>
        <v>171.11</v>
      </c>
      <c r="T108" s="184"/>
      <c r="U108" s="184"/>
      <c r="V108" s="202"/>
      <c r="W108" s="55"/>
      <c r="Z108">
        <v>0</v>
      </c>
    </row>
    <row r="109" spans="1:26" ht="25" customHeight="1" x14ac:dyDescent="0.4">
      <c r="A109" s="185"/>
      <c r="B109" s="215"/>
      <c r="C109" s="186" t="s">
        <v>182</v>
      </c>
      <c r="D109" s="289" t="s">
        <v>183</v>
      </c>
      <c r="E109" s="289"/>
      <c r="F109" s="179" t="s">
        <v>95</v>
      </c>
      <c r="G109" s="181">
        <v>255.84</v>
      </c>
      <c r="H109" s="180"/>
      <c r="I109" s="180">
        <f>ROUND(G109*(H109),2)</f>
        <v>0</v>
      </c>
      <c r="J109" s="179">
        <f>ROUND(G109*(N109),2)</f>
        <v>5480.09</v>
      </c>
      <c r="K109" s="184">
        <f>ROUND(G109*(O109),2)</f>
        <v>0</v>
      </c>
      <c r="L109" s="184">
        <f>ROUND(G109*(H109),2)</f>
        <v>0</v>
      </c>
      <c r="M109" s="184"/>
      <c r="N109" s="184">
        <v>21.42</v>
      </c>
      <c r="O109" s="184"/>
      <c r="P109" s="187">
        <v>2.16E-3</v>
      </c>
      <c r="Q109" s="187"/>
      <c r="R109" s="187">
        <v>2.16E-3</v>
      </c>
      <c r="S109" s="184">
        <f>ROUND(G109*(P109),3)</f>
        <v>0.55300000000000005</v>
      </c>
      <c r="T109" s="184"/>
      <c r="U109" s="184"/>
      <c r="V109" s="202"/>
      <c r="W109" s="55"/>
      <c r="Z109">
        <v>0</v>
      </c>
    </row>
    <row r="110" spans="1:26" ht="25" customHeight="1" x14ac:dyDescent="0.4">
      <c r="A110" s="185"/>
      <c r="B110" s="215"/>
      <c r="C110" s="186" t="s">
        <v>184</v>
      </c>
      <c r="D110" s="289" t="s">
        <v>185</v>
      </c>
      <c r="E110" s="289"/>
      <c r="F110" s="179" t="s">
        <v>95</v>
      </c>
      <c r="G110" s="181">
        <v>255.84</v>
      </c>
      <c r="H110" s="180"/>
      <c r="I110" s="180">
        <f>ROUND(G110*(H110),2)</f>
        <v>0</v>
      </c>
      <c r="J110" s="179">
        <f>ROUND(G110*(N110),2)</f>
        <v>1430.15</v>
      </c>
      <c r="K110" s="184">
        <f>ROUND(G110*(O110),2)</f>
        <v>0</v>
      </c>
      <c r="L110" s="184">
        <f>ROUND(G110*(H110),2)</f>
        <v>0</v>
      </c>
      <c r="M110" s="184"/>
      <c r="N110" s="184">
        <v>5.59</v>
      </c>
      <c r="O110" s="184"/>
      <c r="P110" s="187"/>
      <c r="Q110" s="187"/>
      <c r="R110" s="187"/>
      <c r="S110" s="184">
        <f>ROUND(G110*(P110),3)</f>
        <v>0</v>
      </c>
      <c r="T110" s="184"/>
      <c r="U110" s="184"/>
      <c r="V110" s="202"/>
      <c r="W110" s="55"/>
      <c r="Z110">
        <v>0</v>
      </c>
    </row>
    <row r="111" spans="1:26" ht="25" customHeight="1" x14ac:dyDescent="0.4">
      <c r="A111" s="185"/>
      <c r="B111" s="215"/>
      <c r="C111" s="186" t="s">
        <v>186</v>
      </c>
      <c r="D111" s="289" t="s">
        <v>187</v>
      </c>
      <c r="E111" s="289"/>
      <c r="F111" s="179" t="s">
        <v>127</v>
      </c>
      <c r="G111" s="181">
        <v>1.3486200000000002</v>
      </c>
      <c r="H111" s="180"/>
      <c r="I111" s="180">
        <f>ROUND(G111*(H111),2)</f>
        <v>0</v>
      </c>
      <c r="J111" s="179">
        <f>ROUND(G111*(N111),2)</f>
        <v>2900.44</v>
      </c>
      <c r="K111" s="184">
        <f>ROUND(G111*(O111),2)</f>
        <v>0</v>
      </c>
      <c r="L111" s="184">
        <f>ROUND(G111*(H111),2)</f>
        <v>0</v>
      </c>
      <c r="M111" s="184"/>
      <c r="N111" s="184">
        <v>2150.67</v>
      </c>
      <c r="O111" s="184"/>
      <c r="P111" s="187">
        <v>1.0156100000000001</v>
      </c>
      <c r="Q111" s="187"/>
      <c r="R111" s="187">
        <v>1.0156100000000001</v>
      </c>
      <c r="S111" s="184">
        <f>ROUND(G111*(P111),3)</f>
        <v>1.37</v>
      </c>
      <c r="T111" s="184"/>
      <c r="U111" s="184"/>
      <c r="V111" s="202"/>
      <c r="W111" s="55"/>
      <c r="Z111">
        <v>0</v>
      </c>
    </row>
    <row r="112" spans="1:26" x14ac:dyDescent="0.4">
      <c r="A112" s="10"/>
      <c r="B112" s="57"/>
      <c r="C112" s="178">
        <v>3</v>
      </c>
      <c r="D112" s="286" t="s">
        <v>179</v>
      </c>
      <c r="E112" s="286"/>
      <c r="F112" s="10"/>
      <c r="G112" s="177"/>
      <c r="H112" s="69"/>
      <c r="I112" s="146">
        <f>ROUND((SUM(I107:I111))/1,2)</f>
        <v>0</v>
      </c>
      <c r="J112" s="10"/>
      <c r="K112" s="10"/>
      <c r="L112" s="10">
        <f>ROUND((SUM(L107:L111))/1,2)</f>
        <v>0</v>
      </c>
      <c r="M112" s="10">
        <f>ROUND((SUM(M107:M111))/1,2)</f>
        <v>0</v>
      </c>
      <c r="N112" s="10"/>
      <c r="O112" s="10"/>
      <c r="P112" s="10"/>
      <c r="Q112" s="10"/>
      <c r="R112" s="10"/>
      <c r="S112" s="10">
        <f>ROUND((SUM(S107:S111))/1,2)</f>
        <v>173.03</v>
      </c>
      <c r="T112" s="10"/>
      <c r="U112" s="10"/>
      <c r="V112" s="204">
        <f>ROUND((SUM(V107:V111))/1,2)</f>
        <v>0</v>
      </c>
      <c r="W112" s="219"/>
      <c r="X112" s="144"/>
      <c r="Y112" s="144"/>
      <c r="Z112" s="144"/>
    </row>
    <row r="113" spans="1:26" x14ac:dyDescent="0.4">
      <c r="A113" s="1"/>
      <c r="B113" s="212"/>
      <c r="C113" s="1"/>
      <c r="D113" s="1"/>
      <c r="E113" s="1"/>
      <c r="F113" s="1"/>
      <c r="G113" s="171"/>
      <c r="H113" s="139"/>
      <c r="I113" s="139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205"/>
      <c r="W113" s="55"/>
    </row>
    <row r="114" spans="1:26" x14ac:dyDescent="0.4">
      <c r="A114" s="10"/>
      <c r="B114" s="57"/>
      <c r="C114" s="178">
        <v>4</v>
      </c>
      <c r="D114" s="286" t="s">
        <v>188</v>
      </c>
      <c r="E114" s="286"/>
      <c r="F114" s="10"/>
      <c r="G114" s="177"/>
      <c r="H114" s="69"/>
      <c r="I114" s="69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201"/>
      <c r="W114" s="219"/>
      <c r="X114" s="144"/>
      <c r="Y114" s="144"/>
      <c r="Z114" s="144"/>
    </row>
    <row r="115" spans="1:26" ht="25" customHeight="1" x14ac:dyDescent="0.4">
      <c r="A115" s="185"/>
      <c r="B115" s="215"/>
      <c r="C115" s="186" t="s">
        <v>189</v>
      </c>
      <c r="D115" s="289" t="s">
        <v>190</v>
      </c>
      <c r="E115" s="289"/>
      <c r="F115" s="179" t="s">
        <v>86</v>
      </c>
      <c r="G115" s="181">
        <v>26.811100000000003</v>
      </c>
      <c r="H115" s="180"/>
      <c r="I115" s="180">
        <f>ROUND(G115*(H115),2)</f>
        <v>0</v>
      </c>
      <c r="J115" s="179">
        <f>ROUND(G115*(N115),2)</f>
        <v>1408.66</v>
      </c>
      <c r="K115" s="184">
        <f>ROUND(G115*(O115),2)</f>
        <v>0</v>
      </c>
      <c r="L115" s="184">
        <f>ROUND(G115*(H115),2)</f>
        <v>0</v>
      </c>
      <c r="M115" s="184"/>
      <c r="N115" s="184">
        <v>52.54</v>
      </c>
      <c r="O115" s="184"/>
      <c r="P115" s="187">
        <v>1.7034</v>
      </c>
      <c r="Q115" s="187"/>
      <c r="R115" s="187">
        <v>1.7034</v>
      </c>
      <c r="S115" s="184">
        <f>ROUND(G115*(P115),3)</f>
        <v>45.67</v>
      </c>
      <c r="T115" s="184"/>
      <c r="U115" s="184"/>
      <c r="V115" s="202"/>
      <c r="W115" s="55"/>
      <c r="Z115">
        <v>0</v>
      </c>
    </row>
    <row r="116" spans="1:26" ht="25" customHeight="1" x14ac:dyDescent="0.4">
      <c r="A116" s="185"/>
      <c r="B116" s="215"/>
      <c r="C116" s="186" t="s">
        <v>191</v>
      </c>
      <c r="D116" s="289" t="s">
        <v>192</v>
      </c>
      <c r="E116" s="289"/>
      <c r="F116" s="179" t="s">
        <v>127</v>
      </c>
      <c r="G116" s="181">
        <v>6.1902899999999992</v>
      </c>
      <c r="H116" s="180"/>
      <c r="I116" s="180">
        <f>ROUND(G116*(H116),2)</f>
        <v>0</v>
      </c>
      <c r="J116" s="179">
        <f>ROUND(G116*(N116),2)</f>
        <v>12083.45</v>
      </c>
      <c r="K116" s="184">
        <f>ROUND(G116*(O116),2)</f>
        <v>0</v>
      </c>
      <c r="L116" s="184">
        <f>ROUND(G116*(H116),2)</f>
        <v>0</v>
      </c>
      <c r="M116" s="184"/>
      <c r="N116" s="184">
        <v>1952</v>
      </c>
      <c r="O116" s="184"/>
      <c r="P116" s="187"/>
      <c r="Q116" s="187"/>
      <c r="R116" s="187"/>
      <c r="S116" s="184">
        <f>ROUND(G116*(P116),3)</f>
        <v>0</v>
      </c>
      <c r="T116" s="184"/>
      <c r="U116" s="184"/>
      <c r="V116" s="202"/>
      <c r="W116" s="55"/>
      <c r="Z116">
        <v>0</v>
      </c>
    </row>
    <row r="117" spans="1:26" x14ac:dyDescent="0.4">
      <c r="A117" s="10"/>
      <c r="B117" s="57"/>
      <c r="C117" s="178">
        <v>4</v>
      </c>
      <c r="D117" s="286" t="s">
        <v>188</v>
      </c>
      <c r="E117" s="286"/>
      <c r="F117" s="10"/>
      <c r="G117" s="177"/>
      <c r="H117" s="69"/>
      <c r="I117" s="146">
        <f>ROUND((SUM(I114:I116))/1,2)</f>
        <v>0</v>
      </c>
      <c r="J117" s="10"/>
      <c r="K117" s="10"/>
      <c r="L117" s="10">
        <f>ROUND((SUM(L114:L116))/1,2)</f>
        <v>0</v>
      </c>
      <c r="M117" s="10">
        <f>ROUND((SUM(M114:M116))/1,2)</f>
        <v>0</v>
      </c>
      <c r="N117" s="10"/>
      <c r="O117" s="10"/>
      <c r="P117" s="10"/>
      <c r="Q117" s="10"/>
      <c r="R117" s="10"/>
      <c r="S117" s="10">
        <f>ROUND((SUM(S114:S116))/1,2)</f>
        <v>45.67</v>
      </c>
      <c r="T117" s="10"/>
      <c r="U117" s="10"/>
      <c r="V117" s="204">
        <f>ROUND((SUM(V114:V116))/1,2)</f>
        <v>0</v>
      </c>
      <c r="W117" s="219"/>
      <c r="X117" s="144"/>
      <c r="Y117" s="144"/>
      <c r="Z117" s="144"/>
    </row>
    <row r="118" spans="1:26" x14ac:dyDescent="0.4">
      <c r="A118" s="1"/>
      <c r="B118" s="212"/>
      <c r="C118" s="1"/>
      <c r="D118" s="1"/>
      <c r="E118" s="1"/>
      <c r="F118" s="1"/>
      <c r="G118" s="171"/>
      <c r="H118" s="139"/>
      <c r="I118" s="139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205"/>
      <c r="W118" s="55"/>
    </row>
    <row r="119" spans="1:26" x14ac:dyDescent="0.4">
      <c r="A119" s="10"/>
      <c r="B119" s="57"/>
      <c r="C119" s="178">
        <v>5</v>
      </c>
      <c r="D119" s="286" t="s">
        <v>111</v>
      </c>
      <c r="E119" s="286"/>
      <c r="F119" s="10"/>
      <c r="G119" s="177"/>
      <c r="H119" s="69"/>
      <c r="I119" s="69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201"/>
      <c r="W119" s="219"/>
      <c r="X119" s="144"/>
      <c r="Y119" s="144"/>
      <c r="Z119" s="144"/>
    </row>
    <row r="120" spans="1:26" ht="25" customHeight="1" x14ac:dyDescent="0.4">
      <c r="A120" s="185"/>
      <c r="B120" s="215"/>
      <c r="C120" s="186" t="s">
        <v>112</v>
      </c>
      <c r="D120" s="289" t="s">
        <v>193</v>
      </c>
      <c r="E120" s="289"/>
      <c r="F120" s="179" t="s">
        <v>86</v>
      </c>
      <c r="G120" s="181">
        <v>47.292749999999998</v>
      </c>
      <c r="H120" s="180"/>
      <c r="I120" s="180">
        <f>ROUND(G120*(H120),2)</f>
        <v>0</v>
      </c>
      <c r="J120" s="179">
        <f>ROUND(G120*(N120),2)</f>
        <v>1993.39</v>
      </c>
      <c r="K120" s="184">
        <f>ROUND(G120*(O120),2)</f>
        <v>0</v>
      </c>
      <c r="L120" s="184">
        <f>ROUND(G120*(H120),2)</f>
        <v>0</v>
      </c>
      <c r="M120" s="184"/>
      <c r="N120" s="184">
        <v>42.15</v>
      </c>
      <c r="O120" s="184"/>
      <c r="P120" s="187">
        <v>1.9312499999999999</v>
      </c>
      <c r="Q120" s="187"/>
      <c r="R120" s="187">
        <v>1.9312499999999999</v>
      </c>
      <c r="S120" s="184">
        <f>ROUND(G120*(P120),3)</f>
        <v>91.334000000000003</v>
      </c>
      <c r="T120" s="184"/>
      <c r="U120" s="184"/>
      <c r="V120" s="202"/>
      <c r="W120" s="55"/>
      <c r="Z120">
        <v>0</v>
      </c>
    </row>
    <row r="121" spans="1:26" x14ac:dyDescent="0.4">
      <c r="A121" s="10"/>
      <c r="B121" s="57"/>
      <c r="C121" s="178">
        <v>5</v>
      </c>
      <c r="D121" s="286" t="s">
        <v>111</v>
      </c>
      <c r="E121" s="286"/>
      <c r="F121" s="10"/>
      <c r="G121" s="177"/>
      <c r="H121" s="69"/>
      <c r="I121" s="146">
        <f>ROUND((SUM(I119:I120))/1,2)</f>
        <v>0</v>
      </c>
      <c r="J121" s="10"/>
      <c r="K121" s="10"/>
      <c r="L121" s="10">
        <f>ROUND((SUM(L119:L120))/1,2)</f>
        <v>0</v>
      </c>
      <c r="M121" s="10">
        <f>ROUND((SUM(M119:M120))/1,2)</f>
        <v>0</v>
      </c>
      <c r="N121" s="10"/>
      <c r="O121" s="10"/>
      <c r="P121" s="10"/>
      <c r="Q121" s="10"/>
      <c r="R121" s="10"/>
      <c r="S121" s="10">
        <f>ROUND((SUM(S119:S120))/1,2)</f>
        <v>91.33</v>
      </c>
      <c r="T121" s="10"/>
      <c r="U121" s="10"/>
      <c r="V121" s="204">
        <f>ROUND((SUM(V119:V120))/1,2)</f>
        <v>0</v>
      </c>
      <c r="W121" s="219"/>
      <c r="X121" s="144"/>
      <c r="Y121" s="144"/>
      <c r="Z121" s="144"/>
    </row>
    <row r="122" spans="1:26" x14ac:dyDescent="0.4">
      <c r="A122" s="1"/>
      <c r="B122" s="212"/>
      <c r="C122" s="1"/>
      <c r="D122" s="1"/>
      <c r="E122" s="1"/>
      <c r="F122" s="1"/>
      <c r="G122" s="171"/>
      <c r="H122" s="139"/>
      <c r="I122" s="139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205"/>
      <c r="W122" s="55"/>
    </row>
    <row r="123" spans="1:26" x14ac:dyDescent="0.4">
      <c r="A123" s="10"/>
      <c r="B123" s="57"/>
      <c r="C123" s="178">
        <v>9</v>
      </c>
      <c r="D123" s="286" t="s">
        <v>120</v>
      </c>
      <c r="E123" s="286"/>
      <c r="F123" s="10"/>
      <c r="G123" s="177"/>
      <c r="H123" s="69"/>
      <c r="I123" s="69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201"/>
      <c r="W123" s="219"/>
      <c r="X123" s="144"/>
      <c r="Y123" s="144"/>
      <c r="Z123" s="144"/>
    </row>
    <row r="124" spans="1:26" ht="25" customHeight="1" x14ac:dyDescent="0.4">
      <c r="A124" s="185"/>
      <c r="B124" s="215"/>
      <c r="C124" s="186" t="s">
        <v>194</v>
      </c>
      <c r="D124" s="289" t="s">
        <v>195</v>
      </c>
      <c r="E124" s="289"/>
      <c r="F124" s="179" t="s">
        <v>110</v>
      </c>
      <c r="G124" s="181">
        <v>136</v>
      </c>
      <c r="H124" s="180"/>
      <c r="I124" s="180">
        <f t="shared" ref="I124:I130" si="10">ROUND(G124*(H124),2)</f>
        <v>0</v>
      </c>
      <c r="J124" s="179">
        <f t="shared" ref="J124:J130" si="11">ROUND(G124*(N124),2)</f>
        <v>23855.759999999998</v>
      </c>
      <c r="K124" s="184">
        <f t="shared" ref="K124:K130" si="12">ROUND(G124*(O124),2)</f>
        <v>0</v>
      </c>
      <c r="L124" s="184">
        <f>ROUND(G124*(H124),2)</f>
        <v>0</v>
      </c>
      <c r="M124" s="184"/>
      <c r="N124" s="184">
        <v>175.41</v>
      </c>
      <c r="O124" s="184"/>
      <c r="P124" s="187">
        <v>2.4881500000000001</v>
      </c>
      <c r="Q124" s="187"/>
      <c r="R124" s="187">
        <v>2.4881500000000001</v>
      </c>
      <c r="S124" s="184">
        <f t="shared" ref="S124:S130" si="13">ROUND(G124*(P124),3)</f>
        <v>338.38799999999998</v>
      </c>
      <c r="T124" s="184"/>
      <c r="U124" s="184"/>
      <c r="V124" s="202"/>
      <c r="W124" s="55"/>
      <c r="Z124">
        <v>0</v>
      </c>
    </row>
    <row r="125" spans="1:26" ht="25" customHeight="1" x14ac:dyDescent="0.4">
      <c r="A125" s="185"/>
      <c r="B125" s="215"/>
      <c r="C125" s="186" t="s">
        <v>196</v>
      </c>
      <c r="D125" s="289" t="s">
        <v>197</v>
      </c>
      <c r="E125" s="289"/>
      <c r="F125" s="179" t="s">
        <v>86</v>
      </c>
      <c r="G125" s="181">
        <v>41.016999999999996</v>
      </c>
      <c r="H125" s="180"/>
      <c r="I125" s="180">
        <f t="shared" si="10"/>
        <v>0</v>
      </c>
      <c r="J125" s="179">
        <f t="shared" si="11"/>
        <v>7756.72</v>
      </c>
      <c r="K125" s="184">
        <f t="shared" si="12"/>
        <v>0</v>
      </c>
      <c r="L125" s="184">
        <f>ROUND(G125*(H125),2)</f>
        <v>0</v>
      </c>
      <c r="M125" s="184"/>
      <c r="N125" s="184">
        <v>189.11</v>
      </c>
      <c r="O125" s="184"/>
      <c r="P125" s="187">
        <v>2.2690600000000001</v>
      </c>
      <c r="Q125" s="187"/>
      <c r="R125" s="187">
        <v>2.2690600000000001</v>
      </c>
      <c r="S125" s="184">
        <f t="shared" si="13"/>
        <v>93.07</v>
      </c>
      <c r="T125" s="184"/>
      <c r="U125" s="184"/>
      <c r="V125" s="202"/>
      <c r="W125" s="55"/>
      <c r="Z125">
        <v>0</v>
      </c>
    </row>
    <row r="126" spans="1:26" ht="25" customHeight="1" x14ac:dyDescent="0.4">
      <c r="A126" s="185"/>
      <c r="B126" s="215"/>
      <c r="C126" s="186" t="s">
        <v>198</v>
      </c>
      <c r="D126" s="289" t="s">
        <v>199</v>
      </c>
      <c r="E126" s="289"/>
      <c r="F126" s="179" t="s">
        <v>86</v>
      </c>
      <c r="G126" s="181">
        <v>75.770500000000013</v>
      </c>
      <c r="H126" s="180"/>
      <c r="I126" s="180">
        <f t="shared" si="10"/>
        <v>0</v>
      </c>
      <c r="J126" s="179">
        <f t="shared" si="11"/>
        <v>10295.700000000001</v>
      </c>
      <c r="K126" s="184">
        <f t="shared" si="12"/>
        <v>0</v>
      </c>
      <c r="L126" s="184">
        <f>ROUND(G126*(H126),2)</f>
        <v>0</v>
      </c>
      <c r="M126" s="184"/>
      <c r="N126" s="184">
        <v>135.88</v>
      </c>
      <c r="O126" s="184"/>
      <c r="P126" s="187">
        <v>2.2690600000000001</v>
      </c>
      <c r="Q126" s="187"/>
      <c r="R126" s="187">
        <v>2.2690600000000001</v>
      </c>
      <c r="S126" s="184">
        <f t="shared" si="13"/>
        <v>171.928</v>
      </c>
      <c r="T126" s="184"/>
      <c r="U126" s="184"/>
      <c r="V126" s="202"/>
      <c r="W126" s="55"/>
      <c r="Z126">
        <v>0</v>
      </c>
    </row>
    <row r="127" spans="1:26" ht="25" customHeight="1" x14ac:dyDescent="0.4">
      <c r="A127" s="185"/>
      <c r="B127" s="215"/>
      <c r="C127" s="186" t="s">
        <v>200</v>
      </c>
      <c r="D127" s="289" t="s">
        <v>201</v>
      </c>
      <c r="E127" s="289"/>
      <c r="F127" s="179" t="s">
        <v>110</v>
      </c>
      <c r="G127" s="181">
        <v>48</v>
      </c>
      <c r="H127" s="180"/>
      <c r="I127" s="180">
        <f t="shared" si="10"/>
        <v>0</v>
      </c>
      <c r="J127" s="179">
        <f t="shared" si="11"/>
        <v>235.68</v>
      </c>
      <c r="K127" s="184">
        <f t="shared" si="12"/>
        <v>0</v>
      </c>
      <c r="L127" s="184">
        <f>ROUND(G127*(H127),2)</f>
        <v>0</v>
      </c>
      <c r="M127" s="184"/>
      <c r="N127" s="184">
        <v>4.91</v>
      </c>
      <c r="O127" s="184"/>
      <c r="P127" s="187">
        <v>0.14682999999999999</v>
      </c>
      <c r="Q127" s="187"/>
      <c r="R127" s="187">
        <v>0.14682999999999999</v>
      </c>
      <c r="S127" s="184">
        <f t="shared" si="13"/>
        <v>7.048</v>
      </c>
      <c r="T127" s="184"/>
      <c r="U127" s="184"/>
      <c r="V127" s="202"/>
      <c r="W127" s="55"/>
      <c r="Z127">
        <v>0</v>
      </c>
    </row>
    <row r="128" spans="1:26" ht="25" customHeight="1" x14ac:dyDescent="0.4">
      <c r="A128" s="185"/>
      <c r="B128" s="215"/>
      <c r="C128" s="186" t="s">
        <v>202</v>
      </c>
      <c r="D128" s="289" t="s">
        <v>203</v>
      </c>
      <c r="E128" s="289"/>
      <c r="F128" s="179" t="s">
        <v>95</v>
      </c>
      <c r="G128" s="181">
        <v>205.08499999999998</v>
      </c>
      <c r="H128" s="180"/>
      <c r="I128" s="180">
        <f t="shared" si="10"/>
        <v>0</v>
      </c>
      <c r="J128" s="179">
        <f t="shared" si="11"/>
        <v>27452.68</v>
      </c>
      <c r="K128" s="184">
        <f t="shared" si="12"/>
        <v>0</v>
      </c>
      <c r="L128" s="184">
        <f>ROUND(G128*(H128),2)</f>
        <v>0</v>
      </c>
      <c r="M128" s="184"/>
      <c r="N128" s="184">
        <v>133.86000000000001</v>
      </c>
      <c r="O128" s="184"/>
      <c r="P128" s="187"/>
      <c r="Q128" s="187"/>
      <c r="R128" s="187"/>
      <c r="S128" s="184">
        <f t="shared" si="13"/>
        <v>0</v>
      </c>
      <c r="T128" s="184"/>
      <c r="U128" s="184"/>
      <c r="V128" s="202"/>
      <c r="W128" s="55"/>
      <c r="Z128">
        <v>0</v>
      </c>
    </row>
    <row r="129" spans="1:26" ht="25" customHeight="1" x14ac:dyDescent="0.4">
      <c r="A129" s="185"/>
      <c r="B129" s="216"/>
      <c r="C129" s="194" t="s">
        <v>204</v>
      </c>
      <c r="D129" s="290" t="s">
        <v>205</v>
      </c>
      <c r="E129" s="290"/>
      <c r="F129" s="188" t="s">
        <v>206</v>
      </c>
      <c r="G129" s="190">
        <v>68</v>
      </c>
      <c r="H129" s="189"/>
      <c r="I129" s="189">
        <f t="shared" si="10"/>
        <v>0</v>
      </c>
      <c r="J129" s="188">
        <f t="shared" si="11"/>
        <v>70176</v>
      </c>
      <c r="K129" s="193">
        <f t="shared" si="12"/>
        <v>0</v>
      </c>
      <c r="L129" s="193"/>
      <c r="M129" s="193">
        <f>ROUND(G129*(H129),2)</f>
        <v>0</v>
      </c>
      <c r="N129" s="193">
        <v>1032</v>
      </c>
      <c r="O129" s="193"/>
      <c r="P129" s="195"/>
      <c r="Q129" s="195"/>
      <c r="R129" s="195"/>
      <c r="S129" s="193">
        <f t="shared" si="13"/>
        <v>0</v>
      </c>
      <c r="T129" s="193"/>
      <c r="U129" s="193"/>
      <c r="V129" s="203"/>
      <c r="W129" s="55"/>
      <c r="Z129">
        <v>0</v>
      </c>
    </row>
    <row r="130" spans="1:26" ht="25" customHeight="1" x14ac:dyDescent="0.4">
      <c r="A130" s="185"/>
      <c r="B130" s="216"/>
      <c r="C130" s="194" t="s">
        <v>207</v>
      </c>
      <c r="D130" s="290" t="s">
        <v>208</v>
      </c>
      <c r="E130" s="290"/>
      <c r="F130" s="188" t="s">
        <v>209</v>
      </c>
      <c r="G130" s="190">
        <v>163.19999999999999</v>
      </c>
      <c r="H130" s="189"/>
      <c r="I130" s="189">
        <f t="shared" si="10"/>
        <v>0</v>
      </c>
      <c r="J130" s="188">
        <f t="shared" si="11"/>
        <v>613.63</v>
      </c>
      <c r="K130" s="193">
        <f t="shared" si="12"/>
        <v>0</v>
      </c>
      <c r="L130" s="193"/>
      <c r="M130" s="193">
        <f>ROUND(G130*(H130),2)</f>
        <v>0</v>
      </c>
      <c r="N130" s="193">
        <v>3.76</v>
      </c>
      <c r="O130" s="193"/>
      <c r="P130" s="195">
        <v>3.4000000000000002E-2</v>
      </c>
      <c r="Q130" s="195"/>
      <c r="R130" s="195">
        <v>3.4000000000000002E-2</v>
      </c>
      <c r="S130" s="193">
        <f t="shared" si="13"/>
        <v>5.5490000000000004</v>
      </c>
      <c r="T130" s="193"/>
      <c r="U130" s="193"/>
      <c r="V130" s="203"/>
      <c r="W130" s="55"/>
      <c r="Z130">
        <v>0</v>
      </c>
    </row>
    <row r="131" spans="1:26" x14ac:dyDescent="0.4">
      <c r="A131" s="10"/>
      <c r="B131" s="57"/>
      <c r="C131" s="178">
        <v>9</v>
      </c>
      <c r="D131" s="286" t="s">
        <v>120</v>
      </c>
      <c r="E131" s="286"/>
      <c r="F131" s="10"/>
      <c r="G131" s="177"/>
      <c r="H131" s="69"/>
      <c r="I131" s="146">
        <f>ROUND((SUM(I123:I130))/1,2)</f>
        <v>0</v>
      </c>
      <c r="J131" s="10"/>
      <c r="K131" s="10"/>
      <c r="L131" s="10">
        <f>ROUND((SUM(L123:L130))/1,2)</f>
        <v>0</v>
      </c>
      <c r="M131" s="10">
        <f>ROUND((SUM(M123:M130))/1,2)</f>
        <v>0</v>
      </c>
      <c r="N131" s="10"/>
      <c r="O131" s="10"/>
      <c r="P131" s="10"/>
      <c r="Q131" s="10"/>
      <c r="R131" s="10"/>
      <c r="S131" s="10">
        <f>ROUND((SUM(S123:S130))/1,2)</f>
        <v>615.98</v>
      </c>
      <c r="T131" s="10"/>
      <c r="U131" s="10"/>
      <c r="V131" s="204">
        <f>ROUND((SUM(V123:V130))/1,2)</f>
        <v>0</v>
      </c>
      <c r="W131" s="219"/>
      <c r="X131" s="144"/>
      <c r="Y131" s="144"/>
      <c r="Z131" s="144"/>
    </row>
    <row r="132" spans="1:26" x14ac:dyDescent="0.4">
      <c r="A132" s="1"/>
      <c r="B132" s="212"/>
      <c r="C132" s="1"/>
      <c r="D132" s="1"/>
      <c r="E132" s="1"/>
      <c r="F132" s="1"/>
      <c r="G132" s="171"/>
      <c r="H132" s="139"/>
      <c r="I132" s="139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205"/>
      <c r="W132" s="55"/>
    </row>
    <row r="133" spans="1:26" x14ac:dyDescent="0.4">
      <c r="A133" s="10"/>
      <c r="B133" s="57"/>
      <c r="C133" s="178">
        <v>99</v>
      </c>
      <c r="D133" s="286" t="s">
        <v>124</v>
      </c>
      <c r="E133" s="286"/>
      <c r="F133" s="10"/>
      <c r="G133" s="177"/>
      <c r="H133" s="69"/>
      <c r="I133" s="69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201"/>
      <c r="W133" s="219"/>
      <c r="X133" s="144"/>
      <c r="Y133" s="144"/>
      <c r="Z133" s="144"/>
    </row>
    <row r="134" spans="1:26" ht="25" customHeight="1" x14ac:dyDescent="0.4">
      <c r="A134" s="185"/>
      <c r="B134" s="215"/>
      <c r="C134" s="186" t="s">
        <v>210</v>
      </c>
      <c r="D134" s="289" t="s">
        <v>211</v>
      </c>
      <c r="E134" s="289"/>
      <c r="F134" s="179" t="s">
        <v>127</v>
      </c>
      <c r="G134" s="181">
        <v>1474.4022010111323</v>
      </c>
      <c r="H134" s="180"/>
      <c r="I134" s="180">
        <f>ROUND(G134*(H134),2)</f>
        <v>0</v>
      </c>
      <c r="J134" s="179">
        <f>ROUND(G134*(N134),2)</f>
        <v>8846.41</v>
      </c>
      <c r="K134" s="184">
        <f>ROUND(G134*(O134),2)</f>
        <v>0</v>
      </c>
      <c r="L134" s="184">
        <f>ROUND(G134*(H134),2)</f>
        <v>0</v>
      </c>
      <c r="M134" s="184"/>
      <c r="N134" s="184">
        <v>6</v>
      </c>
      <c r="O134" s="184"/>
      <c r="P134" s="187"/>
      <c r="Q134" s="187"/>
      <c r="R134" s="187"/>
      <c r="S134" s="184">
        <f>ROUND(G134*(P134),3)</f>
        <v>0</v>
      </c>
      <c r="T134" s="184"/>
      <c r="U134" s="184"/>
      <c r="V134" s="202"/>
      <c r="W134" s="55"/>
      <c r="Z134">
        <v>0</v>
      </c>
    </row>
    <row r="135" spans="1:26" x14ac:dyDescent="0.4">
      <c r="A135" s="10"/>
      <c r="B135" s="57"/>
      <c r="C135" s="178">
        <v>99</v>
      </c>
      <c r="D135" s="286" t="s">
        <v>124</v>
      </c>
      <c r="E135" s="286"/>
      <c r="F135" s="10"/>
      <c r="G135" s="177"/>
      <c r="H135" s="69"/>
      <c r="I135" s="146">
        <f>ROUND((SUM(I133:I134))/1,2)</f>
        <v>0</v>
      </c>
      <c r="J135" s="10"/>
      <c r="K135" s="10"/>
      <c r="L135" s="10">
        <f>ROUND((SUM(L133:L134))/1,2)</f>
        <v>0</v>
      </c>
      <c r="M135" s="10">
        <f>ROUND((SUM(M133:M134))/1,2)</f>
        <v>0</v>
      </c>
      <c r="N135" s="10"/>
      <c r="O135" s="10"/>
      <c r="P135" s="10"/>
      <c r="Q135" s="10"/>
      <c r="R135" s="10"/>
      <c r="S135" s="10">
        <f>ROUND((SUM(S133:S134))/1,2)</f>
        <v>0</v>
      </c>
      <c r="T135" s="10"/>
      <c r="U135" s="10"/>
      <c r="V135" s="204">
        <f>ROUND((SUM(V133:V134))/1,2)</f>
        <v>0</v>
      </c>
      <c r="W135" s="219"/>
      <c r="X135" s="144"/>
      <c r="Y135" s="144"/>
      <c r="Z135" s="144"/>
    </row>
    <row r="136" spans="1:26" x14ac:dyDescent="0.4">
      <c r="A136" s="1"/>
      <c r="B136" s="212"/>
      <c r="C136" s="1"/>
      <c r="D136" s="1"/>
      <c r="E136" s="1"/>
      <c r="F136" s="1"/>
      <c r="G136" s="171"/>
      <c r="H136" s="139"/>
      <c r="I136" s="139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205"/>
      <c r="W136" s="55"/>
    </row>
    <row r="137" spans="1:26" x14ac:dyDescent="0.4">
      <c r="A137" s="10"/>
      <c r="B137" s="57"/>
      <c r="C137" s="10"/>
      <c r="D137" s="287" t="s">
        <v>58</v>
      </c>
      <c r="E137" s="287"/>
      <c r="F137" s="10"/>
      <c r="G137" s="177"/>
      <c r="H137" s="69"/>
      <c r="I137" s="146">
        <f>ROUND((SUM(I84:I136))/2,2)</f>
        <v>0</v>
      </c>
      <c r="J137" s="10"/>
      <c r="K137" s="10"/>
      <c r="L137" s="69">
        <f>ROUND((SUM(L84:L136))/2,2)</f>
        <v>0</v>
      </c>
      <c r="M137" s="69">
        <f>ROUND((SUM(M84:M136))/2,2)</f>
        <v>0</v>
      </c>
      <c r="N137" s="10"/>
      <c r="O137" s="10"/>
      <c r="P137" s="196"/>
      <c r="Q137" s="10"/>
      <c r="R137" s="10"/>
      <c r="S137" s="196">
        <f>ROUND((SUM(S84:S136))/2,2)</f>
        <v>2309.6</v>
      </c>
      <c r="T137" s="10"/>
      <c r="U137" s="10"/>
      <c r="V137" s="204">
        <f>ROUND((SUM(V84:V136))/2,2)</f>
        <v>0</v>
      </c>
      <c r="W137" s="55"/>
    </row>
    <row r="138" spans="1:26" x14ac:dyDescent="0.4">
      <c r="A138" s="1"/>
      <c r="B138" s="212"/>
      <c r="C138" s="1"/>
      <c r="D138" s="1"/>
      <c r="E138" s="1"/>
      <c r="F138" s="1"/>
      <c r="G138" s="171"/>
      <c r="H138" s="139"/>
      <c r="I138" s="139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205"/>
      <c r="W138" s="55"/>
    </row>
    <row r="139" spans="1:26" x14ac:dyDescent="0.4">
      <c r="A139" s="10"/>
      <c r="B139" s="57"/>
      <c r="C139" s="10"/>
      <c r="D139" s="287" t="s">
        <v>64</v>
      </c>
      <c r="E139" s="287"/>
      <c r="F139" s="10"/>
      <c r="G139" s="177"/>
      <c r="H139" s="69"/>
      <c r="I139" s="69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201"/>
      <c r="W139" s="219"/>
      <c r="X139" s="144"/>
      <c r="Y139" s="144"/>
      <c r="Z139" s="144"/>
    </row>
    <row r="140" spans="1:26" x14ac:dyDescent="0.4">
      <c r="A140" s="10"/>
      <c r="B140" s="57"/>
      <c r="C140" s="178">
        <v>767</v>
      </c>
      <c r="D140" s="286" t="s">
        <v>212</v>
      </c>
      <c r="E140" s="286"/>
      <c r="F140" s="10"/>
      <c r="G140" s="177"/>
      <c r="H140" s="69"/>
      <c r="I140" s="69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201"/>
      <c r="W140" s="219"/>
      <c r="X140" s="144"/>
      <c r="Y140" s="144"/>
      <c r="Z140" s="144"/>
    </row>
    <row r="141" spans="1:26" ht="25" customHeight="1" x14ac:dyDescent="0.4">
      <c r="A141" s="185"/>
      <c r="B141" s="215"/>
      <c r="C141" s="186" t="s">
        <v>213</v>
      </c>
      <c r="D141" s="289" t="s">
        <v>214</v>
      </c>
      <c r="E141" s="289"/>
      <c r="F141" s="179" t="s">
        <v>104</v>
      </c>
      <c r="G141" s="181">
        <v>1462.76</v>
      </c>
      <c r="H141" s="180"/>
      <c r="I141" s="180">
        <f>ROUND(G141*(H141),2)</f>
        <v>0</v>
      </c>
      <c r="J141" s="179">
        <f>ROUND(G141*(N141),2)</f>
        <v>2837.75</v>
      </c>
      <c r="K141" s="184">
        <f>ROUND(G141*(O141),2)</f>
        <v>0</v>
      </c>
      <c r="L141" s="184">
        <f>ROUND(G141*(H141),2)</f>
        <v>0</v>
      </c>
      <c r="M141" s="184"/>
      <c r="N141" s="184">
        <v>1.94</v>
      </c>
      <c r="O141" s="184"/>
      <c r="P141" s="187">
        <v>6.0000000000000002E-5</v>
      </c>
      <c r="Q141" s="187"/>
      <c r="R141" s="187">
        <v>6.0000000000000002E-5</v>
      </c>
      <c r="S141" s="184">
        <f>ROUND(G141*(P141),3)</f>
        <v>8.7999999999999995E-2</v>
      </c>
      <c r="T141" s="184"/>
      <c r="U141" s="184"/>
      <c r="V141" s="202"/>
      <c r="W141" s="55"/>
      <c r="Z141">
        <v>0</v>
      </c>
    </row>
    <row r="142" spans="1:26" ht="25" customHeight="1" x14ac:dyDescent="0.4">
      <c r="A142" s="185"/>
      <c r="B142" s="215"/>
      <c r="C142" s="186" t="s">
        <v>215</v>
      </c>
      <c r="D142" s="289" t="s">
        <v>216</v>
      </c>
      <c r="E142" s="289"/>
      <c r="F142" s="179" t="s">
        <v>217</v>
      </c>
      <c r="G142" s="181">
        <v>8467.5298800000019</v>
      </c>
      <c r="H142" s="182"/>
      <c r="I142" s="180">
        <f>ROUND(G142*(H142),2)</f>
        <v>0</v>
      </c>
      <c r="J142" s="179">
        <f>ROUND(G142*(N142),2)</f>
        <v>84.68</v>
      </c>
      <c r="K142" s="184">
        <f>ROUND(G142*(O142),2)</f>
        <v>0</v>
      </c>
      <c r="L142" s="184">
        <f>ROUND(G142*(H142),2)</f>
        <v>0</v>
      </c>
      <c r="M142" s="184"/>
      <c r="N142" s="184">
        <v>0.01</v>
      </c>
      <c r="O142" s="184"/>
      <c r="P142" s="187"/>
      <c r="Q142" s="187"/>
      <c r="R142" s="187"/>
      <c r="S142" s="184">
        <f>ROUND(G142*(P142),3)</f>
        <v>0</v>
      </c>
      <c r="T142" s="184"/>
      <c r="U142" s="184"/>
      <c r="V142" s="202"/>
      <c r="W142" s="55"/>
      <c r="Z142">
        <v>0</v>
      </c>
    </row>
    <row r="143" spans="1:26" ht="25" customHeight="1" x14ac:dyDescent="0.4">
      <c r="A143" s="185"/>
      <c r="B143" s="216"/>
      <c r="C143" s="194" t="s">
        <v>218</v>
      </c>
      <c r="D143" s="290" t="s">
        <v>219</v>
      </c>
      <c r="E143" s="290"/>
      <c r="F143" s="188" t="s">
        <v>220</v>
      </c>
      <c r="G143" s="190">
        <v>1609.0360000000001</v>
      </c>
      <c r="H143" s="189"/>
      <c r="I143" s="189">
        <f>ROUND(G143*(H143),2)</f>
        <v>0</v>
      </c>
      <c r="J143" s="188">
        <f>ROUND(G143*(N143),2)</f>
        <v>6613.14</v>
      </c>
      <c r="K143" s="193">
        <f>ROUND(G143*(O143),2)</f>
        <v>0</v>
      </c>
      <c r="L143" s="193"/>
      <c r="M143" s="193">
        <f>ROUND(G143*(H143),2)</f>
        <v>0</v>
      </c>
      <c r="N143" s="193">
        <v>4.1100000000000003</v>
      </c>
      <c r="O143" s="193"/>
      <c r="P143" s="195"/>
      <c r="Q143" s="195"/>
      <c r="R143" s="195"/>
      <c r="S143" s="193">
        <f>ROUND(G143*(P143),3)</f>
        <v>0</v>
      </c>
      <c r="T143" s="193"/>
      <c r="U143" s="193"/>
      <c r="V143" s="203"/>
      <c r="W143" s="55"/>
      <c r="Z143">
        <v>0</v>
      </c>
    </row>
    <row r="144" spans="1:26" x14ac:dyDescent="0.4">
      <c r="A144" s="10"/>
      <c r="B144" s="57"/>
      <c r="C144" s="178">
        <v>767</v>
      </c>
      <c r="D144" s="286" t="s">
        <v>212</v>
      </c>
      <c r="E144" s="286"/>
      <c r="F144" s="10"/>
      <c r="G144" s="177"/>
      <c r="H144" s="69"/>
      <c r="I144" s="146">
        <f>ROUND((SUM(I140:I143))/1,2)</f>
        <v>0</v>
      </c>
      <c r="J144" s="10"/>
      <c r="K144" s="10"/>
      <c r="L144" s="10">
        <f>ROUND((SUM(L140:L143))/1,2)</f>
        <v>0</v>
      </c>
      <c r="M144" s="10">
        <f>ROUND((SUM(M140:M143))/1,2)</f>
        <v>0</v>
      </c>
      <c r="N144" s="10"/>
      <c r="O144" s="10"/>
      <c r="P144" s="196"/>
      <c r="Q144" s="1"/>
      <c r="R144" s="1"/>
      <c r="S144" s="196">
        <f>ROUND((SUM(S140:S143))/1,2)</f>
        <v>0.09</v>
      </c>
      <c r="T144" s="2"/>
      <c r="U144" s="2"/>
      <c r="V144" s="204">
        <f>ROUND((SUM(V140:V143))/1,2)</f>
        <v>0</v>
      </c>
      <c r="W144" s="55"/>
    </row>
    <row r="145" spans="1:26" x14ac:dyDescent="0.4">
      <c r="A145" s="1"/>
      <c r="B145" s="212"/>
      <c r="C145" s="1"/>
      <c r="D145" s="1"/>
      <c r="E145" s="1"/>
      <c r="F145" s="1"/>
      <c r="G145" s="171"/>
      <c r="H145" s="139"/>
      <c r="I145" s="139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205"/>
      <c r="W145" s="55"/>
    </row>
    <row r="146" spans="1:26" x14ac:dyDescent="0.4">
      <c r="A146" s="10"/>
      <c r="B146" s="57"/>
      <c r="C146" s="10"/>
      <c r="D146" s="287" t="s">
        <v>64</v>
      </c>
      <c r="E146" s="287"/>
      <c r="F146" s="10"/>
      <c r="G146" s="177"/>
      <c r="H146" s="69"/>
      <c r="I146" s="146">
        <f>ROUND((SUM(I139:I145))/2,2)</f>
        <v>0</v>
      </c>
      <c r="J146" s="10"/>
      <c r="K146" s="10"/>
      <c r="L146" s="10">
        <f>ROUND((SUM(L139:L145))/2,2)</f>
        <v>0</v>
      </c>
      <c r="M146" s="10">
        <f>ROUND((SUM(M139:M145))/2,2)</f>
        <v>0</v>
      </c>
      <c r="N146" s="10"/>
      <c r="O146" s="10"/>
      <c r="P146" s="196"/>
      <c r="Q146" s="1"/>
      <c r="R146" s="1"/>
      <c r="S146" s="196">
        <f>ROUND((SUM(S139:S145))/2,2)</f>
        <v>0.09</v>
      </c>
      <c r="T146" s="1"/>
      <c r="U146" s="1"/>
      <c r="V146" s="204">
        <f>ROUND((SUM(V139:V145))/2,2)</f>
        <v>0</v>
      </c>
      <c r="W146" s="55"/>
    </row>
    <row r="147" spans="1:26" x14ac:dyDescent="0.4">
      <c r="A147" s="1"/>
      <c r="B147" s="217"/>
      <c r="C147" s="197"/>
      <c r="D147" s="288" t="s">
        <v>66</v>
      </c>
      <c r="E147" s="288"/>
      <c r="F147" s="197"/>
      <c r="G147" s="198"/>
      <c r="H147" s="199"/>
      <c r="I147" s="199">
        <f>ROUND((SUM(I84:I146))/3,2)</f>
        <v>0</v>
      </c>
      <c r="J147" s="197"/>
      <c r="K147" s="197">
        <f>ROUND((SUM(K84:K146))/3,2)</f>
        <v>0</v>
      </c>
      <c r="L147" s="197">
        <f>ROUND((SUM(L84:L146))/3,2)</f>
        <v>0</v>
      </c>
      <c r="M147" s="197">
        <f>ROUND((SUM(M84:M146))/3,2)</f>
        <v>0</v>
      </c>
      <c r="N147" s="197"/>
      <c r="O147" s="197"/>
      <c r="P147" s="198"/>
      <c r="Q147" s="197"/>
      <c r="R147" s="197"/>
      <c r="S147" s="198">
        <f>ROUND((SUM(S84:S146))/3,2)</f>
        <v>2309.69</v>
      </c>
      <c r="T147" s="197"/>
      <c r="U147" s="197"/>
      <c r="V147" s="206">
        <f>ROUND((SUM(V84:V146))/3,2)</f>
        <v>0</v>
      </c>
      <c r="W147" s="55"/>
      <c r="Y147">
        <f>(SUM(Y84:Y146))</f>
        <v>0</v>
      </c>
      <c r="Z147">
        <f>(SUM(Z84:Z146))</f>
        <v>0</v>
      </c>
    </row>
  </sheetData>
  <mergeCells count="108">
    <mergeCell ref="B11:H11"/>
    <mergeCell ref="F14:H14"/>
    <mergeCell ref="F15:H15"/>
    <mergeCell ref="F16:H16"/>
    <mergeCell ref="F17:H17"/>
    <mergeCell ref="F18:H18"/>
    <mergeCell ref="B1:C1"/>
    <mergeCell ref="E1:F1"/>
    <mergeCell ref="B2:V2"/>
    <mergeCell ref="B3:V3"/>
    <mergeCell ref="B7:H7"/>
    <mergeCell ref="B9:H9"/>
    <mergeCell ref="F25:H25"/>
    <mergeCell ref="F26:H26"/>
    <mergeCell ref="F27:H27"/>
    <mergeCell ref="F28:G28"/>
    <mergeCell ref="F29:G29"/>
    <mergeCell ref="F30:G30"/>
    <mergeCell ref="F19:H19"/>
    <mergeCell ref="F20:H20"/>
    <mergeCell ref="F21:H21"/>
    <mergeCell ref="F22:H22"/>
    <mergeCell ref="F23:H23"/>
    <mergeCell ref="F24:H24"/>
    <mergeCell ref="B60:D60"/>
    <mergeCell ref="F31:G31"/>
    <mergeCell ref="B54:C54"/>
    <mergeCell ref="B44:V44"/>
    <mergeCell ref="B46:E46"/>
    <mergeCell ref="B47:E47"/>
    <mergeCell ref="B48:E48"/>
    <mergeCell ref="F46:H46"/>
    <mergeCell ref="F47:H47"/>
    <mergeCell ref="F48:H48"/>
    <mergeCell ref="B49:I49"/>
    <mergeCell ref="D84:E84"/>
    <mergeCell ref="D85:E85"/>
    <mergeCell ref="D86:E86"/>
    <mergeCell ref="D87:E87"/>
    <mergeCell ref="D88:E88"/>
    <mergeCell ref="D89:E89"/>
    <mergeCell ref="B69:D69"/>
    <mergeCell ref="B73:V73"/>
    <mergeCell ref="H1:I1"/>
    <mergeCell ref="B75:E75"/>
    <mergeCell ref="B76:E76"/>
    <mergeCell ref="B77:E77"/>
    <mergeCell ref="I75:P75"/>
    <mergeCell ref="B61:D61"/>
    <mergeCell ref="B62:D62"/>
    <mergeCell ref="B63:D63"/>
    <mergeCell ref="B65:D65"/>
    <mergeCell ref="B66:D66"/>
    <mergeCell ref="B67:D67"/>
    <mergeCell ref="B55:D55"/>
    <mergeCell ref="B56:D56"/>
    <mergeCell ref="B57:D57"/>
    <mergeCell ref="B58:D58"/>
    <mergeCell ref="B59:D59"/>
    <mergeCell ref="D97:E97"/>
    <mergeCell ref="D98:E98"/>
    <mergeCell ref="D99:E99"/>
    <mergeCell ref="D100:E100"/>
    <mergeCell ref="D101:E101"/>
    <mergeCell ref="D102:E102"/>
    <mergeCell ref="D90:E90"/>
    <mergeCell ref="D91:E91"/>
    <mergeCell ref="D92:E92"/>
    <mergeCell ref="D93:E93"/>
    <mergeCell ref="D94:E94"/>
    <mergeCell ref="D95:E95"/>
    <mergeCell ref="D110:E110"/>
    <mergeCell ref="D111:E111"/>
    <mergeCell ref="D112:E112"/>
    <mergeCell ref="D114:E114"/>
    <mergeCell ref="D115:E115"/>
    <mergeCell ref="D116:E116"/>
    <mergeCell ref="D103:E103"/>
    <mergeCell ref="D104:E104"/>
    <mergeCell ref="D105:E105"/>
    <mergeCell ref="D107:E107"/>
    <mergeCell ref="D108:E108"/>
    <mergeCell ref="D109:E109"/>
    <mergeCell ref="D125:E125"/>
    <mergeCell ref="D126:E126"/>
    <mergeCell ref="D127:E127"/>
    <mergeCell ref="D128:E128"/>
    <mergeCell ref="D129:E129"/>
    <mergeCell ref="D130:E130"/>
    <mergeCell ref="D117:E117"/>
    <mergeCell ref="D119:E119"/>
    <mergeCell ref="D120:E120"/>
    <mergeCell ref="D121:E121"/>
    <mergeCell ref="D123:E123"/>
    <mergeCell ref="D124:E124"/>
    <mergeCell ref="D147:E147"/>
    <mergeCell ref="D140:E140"/>
    <mergeCell ref="D141:E141"/>
    <mergeCell ref="D142:E142"/>
    <mergeCell ref="D143:E143"/>
    <mergeCell ref="D144:E144"/>
    <mergeCell ref="D146:E146"/>
    <mergeCell ref="D131:E131"/>
    <mergeCell ref="D133:E133"/>
    <mergeCell ref="D134:E134"/>
    <mergeCell ref="D135:E135"/>
    <mergeCell ref="D137:E137"/>
    <mergeCell ref="D139:E139"/>
  </mergeCells>
  <hyperlinks>
    <hyperlink ref="B1:C1" location="A2:A2" tooltip="Klikni na prechod ku Kryciemu listu..." display="Krycí list rozpočtu" xr:uid="{C1C14728-79D6-4AB3-8A18-3D2FF6B43061}"/>
    <hyperlink ref="E1:F1" location="A54:A54" tooltip="Klikni na prechod ku rekapitulácii..." display="Rekapitulácia rozpočtu" xr:uid="{CD0F8987-DC76-41EC-BF10-6367967B842B}"/>
    <hyperlink ref="H1:I1" location="B83:B83" tooltip="Klikni na prechod ku Rozpočet..." display="Rozpočet" xr:uid="{073F7E17-23A1-4633-BCBE-0F6B6AD26514}"/>
  </hyperlinks>
  <printOptions horizontalCentered="1" gridLines="1"/>
  <pageMargins left="1.1111111111111112E-2" right="1.1111111111111112E-2" top="0.75" bottom="0.75" header="0.3" footer="0.3"/>
  <pageSetup paperSize="9" scale="75" orientation="portrait" verticalDpi="0" r:id="rId1"/>
  <headerFooter>
    <oddHeader>&amp;C&amp;B&amp; Rozpočet Lesná cesta Zázrivá - Hutírová vetva 4 / SO 02 Priepusty, Kalová jama</oddHeader>
    <oddFooter>&amp;RStrana &amp;P z &amp;N    &amp;L&amp;7Spracované systémom Systematic® Kalkulus, tel.: 051 77 10 585</oddFooter>
  </headerFooter>
  <rowBreaks count="2" manualBreakCount="2">
    <brk id="40" max="16383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2</vt:i4>
      </vt:variant>
    </vt:vector>
  </HeadingPairs>
  <TitlesOfParts>
    <vt:vector size="6" baseType="lpstr">
      <vt:lpstr>Rekapitulácia</vt:lpstr>
      <vt:lpstr>Krycí list stavby</vt:lpstr>
      <vt:lpstr>SO 5100</vt:lpstr>
      <vt:lpstr>SO 5105</vt:lpstr>
      <vt:lpstr>'SO 5100'!Oblasť_tlače</vt:lpstr>
      <vt:lpstr>'SO 5105'!Oblasť_tlače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ntb-dk</dc:creator>
  <cp:lastModifiedBy> </cp:lastModifiedBy>
  <dcterms:created xsi:type="dcterms:W3CDTF">2023-02-22T15:59:06Z</dcterms:created>
  <dcterms:modified xsi:type="dcterms:W3CDTF">2023-02-23T16:27:56Z</dcterms:modified>
</cp:coreProperties>
</file>