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lachovab\Desktop\Zaň\Rekonštrukcia podláh v objekte FNsP Žilina - DNS\Serverovňa, chodba Interné, onkológia, kuchyňa, sterilizácia\"/>
    </mc:Choice>
  </mc:AlternateContent>
  <xr:revisionPtr revIDLastSave="0" documentId="8_{C3B2B0C2-580F-406E-8326-EE762F54152F}" xr6:coauthVersionLast="47" xr6:coauthVersionMax="47" xr10:uidLastSave="{00000000-0000-0000-0000-000000000000}"/>
  <bookViews>
    <workbookView xWindow="14700" yWindow="120" windowWidth="13980" windowHeight="16620" firstSheet="5" activeTab="6" xr2:uid="{00000000-000D-0000-FFFF-FFFF00000000}"/>
  </bookViews>
  <sheets>
    <sheet name="Rekapitulácia stavby" sheetId="1" r:id="rId1"/>
    <sheet name="01 - Serverovňa - elektro..." sheetId="2" r:id="rId2"/>
    <sheet name="02 - Chodba Interné - prí..." sheetId="3" r:id="rId3"/>
    <sheet name="Hárok1" sheetId="7" r:id="rId4"/>
    <sheet name="03 - Onkológia - sesterne" sheetId="4" r:id="rId5"/>
    <sheet name="04 - Kuchyňa" sheetId="5" r:id="rId6"/>
    <sheet name="05 - Šatňa centrálna ster..." sheetId="6" r:id="rId7"/>
  </sheets>
  <definedNames>
    <definedName name="_xlnm._FilterDatabase" localSheetId="1" hidden="1">'01 - Serverovňa - elektro...'!$C$121:$K$158</definedName>
    <definedName name="_xlnm._FilterDatabase" localSheetId="2" hidden="1">'02 - Chodba Interné - prí...'!$C$121:$K$165</definedName>
    <definedName name="_xlnm._FilterDatabase" localSheetId="4" hidden="1">'03 - Onkológia - sesterne'!$C$121:$K$160</definedName>
    <definedName name="_xlnm._FilterDatabase" localSheetId="5" hidden="1">'04 - Kuchyňa'!$C$121:$K$185</definedName>
    <definedName name="_xlnm._FilterDatabase" localSheetId="6" hidden="1">'05 - Šatňa centrálna ster...'!$C$121:$K$160</definedName>
    <definedName name="_xlnm.Print_Titles" localSheetId="1">'01 - Serverovňa - elektro...'!$121:$121</definedName>
    <definedName name="_xlnm.Print_Titles" localSheetId="2">'02 - Chodba Interné - prí...'!$121:$121</definedName>
    <definedName name="_xlnm.Print_Titles" localSheetId="4">'03 - Onkológia - sesterne'!$121:$121</definedName>
    <definedName name="_xlnm.Print_Titles" localSheetId="5">'04 - Kuchyňa'!$121:$121</definedName>
    <definedName name="_xlnm.Print_Titles" localSheetId="6">'05 - Šatňa centrálna ster...'!$121:$121</definedName>
    <definedName name="_xlnm.Print_Titles" localSheetId="0">'Rekapitulácia stavby'!$92:$92</definedName>
    <definedName name="_xlnm.Print_Area" localSheetId="1">'01 - Serverovňa - elektro...'!$C$4:$J$76,'01 - Serverovňa - elektro...'!$C$82:$J$103,'01 - Serverovňa - elektro...'!$C$109:$J$158</definedName>
    <definedName name="_xlnm.Print_Area" localSheetId="2">'02 - Chodba Interné - prí...'!$C$4:$J$76,'02 - Chodba Interné - prí...'!$C$82:$J$103,'02 - Chodba Interné - prí...'!$C$109:$J$165</definedName>
    <definedName name="_xlnm.Print_Area" localSheetId="4">'03 - Onkológia - sesterne'!$C$4:$J$76,'03 - Onkológia - sesterne'!$C$82:$J$103,'03 - Onkológia - sesterne'!$C$109:$J$160</definedName>
    <definedName name="_xlnm.Print_Area" localSheetId="5">'04 - Kuchyňa'!$C$4:$J$76,'04 - Kuchyňa'!$C$82:$J$103,'04 - Kuchyňa'!$C$109:$J$185</definedName>
    <definedName name="_xlnm.Print_Area" localSheetId="6">'05 - Šatňa centrálna ster...'!$C$4:$J$76,'05 - Šatňa centrálna ster...'!$C$82:$J$103,'05 - Šatňa centrálna ster...'!$C$109:$J$160</definedName>
    <definedName name="_xlnm.Print_Area" localSheetId="0">'Rekapitulácia stavby'!$D$4:$AO$76,'Rekapitulácia stavby'!$C$82:$AQ$100</definedName>
  </definedNames>
  <calcPr calcId="191029"/>
</workbook>
</file>

<file path=xl/calcChain.xml><?xml version="1.0" encoding="utf-8"?>
<calcChain xmlns="http://schemas.openxmlformats.org/spreadsheetml/2006/main">
  <c r="J37" i="6" l="1"/>
  <c r="J36" i="6"/>
  <c r="AY99" i="1" s="1"/>
  <c r="J35" i="6"/>
  <c r="AX99" i="1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0" i="6"/>
  <c r="BH140" i="6"/>
  <c r="BG140" i="6"/>
  <c r="BE140" i="6"/>
  <c r="T140" i="6"/>
  <c r="R140" i="6"/>
  <c r="P140" i="6"/>
  <c r="BI137" i="6"/>
  <c r="BH137" i="6"/>
  <c r="BG137" i="6"/>
  <c r="BE137" i="6"/>
  <c r="T137" i="6"/>
  <c r="T136" i="6"/>
  <c r="R137" i="6"/>
  <c r="R136" i="6" s="1"/>
  <c r="P137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29" i="6"/>
  <c r="BH129" i="6"/>
  <c r="BG129" i="6"/>
  <c r="BE129" i="6"/>
  <c r="T129" i="6"/>
  <c r="R129" i="6"/>
  <c r="P129" i="6"/>
  <c r="BI127" i="6"/>
  <c r="BH127" i="6"/>
  <c r="BG127" i="6"/>
  <c r="BE127" i="6"/>
  <c r="T127" i="6"/>
  <c r="R127" i="6"/>
  <c r="P127" i="6"/>
  <c r="BI125" i="6"/>
  <c r="BH125" i="6"/>
  <c r="BG125" i="6"/>
  <c r="BE125" i="6"/>
  <c r="T125" i="6"/>
  <c r="R125" i="6"/>
  <c r="P125" i="6"/>
  <c r="F118" i="6"/>
  <c r="F116" i="6"/>
  <c r="E114" i="6"/>
  <c r="F91" i="6"/>
  <c r="F89" i="6"/>
  <c r="E87" i="6"/>
  <c r="J24" i="6"/>
  <c r="E24" i="6"/>
  <c r="J92" i="6" s="1"/>
  <c r="J23" i="6"/>
  <c r="J21" i="6"/>
  <c r="E21" i="6"/>
  <c r="J118" i="6"/>
  <c r="J20" i="6"/>
  <c r="J18" i="6"/>
  <c r="E18" i="6"/>
  <c r="F92" i="6"/>
  <c r="J17" i="6"/>
  <c r="J12" i="6"/>
  <c r="J89" i="6"/>
  <c r="E7" i="6"/>
  <c r="E85" i="6" s="1"/>
  <c r="J37" i="5"/>
  <c r="J36" i="5"/>
  <c r="AY98" i="1"/>
  <c r="J35" i="5"/>
  <c r="AX98" i="1" s="1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63" i="5"/>
  <c r="BH163" i="5"/>
  <c r="BG163" i="5"/>
  <c r="BE163" i="5"/>
  <c r="T163" i="5"/>
  <c r="R163" i="5"/>
  <c r="P163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48" i="5"/>
  <c r="BH148" i="5"/>
  <c r="BG148" i="5"/>
  <c r="BE148" i="5"/>
  <c r="T148" i="5"/>
  <c r="R148" i="5"/>
  <c r="P148" i="5"/>
  <c r="BI145" i="5"/>
  <c r="BH145" i="5"/>
  <c r="BG145" i="5"/>
  <c r="BE145" i="5"/>
  <c r="T145" i="5"/>
  <c r="T144" i="5" s="1"/>
  <c r="R145" i="5"/>
  <c r="R144" i="5"/>
  <c r="P145" i="5"/>
  <c r="P144" i="5" s="1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7" i="5"/>
  <c r="BH137" i="5"/>
  <c r="BG137" i="5"/>
  <c r="BE137" i="5"/>
  <c r="T137" i="5"/>
  <c r="R137" i="5"/>
  <c r="P137" i="5"/>
  <c r="BI135" i="5"/>
  <c r="BH135" i="5"/>
  <c r="BG135" i="5"/>
  <c r="BE135" i="5"/>
  <c r="T135" i="5"/>
  <c r="R135" i="5"/>
  <c r="P135" i="5"/>
  <c r="BI125" i="5"/>
  <c r="BH125" i="5"/>
  <c r="BG125" i="5"/>
  <c r="BE125" i="5"/>
  <c r="T125" i="5"/>
  <c r="R125" i="5"/>
  <c r="P125" i="5"/>
  <c r="F118" i="5"/>
  <c r="F116" i="5"/>
  <c r="E114" i="5"/>
  <c r="F91" i="5"/>
  <c r="F89" i="5"/>
  <c r="E87" i="5"/>
  <c r="J24" i="5"/>
  <c r="E24" i="5"/>
  <c r="J92" i="5"/>
  <c r="J23" i="5"/>
  <c r="J21" i="5"/>
  <c r="E21" i="5"/>
  <c r="J118" i="5" s="1"/>
  <c r="J20" i="5"/>
  <c r="J18" i="5"/>
  <c r="E18" i="5"/>
  <c r="F119" i="5"/>
  <c r="J17" i="5"/>
  <c r="J12" i="5"/>
  <c r="J116" i="5" s="1"/>
  <c r="E7" i="5"/>
  <c r="E112" i="5"/>
  <c r="J37" i="4"/>
  <c r="J36" i="4"/>
  <c r="AY97" i="1"/>
  <c r="J35" i="4"/>
  <c r="AX97" i="1" s="1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0" i="4"/>
  <c r="BH140" i="4"/>
  <c r="BG140" i="4"/>
  <c r="BE140" i="4"/>
  <c r="T140" i="4"/>
  <c r="R140" i="4"/>
  <c r="P140" i="4"/>
  <c r="BI137" i="4"/>
  <c r="BH137" i="4"/>
  <c r="BG137" i="4"/>
  <c r="BE137" i="4"/>
  <c r="T137" i="4"/>
  <c r="T136" i="4" s="1"/>
  <c r="R137" i="4"/>
  <c r="R136" i="4"/>
  <c r="P137" i="4"/>
  <c r="P136" i="4" s="1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29" i="4"/>
  <c r="BH129" i="4"/>
  <c r="BG129" i="4"/>
  <c r="BE129" i="4"/>
  <c r="T129" i="4"/>
  <c r="R129" i="4"/>
  <c r="P129" i="4"/>
  <c r="BI127" i="4"/>
  <c r="BH127" i="4"/>
  <c r="BG127" i="4"/>
  <c r="BE127" i="4"/>
  <c r="T127" i="4"/>
  <c r="R127" i="4"/>
  <c r="P127" i="4"/>
  <c r="BI125" i="4"/>
  <c r="BH125" i="4"/>
  <c r="BG125" i="4"/>
  <c r="BE125" i="4"/>
  <c r="T125" i="4"/>
  <c r="R125" i="4"/>
  <c r="P125" i="4"/>
  <c r="F118" i="4"/>
  <c r="F116" i="4"/>
  <c r="E114" i="4"/>
  <c r="F91" i="4"/>
  <c r="F89" i="4"/>
  <c r="E87" i="4"/>
  <c r="J24" i="4"/>
  <c r="E24" i="4"/>
  <c r="J92" i="4" s="1"/>
  <c r="J23" i="4"/>
  <c r="J21" i="4"/>
  <c r="E21" i="4"/>
  <c r="J91" i="4" s="1"/>
  <c r="J20" i="4"/>
  <c r="J18" i="4"/>
  <c r="E18" i="4"/>
  <c r="F92" i="4" s="1"/>
  <c r="J17" i="4"/>
  <c r="J12" i="4"/>
  <c r="J116" i="4" s="1"/>
  <c r="E7" i="4"/>
  <c r="E85" i="4"/>
  <c r="J37" i="3"/>
  <c r="J36" i="3"/>
  <c r="AY96" i="1" s="1"/>
  <c r="J35" i="3"/>
  <c r="AX96" i="1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2" i="3"/>
  <c r="BH142" i="3"/>
  <c r="BG142" i="3"/>
  <c r="BE142" i="3"/>
  <c r="T142" i="3"/>
  <c r="R142" i="3"/>
  <c r="P142" i="3"/>
  <c r="BI139" i="3"/>
  <c r="BH139" i="3"/>
  <c r="BG139" i="3"/>
  <c r="BE139" i="3"/>
  <c r="T139" i="3"/>
  <c r="T138" i="3"/>
  <c r="R139" i="3"/>
  <c r="R138" i="3" s="1"/>
  <c r="P139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1" i="3"/>
  <c r="BH131" i="3"/>
  <c r="BG131" i="3"/>
  <c r="BE131" i="3"/>
  <c r="T131" i="3"/>
  <c r="R131" i="3"/>
  <c r="P131" i="3"/>
  <c r="BI129" i="3"/>
  <c r="BH129" i="3"/>
  <c r="BG129" i="3"/>
  <c r="BE129" i="3"/>
  <c r="T129" i="3"/>
  <c r="R129" i="3"/>
  <c r="P129" i="3"/>
  <c r="BI125" i="3"/>
  <c r="BH125" i="3"/>
  <c r="BG125" i="3"/>
  <c r="BE125" i="3"/>
  <c r="T125" i="3"/>
  <c r="R125" i="3"/>
  <c r="P125" i="3"/>
  <c r="F118" i="3"/>
  <c r="F116" i="3"/>
  <c r="E114" i="3"/>
  <c r="F91" i="3"/>
  <c r="F89" i="3"/>
  <c r="E87" i="3"/>
  <c r="J24" i="3"/>
  <c r="E24" i="3"/>
  <c r="J119" i="3" s="1"/>
  <c r="J23" i="3"/>
  <c r="J21" i="3"/>
  <c r="E21" i="3"/>
  <c r="J118" i="3" s="1"/>
  <c r="J20" i="3"/>
  <c r="J18" i="3"/>
  <c r="E18" i="3"/>
  <c r="F92" i="3" s="1"/>
  <c r="J17" i="3"/>
  <c r="J12" i="3"/>
  <c r="J89" i="3"/>
  <c r="E7" i="3"/>
  <c r="E112" i="3" s="1"/>
  <c r="J37" i="2"/>
  <c r="J36" i="2"/>
  <c r="AY95" i="1"/>
  <c r="J35" i="2"/>
  <c r="AX95" i="1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6" i="2"/>
  <c r="BH136" i="2"/>
  <c r="BG136" i="2"/>
  <c r="BE136" i="2"/>
  <c r="T136" i="2"/>
  <c r="T135" i="2" s="1"/>
  <c r="R136" i="2"/>
  <c r="R135" i="2" s="1"/>
  <c r="P136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8" i="2"/>
  <c r="BH128" i="2"/>
  <c r="BG128" i="2"/>
  <c r="BE128" i="2"/>
  <c r="T128" i="2"/>
  <c r="R128" i="2"/>
  <c r="P128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F118" i="2"/>
  <c r="F116" i="2"/>
  <c r="E114" i="2"/>
  <c r="F91" i="2"/>
  <c r="F89" i="2"/>
  <c r="E87" i="2"/>
  <c r="J24" i="2"/>
  <c r="E24" i="2"/>
  <c r="J119" i="2"/>
  <c r="J23" i="2"/>
  <c r="J21" i="2"/>
  <c r="E21" i="2"/>
  <c r="J91" i="2" s="1"/>
  <c r="J20" i="2"/>
  <c r="J18" i="2"/>
  <c r="E18" i="2"/>
  <c r="F119" i="2"/>
  <c r="J17" i="2"/>
  <c r="J12" i="2"/>
  <c r="J89" i="2" s="1"/>
  <c r="E7" i="2"/>
  <c r="E112" i="2"/>
  <c r="L90" i="1"/>
  <c r="AM90" i="1"/>
  <c r="AM89" i="1"/>
  <c r="L89" i="1"/>
  <c r="AM87" i="1"/>
  <c r="L87" i="1"/>
  <c r="L85" i="1"/>
  <c r="L84" i="1"/>
  <c r="J154" i="2"/>
  <c r="BK145" i="2"/>
  <c r="BK126" i="2"/>
  <c r="BK158" i="2"/>
  <c r="BK149" i="2"/>
  <c r="J143" i="2"/>
  <c r="AS94" i="1"/>
  <c r="J159" i="3"/>
  <c r="BK152" i="3"/>
  <c r="J154" i="4"/>
  <c r="J148" i="4"/>
  <c r="J125" i="4"/>
  <c r="BK154" i="4"/>
  <c r="BK151" i="4"/>
  <c r="BK179" i="5"/>
  <c r="J174" i="5"/>
  <c r="BK137" i="5"/>
  <c r="J140" i="5"/>
  <c r="J178" i="5"/>
  <c r="J159" i="6"/>
  <c r="J129" i="6"/>
  <c r="BK151" i="6"/>
  <c r="J155" i="6"/>
  <c r="BK154" i="6"/>
  <c r="BK125" i="6"/>
  <c r="J158" i="2"/>
  <c r="J146" i="2"/>
  <c r="J125" i="2"/>
  <c r="BK155" i="2"/>
  <c r="J141" i="2"/>
  <c r="J158" i="3"/>
  <c r="BK164" i="3"/>
  <c r="J134" i="3"/>
  <c r="J136" i="3"/>
  <c r="BK133" i="3"/>
  <c r="BK149" i="4"/>
  <c r="BK153" i="4"/>
  <c r="BK140" i="4"/>
  <c r="J131" i="4"/>
  <c r="BK140" i="5"/>
  <c r="BK158" i="5"/>
  <c r="J125" i="5"/>
  <c r="BK183" i="5"/>
  <c r="BK181" i="5"/>
  <c r="BK163" i="5"/>
  <c r="BK153" i="6"/>
  <c r="BK159" i="6"/>
  <c r="J137" i="6"/>
  <c r="J127" i="6"/>
  <c r="BK143" i="6"/>
  <c r="J147" i="2"/>
  <c r="BK130" i="2"/>
  <c r="BK153" i="2"/>
  <c r="BK128" i="2"/>
  <c r="BK131" i="2"/>
  <c r="J137" i="3"/>
  <c r="J157" i="3"/>
  <c r="J156" i="3"/>
  <c r="J155" i="3"/>
  <c r="BK125" i="3"/>
  <c r="J142" i="4"/>
  <c r="BK152" i="4"/>
  <c r="BK131" i="4"/>
  <c r="J140" i="4"/>
  <c r="BK127" i="4"/>
  <c r="BK134" i="4"/>
  <c r="J141" i="5"/>
  <c r="BK135" i="5"/>
  <c r="BK148" i="5"/>
  <c r="BK148" i="6"/>
  <c r="J143" i="6"/>
  <c r="J156" i="6"/>
  <c r="BK144" i="6"/>
  <c r="J156" i="2"/>
  <c r="BK136" i="2"/>
  <c r="BK151" i="2"/>
  <c r="BK133" i="2"/>
  <c r="J152" i="3"/>
  <c r="J160" i="3"/>
  <c r="BK131" i="3"/>
  <c r="BK137" i="3"/>
  <c r="BK135" i="3"/>
  <c r="J137" i="4"/>
  <c r="J155" i="4"/>
  <c r="J132" i="4"/>
  <c r="BK137" i="4"/>
  <c r="J135" i="4"/>
  <c r="BK135" i="4"/>
  <c r="J135" i="5"/>
  <c r="J163" i="5"/>
  <c r="J145" i="5"/>
  <c r="J148" i="5"/>
  <c r="J157" i="6"/>
  <c r="J134" i="6"/>
  <c r="BK155" i="6"/>
  <c r="BK129" i="6"/>
  <c r="J153" i="2"/>
  <c r="J126" i="2"/>
  <c r="BK141" i="2"/>
  <c r="BK147" i="2"/>
  <c r="BK125" i="2"/>
  <c r="BK155" i="3"/>
  <c r="J165" i="3"/>
  <c r="J135" i="3"/>
  <c r="J161" i="3"/>
  <c r="BK159" i="4"/>
  <c r="J133" i="4"/>
  <c r="J129" i="4"/>
  <c r="BK129" i="4"/>
  <c r="BK178" i="5"/>
  <c r="J143" i="5"/>
  <c r="BK145" i="5"/>
  <c r="BK159" i="5"/>
  <c r="BK177" i="5"/>
  <c r="BK180" i="5"/>
  <c r="BK143" i="5"/>
  <c r="BK147" i="6"/>
  <c r="BK156" i="6"/>
  <c r="BK131" i="6"/>
  <c r="BK137" i="6"/>
  <c r="J149" i="6"/>
  <c r="BK160" i="3"/>
  <c r="BK151" i="3"/>
  <c r="BK145" i="6"/>
  <c r="BK149" i="6"/>
  <c r="J140" i="6"/>
  <c r="BK135" i="6"/>
  <c r="J155" i="2"/>
  <c r="J133" i="2"/>
  <c r="J136" i="2"/>
  <c r="BK154" i="2"/>
  <c r="J142" i="2"/>
  <c r="BK165" i="3"/>
  <c r="J131" i="3"/>
  <c r="J146" i="3"/>
  <c r="J142" i="3"/>
  <c r="BK142" i="3"/>
  <c r="BK147" i="4"/>
  <c r="J160" i="4"/>
  <c r="BK145" i="4"/>
  <c r="BK142" i="4"/>
  <c r="BK148" i="4"/>
  <c r="J181" i="5"/>
  <c r="BK139" i="5"/>
  <c r="BK160" i="5"/>
  <c r="J185" i="5"/>
  <c r="BK174" i="5"/>
  <c r="J158" i="6"/>
  <c r="BK160" i="6"/>
  <c r="BK142" i="6"/>
  <c r="J151" i="6"/>
  <c r="J133" i="6"/>
  <c r="BK139" i="2"/>
  <c r="J151" i="2"/>
  <c r="J131" i="2"/>
  <c r="BK143" i="2"/>
  <c r="BK150" i="2"/>
  <c r="J130" i="2"/>
  <c r="J164" i="3"/>
  <c r="J125" i="3"/>
  <c r="BK148" i="3"/>
  <c r="J151" i="3"/>
  <c r="BK158" i="3"/>
  <c r="J145" i="4"/>
  <c r="BK158" i="4"/>
  <c r="J127" i="4"/>
  <c r="J139" i="5"/>
  <c r="J173" i="5"/>
  <c r="J159" i="5"/>
  <c r="J180" i="5"/>
  <c r="J161" i="5"/>
  <c r="BK182" i="5"/>
  <c r="BK173" i="5"/>
  <c r="J160" i="6"/>
  <c r="BK133" i="6"/>
  <c r="J145" i="6"/>
  <c r="J132" i="6"/>
  <c r="BK132" i="6"/>
  <c r="BK157" i="2"/>
  <c r="J149" i="2"/>
  <c r="J140" i="2"/>
  <c r="BK142" i="2"/>
  <c r="BK152" i="2"/>
  <c r="BK146" i="2"/>
  <c r="BK140" i="2"/>
  <c r="J162" i="3"/>
  <c r="BK134" i="3"/>
  <c r="J133" i="3"/>
  <c r="J149" i="3"/>
  <c r="BK156" i="3"/>
  <c r="J147" i="3"/>
  <c r="J139" i="3"/>
  <c r="BK160" i="4"/>
  <c r="J144" i="4"/>
  <c r="J151" i="4"/>
  <c r="BK127" i="6"/>
  <c r="J148" i="6"/>
  <c r="BK158" i="6"/>
  <c r="BK157" i="6"/>
  <c r="BK140" i="6"/>
  <c r="BK139" i="3"/>
  <c r="BK159" i="3"/>
  <c r="BK146" i="3"/>
  <c r="BK125" i="4"/>
  <c r="J147" i="4"/>
  <c r="BK157" i="4"/>
  <c r="J153" i="4"/>
  <c r="BK143" i="4"/>
  <c r="BK133" i="4"/>
  <c r="BK176" i="5"/>
  <c r="J177" i="5"/>
  <c r="J183" i="5"/>
  <c r="J184" i="5"/>
  <c r="BK184" i="5"/>
  <c r="J142" i="5"/>
  <c r="J135" i="6"/>
  <c r="J147" i="6"/>
  <c r="J153" i="6"/>
  <c r="J131" i="6"/>
  <c r="J132" i="2"/>
  <c r="J150" i="2"/>
  <c r="J134" i="2"/>
  <c r="J157" i="2"/>
  <c r="J145" i="2"/>
  <c r="BK132" i="2"/>
  <c r="BK136" i="3"/>
  <c r="J153" i="3"/>
  <c r="BK129" i="3"/>
  <c r="J134" i="4"/>
  <c r="J159" i="4"/>
  <c r="J152" i="2"/>
  <c r="J128" i="2"/>
  <c r="BK156" i="2"/>
  <c r="J139" i="2"/>
  <c r="BK134" i="2"/>
  <c r="J148" i="3"/>
  <c r="BK147" i="3"/>
  <c r="BK153" i="3"/>
  <c r="BK149" i="3"/>
  <c r="J152" i="4"/>
  <c r="J149" i="4"/>
  <c r="J158" i="4"/>
  <c r="BK132" i="4"/>
  <c r="BK144" i="4"/>
  <c r="J182" i="5"/>
  <c r="J176" i="5"/>
  <c r="J158" i="5"/>
  <c r="J160" i="5"/>
  <c r="BK125" i="5"/>
  <c r="J142" i="6"/>
  <c r="J144" i="6"/>
  <c r="J154" i="6"/>
  <c r="BK134" i="6"/>
  <c r="BK162" i="3"/>
  <c r="BK161" i="3"/>
  <c r="BK157" i="3"/>
  <c r="J129" i="3"/>
  <c r="BK155" i="4"/>
  <c r="BK156" i="4"/>
  <c r="J157" i="4"/>
  <c r="J156" i="4"/>
  <c r="J143" i="4"/>
  <c r="BK142" i="5"/>
  <c r="BK185" i="5"/>
  <c r="BK161" i="5"/>
  <c r="J137" i="5"/>
  <c r="J179" i="5"/>
  <c r="BK141" i="5"/>
  <c r="BK152" i="6"/>
  <c r="J125" i="6"/>
  <c r="J152" i="6"/>
  <c r="P129" i="2" l="1"/>
  <c r="T141" i="3"/>
  <c r="T140" i="3"/>
  <c r="P139" i="4"/>
  <c r="P138" i="4"/>
  <c r="P138" i="5"/>
  <c r="P124" i="2"/>
  <c r="P123" i="2"/>
  <c r="T124" i="3"/>
  <c r="P130" i="4"/>
  <c r="BK147" i="5"/>
  <c r="J147" i="5"/>
  <c r="J102" i="5"/>
  <c r="P138" i="2"/>
  <c r="P137" i="2" s="1"/>
  <c r="BK132" i="3"/>
  <c r="J132" i="3" s="1"/>
  <c r="J99" i="3" s="1"/>
  <c r="R124" i="4"/>
  <c r="R124" i="5"/>
  <c r="R141" i="3"/>
  <c r="R140" i="3" s="1"/>
  <c r="P124" i="4"/>
  <c r="P123" i="4"/>
  <c r="P122" i="4" s="1"/>
  <c r="AU97" i="1" s="1"/>
  <c r="R129" i="2"/>
  <c r="P132" i="3"/>
  <c r="T139" i="4"/>
  <c r="T138" i="4" s="1"/>
  <c r="P147" i="5"/>
  <c r="P146" i="5"/>
  <c r="P122" i="5" s="1"/>
  <c r="AU98" i="1" s="1"/>
  <c r="R138" i="2"/>
  <c r="R137" i="2" s="1"/>
  <c r="R132" i="3"/>
  <c r="R147" i="5"/>
  <c r="R146" i="5"/>
  <c r="T124" i="5"/>
  <c r="T129" i="2"/>
  <c r="T132" i="3"/>
  <c r="BK139" i="4"/>
  <c r="J139" i="4" s="1"/>
  <c r="J102" i="4" s="1"/>
  <c r="BK124" i="2"/>
  <c r="P124" i="3"/>
  <c r="P123" i="3" s="1"/>
  <c r="P122" i="3" s="1"/>
  <c r="AU96" i="1" s="1"/>
  <c r="P130" i="6"/>
  <c r="BK129" i="2"/>
  <c r="J129" i="2" s="1"/>
  <c r="J99" i="2" s="1"/>
  <c r="P124" i="5"/>
  <c r="P123" i="5"/>
  <c r="BK130" i="6"/>
  <c r="J130" i="6"/>
  <c r="J99" i="6" s="1"/>
  <c r="T138" i="2"/>
  <c r="T137" i="2"/>
  <c r="R124" i="3"/>
  <c r="R123" i="3"/>
  <c r="T130" i="4"/>
  <c r="BK124" i="5"/>
  <c r="J124" i="5"/>
  <c r="J98" i="5" s="1"/>
  <c r="R138" i="5"/>
  <c r="T130" i="6"/>
  <c r="R124" i="2"/>
  <c r="R123" i="2"/>
  <c r="R122" i="2" s="1"/>
  <c r="BK124" i="4"/>
  <c r="J124" i="4"/>
  <c r="J98" i="4" s="1"/>
  <c r="BK138" i="5"/>
  <c r="J138" i="5"/>
  <c r="J99" i="5"/>
  <c r="BK124" i="6"/>
  <c r="BK139" i="6"/>
  <c r="J139" i="6"/>
  <c r="J102" i="6"/>
  <c r="BK138" i="2"/>
  <c r="BK137" i="2" s="1"/>
  <c r="J137" i="2" s="1"/>
  <c r="J101" i="2" s="1"/>
  <c r="BK124" i="3"/>
  <c r="J124" i="3" s="1"/>
  <c r="J98" i="3" s="1"/>
  <c r="T124" i="4"/>
  <c r="T123" i="4" s="1"/>
  <c r="T122" i="4" s="1"/>
  <c r="R130" i="6"/>
  <c r="P141" i="3"/>
  <c r="P140" i="3"/>
  <c r="BK130" i="4"/>
  <c r="J130" i="4" s="1"/>
  <c r="J99" i="4" s="1"/>
  <c r="R124" i="6"/>
  <c r="R123" i="6"/>
  <c r="P139" i="6"/>
  <c r="P138" i="6" s="1"/>
  <c r="T124" i="2"/>
  <c r="T123" i="2"/>
  <c r="T122" i="2" s="1"/>
  <c r="BK141" i="3"/>
  <c r="J141" i="3"/>
  <c r="J102" i="3"/>
  <c r="R130" i="4"/>
  <c r="T138" i="5"/>
  <c r="P124" i="6"/>
  <c r="P123" i="6"/>
  <c r="R139" i="6"/>
  <c r="R138" i="6" s="1"/>
  <c r="R139" i="4"/>
  <c r="R138" i="4"/>
  <c r="T147" i="5"/>
  <c r="T146" i="5" s="1"/>
  <c r="T124" i="6"/>
  <c r="T123" i="6"/>
  <c r="T139" i="6"/>
  <c r="T138" i="6" s="1"/>
  <c r="BK138" i="3"/>
  <c r="J138" i="3"/>
  <c r="J100" i="3"/>
  <c r="BK136" i="4"/>
  <c r="J136" i="4"/>
  <c r="J100" i="4"/>
  <c r="BK144" i="5"/>
  <c r="J144" i="5" s="1"/>
  <c r="J100" i="5" s="1"/>
  <c r="BK136" i="6"/>
  <c r="J136" i="6"/>
  <c r="J100" i="6" s="1"/>
  <c r="BK135" i="2"/>
  <c r="J135" i="2"/>
  <c r="J100" i="2" s="1"/>
  <c r="E112" i="6"/>
  <c r="F119" i="6"/>
  <c r="BF129" i="6"/>
  <c r="BF135" i="6"/>
  <c r="BF148" i="6"/>
  <c r="BF151" i="6"/>
  <c r="BF156" i="6"/>
  <c r="J116" i="6"/>
  <c r="J119" i="6"/>
  <c r="BF125" i="6"/>
  <c r="BF137" i="6"/>
  <c r="BF149" i="6"/>
  <c r="BF152" i="6"/>
  <c r="BF155" i="6"/>
  <c r="BF158" i="6"/>
  <c r="BF159" i="6"/>
  <c r="J91" i="6"/>
  <c r="BF127" i="6"/>
  <c r="BF131" i="6"/>
  <c r="BF133" i="6"/>
  <c r="BF142" i="6"/>
  <c r="BF143" i="6"/>
  <c r="BF147" i="6"/>
  <c r="BF153" i="6"/>
  <c r="BF154" i="6"/>
  <c r="BF157" i="6"/>
  <c r="BF160" i="6"/>
  <c r="BK123" i="5"/>
  <c r="J123" i="5" s="1"/>
  <c r="J97" i="5" s="1"/>
  <c r="BF132" i="6"/>
  <c r="BF134" i="6"/>
  <c r="BF140" i="6"/>
  <c r="BF144" i="6"/>
  <c r="BF145" i="6"/>
  <c r="BF142" i="5"/>
  <c r="BF125" i="5"/>
  <c r="BF137" i="5"/>
  <c r="F92" i="5"/>
  <c r="BF145" i="5"/>
  <c r="BF158" i="5"/>
  <c r="BF176" i="5"/>
  <c r="BF140" i="5"/>
  <c r="BF163" i="5"/>
  <c r="BF179" i="5"/>
  <c r="BF161" i="5"/>
  <c r="BF177" i="5"/>
  <c r="BF183" i="5"/>
  <c r="BF180" i="5"/>
  <c r="J91" i="5"/>
  <c r="BF181" i="5"/>
  <c r="BF185" i="5"/>
  <c r="BF159" i="5"/>
  <c r="J119" i="5"/>
  <c r="BF184" i="5"/>
  <c r="BF160" i="5"/>
  <c r="BF178" i="5"/>
  <c r="BF135" i="5"/>
  <c r="BF139" i="5"/>
  <c r="J89" i="5"/>
  <c r="BK138" i="4"/>
  <c r="J138" i="4" s="1"/>
  <c r="J101" i="4" s="1"/>
  <c r="E85" i="5"/>
  <c r="BF143" i="5"/>
  <c r="BF148" i="5"/>
  <c r="BF174" i="5"/>
  <c r="BF141" i="5"/>
  <c r="BF173" i="5"/>
  <c r="BF182" i="5"/>
  <c r="J118" i="4"/>
  <c r="BF149" i="4"/>
  <c r="E112" i="4"/>
  <c r="BF153" i="4"/>
  <c r="BF132" i="4"/>
  <c r="BF140" i="4"/>
  <c r="BF148" i="4"/>
  <c r="BF154" i="4"/>
  <c r="J89" i="4"/>
  <c r="F119" i="4"/>
  <c r="BF142" i="4"/>
  <c r="BF144" i="4"/>
  <c r="BF147" i="4"/>
  <c r="BF160" i="4"/>
  <c r="BF129" i="4"/>
  <c r="BF135" i="4"/>
  <c r="BF152" i="4"/>
  <c r="BF157" i="4"/>
  <c r="BF125" i="4"/>
  <c r="BF137" i="4"/>
  <c r="BF145" i="4"/>
  <c r="BF159" i="4"/>
  <c r="J119" i="4"/>
  <c r="BF127" i="4"/>
  <c r="BF131" i="4"/>
  <c r="BF133" i="4"/>
  <c r="BF155" i="4"/>
  <c r="BK140" i="3"/>
  <c r="J140" i="3" s="1"/>
  <c r="J101" i="3" s="1"/>
  <c r="BF134" i="4"/>
  <c r="BF156" i="4"/>
  <c r="BF143" i="4"/>
  <c r="BF158" i="4"/>
  <c r="BF151" i="4"/>
  <c r="J124" i="2"/>
  <c r="J98" i="2" s="1"/>
  <c r="J138" i="2"/>
  <c r="J102" i="2"/>
  <c r="E85" i="3"/>
  <c r="J91" i="3"/>
  <c r="J116" i="3"/>
  <c r="F119" i="3"/>
  <c r="BF131" i="3"/>
  <c r="BF139" i="3"/>
  <c r="BF146" i="3"/>
  <c r="BF160" i="3"/>
  <c r="J92" i="3"/>
  <c r="BF125" i="3"/>
  <c r="BF148" i="3"/>
  <c r="BF149" i="3"/>
  <c r="BF152" i="3"/>
  <c r="BF158" i="3"/>
  <c r="BF133" i="3"/>
  <c r="BF134" i="3"/>
  <c r="BF137" i="3"/>
  <c r="BF142" i="3"/>
  <c r="BF155" i="3"/>
  <c r="BF156" i="3"/>
  <c r="BF159" i="3"/>
  <c r="BF164" i="3"/>
  <c r="BF129" i="3"/>
  <c r="BF135" i="3"/>
  <c r="BF136" i="3"/>
  <c r="BF147" i="3"/>
  <c r="BF151" i="3"/>
  <c r="BF153" i="3"/>
  <c r="BF157" i="3"/>
  <c r="BF161" i="3"/>
  <c r="BF162" i="3"/>
  <c r="BF165" i="3"/>
  <c r="BF153" i="2"/>
  <c r="J116" i="2"/>
  <c r="BF125" i="2"/>
  <c r="BF133" i="2"/>
  <c r="J92" i="2"/>
  <c r="E85" i="2"/>
  <c r="BF131" i="2"/>
  <c r="J118" i="2"/>
  <c r="BF152" i="2"/>
  <c r="BF156" i="2"/>
  <c r="BF157" i="2"/>
  <c r="BF158" i="2"/>
  <c r="F92" i="2"/>
  <c r="BF141" i="2"/>
  <c r="BF130" i="2"/>
  <c r="BF139" i="2"/>
  <c r="BF134" i="2"/>
  <c r="BF132" i="2"/>
  <c r="BF128" i="2"/>
  <c r="BF140" i="2"/>
  <c r="BF143" i="2"/>
  <c r="BF145" i="2"/>
  <c r="BF146" i="2"/>
  <c r="BF147" i="2"/>
  <c r="BF149" i="2"/>
  <c r="BF150" i="2"/>
  <c r="BF151" i="2"/>
  <c r="BF154" i="2"/>
  <c r="BF155" i="2"/>
  <c r="BF126" i="2"/>
  <c r="BF136" i="2"/>
  <c r="BF142" i="2"/>
  <c r="F35" i="2"/>
  <c r="BB95" i="1" s="1"/>
  <c r="F37" i="5"/>
  <c r="BD98" i="1"/>
  <c r="F36" i="3"/>
  <c r="BC96" i="1" s="1"/>
  <c r="F35" i="6"/>
  <c r="BB99" i="1"/>
  <c r="F33" i="3"/>
  <c r="AZ96" i="1" s="1"/>
  <c r="J33" i="6"/>
  <c r="AV99" i="1"/>
  <c r="J33" i="2"/>
  <c r="AV95" i="1" s="1"/>
  <c r="F37" i="4"/>
  <c r="BD97" i="1"/>
  <c r="F35" i="3"/>
  <c r="BB96" i="1" s="1"/>
  <c r="F37" i="6"/>
  <c r="BD99" i="1"/>
  <c r="F33" i="2"/>
  <c r="AZ95" i="1" s="1"/>
  <c r="F33" i="4"/>
  <c r="AZ97" i="1"/>
  <c r="J33" i="5"/>
  <c r="AV98" i="1" s="1"/>
  <c r="J33" i="3"/>
  <c r="AV96" i="1"/>
  <c r="F36" i="5"/>
  <c r="BC98" i="1" s="1"/>
  <c r="J33" i="4"/>
  <c r="AV97" i="1"/>
  <c r="F37" i="3"/>
  <c r="BD96" i="1" s="1"/>
  <c r="F33" i="6"/>
  <c r="AZ99" i="1"/>
  <c r="F36" i="2"/>
  <c r="BC95" i="1" s="1"/>
  <c r="F33" i="5"/>
  <c r="AZ98" i="1"/>
  <c r="F36" i="4"/>
  <c r="BC97" i="1" s="1"/>
  <c r="F35" i="4"/>
  <c r="BB97" i="1"/>
  <c r="F36" i="6"/>
  <c r="BC99" i="1" s="1"/>
  <c r="F37" i="2"/>
  <c r="BD95" i="1"/>
  <c r="F35" i="5"/>
  <c r="BB98" i="1" s="1"/>
  <c r="BK123" i="4" l="1"/>
  <c r="J123" i="4" s="1"/>
  <c r="J97" i="4" s="1"/>
  <c r="BK123" i="3"/>
  <c r="J123" i="3" s="1"/>
  <c r="J97" i="3" s="1"/>
  <c r="T122" i="6"/>
  <c r="T123" i="5"/>
  <c r="T122" i="5" s="1"/>
  <c r="R123" i="4"/>
  <c r="R122" i="4" s="1"/>
  <c r="R123" i="5"/>
  <c r="R122" i="5" s="1"/>
  <c r="P122" i="6"/>
  <c r="AU99" i="1"/>
  <c r="BK123" i="6"/>
  <c r="J123" i="6" s="1"/>
  <c r="J97" i="6" s="1"/>
  <c r="R122" i="3"/>
  <c r="P122" i="2"/>
  <c r="AU95" i="1" s="1"/>
  <c r="R122" i="6"/>
  <c r="BK123" i="2"/>
  <c r="BK122" i="2"/>
  <c r="J122" i="2" s="1"/>
  <c r="J96" i="2" s="1"/>
  <c r="T123" i="3"/>
  <c r="T122" i="3"/>
  <c r="J124" i="6"/>
  <c r="J98" i="6" s="1"/>
  <c r="BK138" i="6"/>
  <c r="J138" i="6"/>
  <c r="J101" i="6" s="1"/>
  <c r="BK146" i="5"/>
  <c r="BK122" i="5" s="1"/>
  <c r="J122" i="5" s="1"/>
  <c r="J96" i="5" s="1"/>
  <c r="BK122" i="4"/>
  <c r="J122" i="4" s="1"/>
  <c r="J96" i="4" s="1"/>
  <c r="BK122" i="3"/>
  <c r="J122" i="3"/>
  <c r="J34" i="2"/>
  <c r="AW95" i="1" s="1"/>
  <c r="AT95" i="1" s="1"/>
  <c r="BC94" i="1"/>
  <c r="W32" i="1" s="1"/>
  <c r="AZ94" i="1"/>
  <c r="AV94" i="1" s="1"/>
  <c r="AK29" i="1" s="1"/>
  <c r="F34" i="2"/>
  <c r="BA95" i="1" s="1"/>
  <c r="F34" i="5"/>
  <c r="BA98" i="1" s="1"/>
  <c r="F34" i="3"/>
  <c r="BA96" i="1"/>
  <c r="BB94" i="1"/>
  <c r="W31" i="1"/>
  <c r="J34" i="3"/>
  <c r="AW96" i="1" s="1"/>
  <c r="AT96" i="1" s="1"/>
  <c r="F34" i="4"/>
  <c r="BA97" i="1" s="1"/>
  <c r="BD94" i="1"/>
  <c r="W33" i="1" s="1"/>
  <c r="J30" i="3"/>
  <c r="AG96" i="1" s="1"/>
  <c r="J34" i="5"/>
  <c r="AW98" i="1"/>
  <c r="AT98" i="1" s="1"/>
  <c r="J34" i="4"/>
  <c r="AW97" i="1"/>
  <c r="AT97" i="1"/>
  <c r="J34" i="6"/>
  <c r="AW99" i="1" s="1"/>
  <c r="AT99" i="1" s="1"/>
  <c r="F34" i="6"/>
  <c r="BA99" i="1" s="1"/>
  <c r="J146" i="5" l="1"/>
  <c r="J101" i="5" s="1"/>
  <c r="BK122" i="6"/>
  <c r="J122" i="6"/>
  <c r="J96" i="6"/>
  <c r="J123" i="2"/>
  <c r="J97" i="2"/>
  <c r="AN96" i="1"/>
  <c r="J96" i="3"/>
  <c r="J39" i="3"/>
  <c r="AU94" i="1"/>
  <c r="J30" i="4"/>
  <c r="AG97" i="1"/>
  <c r="AN97" i="1"/>
  <c r="AX94" i="1"/>
  <c r="J30" i="2"/>
  <c r="AG95" i="1" s="1"/>
  <c r="J30" i="5"/>
  <c r="AG98" i="1" s="1"/>
  <c r="AN98" i="1" s="1"/>
  <c r="AY94" i="1"/>
  <c r="BA94" i="1"/>
  <c r="W30" i="1"/>
  <c r="W29" i="1"/>
  <c r="J39" i="2" l="1"/>
  <c r="J39" i="5"/>
  <c r="J39" i="4"/>
  <c r="AN95" i="1"/>
  <c r="J30" i="6"/>
  <c r="AG99" i="1" s="1"/>
  <c r="AG94" i="1" s="1"/>
  <c r="AK26" i="1" s="1"/>
  <c r="AW94" i="1"/>
  <c r="AK30" i="1" s="1"/>
  <c r="J39" i="6" l="1"/>
  <c r="AK35" i="1"/>
  <c r="AN99" i="1"/>
  <c r="AT94" i="1"/>
  <c r="AN94" i="1" l="1"/>
</calcChain>
</file>

<file path=xl/sharedStrings.xml><?xml version="1.0" encoding="utf-8"?>
<sst xmlns="http://schemas.openxmlformats.org/spreadsheetml/2006/main" count="3274" uniqueCount="353">
  <si>
    <t>Export Komplet</t>
  </si>
  <si>
    <t/>
  </si>
  <si>
    <t>2.0</t>
  </si>
  <si>
    <t>ZAMOK</t>
  </si>
  <si>
    <t>False</t>
  </si>
  <si>
    <t>{48b69353-fe3c-412e-a587-19c4b649d324}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</si>
  <si>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</si>
  <si>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</si>
  <si>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</si>
  <si>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</si>
  <si>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</si>
  <si>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</si>
  <si>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</si>
  <si>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DNS4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</si>
  <si>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</si>
  <si>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</si>
  <si>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Podlahy, Serverovňa, chodba Interné, Onkológia, Kuchyňa, Šatňa centrálna sterilizácia</t>
  </si>
  <si>
    <t>JKSO:</t>
  </si>
  <si>
    <t>KS:</t>
  </si>
  <si>
    <t>Miesto:</t>
  </si>
  <si>
    <t xml:space="preserve"> </t>
  </si>
  <si>
    <t>Dátum:</t>
  </si>
  <si>
    <t>20. 1. 2023</t>
  </si>
  <si>
    <t>Objednávateľ:</t>
  </si>
  <si>
    <t>IČO:</t>
  </si>
  <si>
    <t>17335825</t>
  </si>
  <si>
    <t>FNsP Žilina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</si>
  <si>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</si>
  <si>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</si>
  <si>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</si>
  <si>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</si>
  <si>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</si>
  <si>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</si>
  <si>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</si>
  <si>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</si>
  <si>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</si>
  <si>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</si>
  <si>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</si>
  <si>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</si>
  <si>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</si>
  <si>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</si>
  <si>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</si>
  <si>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</si>
  <si>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</si>
  <si>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</si>
  <si>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</si>
  <si>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</si>
  <si>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</si>
  <si>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</si>
  <si>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</si>
  <si>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</si>
  <si>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</si>
  <si>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</si>
  <si>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</si>
  <si>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</si>
  <si>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</si>
  <si>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</si>
  <si>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</si>
  <si>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</si>
  <si>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</si>
  <si>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</si>
  <si>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</si>
  <si>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</si>
  <si>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</si>
  <si>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</si>
  <si>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</si>
  <si>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</si>
  <si>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</si>
  <si>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</si>
  <si>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</si>
  <si>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</si>
  <si>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</si>
  <si>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</si>
  <si>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</si>
  <si>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</si>
  <si>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</si>
  <si>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</si>
  <si>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</si>
  <si>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</si>
  <si>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</si>
  <si>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Serverovňa - elektrostaticky vodivá podlaha</t>
  </si>
  <si>
    <t>STA</t>
  </si>
  <si>
    <t>1</t>
  </si>
  <si>
    <t>{baea09f2-2d58-41f2-abe3-7ab708f5f4c8}</t>
  </si>
  <si>
    <t>02</t>
  </si>
  <si>
    <t>Chodba Interné - prízemie</t>
  </si>
  <si>
    <t>{1667eb93-90de-4d94-b080-d623d9189e83}</t>
  </si>
  <si>
    <t>03</t>
  </si>
  <si>
    <t>Onkológia - sesterne</t>
  </si>
  <si>
    <t>{6ad018cb-c14f-4d76-ad4d-8509ed37228a}</t>
  </si>
  <si>
    <t>04</t>
  </si>
  <si>
    <t>Kuchyňa</t>
  </si>
  <si>
    <t>{dd4a7c3c-586b-40fa-adc3-8e3b12a0b368}</t>
  </si>
  <si>
    <t>05</t>
  </si>
  <si>
    <t>Šatňa centrálna sterilizácia</t>
  </si>
  <si>
    <t>{7b951fe1-ac78-401c-9276-20f9e6e39597}</t>
  </si>
  <si>
    <t>KRYCÍ LIST ROZPOČTU</t>
  </si>
  <si>
    <t>Objekt:</t>
  </si>
  <si>
    <t>01 - Serverovňa - elektrostaticky vodivá podlaha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</si>
  <si>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</si>
  <si>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</si>
  <si>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</si>
  <si>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</si>
  <si>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</si>
  <si>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</si>
  <si>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</si>
  <si>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</si>
  <si>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</si>
  <si>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</si>
  <si>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776 - Podlahy povlakové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</si>
  <si>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</si>
  <si>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</si>
  <si>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</si>
  <si>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</si>
  <si>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</si>
  <si>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</si>
  <si>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</si>
  <si>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</si>
  <si>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</si>
  <si>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</si>
  <si>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</si>
  <si>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</si>
  <si>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</si>
  <si>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</si>
  <si>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</si>
  <si>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</si>
  <si>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</si>
  <si>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</si>
  <si>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632001051.S</t>
  </si>
  <si>
    <t>Zhotovenie jednonásobného penetračného náteru pre potery a stierky</t>
  </si>
  <si>
    <t>m2</t>
  </si>
  <si>
    <t>4</t>
  </si>
  <si>
    <t>2</t>
  </si>
  <si>
    <t>222759654</t>
  </si>
  <si>
    <t>M</t>
  </si>
  <si>
    <t>585520008700.S</t>
  </si>
  <si>
    <t>Penetračný náter na nasiakavé podklady pod potery, samonivelizačné hmoty a stavebné lepidlá</t>
  </si>
  <si>
    <t>kg</t>
  </si>
  <si>
    <t>8</t>
  </si>
  <si>
    <t>1955607354</t>
  </si>
  <si>
    <t>VV</t>
  </si>
  <si>
    <t>16*0,2 'Prepočítané koeficientom množstva</t>
  </si>
  <si>
    <t>3</t>
  </si>
  <si>
    <t>632452655.S</t>
  </si>
  <si>
    <t>Cementová samonivelizačná stierka, pevnosti v tlaku 25 MPa, hr. 20 mm</t>
  </si>
  <si>
    <t>-1600145067</t>
  </si>
  <si>
    <t>9</t>
  </si>
  <si>
    <t>Ostatné konštrukcie a práce-búranie</t>
  </si>
  <si>
    <t>979081111.S</t>
  </si>
  <si>
    <t>Odvoz sutiny a vybúraných hmôt na skládku do 1 km</t>
  </si>
  <si>
    <t>t</t>
  </si>
  <si>
    <t>-266613402</t>
  </si>
  <si>
    <t>5</t>
  </si>
  <si>
    <t>979081121.S</t>
  </si>
  <si>
    <t>Odvoz sutiny a vybúraných hmôt na skládku za každý ďalší 1 km</t>
  </si>
  <si>
    <t>-58118973</t>
  </si>
  <si>
    <t>979082111.S</t>
  </si>
  <si>
    <t>Vnútrostavenisková doprava sutiny a vybúraných hmôt do 10 m</t>
  </si>
  <si>
    <t>1791347070</t>
  </si>
  <si>
    <t>7</t>
  </si>
  <si>
    <t>979082121.S</t>
  </si>
  <si>
    <t>Vnútrostavenisková doprava sutiny a vybúraných hmôt za každých ďalších 5 m</t>
  </si>
  <si>
    <t>-687609842</t>
  </si>
  <si>
    <t>979089012.S</t>
  </si>
  <si>
    <t>Poplatok za skladovanie - betón, tehly, dlaždice (17 01) ostatné</t>
  </si>
  <si>
    <t>1315188509</t>
  </si>
  <si>
    <t>99</t>
  </si>
  <si>
    <t>Presun hmôt HSV</t>
  </si>
  <si>
    <t>998011003.S</t>
  </si>
  <si>
    <t>Presun hmôt pre budovy (801, 803, 812), zvislá konštr. z tehál, tvárnic, z kovu výšky do 24 m</t>
  </si>
  <si>
    <t>-644785271</t>
  </si>
  <si>
    <t>PSV</t>
  </si>
  <si>
    <t>Práce a dodávky PSV</t>
  </si>
  <si>
    <t>776</t>
  </si>
  <si>
    <t>Podlahy povlakové</t>
  </si>
  <si>
    <t>10</t>
  </si>
  <si>
    <t>776401800.S</t>
  </si>
  <si>
    <t>Demontáž soklíkov alebo líšt</t>
  </si>
  <si>
    <t>m</t>
  </si>
  <si>
    <t>16</t>
  </si>
  <si>
    <t>-588415855</t>
  </si>
  <si>
    <t>11</t>
  </si>
  <si>
    <t>776411000.S</t>
  </si>
  <si>
    <t>Lepenie podlahových líšt soklových</t>
  </si>
  <si>
    <t>-60407243</t>
  </si>
  <si>
    <t>12</t>
  </si>
  <si>
    <t>283410017900.S1</t>
  </si>
  <si>
    <t>Lišta podlahová  - spodný fabión</t>
  </si>
  <si>
    <t>32</t>
  </si>
  <si>
    <t>-1996054400</t>
  </si>
  <si>
    <t>13</t>
  </si>
  <si>
    <t>776420011.S</t>
  </si>
  <si>
    <t>Lepenie podlahových soklov z PVC vytiahnutím</t>
  </si>
  <si>
    <t>989520852</t>
  </si>
  <si>
    <t>14</t>
  </si>
  <si>
    <t>284110002400.S</t>
  </si>
  <si>
    <t>Podlaha PVC homogénna elektrostaticky vodivá (antistatická), hrúbka do 2,5 mm</t>
  </si>
  <si>
    <t>1559182375</t>
  </si>
  <si>
    <t>16*0,12 'Prepočítané koeficientom množstva</t>
  </si>
  <si>
    <t>15</t>
  </si>
  <si>
    <t>776511810.S</t>
  </si>
  <si>
    <t>Odstránenie povlakových podláh z nášľapnej plochy lepených bez podložky,  -0,00100t</t>
  </si>
  <si>
    <t>-1411969932</t>
  </si>
  <si>
    <t>776521240.S</t>
  </si>
  <si>
    <t>Lepenie povlakových podláh PVC, kaučukových elektrostaticky vodivých na Cu pásku z pásov</t>
  </si>
  <si>
    <t>87863791</t>
  </si>
  <si>
    <t>17</t>
  </si>
  <si>
    <t>-1362878257</t>
  </si>
  <si>
    <t>16*1,05 'Prepočítané koeficientom množstva</t>
  </si>
  <si>
    <t>18</t>
  </si>
  <si>
    <t>776990100.S</t>
  </si>
  <si>
    <t>Zametanie podkladu pred kladením povlakovýck podláh</t>
  </si>
  <si>
    <t>-167905010</t>
  </si>
  <si>
    <t>19</t>
  </si>
  <si>
    <t>776990105.S</t>
  </si>
  <si>
    <t>Vysávanie podkladu pred kladením povlakovýck podláh</t>
  </si>
  <si>
    <t>-899331126</t>
  </si>
  <si>
    <t>776990110.S</t>
  </si>
  <si>
    <t>Penetrovanie podkladu pred kladením povlakových podláh</t>
  </si>
  <si>
    <t>-677798495</t>
  </si>
  <si>
    <t>21</t>
  </si>
  <si>
    <t>776992122.S</t>
  </si>
  <si>
    <t>Tmelenie podkladu, stierkovanie vyrovnávacím tmelom hr. 3 mm lokálne</t>
  </si>
  <si>
    <t>-795283963</t>
  </si>
  <si>
    <t>22</t>
  </si>
  <si>
    <t>776992200.S</t>
  </si>
  <si>
    <t>Príprava podkladu prebrúsením strojne brúskou na betón</t>
  </si>
  <si>
    <t>267525747</t>
  </si>
  <si>
    <t>23</t>
  </si>
  <si>
    <t>776992220.S</t>
  </si>
  <si>
    <t>Príprava podkladu frézovaním betónu</t>
  </si>
  <si>
    <t>-45126350</t>
  </si>
  <si>
    <t>24</t>
  </si>
  <si>
    <t>776994113.S</t>
  </si>
  <si>
    <t>Ostatné práce - zváranie a frézovanie povlakových podláh z linolea - teplý spoj</t>
  </si>
  <si>
    <t>-1185813784</t>
  </si>
  <si>
    <t>25</t>
  </si>
  <si>
    <t>776995111.S</t>
  </si>
  <si>
    <t>Ostatné práce - lepenie prechodových profilov</t>
  </si>
  <si>
    <t>1742321548</t>
  </si>
  <si>
    <t>26</t>
  </si>
  <si>
    <t>611990000800.S</t>
  </si>
  <si>
    <t>Lišta prechodová skrutkovacia, šírka 28 mm</t>
  </si>
  <si>
    <t>-1712200745</t>
  </si>
  <si>
    <t>27</t>
  </si>
  <si>
    <t>998776103.S</t>
  </si>
  <si>
    <t>Presun hmôt pre podlahy povlakové v objektoch výšky nad 12 do 24 m</t>
  </si>
  <si>
    <t>1884708460</t>
  </si>
  <si>
    <t>02 - Chodba Interné - prízemie</t>
  </si>
  <si>
    <t>-1440362931</t>
  </si>
  <si>
    <t>24,54*2,32</t>
  </si>
  <si>
    <t>3,25*3,7</t>
  </si>
  <si>
    <t>Súčet</t>
  </si>
  <si>
    <t>674557192</t>
  </si>
  <si>
    <t>68,958*0,2 'Prepočítané koeficientom množstva</t>
  </si>
  <si>
    <t>632452646.S</t>
  </si>
  <si>
    <t>Cementová samonivelizačná stierka, pevnosti v tlaku 25 MPa, hr. 7 mm</t>
  </si>
  <si>
    <t>2006415000</t>
  </si>
  <si>
    <t>-1879202917</t>
  </si>
  <si>
    <t>738550715</t>
  </si>
  <si>
    <t>-2110745997</t>
  </si>
  <si>
    <t>-480906980</t>
  </si>
  <si>
    <t>979089112.S</t>
  </si>
  <si>
    <t>Poplatok za skladovanie - drevo, sklo, plasty (17 02 ), ostatné</t>
  </si>
  <si>
    <t>202346682</t>
  </si>
  <si>
    <t>-45443593</t>
  </si>
  <si>
    <t>-1472999265</t>
  </si>
  <si>
    <t>(24,54+2,32)*2</t>
  </si>
  <si>
    <t>(3,25+3,7)*2</t>
  </si>
  <si>
    <t>776411000.S.1</t>
  </si>
  <si>
    <t>2012347195</t>
  </si>
  <si>
    <t>1716940087</t>
  </si>
  <si>
    <t>1951178285</t>
  </si>
  <si>
    <t>284110002100.S1</t>
  </si>
  <si>
    <t>Podlaha PVC homogénna, hrúbka do 2,5 mm trieda záťaže 43</t>
  </si>
  <si>
    <t>-2041074424</t>
  </si>
  <si>
    <t>67,62*0,12 'Prepočítané koeficientom množstva</t>
  </si>
  <si>
    <t>776511820.S</t>
  </si>
  <si>
    <t>Odstránenie povlakových podláh z nášľapnej plochy lepených s podložkou,  -0,00100t</t>
  </si>
  <si>
    <t>1718817301</t>
  </si>
  <si>
    <t>776521100.S</t>
  </si>
  <si>
    <t>Lepenie povlakových podláh z PVC homogénnych pásov</t>
  </si>
  <si>
    <t>-734713274</t>
  </si>
  <si>
    <t>-151616052</t>
  </si>
  <si>
    <t>68,958*1,05 'Prepočítané koeficientom množstva</t>
  </si>
  <si>
    <t>1131441130</t>
  </si>
  <si>
    <t>1223306624</t>
  </si>
  <si>
    <t>2090753994</t>
  </si>
  <si>
    <t>482833824</t>
  </si>
  <si>
    <t>513776136</t>
  </si>
  <si>
    <t>1523266636</t>
  </si>
  <si>
    <t>664042172</t>
  </si>
  <si>
    <t>-552971430</t>
  </si>
  <si>
    <t>13*1,2</t>
  </si>
  <si>
    <t>-947266519</t>
  </si>
  <si>
    <t>-1210352806</t>
  </si>
  <si>
    <t>03 - Onkológia - sesterne</t>
  </si>
  <si>
    <t>1768204321</t>
  </si>
  <si>
    <t>4,79*2,65*2</t>
  </si>
  <si>
    <t>-2035400265</t>
  </si>
  <si>
    <t>25,387*0,2 'Prepočítané koeficientom množstva</t>
  </si>
  <si>
    <t>-1480931887</t>
  </si>
  <si>
    <t>-1632158902</t>
  </si>
  <si>
    <t>-1300275689</t>
  </si>
  <si>
    <t>-1410366143</t>
  </si>
  <si>
    <t>-1341299212</t>
  </si>
  <si>
    <t>702410139</t>
  </si>
  <si>
    <t>-1936577164</t>
  </si>
  <si>
    <t>-672887417</t>
  </si>
  <si>
    <t>(4,79+2,65)*2*2</t>
  </si>
  <si>
    <t>-168007350</t>
  </si>
  <si>
    <t>-1940910549</t>
  </si>
  <si>
    <t>1230922211</t>
  </si>
  <si>
    <t>-271298525</t>
  </si>
  <si>
    <t>29,76*0,12 'Prepočítané koeficientom množstva</t>
  </si>
  <si>
    <t>1035352172</t>
  </si>
  <si>
    <t>1186228471</t>
  </si>
  <si>
    <t>1954570064</t>
  </si>
  <si>
    <t>29,76*1,05 'Prepočítané koeficientom množstva</t>
  </si>
  <si>
    <t>-1134653256</t>
  </si>
  <si>
    <t>-1517504543</t>
  </si>
  <si>
    <t>1176513525</t>
  </si>
  <si>
    <t>979605975</t>
  </si>
  <si>
    <t>1194801018</t>
  </si>
  <si>
    <t>-169675783</t>
  </si>
  <si>
    <t>-1148684341</t>
  </si>
  <si>
    <t>497097257</t>
  </si>
  <si>
    <t>1211472343</t>
  </si>
  <si>
    <t>-1401088324</t>
  </si>
  <si>
    <t>04 - Kuchyňa</t>
  </si>
  <si>
    <t>"kancelárie"</t>
  </si>
  <si>
    <t>5,9*3,2</t>
  </si>
  <si>
    <t>2,5*4,2</t>
  </si>
  <si>
    <t>2,2*2,5</t>
  </si>
  <si>
    <t>"Šatne"</t>
  </si>
  <si>
    <t>5,9*7,0</t>
  </si>
  <si>
    <t>3,1*5,8</t>
  </si>
  <si>
    <t>7,4*5,8</t>
  </si>
  <si>
    <t>137,08*0,2 'Prepočítané koeficientom množstva</t>
  </si>
  <si>
    <t>(5,9+3,2)*2</t>
  </si>
  <si>
    <t>(2,5+4,2)*2</t>
  </si>
  <si>
    <t>(2,2+2,5)*2</t>
  </si>
  <si>
    <t>(5,9+7,0)*2</t>
  </si>
  <si>
    <t>(3,1+5,8)*2</t>
  </si>
  <si>
    <t>(7,4+5,8)*2</t>
  </si>
  <si>
    <t>111*0,12 'Prepočítané koeficientom množstva</t>
  </si>
  <si>
    <t>137,08*1,05 'Prepočítané koeficientom množstva</t>
  </si>
  <si>
    <t>05 - Šatňa centrálna sterilizácia</t>
  </si>
  <si>
    <t>3,396*8,57</t>
  </si>
  <si>
    <t>29,104*0,2 'Prepočítané koeficientom množstva</t>
  </si>
  <si>
    <t>(3,396+8,57)*2</t>
  </si>
  <si>
    <t>23,932*0,12 'Prepočítané koeficientom množstva</t>
  </si>
  <si>
    <t>29,104*1,05 'Prepočítané koeficientom množstva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</si>
</sst>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4" fillId="4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4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4" fontId="26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4" fillId="0" borderId="22" xfId="0" applyFont="1" applyBorder="1" applyAlignment="1">
      <alignment horizontal="center" vertical="center"/>
    </xf>
    <xf numFmtId="49" fontId="24" fillId="0" borderId="22" xfId="0" applyNumberFormat="1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center" vertical="center" wrapText="1"/>
    </xf>
    <xf numFmtId="167" fontId="24" fillId="0" borderId="22" xfId="0" applyNumberFormat="1" applyFont="1" applyBorder="1" applyAlignment="1">
      <alignment vertical="center"/>
    </xf>
    <xf numFmtId="4" fontId="24" fillId="2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5" fillId="2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6" fillId="0" borderId="22" xfId="0" applyFont="1" applyBorder="1" applyAlignment="1">
      <alignment horizontal="center" vertical="center"/>
    </xf>
    <xf numFmtId="49" fontId="36" fillId="0" borderId="22" xfId="0" applyNumberFormat="1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center" vertical="center" wrapText="1"/>
    </xf>
    <xf numFmtId="167" fontId="36" fillId="0" borderId="22" xfId="0" applyNumberFormat="1" applyFont="1" applyBorder="1" applyAlignment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>
      <alignment vertical="center"/>
    </xf>
    <xf numFmtId="0" fontId="37" fillId="0" borderId="22" xfId="0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5" fillId="2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left" vertical="center"/>
    </xf>
    <xf numFmtId="0" fontId="24" fillId="4" borderId="7" xfId="0" applyFont="1" applyFill="1" applyBorder="1" applyAlignment="1">
      <alignment horizontal="right" vertical="center"/>
    </xf>
    <xf numFmtId="0" fontId="24" fillId="4" borderId="7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ht="12" customHeight="1">
      <c r="B5" s="19"/>
      <c r="D5" s="23" t="s">
        <v>12</v>
      </c>
      <c r="K5" s="211" t="s">
        <v>13</v>
      </c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R5" s="19"/>
      <c r="BE5" s="208" t="s">
        <v>14</v>
      </c>
      <c r="BS5" s="16" t="s">
        <v>6</v>
      </c>
    </row>
    <row r="6" spans="1:74" ht="36.950000000000003" customHeight="1">
      <c r="B6" s="19"/>
      <c r="D6" s="25" t="s">
        <v>15</v>
      </c>
      <c r="K6" s="213" t="s">
        <v>16</v>
      </c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R6" s="19"/>
      <c r="BE6" s="209"/>
      <c r="BS6" s="16" t="s">
        <v>6</v>
      </c>
    </row>
    <row r="7" spans="1:74" ht="12" customHeight="1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09"/>
      <c r="BS7" s="16" t="s">
        <v>6</v>
      </c>
    </row>
    <row r="8" spans="1:74" ht="12" customHeight="1">
      <c r="B8" s="19"/>
      <c r="D8" s="26" t="s">
        <v>19</v>
      </c>
      <c r="K8" s="24" t="s">
        <v>20</v>
      </c>
      <c r="AK8" s="26" t="s">
        <v>21</v>
      </c>
      <c r="AN8" s="27" t="s">
        <v>22</v>
      </c>
      <c r="AR8" s="19"/>
      <c r="BE8" s="209"/>
      <c r="BS8" s="16" t="s">
        <v>6</v>
      </c>
    </row>
    <row r="9" spans="1:74" ht="14.45" customHeight="1">
      <c r="B9" s="19"/>
      <c r="AR9" s="19"/>
      <c r="BE9" s="209"/>
      <c r="BS9" s="16" t="s">
        <v>6</v>
      </c>
    </row>
    <row r="10" spans="1:74" ht="12" customHeight="1">
      <c r="B10" s="19"/>
      <c r="D10" s="26" t="s">
        <v>23</v>
      </c>
      <c r="AK10" s="26" t="s">
        <v>24</v>
      </c>
      <c r="AN10" s="24" t="s">
        <v>25</v>
      </c>
      <c r="AR10" s="19"/>
      <c r="BE10" s="209"/>
      <c r="BS10" s="16" t="s">
        <v>6</v>
      </c>
    </row>
    <row r="11" spans="1:74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09"/>
      <c r="BS11" s="16" t="s">
        <v>6</v>
      </c>
    </row>
    <row r="12" spans="1:74" ht="6.95" customHeight="1">
      <c r="B12" s="19"/>
      <c r="AR12" s="19"/>
      <c r="BE12" s="209"/>
      <c r="BS12" s="16" t="s">
        <v>6</v>
      </c>
    </row>
    <row r="13" spans="1:74" ht="12" customHeight="1">
      <c r="B13" s="19"/>
      <c r="D13" s="26" t="s">
        <v>28</v>
      </c>
      <c r="AK13" s="26" t="s">
        <v>24</v>
      </c>
      <c r="AN13" s="28" t="s">
        <v>29</v>
      </c>
      <c r="AR13" s="19"/>
      <c r="BE13" s="209"/>
      <c r="BS13" s="16" t="s">
        <v>6</v>
      </c>
    </row>
    <row r="14" spans="1:74" ht="12.75">
      <c r="B14" s="19"/>
      <c r="E14" s="214" t="s">
        <v>29</v>
      </c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6" t="s">
        <v>27</v>
      </c>
      <c r="AN14" s="28" t="s">
        <v>29</v>
      </c>
      <c r="AR14" s="19"/>
      <c r="BE14" s="209"/>
      <c r="BS14" s="16" t="s">
        <v>6</v>
      </c>
    </row>
    <row r="15" spans="1:74" ht="6.95" customHeight="1">
      <c r="B15" s="19"/>
      <c r="AR15" s="19"/>
      <c r="BE15" s="209"/>
      <c r="BS15" s="16" t="s">
        <v>4</v>
      </c>
    </row>
    <row r="16" spans="1:74" ht="12" customHeight="1">
      <c r="B16" s="19"/>
      <c r="D16" s="26" t="s">
        <v>30</v>
      </c>
      <c r="AK16" s="26" t="s">
        <v>24</v>
      </c>
      <c r="AN16" s="24" t="s">
        <v>1</v>
      </c>
      <c r="AR16" s="19"/>
      <c r="BE16" s="209"/>
      <c r="BS16" s="16" t="s">
        <v>4</v>
      </c>
    </row>
    <row r="17" spans="2:71" ht="18.399999999999999" customHeight="1">
      <c r="B17" s="19"/>
      <c r="E17" s="24" t="s">
        <v>20</v>
      </c>
      <c r="AK17" s="26" t="s">
        <v>27</v>
      </c>
      <c r="AN17" s="24" t="s">
        <v>1</v>
      </c>
      <c r="AR17" s="19"/>
      <c r="BE17" s="209"/>
      <c r="BS17" s="16" t="s">
        <v>31</v>
      </c>
    </row>
    <row r="18" spans="2:71" ht="6.95" customHeight="1">
      <c r="B18" s="19"/>
      <c r="AR18" s="19"/>
      <c r="BE18" s="209"/>
      <c r="BS18" s="16" t="s">
        <v>6</v>
      </c>
    </row>
    <row r="19" spans="2:71" ht="12" customHeight="1">
      <c r="B19" s="19"/>
      <c r="D19" s="26" t="s">
        <v>32</v>
      </c>
      <c r="AK19" s="26" t="s">
        <v>24</v>
      </c>
      <c r="AN19" s="24" t="s">
        <v>1</v>
      </c>
      <c r="AR19" s="19"/>
      <c r="BE19" s="209"/>
      <c r="BS19" s="16" t="s">
        <v>6</v>
      </c>
    </row>
    <row r="20" spans="2:71" ht="18.399999999999999" customHeight="1">
      <c r="B20" s="19"/>
      <c r="E20" s="24" t="s">
        <v>20</v>
      </c>
      <c r="AK20" s="26" t="s">
        <v>27</v>
      </c>
      <c r="AN20" s="24" t="s">
        <v>1</v>
      </c>
      <c r="AR20" s="19"/>
      <c r="BE20" s="209"/>
      <c r="BS20" s="16" t="s">
        <v>31</v>
      </c>
    </row>
    <row r="21" spans="2:71" ht="6.95" customHeight="1">
      <c r="B21" s="19"/>
      <c r="AR21" s="19"/>
      <c r="BE21" s="209"/>
    </row>
    <row r="22" spans="2:71" ht="12" customHeight="1">
      <c r="B22" s="19"/>
      <c r="D22" s="26" t="s">
        <v>33</v>
      </c>
      <c r="AR22" s="19"/>
      <c r="BE22" s="209"/>
    </row>
    <row r="23" spans="2:71" ht="16.5" customHeight="1">
      <c r="B23" s="19"/>
      <c r="E23" s="216" t="s">
        <v>1</v>
      </c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R23" s="19"/>
      <c r="BE23" s="209"/>
    </row>
    <row r="24" spans="2:71" ht="6.95" customHeight="1">
      <c r="B24" s="19"/>
      <c r="AR24" s="19"/>
      <c r="BE24" s="209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9"/>
    </row>
    <row r="26" spans="2:71" s="1" customFormat="1" ht="25.9" customHeight="1">
      <c r="B26" s="31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7">
        <f>ROUND(AG94,2)</f>
        <v>0</v>
      </c>
      <c r="AL26" s="218"/>
      <c r="AM26" s="218"/>
      <c r="AN26" s="218"/>
      <c r="AO26" s="218"/>
      <c r="AR26" s="31"/>
      <c r="BE26" s="209"/>
    </row>
    <row r="27" spans="2:71" s="1" customFormat="1" ht="6.95" customHeight="1">
      <c r="B27" s="31"/>
      <c r="AR27" s="31"/>
      <c r="BE27" s="209"/>
    </row>
    <row r="28" spans="2:71" s="1" customFormat="1" ht="12.75">
      <c r="B28" s="31"/>
      <c r="L28" s="219" t="s">
        <v>35</v>
      </c>
      <c r="M28" s="219"/>
      <c r="N28" s="219"/>
      <c r="O28" s="219"/>
      <c r="P28" s="219"/>
      <c r="W28" s="219" t="s">
        <v>36</v>
      </c>
      <c r="X28" s="219"/>
      <c r="Y28" s="219"/>
      <c r="Z28" s="219"/>
      <c r="AA28" s="219"/>
      <c r="AB28" s="219"/>
      <c r="AC28" s="219"/>
      <c r="AD28" s="219"/>
      <c r="AE28" s="219"/>
      <c r="AK28" s="219" t="s">
        <v>37</v>
      </c>
      <c r="AL28" s="219"/>
      <c r="AM28" s="219"/>
      <c r="AN28" s="219"/>
      <c r="AO28" s="219"/>
      <c r="AR28" s="31"/>
      <c r="BE28" s="209"/>
    </row>
    <row r="29" spans="2:71" s="2" customFormat="1" ht="14.45" customHeight="1">
      <c r="B29" s="35"/>
      <c r="D29" s="26" t="s">
        <v>38</v>
      </c>
      <c r="F29" s="36" t="s">
        <v>39</v>
      </c>
      <c r="L29" s="222">
        <v>0.2</v>
      </c>
      <c r="M29" s="221"/>
      <c r="N29" s="221"/>
      <c r="O29" s="221"/>
      <c r="P29" s="221"/>
      <c r="Q29" s="37"/>
      <c r="R29" s="37"/>
      <c r="S29" s="37"/>
      <c r="T29" s="37"/>
      <c r="U29" s="37"/>
      <c r="V29" s="37"/>
      <c r="W29" s="220">
        <f>ROUND(AZ94, 2)</f>
        <v>0</v>
      </c>
      <c r="X29" s="221"/>
      <c r="Y29" s="221"/>
      <c r="Z29" s="221"/>
      <c r="AA29" s="221"/>
      <c r="AB29" s="221"/>
      <c r="AC29" s="221"/>
      <c r="AD29" s="221"/>
      <c r="AE29" s="221"/>
      <c r="AF29" s="37"/>
      <c r="AG29" s="37"/>
      <c r="AH29" s="37"/>
      <c r="AI29" s="37"/>
      <c r="AJ29" s="37"/>
      <c r="AK29" s="220">
        <f>ROUND(AV94, 2)</f>
        <v>0</v>
      </c>
      <c r="AL29" s="221"/>
      <c r="AM29" s="221"/>
      <c r="AN29" s="221"/>
      <c r="AO29" s="221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10"/>
    </row>
    <row r="30" spans="2:71" s="2" customFormat="1" ht="14.45" customHeight="1">
      <c r="B30" s="35"/>
      <c r="F30" s="36" t="s">
        <v>40</v>
      </c>
      <c r="L30" s="222">
        <v>0.2</v>
      </c>
      <c r="M30" s="221"/>
      <c r="N30" s="221"/>
      <c r="O30" s="221"/>
      <c r="P30" s="221"/>
      <c r="Q30" s="37"/>
      <c r="R30" s="37"/>
      <c r="S30" s="37"/>
      <c r="T30" s="37"/>
      <c r="U30" s="37"/>
      <c r="V30" s="37"/>
      <c r="W30" s="220">
        <f>ROUND(BA94, 2)</f>
        <v>0</v>
      </c>
      <c r="X30" s="221"/>
      <c r="Y30" s="221"/>
      <c r="Z30" s="221"/>
      <c r="AA30" s="221"/>
      <c r="AB30" s="221"/>
      <c r="AC30" s="221"/>
      <c r="AD30" s="221"/>
      <c r="AE30" s="221"/>
      <c r="AF30" s="37"/>
      <c r="AG30" s="37"/>
      <c r="AH30" s="37"/>
      <c r="AI30" s="37"/>
      <c r="AJ30" s="37"/>
      <c r="AK30" s="220">
        <f>ROUND(AW94, 2)</f>
        <v>0</v>
      </c>
      <c r="AL30" s="221"/>
      <c r="AM30" s="221"/>
      <c r="AN30" s="221"/>
      <c r="AO30" s="221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10"/>
    </row>
    <row r="31" spans="2:71" s="2" customFormat="1" ht="14.45" hidden="1" customHeight="1">
      <c r="B31" s="35"/>
      <c r="F31" s="26" t="s">
        <v>41</v>
      </c>
      <c r="L31" s="223">
        <v>0.2</v>
      </c>
      <c r="M31" s="224"/>
      <c r="N31" s="224"/>
      <c r="O31" s="224"/>
      <c r="P31" s="224"/>
      <c r="W31" s="225">
        <f>ROUND(BB94, 2)</f>
        <v>0</v>
      </c>
      <c r="X31" s="224"/>
      <c r="Y31" s="224"/>
      <c r="Z31" s="224"/>
      <c r="AA31" s="224"/>
      <c r="AB31" s="224"/>
      <c r="AC31" s="224"/>
      <c r="AD31" s="224"/>
      <c r="AE31" s="224"/>
      <c r="AK31" s="225">
        <v>0</v>
      </c>
      <c r="AL31" s="224"/>
      <c r="AM31" s="224"/>
      <c r="AN31" s="224"/>
      <c r="AO31" s="224"/>
      <c r="AR31" s="35"/>
      <c r="BE31" s="210"/>
    </row>
    <row r="32" spans="2:71" s="2" customFormat="1" ht="14.45" hidden="1" customHeight="1">
      <c r="B32" s="35"/>
      <c r="F32" s="26" t="s">
        <v>42</v>
      </c>
      <c r="L32" s="223">
        <v>0.2</v>
      </c>
      <c r="M32" s="224"/>
      <c r="N32" s="224"/>
      <c r="O32" s="224"/>
      <c r="P32" s="224"/>
      <c r="W32" s="225">
        <f>ROUND(BC94, 2)</f>
        <v>0</v>
      </c>
      <c r="X32" s="224"/>
      <c r="Y32" s="224"/>
      <c r="Z32" s="224"/>
      <c r="AA32" s="224"/>
      <c r="AB32" s="224"/>
      <c r="AC32" s="224"/>
      <c r="AD32" s="224"/>
      <c r="AE32" s="224"/>
      <c r="AK32" s="225">
        <v>0</v>
      </c>
      <c r="AL32" s="224"/>
      <c r="AM32" s="224"/>
      <c r="AN32" s="224"/>
      <c r="AO32" s="224"/>
      <c r="AR32" s="35"/>
      <c r="BE32" s="210"/>
    </row>
    <row r="33" spans="2:57" s="2" customFormat="1" ht="14.45" hidden="1" customHeight="1">
      <c r="B33" s="35"/>
      <c r="F33" s="36" t="s">
        <v>43</v>
      </c>
      <c r="L33" s="222">
        <v>0</v>
      </c>
      <c r="M33" s="221"/>
      <c r="N33" s="221"/>
      <c r="O33" s="221"/>
      <c r="P33" s="221"/>
      <c r="Q33" s="37"/>
      <c r="R33" s="37"/>
      <c r="S33" s="37"/>
      <c r="T33" s="37"/>
      <c r="U33" s="37"/>
      <c r="V33" s="37"/>
      <c r="W33" s="220">
        <f>ROUND(BD94, 2)</f>
        <v>0</v>
      </c>
      <c r="X33" s="221"/>
      <c r="Y33" s="221"/>
      <c r="Z33" s="221"/>
      <c r="AA33" s="221"/>
      <c r="AB33" s="221"/>
      <c r="AC33" s="221"/>
      <c r="AD33" s="221"/>
      <c r="AE33" s="221"/>
      <c r="AF33" s="37"/>
      <c r="AG33" s="37"/>
      <c r="AH33" s="37"/>
      <c r="AI33" s="37"/>
      <c r="AJ33" s="37"/>
      <c r="AK33" s="220">
        <v>0</v>
      </c>
      <c r="AL33" s="221"/>
      <c r="AM33" s="221"/>
      <c r="AN33" s="221"/>
      <c r="AO33" s="221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10"/>
    </row>
    <row r="34" spans="2:57" s="1" customFormat="1" ht="6.95" customHeight="1">
      <c r="B34" s="31"/>
      <c r="AR34" s="31"/>
      <c r="BE34" s="209"/>
    </row>
    <row r="35" spans="2:57" s="1" customFormat="1" ht="25.9" customHeight="1">
      <c r="B35" s="31"/>
      <c r="C35" s="39"/>
      <c r="D35" s="40" t="s">
        <v>44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45</v>
      </c>
      <c r="U35" s="41"/>
      <c r="V35" s="41"/>
      <c r="W35" s="41"/>
      <c r="X35" s="229" t="s">
        <v>46</v>
      </c>
      <c r="Y35" s="227"/>
      <c r="Z35" s="227"/>
      <c r="AA35" s="227"/>
      <c r="AB35" s="227"/>
      <c r="AC35" s="41"/>
      <c r="AD35" s="41"/>
      <c r="AE35" s="41"/>
      <c r="AF35" s="41"/>
      <c r="AG35" s="41"/>
      <c r="AH35" s="41"/>
      <c r="AI35" s="41"/>
      <c r="AJ35" s="41"/>
      <c r="AK35" s="226">
        <f>SUM(AK26:AK33)</f>
        <v>0</v>
      </c>
      <c r="AL35" s="227"/>
      <c r="AM35" s="227"/>
      <c r="AN35" s="227"/>
      <c r="AO35" s="228"/>
      <c r="AP35" s="39"/>
      <c r="AQ35" s="39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3" t="s">
        <v>47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48</v>
      </c>
      <c r="AI49" s="44"/>
      <c r="AJ49" s="44"/>
      <c r="AK49" s="44"/>
      <c r="AL49" s="44"/>
      <c r="AM49" s="44"/>
      <c r="AN49" s="44"/>
      <c r="AO49" s="44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5" t="s">
        <v>49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50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49</v>
      </c>
      <c r="AI60" s="33"/>
      <c r="AJ60" s="33"/>
      <c r="AK60" s="33"/>
      <c r="AL60" s="33"/>
      <c r="AM60" s="45" t="s">
        <v>50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3" t="s">
        <v>51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52</v>
      </c>
      <c r="AI64" s="44"/>
      <c r="AJ64" s="44"/>
      <c r="AK64" s="44"/>
      <c r="AL64" s="44"/>
      <c r="AM64" s="44"/>
      <c r="AN64" s="44"/>
      <c r="AO64" s="44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5" t="s">
        <v>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50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49</v>
      </c>
      <c r="AI75" s="33"/>
      <c r="AJ75" s="33"/>
      <c r="AK75" s="33"/>
      <c r="AL75" s="33"/>
      <c r="AM75" s="45" t="s">
        <v>50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1:91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1:91" s="1" customFormat="1" ht="24.95" customHeight="1">
      <c r="B82" s="31"/>
      <c r="C82" s="20" t="s">
        <v>53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50"/>
      <c r="C84" s="26" t="s">
        <v>12</v>
      </c>
      <c r="L84" s="3" t="str">
        <f>K5</f>
        <v>DNS4</v>
      </c>
      <c r="AR84" s="50"/>
    </row>
    <row r="85" spans="1:91" s="4" customFormat="1" ht="36.950000000000003" customHeight="1">
      <c r="B85" s="51"/>
      <c r="C85" s="52" t="s">
        <v>15</v>
      </c>
      <c r="L85" s="189" t="str">
        <f>K6</f>
        <v>Podlahy, Serverovňa, chodba Interné, Onkológia, Kuchyňa, Šatňa centrálna sterilizácia</v>
      </c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R85" s="51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19</v>
      </c>
      <c r="L87" s="53" t="str">
        <f>IF(K8="","",K8)</f>
        <v xml:space="preserve"> </v>
      </c>
      <c r="AI87" s="26" t="s">
        <v>21</v>
      </c>
      <c r="AM87" s="191" t="str">
        <f>IF(AN8= "","",AN8)</f>
        <v>20. 1. 2023</v>
      </c>
      <c r="AN87" s="191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23</v>
      </c>
      <c r="L89" s="3" t="str">
        <f>IF(E11= "","",E11)</f>
        <v>FNsP Žilina</v>
      </c>
      <c r="AI89" s="26" t="s">
        <v>30</v>
      </c>
      <c r="AM89" s="192" t="str">
        <f>IF(E17="","",E17)</f>
        <v xml:space="preserve"> </v>
      </c>
      <c r="AN89" s="193"/>
      <c r="AO89" s="193"/>
      <c r="AP89" s="193"/>
      <c r="AR89" s="31"/>
      <c r="AS89" s="194" t="s">
        <v>54</v>
      </c>
      <c r="AT89" s="195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2" customHeight="1">
      <c r="B90" s="31"/>
      <c r="C90" s="26" t="s">
        <v>28</v>
      </c>
      <c r="L90" s="3" t="str">
        <f>IF(E14= "Vyplň údaj","",E14)</f>
        <v/>
      </c>
      <c r="AI90" s="26" t="s">
        <v>32</v>
      </c>
      <c r="AM90" s="192" t="str">
        <f>IF(E20="","",E20)</f>
        <v xml:space="preserve"> </v>
      </c>
      <c r="AN90" s="193"/>
      <c r="AO90" s="193"/>
      <c r="AP90" s="193"/>
      <c r="AR90" s="31"/>
      <c r="AS90" s="196"/>
      <c r="AT90" s="197"/>
      <c r="BD90" s="58"/>
    </row>
    <row r="91" spans="1:91" s="1" customFormat="1" ht="10.9" customHeight="1">
      <c r="B91" s="31"/>
      <c r="AR91" s="31"/>
      <c r="AS91" s="196"/>
      <c r="AT91" s="197"/>
      <c r="BD91" s="58"/>
    </row>
    <row r="92" spans="1:91" s="1" customFormat="1" ht="29.25" customHeight="1">
      <c r="B92" s="31"/>
      <c r="C92" s="198" t="s">
        <v>55</v>
      </c>
      <c r="D92" s="199"/>
      <c r="E92" s="199"/>
      <c r="F92" s="199"/>
      <c r="G92" s="199"/>
      <c r="H92" s="59"/>
      <c r="I92" s="201" t="s">
        <v>56</v>
      </c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200" t="s">
        <v>57</v>
      </c>
      <c r="AH92" s="199"/>
      <c r="AI92" s="199"/>
      <c r="AJ92" s="199"/>
      <c r="AK92" s="199"/>
      <c r="AL92" s="199"/>
      <c r="AM92" s="199"/>
      <c r="AN92" s="201" t="s">
        <v>58</v>
      </c>
      <c r="AO92" s="199"/>
      <c r="AP92" s="202"/>
      <c r="AQ92" s="60" t="s">
        <v>59</v>
      </c>
      <c r="AR92" s="31"/>
      <c r="AS92" s="61" t="s">
        <v>60</v>
      </c>
      <c r="AT92" s="62" t="s">
        <v>61</v>
      </c>
      <c r="AU92" s="62" t="s">
        <v>62</v>
      </c>
      <c r="AV92" s="62" t="s">
        <v>63</v>
      </c>
      <c r="AW92" s="62" t="s">
        <v>64</v>
      </c>
      <c r="AX92" s="62" t="s">
        <v>65</v>
      </c>
      <c r="AY92" s="62" t="s">
        <v>66</v>
      </c>
      <c r="AZ92" s="62" t="s">
        <v>67</v>
      </c>
      <c r="BA92" s="62" t="s">
        <v>68</v>
      </c>
      <c r="BB92" s="62" t="s">
        <v>69</v>
      </c>
      <c r="BC92" s="62" t="s">
        <v>70</v>
      </c>
      <c r="BD92" s="63" t="s">
        <v>71</v>
      </c>
    </row>
    <row r="93" spans="1:91" s="1" customFormat="1" ht="10.9" customHeight="1">
      <c r="B93" s="31"/>
      <c r="AR93" s="31"/>
      <c r="AS93" s="64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450000000000003" customHeight="1">
      <c r="B94" s="65"/>
      <c r="C94" s="66" t="s">
        <v>72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6">
        <f>ROUND(SUM(AG95:AG99),2)</f>
        <v>0</v>
      </c>
      <c r="AH94" s="206"/>
      <c r="AI94" s="206"/>
      <c r="AJ94" s="206"/>
      <c r="AK94" s="206"/>
      <c r="AL94" s="206"/>
      <c r="AM94" s="206"/>
      <c r="AN94" s="207">
        <f t="shared" ref="AN94:AN99" si="0">SUM(AG94,AT94)</f>
        <v>0</v>
      </c>
      <c r="AO94" s="207"/>
      <c r="AP94" s="207"/>
      <c r="AQ94" s="69" t="s">
        <v>1</v>
      </c>
      <c r="AR94" s="65"/>
      <c r="AS94" s="70">
        <f>ROUND(SUM(AS95:AS99),2)</f>
        <v>0</v>
      </c>
      <c r="AT94" s="71">
        <f t="shared" ref="AT94:AT99" si="1">ROUND(SUM(AV94:AW94),2)</f>
        <v>0</v>
      </c>
      <c r="AU94" s="72">
        <f>ROUND(SUM(AU95:AU99),5)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ROUND(SUM(AZ95:AZ99),2)</f>
        <v>0</v>
      </c>
      <c r="BA94" s="71">
        <f>ROUND(SUM(BA95:BA99),2)</f>
        <v>0</v>
      </c>
      <c r="BB94" s="71">
        <f>ROUND(SUM(BB95:BB99),2)</f>
        <v>0</v>
      </c>
      <c r="BC94" s="71">
        <f>ROUND(SUM(BC95:BC99),2)</f>
        <v>0</v>
      </c>
      <c r="BD94" s="73">
        <f>ROUND(SUM(BD95:BD99),2)</f>
        <v>0</v>
      </c>
      <c r="BS94" s="74" t="s">
        <v>73</v>
      </c>
      <c r="BT94" s="74" t="s">
        <v>74</v>
      </c>
      <c r="BU94" s="75" t="s">
        <v>75</v>
      </c>
      <c r="BV94" s="74" t="s">
        <v>76</v>
      </c>
      <c r="BW94" s="74" t="s">
        <v>5</v>
      </c>
      <c r="BX94" s="74" t="s">
        <v>77</v>
      </c>
      <c r="CL94" s="74" t="s">
        <v>1</v>
      </c>
    </row>
    <row r="95" spans="1:91" s="6" customFormat="1" ht="24.75" customHeight="1">
      <c r="A95" s="76" t="s">
        <v>78</v>
      </c>
      <c r="B95" s="77"/>
      <c r="C95" s="78"/>
      <c r="D95" s="203" t="s">
        <v>79</v>
      </c>
      <c r="E95" s="203"/>
      <c r="F95" s="203"/>
      <c r="G95" s="203"/>
      <c r="H95" s="203"/>
      <c r="I95" s="79"/>
      <c r="J95" s="203" t="s">
        <v>80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4">
        <f>'01 - Serverovňa - elektro...'!J30</f>
        <v>0</v>
      </c>
      <c r="AH95" s="205"/>
      <c r="AI95" s="205"/>
      <c r="AJ95" s="205"/>
      <c r="AK95" s="205"/>
      <c r="AL95" s="205"/>
      <c r="AM95" s="205"/>
      <c r="AN95" s="204">
        <f t="shared" si="0"/>
        <v>0</v>
      </c>
      <c r="AO95" s="205"/>
      <c r="AP95" s="205"/>
      <c r="AQ95" s="80" t="s">
        <v>81</v>
      </c>
      <c r="AR95" s="77"/>
      <c r="AS95" s="81">
        <v>0</v>
      </c>
      <c r="AT95" s="82">
        <f t="shared" si="1"/>
        <v>0</v>
      </c>
      <c r="AU95" s="83">
        <f>'01 - Serverovňa - elektro...'!P122</f>
        <v>0</v>
      </c>
      <c r="AV95" s="82">
        <f>'01 - Serverovňa - elektro...'!J33</f>
        <v>0</v>
      </c>
      <c r="AW95" s="82">
        <f>'01 - Serverovňa - elektro...'!J34</f>
        <v>0</v>
      </c>
      <c r="AX95" s="82">
        <f>'01 - Serverovňa - elektro...'!J35</f>
        <v>0</v>
      </c>
      <c r="AY95" s="82">
        <f>'01 - Serverovňa - elektro...'!J36</f>
        <v>0</v>
      </c>
      <c r="AZ95" s="82">
        <f>'01 - Serverovňa - elektro...'!F33</f>
        <v>0</v>
      </c>
      <c r="BA95" s="82">
        <f>'01 - Serverovňa - elektro...'!F34</f>
        <v>0</v>
      </c>
      <c r="BB95" s="82">
        <f>'01 - Serverovňa - elektro...'!F35</f>
        <v>0</v>
      </c>
      <c r="BC95" s="82">
        <f>'01 - Serverovňa - elektro...'!F36</f>
        <v>0</v>
      </c>
      <c r="BD95" s="84">
        <f>'01 - Serverovňa - elektro...'!F37</f>
        <v>0</v>
      </c>
      <c r="BT95" s="85" t="s">
        <v>82</v>
      </c>
      <c r="BV95" s="85" t="s">
        <v>76</v>
      </c>
      <c r="BW95" s="85" t="s">
        <v>83</v>
      </c>
      <c r="BX95" s="85" t="s">
        <v>5</v>
      </c>
      <c r="CL95" s="85" t="s">
        <v>1</v>
      </c>
      <c r="CM95" s="85" t="s">
        <v>74</v>
      </c>
    </row>
    <row r="96" spans="1:91" s="6" customFormat="1" ht="16.5" customHeight="1">
      <c r="A96" s="76" t="s">
        <v>78</v>
      </c>
      <c r="B96" s="77"/>
      <c r="C96" s="78"/>
      <c r="D96" s="203" t="s">
        <v>84</v>
      </c>
      <c r="E96" s="203"/>
      <c r="F96" s="203"/>
      <c r="G96" s="203"/>
      <c r="H96" s="203"/>
      <c r="I96" s="79"/>
      <c r="J96" s="203" t="s">
        <v>85</v>
      </c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04">
        <f>'02 - Chodba Interné - prí...'!J30</f>
        <v>0</v>
      </c>
      <c r="AH96" s="205"/>
      <c r="AI96" s="205"/>
      <c r="AJ96" s="205"/>
      <c r="AK96" s="205"/>
      <c r="AL96" s="205"/>
      <c r="AM96" s="205"/>
      <c r="AN96" s="204">
        <f t="shared" si="0"/>
        <v>0</v>
      </c>
      <c r="AO96" s="205"/>
      <c r="AP96" s="205"/>
      <c r="AQ96" s="80" t="s">
        <v>81</v>
      </c>
      <c r="AR96" s="77"/>
      <c r="AS96" s="81">
        <v>0</v>
      </c>
      <c r="AT96" s="82">
        <f t="shared" si="1"/>
        <v>0</v>
      </c>
      <c r="AU96" s="83">
        <f>'02 - Chodba Interné - prí...'!P122</f>
        <v>0</v>
      </c>
      <c r="AV96" s="82">
        <f>'02 - Chodba Interné - prí...'!J33</f>
        <v>0</v>
      </c>
      <c r="AW96" s="82">
        <f>'02 - Chodba Interné - prí...'!J34</f>
        <v>0</v>
      </c>
      <c r="AX96" s="82">
        <f>'02 - Chodba Interné - prí...'!J35</f>
        <v>0</v>
      </c>
      <c r="AY96" s="82">
        <f>'02 - Chodba Interné - prí...'!J36</f>
        <v>0</v>
      </c>
      <c r="AZ96" s="82">
        <f>'02 - Chodba Interné - prí...'!F33</f>
        <v>0</v>
      </c>
      <c r="BA96" s="82">
        <f>'02 - Chodba Interné - prí...'!F34</f>
        <v>0</v>
      </c>
      <c r="BB96" s="82">
        <f>'02 - Chodba Interné - prí...'!F35</f>
        <v>0</v>
      </c>
      <c r="BC96" s="82">
        <f>'02 - Chodba Interné - prí...'!F36</f>
        <v>0</v>
      </c>
      <c r="BD96" s="84">
        <f>'02 - Chodba Interné - prí...'!F37</f>
        <v>0</v>
      </c>
      <c r="BT96" s="85" t="s">
        <v>82</v>
      </c>
      <c r="BV96" s="85" t="s">
        <v>76</v>
      </c>
      <c r="BW96" s="85" t="s">
        <v>86</v>
      </c>
      <c r="BX96" s="85" t="s">
        <v>5</v>
      </c>
      <c r="CL96" s="85" t="s">
        <v>1</v>
      </c>
      <c r="CM96" s="85" t="s">
        <v>74</v>
      </c>
    </row>
    <row r="97" spans="1:91" s="6" customFormat="1" ht="16.5" customHeight="1">
      <c r="A97" s="76" t="s">
        <v>78</v>
      </c>
      <c r="B97" s="77"/>
      <c r="C97" s="78"/>
      <c r="D97" s="203" t="s">
        <v>87</v>
      </c>
      <c r="E97" s="203"/>
      <c r="F97" s="203"/>
      <c r="G97" s="203"/>
      <c r="H97" s="203"/>
      <c r="I97" s="79"/>
      <c r="J97" s="203" t="s">
        <v>88</v>
      </c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3"/>
      <c r="AG97" s="204">
        <f>'03 - Onkológia - sesterne'!J30</f>
        <v>0</v>
      </c>
      <c r="AH97" s="205"/>
      <c r="AI97" s="205"/>
      <c r="AJ97" s="205"/>
      <c r="AK97" s="205"/>
      <c r="AL97" s="205"/>
      <c r="AM97" s="205"/>
      <c r="AN97" s="204">
        <f t="shared" si="0"/>
        <v>0</v>
      </c>
      <c r="AO97" s="205"/>
      <c r="AP97" s="205"/>
      <c r="AQ97" s="80" t="s">
        <v>81</v>
      </c>
      <c r="AR97" s="77"/>
      <c r="AS97" s="81">
        <v>0</v>
      </c>
      <c r="AT97" s="82">
        <f t="shared" si="1"/>
        <v>0</v>
      </c>
      <c r="AU97" s="83">
        <f>'03 - Onkológia - sesterne'!P122</f>
        <v>0</v>
      </c>
      <c r="AV97" s="82">
        <f>'03 - Onkológia - sesterne'!J33</f>
        <v>0</v>
      </c>
      <c r="AW97" s="82">
        <f>'03 - Onkológia - sesterne'!J34</f>
        <v>0</v>
      </c>
      <c r="AX97" s="82">
        <f>'03 - Onkológia - sesterne'!J35</f>
        <v>0</v>
      </c>
      <c r="AY97" s="82">
        <f>'03 - Onkológia - sesterne'!J36</f>
        <v>0</v>
      </c>
      <c r="AZ97" s="82">
        <f>'03 - Onkológia - sesterne'!F33</f>
        <v>0</v>
      </c>
      <c r="BA97" s="82">
        <f>'03 - Onkológia - sesterne'!F34</f>
        <v>0</v>
      </c>
      <c r="BB97" s="82">
        <f>'03 - Onkológia - sesterne'!F35</f>
        <v>0</v>
      </c>
      <c r="BC97" s="82">
        <f>'03 - Onkológia - sesterne'!F36</f>
        <v>0</v>
      </c>
      <c r="BD97" s="84">
        <f>'03 - Onkológia - sesterne'!F37</f>
        <v>0</v>
      </c>
      <c r="BT97" s="85" t="s">
        <v>82</v>
      </c>
      <c r="BV97" s="85" t="s">
        <v>76</v>
      </c>
      <c r="BW97" s="85" t="s">
        <v>89</v>
      </c>
      <c r="BX97" s="85" t="s">
        <v>5</v>
      </c>
      <c r="CL97" s="85" t="s">
        <v>1</v>
      </c>
      <c r="CM97" s="85" t="s">
        <v>74</v>
      </c>
    </row>
    <row r="98" spans="1:91" s="6" customFormat="1" ht="16.5" customHeight="1">
      <c r="A98" s="76" t="s">
        <v>78</v>
      </c>
      <c r="B98" s="77"/>
      <c r="C98" s="78"/>
      <c r="D98" s="203" t="s">
        <v>90</v>
      </c>
      <c r="E98" s="203"/>
      <c r="F98" s="203"/>
      <c r="G98" s="203"/>
      <c r="H98" s="203"/>
      <c r="I98" s="79"/>
      <c r="J98" s="203" t="s">
        <v>91</v>
      </c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  <c r="X98" s="203"/>
      <c r="Y98" s="203"/>
      <c r="Z98" s="203"/>
      <c r="AA98" s="203"/>
      <c r="AB98" s="203"/>
      <c r="AC98" s="203"/>
      <c r="AD98" s="203"/>
      <c r="AE98" s="203"/>
      <c r="AF98" s="203"/>
      <c r="AG98" s="204">
        <f>'04 - Kuchyňa'!J30</f>
        <v>0</v>
      </c>
      <c r="AH98" s="205"/>
      <c r="AI98" s="205"/>
      <c r="AJ98" s="205"/>
      <c r="AK98" s="205"/>
      <c r="AL98" s="205"/>
      <c r="AM98" s="205"/>
      <c r="AN98" s="204">
        <f t="shared" si="0"/>
        <v>0</v>
      </c>
      <c r="AO98" s="205"/>
      <c r="AP98" s="205"/>
      <c r="AQ98" s="80" t="s">
        <v>81</v>
      </c>
      <c r="AR98" s="77"/>
      <c r="AS98" s="81">
        <v>0</v>
      </c>
      <c r="AT98" s="82">
        <f t="shared" si="1"/>
        <v>0</v>
      </c>
      <c r="AU98" s="83">
        <f>'04 - Kuchyňa'!P122</f>
        <v>0</v>
      </c>
      <c r="AV98" s="82">
        <f>'04 - Kuchyňa'!J33</f>
        <v>0</v>
      </c>
      <c r="AW98" s="82">
        <f>'04 - Kuchyňa'!J34</f>
        <v>0</v>
      </c>
      <c r="AX98" s="82">
        <f>'04 - Kuchyňa'!J35</f>
        <v>0</v>
      </c>
      <c r="AY98" s="82">
        <f>'04 - Kuchyňa'!J36</f>
        <v>0</v>
      </c>
      <c r="AZ98" s="82">
        <f>'04 - Kuchyňa'!F33</f>
        <v>0</v>
      </c>
      <c r="BA98" s="82">
        <f>'04 - Kuchyňa'!F34</f>
        <v>0</v>
      </c>
      <c r="BB98" s="82">
        <f>'04 - Kuchyňa'!F35</f>
        <v>0</v>
      </c>
      <c r="BC98" s="82">
        <f>'04 - Kuchyňa'!F36</f>
        <v>0</v>
      </c>
      <c r="BD98" s="84">
        <f>'04 - Kuchyňa'!F37</f>
        <v>0</v>
      </c>
      <c r="BT98" s="85" t="s">
        <v>82</v>
      </c>
      <c r="BV98" s="85" t="s">
        <v>76</v>
      </c>
      <c r="BW98" s="85" t="s">
        <v>92</v>
      </c>
      <c r="BX98" s="85" t="s">
        <v>5</v>
      </c>
      <c r="CL98" s="85" t="s">
        <v>1</v>
      </c>
      <c r="CM98" s="85" t="s">
        <v>74</v>
      </c>
    </row>
    <row r="99" spans="1:91" s="6" customFormat="1" ht="16.5" customHeight="1">
      <c r="A99" s="76" t="s">
        <v>78</v>
      </c>
      <c r="B99" s="77"/>
      <c r="C99" s="78"/>
      <c r="D99" s="203" t="s">
        <v>93</v>
      </c>
      <c r="E99" s="203"/>
      <c r="F99" s="203"/>
      <c r="G99" s="203"/>
      <c r="H99" s="203"/>
      <c r="I99" s="79"/>
      <c r="J99" s="203" t="s">
        <v>94</v>
      </c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  <c r="Y99" s="203"/>
      <c r="Z99" s="203"/>
      <c r="AA99" s="203"/>
      <c r="AB99" s="203"/>
      <c r="AC99" s="203"/>
      <c r="AD99" s="203"/>
      <c r="AE99" s="203"/>
      <c r="AF99" s="203"/>
      <c r="AG99" s="204">
        <f>'05 - Šatňa centrálna ster...'!J30</f>
        <v>0</v>
      </c>
      <c r="AH99" s="205"/>
      <c r="AI99" s="205"/>
      <c r="AJ99" s="205"/>
      <c r="AK99" s="205"/>
      <c r="AL99" s="205"/>
      <c r="AM99" s="205"/>
      <c r="AN99" s="204">
        <f t="shared" si="0"/>
        <v>0</v>
      </c>
      <c r="AO99" s="205"/>
      <c r="AP99" s="205"/>
      <c r="AQ99" s="80" t="s">
        <v>81</v>
      </c>
      <c r="AR99" s="77"/>
      <c r="AS99" s="86">
        <v>0</v>
      </c>
      <c r="AT99" s="87">
        <f t="shared" si="1"/>
        <v>0</v>
      </c>
      <c r="AU99" s="88">
        <f>'05 - Šatňa centrálna ster...'!P122</f>
        <v>0</v>
      </c>
      <c r="AV99" s="87">
        <f>'05 - Šatňa centrálna ster...'!J33</f>
        <v>0</v>
      </c>
      <c r="AW99" s="87">
        <f>'05 - Šatňa centrálna ster...'!J34</f>
        <v>0</v>
      </c>
      <c r="AX99" s="87">
        <f>'05 - Šatňa centrálna ster...'!J35</f>
        <v>0</v>
      </c>
      <c r="AY99" s="87">
        <f>'05 - Šatňa centrálna ster...'!J36</f>
        <v>0</v>
      </c>
      <c r="AZ99" s="87">
        <f>'05 - Šatňa centrálna ster...'!F33</f>
        <v>0</v>
      </c>
      <c r="BA99" s="87">
        <f>'05 - Šatňa centrálna ster...'!F34</f>
        <v>0</v>
      </c>
      <c r="BB99" s="87">
        <f>'05 - Šatňa centrálna ster...'!F35</f>
        <v>0</v>
      </c>
      <c r="BC99" s="87">
        <f>'05 - Šatňa centrálna ster...'!F36</f>
        <v>0</v>
      </c>
      <c r="BD99" s="89">
        <f>'05 - Šatňa centrálna ster...'!F37</f>
        <v>0</v>
      </c>
      <c r="BT99" s="85" t="s">
        <v>82</v>
      </c>
      <c r="BV99" s="85" t="s">
        <v>76</v>
      </c>
      <c r="BW99" s="85" t="s">
        <v>95</v>
      </c>
      <c r="BX99" s="85" t="s">
        <v>5</v>
      </c>
      <c r="CL99" s="85" t="s">
        <v>1</v>
      </c>
      <c r="CM99" s="85" t="s">
        <v>74</v>
      </c>
    </row>
    <row r="100" spans="1:91" s="1" customFormat="1" ht="30" customHeight="1">
      <c r="B100" s="31"/>
      <c r="AR100" s="31"/>
    </row>
    <row r="101" spans="1:91" s="1" customFormat="1" ht="6.95" customHeight="1">
      <c r="B101" s="46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31"/>
    </row>
  </sheetData>
  <sheetProtection algorithmName="SHA-512" hashValue="ykXmtU4AXQkzbNGKK8MWAYyE3L9s7CxMytvxKzW2cH3cM0MerlsR+KmAgg5i1ltjA+L+UzwnUFhZdZUlPhsRYg==" saltValue="OK/wMB0SLpRrf6tqPgGFOI7Um2v6yzqNv2mr9kiYsb3PkYuzRUe9Pmy0OD4rzMMj/roUyceeSRQUrVe4ffeEpg==" spinCount="100000" sheet="1" objects="1" scenarios="1" formatColumns="0" formatRows="0"/>
  <mergeCells count="58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01 - Serverovňa - elektro...'!C2" display="/" xr:uid="{00000000-0004-0000-0000-000000000000}"/>
    <hyperlink ref="A96" location="'02 - Chodba Interné - prí...'!C2" display="/" xr:uid="{00000000-0004-0000-0000-000001000000}"/>
    <hyperlink ref="A97" location="'03 - Onkológia - sesterne'!C2" display="/" xr:uid="{00000000-0004-0000-0000-000002000000}"/>
    <hyperlink ref="A98" location="'04 - Kuchyňa'!C2" display="/" xr:uid="{00000000-0004-0000-0000-000003000000}"/>
    <hyperlink ref="A99" location="'05 - Šatňa centrálna ster...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9"/>
  <sheetViews>
    <sheetView showGridLines="0" workbookViewId="0">
      <selection activeCell="E9" sqref="E9:H9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6" t="s">
        <v>83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>
      <c r="B4" s="19"/>
      <c r="D4" s="20" t="s">
        <v>96</v>
      </c>
      <c r="L4" s="19"/>
      <c r="M4" s="90" t="s">
        <v>9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30" t="str">
        <f>'Rekapitulácia stavby'!K6</f>
        <v>Podlahy, Serverovňa, chodba Interné, Onkológia, Kuchyňa, Šatňa centrálna sterilizácia</v>
      </c>
      <c r="F7" s="231"/>
      <c r="G7" s="231"/>
      <c r="H7" s="231"/>
      <c r="L7" s="19"/>
    </row>
    <row r="8" spans="2:46" s="1" customFormat="1" ht="12" customHeight="1">
      <c r="B8" s="31"/>
      <c r="D8" s="26" t="s">
        <v>97</v>
      </c>
      <c r="L8" s="31"/>
    </row>
    <row r="9" spans="2:46" s="1" customFormat="1" ht="16.5" customHeight="1">
      <c r="B9" s="31"/>
      <c r="E9" s="189" t="s">
        <v>98</v>
      </c>
      <c r="F9" s="232"/>
      <c r="G9" s="232"/>
      <c r="H9" s="232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20. 1. 2023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25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3" t="str">
        <f>'Rekapitulácia stavby'!E14</f>
        <v>Vyplň údaj</v>
      </c>
      <c r="F18" s="211"/>
      <c r="G18" s="211"/>
      <c r="H18" s="211"/>
      <c r="I18" s="26" t="s">
        <v>27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24</v>
      </c>
      <c r="J20" s="24" t="str">
        <f>IF('Rekapitulácia stavby'!AN16="","",'Rekapitulácia stavby'!AN16)</f>
        <v/>
      </c>
      <c r="L20" s="31"/>
    </row>
    <row r="21" spans="2:12" s="1" customFormat="1" ht="18" customHeight="1">
      <c r="B21" s="31"/>
      <c r="E21" s="24" t="str">
        <f>IF('Rekapitulácia stavby'!E17="","",'Rekapitulácia stavby'!E17)</f>
        <v xml:space="preserve"> </v>
      </c>
      <c r="I21" s="26" t="s">
        <v>27</v>
      </c>
      <c r="J21" s="24" t="str">
        <f>IF('Rekapitulácia stavby'!AN17="","",'Rekapitulácia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>
      <c r="B24" s="31"/>
      <c r="E24" s="24" t="str">
        <f>IF('Rekapitulácia stavby'!E20="","",'Rekapitulácia stavby'!E20)</f>
        <v xml:space="preserve"> </v>
      </c>
      <c r="I24" s="26" t="s">
        <v>27</v>
      </c>
      <c r="J24" s="24" t="str">
        <f>IF('Rekapitulácia stavby'!AN20="","",'Rekapitulácia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91"/>
      <c r="E27" s="216" t="s">
        <v>1</v>
      </c>
      <c r="F27" s="216"/>
      <c r="G27" s="216"/>
      <c r="H27" s="216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34</v>
      </c>
      <c r="J30" s="68">
        <f>ROUND(J122,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>
      <c r="B33" s="31"/>
      <c r="D33" s="57" t="s">
        <v>38</v>
      </c>
      <c r="E33" s="36" t="s">
        <v>39</v>
      </c>
      <c r="F33" s="93">
        <f>ROUND((SUM(BE122:BE158)),  2)</f>
        <v>0</v>
      </c>
      <c r="G33" s="94"/>
      <c r="H33" s="94"/>
      <c r="I33" s="95">
        <v>0.2</v>
      </c>
      <c r="J33" s="93">
        <f>ROUND(((SUM(BE122:BE158))*I33),  2)</f>
        <v>0</v>
      </c>
      <c r="L33" s="31"/>
    </row>
    <row r="34" spans="2:12" s="1" customFormat="1" ht="14.45" customHeight="1">
      <c r="B34" s="31"/>
      <c r="E34" s="36" t="s">
        <v>40</v>
      </c>
      <c r="F34" s="93">
        <f>ROUND((SUM(BF122:BF158)),  2)</f>
        <v>0</v>
      </c>
      <c r="G34" s="94"/>
      <c r="H34" s="94"/>
      <c r="I34" s="95">
        <v>0.2</v>
      </c>
      <c r="J34" s="93">
        <f>ROUND(((SUM(BF122:BF158))*I34),  2)</f>
        <v>0</v>
      </c>
      <c r="L34" s="31"/>
    </row>
    <row r="35" spans="2:12" s="1" customFormat="1" ht="14.45" hidden="1" customHeight="1">
      <c r="B35" s="31"/>
      <c r="E35" s="26" t="s">
        <v>41</v>
      </c>
      <c r="F35" s="96">
        <f>ROUND((SUM(BG122:BG158)),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42</v>
      </c>
      <c r="F36" s="96">
        <f>ROUND((SUM(BH122:BH158)),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43</v>
      </c>
      <c r="F37" s="93">
        <f>ROUND((SUM(BI122:BI158)),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99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26.25" customHeight="1">
      <c r="B85" s="31"/>
      <c r="E85" s="230" t="str">
        <f>E7</f>
        <v>Podlahy, Serverovňa, chodba Interné, Onkológia, Kuchyňa, Šatňa centrálna sterilizácia</v>
      </c>
      <c r="F85" s="231"/>
      <c r="G85" s="231"/>
      <c r="H85" s="231"/>
      <c r="L85" s="31"/>
    </row>
    <row r="86" spans="2:47" s="1" customFormat="1" ht="12" customHeight="1">
      <c r="B86" s="31"/>
      <c r="C86" s="26" t="s">
        <v>97</v>
      </c>
      <c r="L86" s="31"/>
    </row>
    <row r="87" spans="2:47" s="1" customFormat="1" ht="16.5" customHeight="1">
      <c r="B87" s="31"/>
      <c r="E87" s="189" t="str">
        <f>E9</f>
        <v>01 - Serverovňa - elektrostaticky vodivá podlaha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 xml:space="preserve"> </v>
      </c>
      <c r="I89" s="26" t="s">
        <v>21</v>
      </c>
      <c r="J89" s="54" t="str">
        <f>IF(J12="","",J12)</f>
        <v>20. 1. 2023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23</v>
      </c>
      <c r="F91" s="24" t="str">
        <f>E15</f>
        <v>FNsP Žilina</v>
      </c>
      <c r="I91" s="26" t="s">
        <v>30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100</v>
      </c>
      <c r="D94" s="98"/>
      <c r="E94" s="98"/>
      <c r="F94" s="98"/>
      <c r="G94" s="98"/>
      <c r="H94" s="98"/>
      <c r="I94" s="98"/>
      <c r="J94" s="107" t="s">
        <v>101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102</v>
      </c>
      <c r="J96" s="68">
        <f>J122</f>
        <v>0</v>
      </c>
      <c r="L96" s="31"/>
      <c r="AU96" s="16" t="s">
        <v>103</v>
      </c>
    </row>
    <row r="97" spans="2:12" s="8" customFormat="1" ht="24.95" customHeight="1">
      <c r="B97" s="109"/>
      <c r="D97" s="110" t="s">
        <v>104</v>
      </c>
      <c r="E97" s="111"/>
      <c r="F97" s="111"/>
      <c r="G97" s="111"/>
      <c r="H97" s="111"/>
      <c r="I97" s="111"/>
      <c r="J97" s="112">
        <f>J123</f>
        <v>0</v>
      </c>
      <c r="L97" s="109"/>
    </row>
    <row r="98" spans="2:12" s="9" customFormat="1" ht="19.899999999999999" customHeight="1">
      <c r="B98" s="113"/>
      <c r="D98" s="114" t="s">
        <v>105</v>
      </c>
      <c r="E98" s="115"/>
      <c r="F98" s="115"/>
      <c r="G98" s="115"/>
      <c r="H98" s="115"/>
      <c r="I98" s="115"/>
      <c r="J98" s="116">
        <f>J124</f>
        <v>0</v>
      </c>
      <c r="L98" s="113"/>
    </row>
    <row r="99" spans="2:12" s="9" customFormat="1" ht="19.899999999999999" customHeight="1">
      <c r="B99" s="113"/>
      <c r="D99" s="114" t="s">
        <v>106</v>
      </c>
      <c r="E99" s="115"/>
      <c r="F99" s="115"/>
      <c r="G99" s="115"/>
      <c r="H99" s="115"/>
      <c r="I99" s="115"/>
      <c r="J99" s="116">
        <f>J129</f>
        <v>0</v>
      </c>
      <c r="L99" s="113"/>
    </row>
    <row r="100" spans="2:12" s="9" customFormat="1" ht="19.899999999999999" customHeight="1">
      <c r="B100" s="113"/>
      <c r="D100" s="114" t="s">
        <v>107</v>
      </c>
      <c r="E100" s="115"/>
      <c r="F100" s="115"/>
      <c r="G100" s="115"/>
      <c r="H100" s="115"/>
      <c r="I100" s="115"/>
      <c r="J100" s="116">
        <f>J135</f>
        <v>0</v>
      </c>
      <c r="L100" s="113"/>
    </row>
    <row r="101" spans="2:12" s="8" customFormat="1" ht="24.95" customHeight="1">
      <c r="B101" s="109"/>
      <c r="D101" s="110" t="s">
        <v>108</v>
      </c>
      <c r="E101" s="111"/>
      <c r="F101" s="111"/>
      <c r="G101" s="111"/>
      <c r="H101" s="111"/>
      <c r="I101" s="111"/>
      <c r="J101" s="112">
        <f>J137</f>
        <v>0</v>
      </c>
      <c r="L101" s="109"/>
    </row>
    <row r="102" spans="2:12" s="9" customFormat="1" ht="19.899999999999999" customHeight="1">
      <c r="B102" s="113"/>
      <c r="D102" s="114" t="s">
        <v>109</v>
      </c>
      <c r="E102" s="115"/>
      <c r="F102" s="115"/>
      <c r="G102" s="115"/>
      <c r="H102" s="115"/>
      <c r="I102" s="115"/>
      <c r="J102" s="116">
        <f>J138</f>
        <v>0</v>
      </c>
      <c r="L102" s="113"/>
    </row>
    <row r="103" spans="2:12" s="1" customFormat="1" ht="21.75" customHeight="1">
      <c r="B103" s="31"/>
      <c r="L103" s="31"/>
    </row>
    <row r="104" spans="2:12" s="1" customFormat="1" ht="6.95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1"/>
    </row>
    <row r="108" spans="2:12" s="1" customFormat="1" ht="6.95" customHeight="1"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31"/>
    </row>
    <row r="109" spans="2:12" s="1" customFormat="1" ht="24.95" customHeight="1">
      <c r="B109" s="31"/>
      <c r="C109" s="20" t="s">
        <v>110</v>
      </c>
      <c r="L109" s="31"/>
    </row>
    <row r="110" spans="2:12" s="1" customFormat="1" ht="6.95" customHeight="1">
      <c r="B110" s="31"/>
      <c r="L110" s="31"/>
    </row>
    <row r="111" spans="2:12" s="1" customFormat="1" ht="12" customHeight="1">
      <c r="B111" s="31"/>
      <c r="C111" s="26" t="s">
        <v>15</v>
      </c>
      <c r="L111" s="31"/>
    </row>
    <row r="112" spans="2:12" s="1" customFormat="1" ht="26.25" customHeight="1">
      <c r="B112" s="31"/>
      <c r="E112" s="230" t="str">
        <f>E7</f>
        <v>Podlahy, Serverovňa, chodba Interné, Onkológia, Kuchyňa, Šatňa centrálna sterilizácia</v>
      </c>
      <c r="F112" s="231"/>
      <c r="G112" s="231"/>
      <c r="H112" s="231"/>
      <c r="L112" s="31"/>
    </row>
    <row r="113" spans="2:65" s="1" customFormat="1" ht="12" customHeight="1">
      <c r="B113" s="31"/>
      <c r="C113" s="26" t="s">
        <v>97</v>
      </c>
      <c r="L113" s="31"/>
    </row>
    <row r="114" spans="2:65" s="1" customFormat="1" ht="16.5" customHeight="1">
      <c r="B114" s="31"/>
      <c r="E114" s="189" t="str">
        <f>E9</f>
        <v>01 - Serverovňa - elektrostaticky vodivá podlaha</v>
      </c>
      <c r="F114" s="232"/>
      <c r="G114" s="232"/>
      <c r="H114" s="232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19</v>
      </c>
      <c r="F116" s="24" t="str">
        <f>F12</f>
        <v xml:space="preserve"> </v>
      </c>
      <c r="I116" s="26" t="s">
        <v>21</v>
      </c>
      <c r="J116" s="54" t="str">
        <f>IF(J12="","",J12)</f>
        <v>20. 1. 2023</v>
      </c>
      <c r="L116" s="31"/>
    </row>
    <row r="117" spans="2:65" s="1" customFormat="1" ht="6.95" customHeight="1">
      <c r="B117" s="31"/>
      <c r="L117" s="31"/>
    </row>
    <row r="118" spans="2:65" s="1" customFormat="1" ht="15.2" customHeight="1">
      <c r="B118" s="31"/>
      <c r="C118" s="26" t="s">
        <v>23</v>
      </c>
      <c r="F118" s="24" t="str">
        <f>E15</f>
        <v>FNsP Žilina</v>
      </c>
      <c r="I118" s="26" t="s">
        <v>30</v>
      </c>
      <c r="J118" s="29" t="str">
        <f>E21</f>
        <v xml:space="preserve"> </v>
      </c>
      <c r="L118" s="31"/>
    </row>
    <row r="119" spans="2:65" s="1" customFormat="1" ht="15.2" customHeight="1">
      <c r="B119" s="31"/>
      <c r="C119" s="26" t="s">
        <v>28</v>
      </c>
      <c r="F119" s="24" t="str">
        <f>IF(E18="","",E18)</f>
        <v>Vyplň údaj</v>
      </c>
      <c r="I119" s="26" t="s">
        <v>32</v>
      </c>
      <c r="J119" s="29" t="str">
        <f>E24</f>
        <v xml:space="preserve"> 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7"/>
      <c r="C121" s="118" t="s">
        <v>111</v>
      </c>
      <c r="D121" s="119" t="s">
        <v>59</v>
      </c>
      <c r="E121" s="119" t="s">
        <v>55</v>
      </c>
      <c r="F121" s="119" t="s">
        <v>56</v>
      </c>
      <c r="G121" s="119" t="s">
        <v>112</v>
      </c>
      <c r="H121" s="119" t="s">
        <v>113</v>
      </c>
      <c r="I121" s="119" t="s">
        <v>114</v>
      </c>
      <c r="J121" s="120" t="s">
        <v>101</v>
      </c>
      <c r="K121" s="121" t="s">
        <v>115</v>
      </c>
      <c r="L121" s="117"/>
      <c r="M121" s="61" t="s">
        <v>1</v>
      </c>
      <c r="N121" s="62" t="s">
        <v>38</v>
      </c>
      <c r="O121" s="62" t="s">
        <v>116</v>
      </c>
      <c r="P121" s="62" t="s">
        <v>117</v>
      </c>
      <c r="Q121" s="62" t="s">
        <v>118</v>
      </c>
      <c r="R121" s="62" t="s">
        <v>119</v>
      </c>
      <c r="S121" s="62" t="s">
        <v>120</v>
      </c>
      <c r="T121" s="63" t="s">
        <v>121</v>
      </c>
    </row>
    <row r="122" spans="2:65" s="1" customFormat="1" ht="22.9" customHeight="1">
      <c r="B122" s="31"/>
      <c r="C122" s="66" t="s">
        <v>102</v>
      </c>
      <c r="J122" s="122">
        <f>BK122</f>
        <v>0</v>
      </c>
      <c r="L122" s="31"/>
      <c r="M122" s="64"/>
      <c r="N122" s="55"/>
      <c r="O122" s="55"/>
      <c r="P122" s="123">
        <f>P123+P137</f>
        <v>0</v>
      </c>
      <c r="Q122" s="55"/>
      <c r="R122" s="123">
        <f>R123+R137</f>
        <v>0.71976000000000007</v>
      </c>
      <c r="S122" s="55"/>
      <c r="T122" s="124">
        <f>T123+T137</f>
        <v>3.2000000000000001E-2</v>
      </c>
      <c r="AT122" s="16" t="s">
        <v>73</v>
      </c>
      <c r="AU122" s="16" t="s">
        <v>103</v>
      </c>
      <c r="BK122" s="125">
        <f>BK123+BK137</f>
        <v>0</v>
      </c>
    </row>
    <row r="123" spans="2:65" s="11" customFormat="1" ht="25.9" customHeight="1">
      <c r="B123" s="126"/>
      <c r="D123" s="127" t="s">
        <v>73</v>
      </c>
      <c r="E123" s="128" t="s">
        <v>122</v>
      </c>
      <c r="F123" s="128" t="s">
        <v>123</v>
      </c>
      <c r="I123" s="129"/>
      <c r="J123" s="130">
        <f>BK123</f>
        <v>0</v>
      </c>
      <c r="L123" s="126"/>
      <c r="M123" s="131"/>
      <c r="P123" s="132">
        <f>P124+P129+P135</f>
        <v>0</v>
      </c>
      <c r="R123" s="132">
        <f>R124+R129+R135</f>
        <v>0.55808000000000002</v>
      </c>
      <c r="T123" s="133">
        <f>T124+T129+T135</f>
        <v>0</v>
      </c>
      <c r="AR123" s="127" t="s">
        <v>82</v>
      </c>
      <c r="AT123" s="134" t="s">
        <v>73</v>
      </c>
      <c r="AU123" s="134" t="s">
        <v>74</v>
      </c>
      <c r="AY123" s="127" t="s">
        <v>124</v>
      </c>
      <c r="BK123" s="135">
        <f>BK124+BK129+BK135</f>
        <v>0</v>
      </c>
    </row>
    <row r="124" spans="2:65" s="11" customFormat="1" ht="22.9" customHeight="1">
      <c r="B124" s="126"/>
      <c r="D124" s="127" t="s">
        <v>73</v>
      </c>
      <c r="E124" s="136" t="s">
        <v>125</v>
      </c>
      <c r="F124" s="136" t="s">
        <v>126</v>
      </c>
      <c r="I124" s="129"/>
      <c r="J124" s="137">
        <f>BK124</f>
        <v>0</v>
      </c>
      <c r="L124" s="126"/>
      <c r="M124" s="131"/>
      <c r="P124" s="132">
        <f>SUM(P125:P128)</f>
        <v>0</v>
      </c>
      <c r="R124" s="132">
        <f>SUM(R125:R128)</f>
        <v>0.55808000000000002</v>
      </c>
      <c r="T124" s="133">
        <f>SUM(T125:T128)</f>
        <v>0</v>
      </c>
      <c r="AR124" s="127" t="s">
        <v>82</v>
      </c>
      <c r="AT124" s="134" t="s">
        <v>73</v>
      </c>
      <c r="AU124" s="134" t="s">
        <v>82</v>
      </c>
      <c r="AY124" s="127" t="s">
        <v>124</v>
      </c>
      <c r="BK124" s="135">
        <f>SUM(BK125:BK128)</f>
        <v>0</v>
      </c>
    </row>
    <row r="125" spans="2:65" s="1" customFormat="1" ht="24.2" customHeight="1">
      <c r="B125" s="31"/>
      <c r="C125" s="138" t="s">
        <v>82</v>
      </c>
      <c r="D125" s="138" t="s">
        <v>127</v>
      </c>
      <c r="E125" s="139" t="s">
        <v>128</v>
      </c>
      <c r="F125" s="140" t="s">
        <v>129</v>
      </c>
      <c r="G125" s="141" t="s">
        <v>130</v>
      </c>
      <c r="H125" s="142">
        <v>16</v>
      </c>
      <c r="I125" s="143"/>
      <c r="J125" s="144">
        <f>ROUND(I125*H125,2)</f>
        <v>0</v>
      </c>
      <c r="K125" s="145"/>
      <c r="L125" s="31"/>
      <c r="M125" s="146" t="s">
        <v>1</v>
      </c>
      <c r="N125" s="147" t="s">
        <v>40</v>
      </c>
      <c r="P125" s="148">
        <f>O125*H125</f>
        <v>0</v>
      </c>
      <c r="Q125" s="148">
        <v>0</v>
      </c>
      <c r="R125" s="148">
        <f>Q125*H125</f>
        <v>0</v>
      </c>
      <c r="S125" s="148">
        <v>0</v>
      </c>
      <c r="T125" s="149">
        <f>S125*H125</f>
        <v>0</v>
      </c>
      <c r="AR125" s="150" t="s">
        <v>131</v>
      </c>
      <c r="AT125" s="150" t="s">
        <v>127</v>
      </c>
      <c r="AU125" s="150" t="s">
        <v>132</v>
      </c>
      <c r="AY125" s="16" t="s">
        <v>124</v>
      </c>
      <c r="BE125" s="151">
        <f>IF(N125="základná",J125,0)</f>
        <v>0</v>
      </c>
      <c r="BF125" s="151">
        <f>IF(N125="znížená",J125,0)</f>
        <v>0</v>
      </c>
      <c r="BG125" s="151">
        <f>IF(N125="zákl. prenesená",J125,0)</f>
        <v>0</v>
      </c>
      <c r="BH125" s="151">
        <f>IF(N125="zníž. prenesená",J125,0)</f>
        <v>0</v>
      </c>
      <c r="BI125" s="151">
        <f>IF(N125="nulová",J125,0)</f>
        <v>0</v>
      </c>
      <c r="BJ125" s="16" t="s">
        <v>132</v>
      </c>
      <c r="BK125" s="151">
        <f>ROUND(I125*H125,2)</f>
        <v>0</v>
      </c>
      <c r="BL125" s="16" t="s">
        <v>131</v>
      </c>
      <c r="BM125" s="150" t="s">
        <v>133</v>
      </c>
    </row>
    <row r="126" spans="2:65" s="1" customFormat="1" ht="24.2" customHeight="1">
      <c r="B126" s="31"/>
      <c r="C126" s="152" t="s">
        <v>132</v>
      </c>
      <c r="D126" s="152" t="s">
        <v>134</v>
      </c>
      <c r="E126" s="153" t="s">
        <v>135</v>
      </c>
      <c r="F126" s="154" t="s">
        <v>136</v>
      </c>
      <c r="G126" s="155" t="s">
        <v>137</v>
      </c>
      <c r="H126" s="156">
        <v>3.2</v>
      </c>
      <c r="I126" s="157"/>
      <c r="J126" s="158">
        <f>ROUND(I126*H126,2)</f>
        <v>0</v>
      </c>
      <c r="K126" s="159"/>
      <c r="L126" s="160"/>
      <c r="M126" s="161" t="s">
        <v>1</v>
      </c>
      <c r="N126" s="162" t="s">
        <v>40</v>
      </c>
      <c r="P126" s="148">
        <f>O126*H126</f>
        <v>0</v>
      </c>
      <c r="Q126" s="148">
        <v>1E-3</v>
      </c>
      <c r="R126" s="148">
        <f>Q126*H126</f>
        <v>3.2000000000000002E-3</v>
      </c>
      <c r="S126" s="148">
        <v>0</v>
      </c>
      <c r="T126" s="149">
        <f>S126*H126</f>
        <v>0</v>
      </c>
      <c r="AR126" s="150" t="s">
        <v>138</v>
      </c>
      <c r="AT126" s="150" t="s">
        <v>134</v>
      </c>
      <c r="AU126" s="150" t="s">
        <v>132</v>
      </c>
      <c r="AY126" s="16" t="s">
        <v>124</v>
      </c>
      <c r="BE126" s="151">
        <f>IF(N126="základná",J126,0)</f>
        <v>0</v>
      </c>
      <c r="BF126" s="151">
        <f>IF(N126="znížená",J126,0)</f>
        <v>0</v>
      </c>
      <c r="BG126" s="151">
        <f>IF(N126="zákl. prenesená",J126,0)</f>
        <v>0</v>
      </c>
      <c r="BH126" s="151">
        <f>IF(N126="zníž. prenesená",J126,0)</f>
        <v>0</v>
      </c>
      <c r="BI126" s="151">
        <f>IF(N126="nulová",J126,0)</f>
        <v>0</v>
      </c>
      <c r="BJ126" s="16" t="s">
        <v>132</v>
      </c>
      <c r="BK126" s="151">
        <f>ROUND(I126*H126,2)</f>
        <v>0</v>
      </c>
      <c r="BL126" s="16" t="s">
        <v>131</v>
      </c>
      <c r="BM126" s="150" t="s">
        <v>139</v>
      </c>
    </row>
    <row r="127" spans="2:65" s="12" customFormat="1" ht="11.25">
      <c r="B127" s="163"/>
      <c r="D127" s="164" t="s">
        <v>140</v>
      </c>
      <c r="F127" s="165" t="s">
        <v>141</v>
      </c>
      <c r="H127" s="166">
        <v>3.2</v>
      </c>
      <c r="I127" s="167"/>
      <c r="L127" s="163"/>
      <c r="M127" s="168"/>
      <c r="T127" s="169"/>
      <c r="AT127" s="170" t="s">
        <v>140</v>
      </c>
      <c r="AU127" s="170" t="s">
        <v>132</v>
      </c>
      <c r="AV127" s="12" t="s">
        <v>132</v>
      </c>
      <c r="AW127" s="12" t="s">
        <v>4</v>
      </c>
      <c r="AX127" s="12" t="s">
        <v>82</v>
      </c>
      <c r="AY127" s="170" t="s">
        <v>124</v>
      </c>
    </row>
    <row r="128" spans="2:65" s="1" customFormat="1" ht="24.2" customHeight="1">
      <c r="B128" s="31"/>
      <c r="C128" s="138" t="s">
        <v>142</v>
      </c>
      <c r="D128" s="138" t="s">
        <v>127</v>
      </c>
      <c r="E128" s="139" t="s">
        <v>143</v>
      </c>
      <c r="F128" s="140" t="s">
        <v>144</v>
      </c>
      <c r="G128" s="141" t="s">
        <v>130</v>
      </c>
      <c r="H128" s="142">
        <v>16</v>
      </c>
      <c r="I128" s="143"/>
      <c r="J128" s="144">
        <f>ROUND(I128*H128,2)</f>
        <v>0</v>
      </c>
      <c r="K128" s="145"/>
      <c r="L128" s="31"/>
      <c r="M128" s="146" t="s">
        <v>1</v>
      </c>
      <c r="N128" s="147" t="s">
        <v>40</v>
      </c>
      <c r="P128" s="148">
        <f>O128*H128</f>
        <v>0</v>
      </c>
      <c r="Q128" s="148">
        <v>3.4680000000000002E-2</v>
      </c>
      <c r="R128" s="148">
        <f>Q128*H128</f>
        <v>0.55488000000000004</v>
      </c>
      <c r="S128" s="148">
        <v>0</v>
      </c>
      <c r="T128" s="149">
        <f>S128*H128</f>
        <v>0</v>
      </c>
      <c r="AR128" s="150" t="s">
        <v>131</v>
      </c>
      <c r="AT128" s="150" t="s">
        <v>127</v>
      </c>
      <c r="AU128" s="150" t="s">
        <v>132</v>
      </c>
      <c r="AY128" s="16" t="s">
        <v>124</v>
      </c>
      <c r="BE128" s="151">
        <f>IF(N128="základná",J128,0)</f>
        <v>0</v>
      </c>
      <c r="BF128" s="151">
        <f>IF(N128="znížená",J128,0)</f>
        <v>0</v>
      </c>
      <c r="BG128" s="151">
        <f>IF(N128="zákl. prenesená",J128,0)</f>
        <v>0</v>
      </c>
      <c r="BH128" s="151">
        <f>IF(N128="zníž. prenesená",J128,0)</f>
        <v>0</v>
      </c>
      <c r="BI128" s="151">
        <f>IF(N128="nulová",J128,0)</f>
        <v>0</v>
      </c>
      <c r="BJ128" s="16" t="s">
        <v>132</v>
      </c>
      <c r="BK128" s="151">
        <f>ROUND(I128*H128,2)</f>
        <v>0</v>
      </c>
      <c r="BL128" s="16" t="s">
        <v>131</v>
      </c>
      <c r="BM128" s="150" t="s">
        <v>145</v>
      </c>
    </row>
    <row r="129" spans="2:65" s="11" customFormat="1" ht="22.9" customHeight="1">
      <c r="B129" s="126"/>
      <c r="D129" s="127" t="s">
        <v>73</v>
      </c>
      <c r="E129" s="136" t="s">
        <v>146</v>
      </c>
      <c r="F129" s="136" t="s">
        <v>147</v>
      </c>
      <c r="I129" s="129"/>
      <c r="J129" s="137">
        <f>BK129</f>
        <v>0</v>
      </c>
      <c r="L129" s="126"/>
      <c r="M129" s="131"/>
      <c r="P129" s="132">
        <f>SUM(P130:P134)</f>
        <v>0</v>
      </c>
      <c r="R129" s="132">
        <f>SUM(R130:R134)</f>
        <v>0</v>
      </c>
      <c r="T129" s="133">
        <f>SUM(T130:T134)</f>
        <v>0</v>
      </c>
      <c r="AR129" s="127" t="s">
        <v>82</v>
      </c>
      <c r="AT129" s="134" t="s">
        <v>73</v>
      </c>
      <c r="AU129" s="134" t="s">
        <v>82</v>
      </c>
      <c r="AY129" s="127" t="s">
        <v>124</v>
      </c>
      <c r="BK129" s="135">
        <f>SUM(BK130:BK134)</f>
        <v>0</v>
      </c>
    </row>
    <row r="130" spans="2:65" s="1" customFormat="1" ht="21.75" customHeight="1">
      <c r="B130" s="31"/>
      <c r="C130" s="138" t="s">
        <v>131</v>
      </c>
      <c r="D130" s="138" t="s">
        <v>127</v>
      </c>
      <c r="E130" s="139" t="s">
        <v>148</v>
      </c>
      <c r="F130" s="140" t="s">
        <v>149</v>
      </c>
      <c r="G130" s="141" t="s">
        <v>150</v>
      </c>
      <c r="H130" s="142">
        <v>3.2000000000000001E-2</v>
      </c>
      <c r="I130" s="143"/>
      <c r="J130" s="144">
        <f>ROUND(I130*H130,2)</f>
        <v>0</v>
      </c>
      <c r="K130" s="145"/>
      <c r="L130" s="31"/>
      <c r="M130" s="146" t="s">
        <v>1</v>
      </c>
      <c r="N130" s="147" t="s">
        <v>40</v>
      </c>
      <c r="P130" s="148">
        <f>O130*H130</f>
        <v>0</v>
      </c>
      <c r="Q130" s="148">
        <v>0</v>
      </c>
      <c r="R130" s="148">
        <f>Q130*H130</f>
        <v>0</v>
      </c>
      <c r="S130" s="148">
        <v>0</v>
      </c>
      <c r="T130" s="149">
        <f>S130*H130</f>
        <v>0</v>
      </c>
      <c r="AR130" s="150" t="s">
        <v>131</v>
      </c>
      <c r="AT130" s="150" t="s">
        <v>127</v>
      </c>
      <c r="AU130" s="150" t="s">
        <v>132</v>
      </c>
      <c r="AY130" s="16" t="s">
        <v>124</v>
      </c>
      <c r="BE130" s="151">
        <f>IF(N130="základná",J130,0)</f>
        <v>0</v>
      </c>
      <c r="BF130" s="151">
        <f>IF(N130="znížená",J130,0)</f>
        <v>0</v>
      </c>
      <c r="BG130" s="151">
        <f>IF(N130="zákl. prenesená",J130,0)</f>
        <v>0</v>
      </c>
      <c r="BH130" s="151">
        <f>IF(N130="zníž. prenesená",J130,0)</f>
        <v>0</v>
      </c>
      <c r="BI130" s="151">
        <f>IF(N130="nulová",J130,0)</f>
        <v>0</v>
      </c>
      <c r="BJ130" s="16" t="s">
        <v>132</v>
      </c>
      <c r="BK130" s="151">
        <f>ROUND(I130*H130,2)</f>
        <v>0</v>
      </c>
      <c r="BL130" s="16" t="s">
        <v>131</v>
      </c>
      <c r="BM130" s="150" t="s">
        <v>151</v>
      </c>
    </row>
    <row r="131" spans="2:65" s="1" customFormat="1" ht="24.2" customHeight="1">
      <c r="B131" s="31"/>
      <c r="C131" s="138" t="s">
        <v>152</v>
      </c>
      <c r="D131" s="138" t="s">
        <v>127</v>
      </c>
      <c r="E131" s="139" t="s">
        <v>153</v>
      </c>
      <c r="F131" s="140" t="s">
        <v>154</v>
      </c>
      <c r="G131" s="141" t="s">
        <v>150</v>
      </c>
      <c r="H131" s="142">
        <v>0.32</v>
      </c>
      <c r="I131" s="143"/>
      <c r="J131" s="144">
        <f>ROUND(I131*H131,2)</f>
        <v>0</v>
      </c>
      <c r="K131" s="145"/>
      <c r="L131" s="31"/>
      <c r="M131" s="146" t="s">
        <v>1</v>
      </c>
      <c r="N131" s="147" t="s">
        <v>40</v>
      </c>
      <c r="P131" s="148">
        <f>O131*H131</f>
        <v>0</v>
      </c>
      <c r="Q131" s="148">
        <v>0</v>
      </c>
      <c r="R131" s="148">
        <f>Q131*H131</f>
        <v>0</v>
      </c>
      <c r="S131" s="148">
        <v>0</v>
      </c>
      <c r="T131" s="149">
        <f>S131*H131</f>
        <v>0</v>
      </c>
      <c r="AR131" s="150" t="s">
        <v>131</v>
      </c>
      <c r="AT131" s="150" t="s">
        <v>127</v>
      </c>
      <c r="AU131" s="150" t="s">
        <v>132</v>
      </c>
      <c r="AY131" s="16" t="s">
        <v>124</v>
      </c>
      <c r="BE131" s="151">
        <f>IF(N131="základná",J131,0)</f>
        <v>0</v>
      </c>
      <c r="BF131" s="151">
        <f>IF(N131="znížená",J131,0)</f>
        <v>0</v>
      </c>
      <c r="BG131" s="151">
        <f>IF(N131="zákl. prenesená",J131,0)</f>
        <v>0</v>
      </c>
      <c r="BH131" s="151">
        <f>IF(N131="zníž. prenesená",J131,0)</f>
        <v>0</v>
      </c>
      <c r="BI131" s="151">
        <f>IF(N131="nulová",J131,0)</f>
        <v>0</v>
      </c>
      <c r="BJ131" s="16" t="s">
        <v>132</v>
      </c>
      <c r="BK131" s="151">
        <f>ROUND(I131*H131,2)</f>
        <v>0</v>
      </c>
      <c r="BL131" s="16" t="s">
        <v>131</v>
      </c>
      <c r="BM131" s="150" t="s">
        <v>155</v>
      </c>
    </row>
    <row r="132" spans="2:65" s="1" customFormat="1" ht="24.2" customHeight="1">
      <c r="B132" s="31"/>
      <c r="C132" s="138" t="s">
        <v>125</v>
      </c>
      <c r="D132" s="138" t="s">
        <v>127</v>
      </c>
      <c r="E132" s="139" t="s">
        <v>156</v>
      </c>
      <c r="F132" s="140" t="s">
        <v>157</v>
      </c>
      <c r="G132" s="141" t="s">
        <v>150</v>
      </c>
      <c r="H132" s="142">
        <v>3.2000000000000001E-2</v>
      </c>
      <c r="I132" s="143"/>
      <c r="J132" s="144">
        <f>ROUND(I132*H132,2)</f>
        <v>0</v>
      </c>
      <c r="K132" s="145"/>
      <c r="L132" s="31"/>
      <c r="M132" s="146" t="s">
        <v>1</v>
      </c>
      <c r="N132" s="147" t="s">
        <v>40</v>
      </c>
      <c r="P132" s="148">
        <f>O132*H132</f>
        <v>0</v>
      </c>
      <c r="Q132" s="148">
        <v>0</v>
      </c>
      <c r="R132" s="148">
        <f>Q132*H132</f>
        <v>0</v>
      </c>
      <c r="S132" s="148">
        <v>0</v>
      </c>
      <c r="T132" s="149">
        <f>S132*H132</f>
        <v>0</v>
      </c>
      <c r="AR132" s="150" t="s">
        <v>131</v>
      </c>
      <c r="AT132" s="150" t="s">
        <v>127</v>
      </c>
      <c r="AU132" s="150" t="s">
        <v>132</v>
      </c>
      <c r="AY132" s="16" t="s">
        <v>124</v>
      </c>
      <c r="BE132" s="151">
        <f>IF(N132="základná",J132,0)</f>
        <v>0</v>
      </c>
      <c r="BF132" s="151">
        <f>IF(N132="znížená",J132,0)</f>
        <v>0</v>
      </c>
      <c r="BG132" s="151">
        <f>IF(N132="zákl. prenesená",J132,0)</f>
        <v>0</v>
      </c>
      <c r="BH132" s="151">
        <f>IF(N132="zníž. prenesená",J132,0)</f>
        <v>0</v>
      </c>
      <c r="BI132" s="151">
        <f>IF(N132="nulová",J132,0)</f>
        <v>0</v>
      </c>
      <c r="BJ132" s="16" t="s">
        <v>132</v>
      </c>
      <c r="BK132" s="151">
        <f>ROUND(I132*H132,2)</f>
        <v>0</v>
      </c>
      <c r="BL132" s="16" t="s">
        <v>131</v>
      </c>
      <c r="BM132" s="150" t="s">
        <v>158</v>
      </c>
    </row>
    <row r="133" spans="2:65" s="1" customFormat="1" ht="24.2" customHeight="1">
      <c r="B133" s="31"/>
      <c r="C133" s="138" t="s">
        <v>159</v>
      </c>
      <c r="D133" s="138" t="s">
        <v>127</v>
      </c>
      <c r="E133" s="139" t="s">
        <v>160</v>
      </c>
      <c r="F133" s="140" t="s">
        <v>161</v>
      </c>
      <c r="G133" s="141" t="s">
        <v>150</v>
      </c>
      <c r="H133" s="142">
        <v>0.94</v>
      </c>
      <c r="I133" s="143"/>
      <c r="J133" s="144">
        <f>ROUND(I133*H133,2)</f>
        <v>0</v>
      </c>
      <c r="K133" s="145"/>
      <c r="L133" s="31"/>
      <c r="M133" s="146" t="s">
        <v>1</v>
      </c>
      <c r="N133" s="147" t="s">
        <v>40</v>
      </c>
      <c r="P133" s="148">
        <f>O133*H133</f>
        <v>0</v>
      </c>
      <c r="Q133" s="148">
        <v>0</v>
      </c>
      <c r="R133" s="148">
        <f>Q133*H133</f>
        <v>0</v>
      </c>
      <c r="S133" s="148">
        <v>0</v>
      </c>
      <c r="T133" s="149">
        <f>S133*H133</f>
        <v>0</v>
      </c>
      <c r="AR133" s="150" t="s">
        <v>131</v>
      </c>
      <c r="AT133" s="150" t="s">
        <v>127</v>
      </c>
      <c r="AU133" s="150" t="s">
        <v>132</v>
      </c>
      <c r="AY133" s="16" t="s">
        <v>124</v>
      </c>
      <c r="BE133" s="151">
        <f>IF(N133="základná",J133,0)</f>
        <v>0</v>
      </c>
      <c r="BF133" s="151">
        <f>IF(N133="znížená",J133,0)</f>
        <v>0</v>
      </c>
      <c r="BG133" s="151">
        <f>IF(N133="zákl. prenesená",J133,0)</f>
        <v>0</v>
      </c>
      <c r="BH133" s="151">
        <f>IF(N133="zníž. prenesená",J133,0)</f>
        <v>0</v>
      </c>
      <c r="BI133" s="151">
        <f>IF(N133="nulová",J133,0)</f>
        <v>0</v>
      </c>
      <c r="BJ133" s="16" t="s">
        <v>132</v>
      </c>
      <c r="BK133" s="151">
        <f>ROUND(I133*H133,2)</f>
        <v>0</v>
      </c>
      <c r="BL133" s="16" t="s">
        <v>131</v>
      </c>
      <c r="BM133" s="150" t="s">
        <v>162</v>
      </c>
    </row>
    <row r="134" spans="2:65" s="1" customFormat="1" ht="24.2" customHeight="1">
      <c r="B134" s="31"/>
      <c r="C134" s="138" t="s">
        <v>138</v>
      </c>
      <c r="D134" s="138" t="s">
        <v>127</v>
      </c>
      <c r="E134" s="139" t="s">
        <v>163</v>
      </c>
      <c r="F134" s="140" t="s">
        <v>164</v>
      </c>
      <c r="G134" s="141" t="s">
        <v>150</v>
      </c>
      <c r="H134" s="142">
        <v>3.2000000000000001E-2</v>
      </c>
      <c r="I134" s="143"/>
      <c r="J134" s="144">
        <f>ROUND(I134*H134,2)</f>
        <v>0</v>
      </c>
      <c r="K134" s="145"/>
      <c r="L134" s="31"/>
      <c r="M134" s="146" t="s">
        <v>1</v>
      </c>
      <c r="N134" s="147" t="s">
        <v>40</v>
      </c>
      <c r="P134" s="148">
        <f>O134*H134</f>
        <v>0</v>
      </c>
      <c r="Q134" s="148">
        <v>0</v>
      </c>
      <c r="R134" s="148">
        <f>Q134*H134</f>
        <v>0</v>
      </c>
      <c r="S134" s="148">
        <v>0</v>
      </c>
      <c r="T134" s="149">
        <f>S134*H134</f>
        <v>0</v>
      </c>
      <c r="AR134" s="150" t="s">
        <v>131</v>
      </c>
      <c r="AT134" s="150" t="s">
        <v>127</v>
      </c>
      <c r="AU134" s="150" t="s">
        <v>132</v>
      </c>
      <c r="AY134" s="16" t="s">
        <v>124</v>
      </c>
      <c r="BE134" s="151">
        <f>IF(N134="základná",J134,0)</f>
        <v>0</v>
      </c>
      <c r="BF134" s="151">
        <f>IF(N134="znížená",J134,0)</f>
        <v>0</v>
      </c>
      <c r="BG134" s="151">
        <f>IF(N134="zákl. prenesená",J134,0)</f>
        <v>0</v>
      </c>
      <c r="BH134" s="151">
        <f>IF(N134="zníž. prenesená",J134,0)</f>
        <v>0</v>
      </c>
      <c r="BI134" s="151">
        <f>IF(N134="nulová",J134,0)</f>
        <v>0</v>
      </c>
      <c r="BJ134" s="16" t="s">
        <v>132</v>
      </c>
      <c r="BK134" s="151">
        <f>ROUND(I134*H134,2)</f>
        <v>0</v>
      </c>
      <c r="BL134" s="16" t="s">
        <v>131</v>
      </c>
      <c r="BM134" s="150" t="s">
        <v>165</v>
      </c>
    </row>
    <row r="135" spans="2:65" s="11" customFormat="1" ht="22.9" customHeight="1">
      <c r="B135" s="126"/>
      <c r="D135" s="127" t="s">
        <v>73</v>
      </c>
      <c r="E135" s="136" t="s">
        <v>166</v>
      </c>
      <c r="F135" s="136" t="s">
        <v>167</v>
      </c>
      <c r="I135" s="129"/>
      <c r="J135" s="137">
        <f>BK135</f>
        <v>0</v>
      </c>
      <c r="L135" s="126"/>
      <c r="M135" s="131"/>
      <c r="P135" s="132">
        <f>P136</f>
        <v>0</v>
      </c>
      <c r="R135" s="132">
        <f>R136</f>
        <v>0</v>
      </c>
      <c r="T135" s="133">
        <f>T136</f>
        <v>0</v>
      </c>
      <c r="AR135" s="127" t="s">
        <v>82</v>
      </c>
      <c r="AT135" s="134" t="s">
        <v>73</v>
      </c>
      <c r="AU135" s="134" t="s">
        <v>82</v>
      </c>
      <c r="AY135" s="127" t="s">
        <v>124</v>
      </c>
      <c r="BK135" s="135">
        <f>BK136</f>
        <v>0</v>
      </c>
    </row>
    <row r="136" spans="2:65" s="1" customFormat="1" ht="24.2" customHeight="1">
      <c r="B136" s="31"/>
      <c r="C136" s="138" t="s">
        <v>146</v>
      </c>
      <c r="D136" s="138" t="s">
        <v>127</v>
      </c>
      <c r="E136" s="139" t="s">
        <v>168</v>
      </c>
      <c r="F136" s="140" t="s">
        <v>169</v>
      </c>
      <c r="G136" s="141" t="s">
        <v>150</v>
      </c>
      <c r="H136" s="142">
        <v>0.57099999999999995</v>
      </c>
      <c r="I136" s="143"/>
      <c r="J136" s="144">
        <f>ROUND(I136*H136,2)</f>
        <v>0</v>
      </c>
      <c r="K136" s="145"/>
      <c r="L136" s="31"/>
      <c r="M136" s="146" t="s">
        <v>1</v>
      </c>
      <c r="N136" s="147" t="s">
        <v>40</v>
      </c>
      <c r="P136" s="148">
        <f>O136*H136</f>
        <v>0</v>
      </c>
      <c r="Q136" s="148">
        <v>0</v>
      </c>
      <c r="R136" s="148">
        <f>Q136*H136</f>
        <v>0</v>
      </c>
      <c r="S136" s="148">
        <v>0</v>
      </c>
      <c r="T136" s="149">
        <f>S136*H136</f>
        <v>0</v>
      </c>
      <c r="AR136" s="150" t="s">
        <v>131</v>
      </c>
      <c r="AT136" s="150" t="s">
        <v>127</v>
      </c>
      <c r="AU136" s="150" t="s">
        <v>132</v>
      </c>
      <c r="AY136" s="16" t="s">
        <v>124</v>
      </c>
      <c r="BE136" s="151">
        <f>IF(N136="základná",J136,0)</f>
        <v>0</v>
      </c>
      <c r="BF136" s="151">
        <f>IF(N136="znížená",J136,0)</f>
        <v>0</v>
      </c>
      <c r="BG136" s="151">
        <f>IF(N136="zákl. prenesená",J136,0)</f>
        <v>0</v>
      </c>
      <c r="BH136" s="151">
        <f>IF(N136="zníž. prenesená",J136,0)</f>
        <v>0</v>
      </c>
      <c r="BI136" s="151">
        <f>IF(N136="nulová",J136,0)</f>
        <v>0</v>
      </c>
      <c r="BJ136" s="16" t="s">
        <v>132</v>
      </c>
      <c r="BK136" s="151">
        <f>ROUND(I136*H136,2)</f>
        <v>0</v>
      </c>
      <c r="BL136" s="16" t="s">
        <v>131</v>
      </c>
      <c r="BM136" s="150" t="s">
        <v>170</v>
      </c>
    </row>
    <row r="137" spans="2:65" s="11" customFormat="1" ht="25.9" customHeight="1">
      <c r="B137" s="126"/>
      <c r="D137" s="127" t="s">
        <v>73</v>
      </c>
      <c r="E137" s="128" t="s">
        <v>171</v>
      </c>
      <c r="F137" s="128" t="s">
        <v>172</v>
      </c>
      <c r="I137" s="129"/>
      <c r="J137" s="130">
        <f>BK137</f>
        <v>0</v>
      </c>
      <c r="L137" s="126"/>
      <c r="M137" s="131"/>
      <c r="P137" s="132">
        <f>P138</f>
        <v>0</v>
      </c>
      <c r="R137" s="132">
        <f>R138</f>
        <v>0.16168000000000002</v>
      </c>
      <c r="T137" s="133">
        <f>T138</f>
        <v>3.2000000000000001E-2</v>
      </c>
      <c r="AR137" s="127" t="s">
        <v>132</v>
      </c>
      <c r="AT137" s="134" t="s">
        <v>73</v>
      </c>
      <c r="AU137" s="134" t="s">
        <v>74</v>
      </c>
      <c r="AY137" s="127" t="s">
        <v>124</v>
      </c>
      <c r="BK137" s="135">
        <f>BK138</f>
        <v>0</v>
      </c>
    </row>
    <row r="138" spans="2:65" s="11" customFormat="1" ht="22.9" customHeight="1">
      <c r="B138" s="126"/>
      <c r="D138" s="127" t="s">
        <v>73</v>
      </c>
      <c r="E138" s="136" t="s">
        <v>173</v>
      </c>
      <c r="F138" s="136" t="s">
        <v>174</v>
      </c>
      <c r="I138" s="129"/>
      <c r="J138" s="137">
        <f>BK138</f>
        <v>0</v>
      </c>
      <c r="L138" s="126"/>
      <c r="M138" s="131"/>
      <c r="P138" s="132">
        <f>SUM(P139:P158)</f>
        <v>0</v>
      </c>
      <c r="R138" s="132">
        <f>SUM(R139:R158)</f>
        <v>0.16168000000000002</v>
      </c>
      <c r="T138" s="133">
        <f>SUM(T139:T158)</f>
        <v>3.2000000000000001E-2</v>
      </c>
      <c r="AR138" s="127" t="s">
        <v>132</v>
      </c>
      <c r="AT138" s="134" t="s">
        <v>73</v>
      </c>
      <c r="AU138" s="134" t="s">
        <v>82</v>
      </c>
      <c r="AY138" s="127" t="s">
        <v>124</v>
      </c>
      <c r="BK138" s="135">
        <f>SUM(BK139:BK158)</f>
        <v>0</v>
      </c>
    </row>
    <row r="139" spans="2:65" s="1" customFormat="1" ht="16.5" customHeight="1">
      <c r="B139" s="31"/>
      <c r="C139" s="138" t="s">
        <v>175</v>
      </c>
      <c r="D139" s="138" t="s">
        <v>127</v>
      </c>
      <c r="E139" s="139" t="s">
        <v>176</v>
      </c>
      <c r="F139" s="140" t="s">
        <v>177</v>
      </c>
      <c r="G139" s="141" t="s">
        <v>178</v>
      </c>
      <c r="H139" s="142">
        <v>16</v>
      </c>
      <c r="I139" s="143"/>
      <c r="J139" s="144">
        <f>ROUND(I139*H139,2)</f>
        <v>0</v>
      </c>
      <c r="K139" s="145"/>
      <c r="L139" s="31"/>
      <c r="M139" s="146" t="s">
        <v>1</v>
      </c>
      <c r="N139" s="147" t="s">
        <v>40</v>
      </c>
      <c r="P139" s="148">
        <f>O139*H139</f>
        <v>0</v>
      </c>
      <c r="Q139" s="148">
        <v>0</v>
      </c>
      <c r="R139" s="148">
        <f>Q139*H139</f>
        <v>0</v>
      </c>
      <c r="S139" s="148">
        <v>1E-3</v>
      </c>
      <c r="T139" s="149">
        <f>S139*H139</f>
        <v>1.6E-2</v>
      </c>
      <c r="AR139" s="150" t="s">
        <v>179</v>
      </c>
      <c r="AT139" s="150" t="s">
        <v>127</v>
      </c>
      <c r="AU139" s="150" t="s">
        <v>132</v>
      </c>
      <c r="AY139" s="16" t="s">
        <v>124</v>
      </c>
      <c r="BE139" s="151">
        <f>IF(N139="základná",J139,0)</f>
        <v>0</v>
      </c>
      <c r="BF139" s="151">
        <f>IF(N139="znížená",J139,0)</f>
        <v>0</v>
      </c>
      <c r="BG139" s="151">
        <f>IF(N139="zákl. prenesená",J139,0)</f>
        <v>0</v>
      </c>
      <c r="BH139" s="151">
        <f>IF(N139="zníž. prenesená",J139,0)</f>
        <v>0</v>
      </c>
      <c r="BI139" s="151">
        <f>IF(N139="nulová",J139,0)</f>
        <v>0</v>
      </c>
      <c r="BJ139" s="16" t="s">
        <v>132</v>
      </c>
      <c r="BK139" s="151">
        <f>ROUND(I139*H139,2)</f>
        <v>0</v>
      </c>
      <c r="BL139" s="16" t="s">
        <v>179</v>
      </c>
      <c r="BM139" s="150" t="s">
        <v>180</v>
      </c>
    </row>
    <row r="140" spans="2:65" s="1" customFormat="1" ht="16.5" customHeight="1">
      <c r="B140" s="31"/>
      <c r="C140" s="138" t="s">
        <v>181</v>
      </c>
      <c r="D140" s="138" t="s">
        <v>127</v>
      </c>
      <c r="E140" s="139" t="s">
        <v>182</v>
      </c>
      <c r="F140" s="140" t="s">
        <v>183</v>
      </c>
      <c r="G140" s="141" t="s">
        <v>178</v>
      </c>
      <c r="H140" s="142">
        <v>16</v>
      </c>
      <c r="I140" s="143"/>
      <c r="J140" s="144">
        <f>ROUND(I140*H140,2)</f>
        <v>0</v>
      </c>
      <c r="K140" s="145"/>
      <c r="L140" s="31"/>
      <c r="M140" s="146" t="s">
        <v>1</v>
      </c>
      <c r="N140" s="147" t="s">
        <v>40</v>
      </c>
      <c r="P140" s="148">
        <f>O140*H140</f>
        <v>0</v>
      </c>
      <c r="Q140" s="148">
        <v>4.0000000000000003E-5</v>
      </c>
      <c r="R140" s="148">
        <f>Q140*H140</f>
        <v>6.4000000000000005E-4</v>
      </c>
      <c r="S140" s="148">
        <v>0</v>
      </c>
      <c r="T140" s="149">
        <f>S140*H140</f>
        <v>0</v>
      </c>
      <c r="AR140" s="150" t="s">
        <v>179</v>
      </c>
      <c r="AT140" s="150" t="s">
        <v>127</v>
      </c>
      <c r="AU140" s="150" t="s">
        <v>132</v>
      </c>
      <c r="AY140" s="16" t="s">
        <v>124</v>
      </c>
      <c r="BE140" s="151">
        <f>IF(N140="základná",J140,0)</f>
        <v>0</v>
      </c>
      <c r="BF140" s="151">
        <f>IF(N140="znížená",J140,0)</f>
        <v>0</v>
      </c>
      <c r="BG140" s="151">
        <f>IF(N140="zákl. prenesená",J140,0)</f>
        <v>0</v>
      </c>
      <c r="BH140" s="151">
        <f>IF(N140="zníž. prenesená",J140,0)</f>
        <v>0</v>
      </c>
      <c r="BI140" s="151">
        <f>IF(N140="nulová",J140,0)</f>
        <v>0</v>
      </c>
      <c r="BJ140" s="16" t="s">
        <v>132</v>
      </c>
      <c r="BK140" s="151">
        <f>ROUND(I140*H140,2)</f>
        <v>0</v>
      </c>
      <c r="BL140" s="16" t="s">
        <v>179</v>
      </c>
      <c r="BM140" s="150" t="s">
        <v>184</v>
      </c>
    </row>
    <row r="141" spans="2:65" s="1" customFormat="1" ht="24.2" customHeight="1">
      <c r="B141" s="31"/>
      <c r="C141" s="152" t="s">
        <v>185</v>
      </c>
      <c r="D141" s="152" t="s">
        <v>134</v>
      </c>
      <c r="E141" s="153" t="s">
        <v>186</v>
      </c>
      <c r="F141" s="154" t="s">
        <v>187</v>
      </c>
      <c r="G141" s="155" t="s">
        <v>178</v>
      </c>
      <c r="H141" s="156">
        <v>16</v>
      </c>
      <c r="I141" s="157"/>
      <c r="J141" s="158">
        <f>ROUND(I141*H141,2)</f>
        <v>0</v>
      </c>
      <c r="K141" s="159"/>
      <c r="L141" s="160"/>
      <c r="M141" s="161" t="s">
        <v>1</v>
      </c>
      <c r="N141" s="162" t="s">
        <v>40</v>
      </c>
      <c r="P141" s="148">
        <f>O141*H141</f>
        <v>0</v>
      </c>
      <c r="Q141" s="148">
        <v>1.6299999999999999E-3</v>
      </c>
      <c r="R141" s="148">
        <f>Q141*H141</f>
        <v>2.6079999999999999E-2</v>
      </c>
      <c r="S141" s="148">
        <v>0</v>
      </c>
      <c r="T141" s="149">
        <f>S141*H141</f>
        <v>0</v>
      </c>
      <c r="AR141" s="150" t="s">
        <v>188</v>
      </c>
      <c r="AT141" s="150" t="s">
        <v>134</v>
      </c>
      <c r="AU141" s="150" t="s">
        <v>132</v>
      </c>
      <c r="AY141" s="16" t="s">
        <v>124</v>
      </c>
      <c r="BE141" s="151">
        <f>IF(N141="základná",J141,0)</f>
        <v>0</v>
      </c>
      <c r="BF141" s="151">
        <f>IF(N141="znížená",J141,0)</f>
        <v>0</v>
      </c>
      <c r="BG141" s="151">
        <f>IF(N141="zákl. prenesená",J141,0)</f>
        <v>0</v>
      </c>
      <c r="BH141" s="151">
        <f>IF(N141="zníž. prenesená",J141,0)</f>
        <v>0</v>
      </c>
      <c r="BI141" s="151">
        <f>IF(N141="nulová",J141,0)</f>
        <v>0</v>
      </c>
      <c r="BJ141" s="16" t="s">
        <v>132</v>
      </c>
      <c r="BK141" s="151">
        <f>ROUND(I141*H141,2)</f>
        <v>0</v>
      </c>
      <c r="BL141" s="16" t="s">
        <v>179</v>
      </c>
      <c r="BM141" s="150" t="s">
        <v>189</v>
      </c>
    </row>
    <row r="142" spans="2:65" s="1" customFormat="1" ht="16.5" customHeight="1">
      <c r="B142" s="31"/>
      <c r="C142" s="138" t="s">
        <v>190</v>
      </c>
      <c r="D142" s="138" t="s">
        <v>127</v>
      </c>
      <c r="E142" s="139" t="s">
        <v>191</v>
      </c>
      <c r="F142" s="140" t="s">
        <v>192</v>
      </c>
      <c r="G142" s="141" t="s">
        <v>178</v>
      </c>
      <c r="H142" s="142">
        <v>16</v>
      </c>
      <c r="I142" s="143"/>
      <c r="J142" s="144">
        <f>ROUND(I142*H142,2)</f>
        <v>0</v>
      </c>
      <c r="K142" s="145"/>
      <c r="L142" s="31"/>
      <c r="M142" s="146" t="s">
        <v>1</v>
      </c>
      <c r="N142" s="147" t="s">
        <v>40</v>
      </c>
      <c r="P142" s="148">
        <f>O142*H142</f>
        <v>0</v>
      </c>
      <c r="Q142" s="148">
        <v>4.0000000000000003E-5</v>
      </c>
      <c r="R142" s="148">
        <f>Q142*H142</f>
        <v>6.4000000000000005E-4</v>
      </c>
      <c r="S142" s="148">
        <v>0</v>
      </c>
      <c r="T142" s="149">
        <f>S142*H142</f>
        <v>0</v>
      </c>
      <c r="AR142" s="150" t="s">
        <v>179</v>
      </c>
      <c r="AT142" s="150" t="s">
        <v>127</v>
      </c>
      <c r="AU142" s="150" t="s">
        <v>132</v>
      </c>
      <c r="AY142" s="16" t="s">
        <v>124</v>
      </c>
      <c r="BE142" s="151">
        <f>IF(N142="základná",J142,0)</f>
        <v>0</v>
      </c>
      <c r="BF142" s="151">
        <f>IF(N142="znížená",J142,0)</f>
        <v>0</v>
      </c>
      <c r="BG142" s="151">
        <f>IF(N142="zákl. prenesená",J142,0)</f>
        <v>0</v>
      </c>
      <c r="BH142" s="151">
        <f>IF(N142="zníž. prenesená",J142,0)</f>
        <v>0</v>
      </c>
      <c r="BI142" s="151">
        <f>IF(N142="nulová",J142,0)</f>
        <v>0</v>
      </c>
      <c r="BJ142" s="16" t="s">
        <v>132</v>
      </c>
      <c r="BK142" s="151">
        <f>ROUND(I142*H142,2)</f>
        <v>0</v>
      </c>
      <c r="BL142" s="16" t="s">
        <v>179</v>
      </c>
      <c r="BM142" s="150" t="s">
        <v>193</v>
      </c>
    </row>
    <row r="143" spans="2:65" s="1" customFormat="1" ht="24.2" customHeight="1">
      <c r="B143" s="31"/>
      <c r="C143" s="152" t="s">
        <v>194</v>
      </c>
      <c r="D143" s="152" t="s">
        <v>134</v>
      </c>
      <c r="E143" s="153" t="s">
        <v>195</v>
      </c>
      <c r="F143" s="154" t="s">
        <v>196</v>
      </c>
      <c r="G143" s="155" t="s">
        <v>130</v>
      </c>
      <c r="H143" s="156">
        <v>1.92</v>
      </c>
      <c r="I143" s="157"/>
      <c r="J143" s="158">
        <f>ROUND(I143*H143,2)</f>
        <v>0</v>
      </c>
      <c r="K143" s="159"/>
      <c r="L143" s="160"/>
      <c r="M143" s="161" t="s">
        <v>1</v>
      </c>
      <c r="N143" s="162" t="s">
        <v>40</v>
      </c>
      <c r="P143" s="148">
        <f>O143*H143</f>
        <v>0</v>
      </c>
      <c r="Q143" s="148">
        <v>2.9499999999999999E-3</v>
      </c>
      <c r="R143" s="148">
        <f>Q143*H143</f>
        <v>5.6639999999999998E-3</v>
      </c>
      <c r="S143" s="148">
        <v>0</v>
      </c>
      <c r="T143" s="149">
        <f>S143*H143</f>
        <v>0</v>
      </c>
      <c r="AR143" s="150" t="s">
        <v>188</v>
      </c>
      <c r="AT143" s="150" t="s">
        <v>134</v>
      </c>
      <c r="AU143" s="150" t="s">
        <v>132</v>
      </c>
      <c r="AY143" s="16" t="s">
        <v>124</v>
      </c>
      <c r="BE143" s="151">
        <f>IF(N143="základná",J143,0)</f>
        <v>0</v>
      </c>
      <c r="BF143" s="151">
        <f>IF(N143="znížená",J143,0)</f>
        <v>0</v>
      </c>
      <c r="BG143" s="151">
        <f>IF(N143="zákl. prenesená",J143,0)</f>
        <v>0</v>
      </c>
      <c r="BH143" s="151">
        <f>IF(N143="zníž. prenesená",J143,0)</f>
        <v>0</v>
      </c>
      <c r="BI143" s="151">
        <f>IF(N143="nulová",J143,0)</f>
        <v>0</v>
      </c>
      <c r="BJ143" s="16" t="s">
        <v>132</v>
      </c>
      <c r="BK143" s="151">
        <f>ROUND(I143*H143,2)</f>
        <v>0</v>
      </c>
      <c r="BL143" s="16" t="s">
        <v>179</v>
      </c>
      <c r="BM143" s="150" t="s">
        <v>197</v>
      </c>
    </row>
    <row r="144" spans="2:65" s="12" customFormat="1" ht="11.25">
      <c r="B144" s="163"/>
      <c r="D144" s="164" t="s">
        <v>140</v>
      </c>
      <c r="F144" s="165" t="s">
        <v>198</v>
      </c>
      <c r="H144" s="166">
        <v>1.92</v>
      </c>
      <c r="I144" s="167"/>
      <c r="L144" s="163"/>
      <c r="M144" s="168"/>
      <c r="T144" s="169"/>
      <c r="AT144" s="170" t="s">
        <v>140</v>
      </c>
      <c r="AU144" s="170" t="s">
        <v>132</v>
      </c>
      <c r="AV144" s="12" t="s">
        <v>132</v>
      </c>
      <c r="AW144" s="12" t="s">
        <v>4</v>
      </c>
      <c r="AX144" s="12" t="s">
        <v>82</v>
      </c>
      <c r="AY144" s="170" t="s">
        <v>124</v>
      </c>
    </row>
    <row r="145" spans="2:65" s="1" customFormat="1" ht="24.2" customHeight="1">
      <c r="B145" s="31"/>
      <c r="C145" s="138" t="s">
        <v>199</v>
      </c>
      <c r="D145" s="138" t="s">
        <v>127</v>
      </c>
      <c r="E145" s="139" t="s">
        <v>200</v>
      </c>
      <c r="F145" s="140" t="s">
        <v>201</v>
      </c>
      <c r="G145" s="141" t="s">
        <v>130</v>
      </c>
      <c r="H145" s="142">
        <v>16</v>
      </c>
      <c r="I145" s="143"/>
      <c r="J145" s="144">
        <f>ROUND(I145*H145,2)</f>
        <v>0</v>
      </c>
      <c r="K145" s="145"/>
      <c r="L145" s="31"/>
      <c r="M145" s="146" t="s">
        <v>1</v>
      </c>
      <c r="N145" s="147" t="s">
        <v>40</v>
      </c>
      <c r="P145" s="148">
        <f>O145*H145</f>
        <v>0</v>
      </c>
      <c r="Q145" s="148">
        <v>0</v>
      </c>
      <c r="R145" s="148">
        <f>Q145*H145</f>
        <v>0</v>
      </c>
      <c r="S145" s="148">
        <v>1E-3</v>
      </c>
      <c r="T145" s="149">
        <f>S145*H145</f>
        <v>1.6E-2</v>
      </c>
      <c r="AR145" s="150" t="s">
        <v>179</v>
      </c>
      <c r="AT145" s="150" t="s">
        <v>127</v>
      </c>
      <c r="AU145" s="150" t="s">
        <v>132</v>
      </c>
      <c r="AY145" s="16" t="s">
        <v>124</v>
      </c>
      <c r="BE145" s="151">
        <f>IF(N145="základná",J145,0)</f>
        <v>0</v>
      </c>
      <c r="BF145" s="151">
        <f>IF(N145="znížená",J145,0)</f>
        <v>0</v>
      </c>
      <c r="BG145" s="151">
        <f>IF(N145="zákl. prenesená",J145,0)</f>
        <v>0</v>
      </c>
      <c r="BH145" s="151">
        <f>IF(N145="zníž. prenesená",J145,0)</f>
        <v>0</v>
      </c>
      <c r="BI145" s="151">
        <f>IF(N145="nulová",J145,0)</f>
        <v>0</v>
      </c>
      <c r="BJ145" s="16" t="s">
        <v>132</v>
      </c>
      <c r="BK145" s="151">
        <f>ROUND(I145*H145,2)</f>
        <v>0</v>
      </c>
      <c r="BL145" s="16" t="s">
        <v>179</v>
      </c>
      <c r="BM145" s="150" t="s">
        <v>202</v>
      </c>
    </row>
    <row r="146" spans="2:65" s="1" customFormat="1" ht="24.2" customHeight="1">
      <c r="B146" s="31"/>
      <c r="C146" s="138" t="s">
        <v>179</v>
      </c>
      <c r="D146" s="138" t="s">
        <v>127</v>
      </c>
      <c r="E146" s="139" t="s">
        <v>203</v>
      </c>
      <c r="F146" s="140" t="s">
        <v>204</v>
      </c>
      <c r="G146" s="141" t="s">
        <v>130</v>
      </c>
      <c r="H146" s="142">
        <v>16</v>
      </c>
      <c r="I146" s="143"/>
      <c r="J146" s="144">
        <f>ROUND(I146*H146,2)</f>
        <v>0</v>
      </c>
      <c r="K146" s="145"/>
      <c r="L146" s="31"/>
      <c r="M146" s="146" t="s">
        <v>1</v>
      </c>
      <c r="N146" s="147" t="s">
        <v>40</v>
      </c>
      <c r="P146" s="148">
        <f>O146*H146</f>
        <v>0</v>
      </c>
      <c r="Q146" s="148">
        <v>3.5E-4</v>
      </c>
      <c r="R146" s="148">
        <f>Q146*H146</f>
        <v>5.5999999999999999E-3</v>
      </c>
      <c r="S146" s="148">
        <v>0</v>
      </c>
      <c r="T146" s="149">
        <f>S146*H146</f>
        <v>0</v>
      </c>
      <c r="AR146" s="150" t="s">
        <v>179</v>
      </c>
      <c r="AT146" s="150" t="s">
        <v>127</v>
      </c>
      <c r="AU146" s="150" t="s">
        <v>132</v>
      </c>
      <c r="AY146" s="16" t="s">
        <v>124</v>
      </c>
      <c r="BE146" s="151">
        <f>IF(N146="základná",J146,0)</f>
        <v>0</v>
      </c>
      <c r="BF146" s="151">
        <f>IF(N146="znížená",J146,0)</f>
        <v>0</v>
      </c>
      <c r="BG146" s="151">
        <f>IF(N146="zákl. prenesená",J146,0)</f>
        <v>0</v>
      </c>
      <c r="BH146" s="151">
        <f>IF(N146="zníž. prenesená",J146,0)</f>
        <v>0</v>
      </c>
      <c r="BI146" s="151">
        <f>IF(N146="nulová",J146,0)</f>
        <v>0</v>
      </c>
      <c r="BJ146" s="16" t="s">
        <v>132</v>
      </c>
      <c r="BK146" s="151">
        <f>ROUND(I146*H146,2)</f>
        <v>0</v>
      </c>
      <c r="BL146" s="16" t="s">
        <v>179</v>
      </c>
      <c r="BM146" s="150" t="s">
        <v>205</v>
      </c>
    </row>
    <row r="147" spans="2:65" s="1" customFormat="1" ht="24.2" customHeight="1">
      <c r="B147" s="31"/>
      <c r="C147" s="152" t="s">
        <v>206</v>
      </c>
      <c r="D147" s="152" t="s">
        <v>134</v>
      </c>
      <c r="E147" s="153" t="s">
        <v>195</v>
      </c>
      <c r="F147" s="154" t="s">
        <v>196</v>
      </c>
      <c r="G147" s="155" t="s">
        <v>130</v>
      </c>
      <c r="H147" s="156">
        <v>16.8</v>
      </c>
      <c r="I147" s="157"/>
      <c r="J147" s="158">
        <f>ROUND(I147*H147,2)</f>
        <v>0</v>
      </c>
      <c r="K147" s="159"/>
      <c r="L147" s="160"/>
      <c r="M147" s="161" t="s">
        <v>1</v>
      </c>
      <c r="N147" s="162" t="s">
        <v>40</v>
      </c>
      <c r="P147" s="148">
        <f>O147*H147</f>
        <v>0</v>
      </c>
      <c r="Q147" s="148">
        <v>2.9499999999999999E-3</v>
      </c>
      <c r="R147" s="148">
        <f>Q147*H147</f>
        <v>4.956E-2</v>
      </c>
      <c r="S147" s="148">
        <v>0</v>
      </c>
      <c r="T147" s="149">
        <f>S147*H147</f>
        <v>0</v>
      </c>
      <c r="AR147" s="150" t="s">
        <v>188</v>
      </c>
      <c r="AT147" s="150" t="s">
        <v>134</v>
      </c>
      <c r="AU147" s="150" t="s">
        <v>132</v>
      </c>
      <c r="AY147" s="16" t="s">
        <v>124</v>
      </c>
      <c r="BE147" s="151">
        <f>IF(N147="základná",J147,0)</f>
        <v>0</v>
      </c>
      <c r="BF147" s="151">
        <f>IF(N147="znížená",J147,0)</f>
        <v>0</v>
      </c>
      <c r="BG147" s="151">
        <f>IF(N147="zákl. prenesená",J147,0)</f>
        <v>0</v>
      </c>
      <c r="BH147" s="151">
        <f>IF(N147="zníž. prenesená",J147,0)</f>
        <v>0</v>
      </c>
      <c r="BI147" s="151">
        <f>IF(N147="nulová",J147,0)</f>
        <v>0</v>
      </c>
      <c r="BJ147" s="16" t="s">
        <v>132</v>
      </c>
      <c r="BK147" s="151">
        <f>ROUND(I147*H147,2)</f>
        <v>0</v>
      </c>
      <c r="BL147" s="16" t="s">
        <v>179</v>
      </c>
      <c r="BM147" s="150" t="s">
        <v>207</v>
      </c>
    </row>
    <row r="148" spans="2:65" s="12" customFormat="1" ht="11.25">
      <c r="B148" s="163"/>
      <c r="D148" s="164" t="s">
        <v>140</v>
      </c>
      <c r="F148" s="165" t="s">
        <v>208</v>
      </c>
      <c r="H148" s="166">
        <v>16.8</v>
      </c>
      <c r="I148" s="167"/>
      <c r="L148" s="163"/>
      <c r="M148" s="168"/>
      <c r="T148" s="169"/>
      <c r="AT148" s="170" t="s">
        <v>140</v>
      </c>
      <c r="AU148" s="170" t="s">
        <v>132</v>
      </c>
      <c r="AV148" s="12" t="s">
        <v>132</v>
      </c>
      <c r="AW148" s="12" t="s">
        <v>4</v>
      </c>
      <c r="AX148" s="12" t="s">
        <v>82</v>
      </c>
      <c r="AY148" s="170" t="s">
        <v>124</v>
      </c>
    </row>
    <row r="149" spans="2:65" s="1" customFormat="1" ht="24.2" customHeight="1">
      <c r="B149" s="31"/>
      <c r="C149" s="138" t="s">
        <v>209</v>
      </c>
      <c r="D149" s="138" t="s">
        <v>127</v>
      </c>
      <c r="E149" s="139" t="s">
        <v>210</v>
      </c>
      <c r="F149" s="140" t="s">
        <v>211</v>
      </c>
      <c r="G149" s="141" t="s">
        <v>130</v>
      </c>
      <c r="H149" s="142">
        <v>16</v>
      </c>
      <c r="I149" s="143"/>
      <c r="J149" s="144">
        <f t="shared" ref="J149:J158" si="0">ROUND(I149*H149,2)</f>
        <v>0</v>
      </c>
      <c r="K149" s="145"/>
      <c r="L149" s="31"/>
      <c r="M149" s="146" t="s">
        <v>1</v>
      </c>
      <c r="N149" s="147" t="s">
        <v>40</v>
      </c>
      <c r="P149" s="148">
        <f t="shared" ref="P149:P158" si="1">O149*H149</f>
        <v>0</v>
      </c>
      <c r="Q149" s="148">
        <v>0</v>
      </c>
      <c r="R149" s="148">
        <f t="shared" ref="R149:R158" si="2">Q149*H149</f>
        <v>0</v>
      </c>
      <c r="S149" s="148">
        <v>0</v>
      </c>
      <c r="T149" s="149">
        <f t="shared" ref="T149:T158" si="3">S149*H149</f>
        <v>0</v>
      </c>
      <c r="AR149" s="150" t="s">
        <v>179</v>
      </c>
      <c r="AT149" s="150" t="s">
        <v>127</v>
      </c>
      <c r="AU149" s="150" t="s">
        <v>132</v>
      </c>
      <c r="AY149" s="16" t="s">
        <v>124</v>
      </c>
      <c r="BE149" s="151">
        <f t="shared" ref="BE149:BE158" si="4">IF(N149="základná",J149,0)</f>
        <v>0</v>
      </c>
      <c r="BF149" s="151">
        <f t="shared" ref="BF149:BF158" si="5">IF(N149="znížená",J149,0)</f>
        <v>0</v>
      </c>
      <c r="BG149" s="151">
        <f t="shared" ref="BG149:BG158" si="6">IF(N149="zákl. prenesená",J149,0)</f>
        <v>0</v>
      </c>
      <c r="BH149" s="151">
        <f t="shared" ref="BH149:BH158" si="7">IF(N149="zníž. prenesená",J149,0)</f>
        <v>0</v>
      </c>
      <c r="BI149" s="151">
        <f t="shared" ref="BI149:BI158" si="8">IF(N149="nulová",J149,0)</f>
        <v>0</v>
      </c>
      <c r="BJ149" s="16" t="s">
        <v>132</v>
      </c>
      <c r="BK149" s="151">
        <f t="shared" ref="BK149:BK158" si="9">ROUND(I149*H149,2)</f>
        <v>0</v>
      </c>
      <c r="BL149" s="16" t="s">
        <v>179</v>
      </c>
      <c r="BM149" s="150" t="s">
        <v>212</v>
      </c>
    </row>
    <row r="150" spans="2:65" s="1" customFormat="1" ht="21.75" customHeight="1">
      <c r="B150" s="31"/>
      <c r="C150" s="138" t="s">
        <v>213</v>
      </c>
      <c r="D150" s="138" t="s">
        <v>127</v>
      </c>
      <c r="E150" s="139" t="s">
        <v>214</v>
      </c>
      <c r="F150" s="140" t="s">
        <v>215</v>
      </c>
      <c r="G150" s="141" t="s">
        <v>130</v>
      </c>
      <c r="H150" s="142">
        <v>16</v>
      </c>
      <c r="I150" s="143"/>
      <c r="J150" s="144">
        <f t="shared" si="0"/>
        <v>0</v>
      </c>
      <c r="K150" s="145"/>
      <c r="L150" s="31"/>
      <c r="M150" s="146" t="s">
        <v>1</v>
      </c>
      <c r="N150" s="147" t="s">
        <v>40</v>
      </c>
      <c r="P150" s="148">
        <f t="shared" si="1"/>
        <v>0</v>
      </c>
      <c r="Q150" s="148">
        <v>0</v>
      </c>
      <c r="R150" s="148">
        <f t="shared" si="2"/>
        <v>0</v>
      </c>
      <c r="S150" s="148">
        <v>0</v>
      </c>
      <c r="T150" s="149">
        <f t="shared" si="3"/>
        <v>0</v>
      </c>
      <c r="AR150" s="150" t="s">
        <v>179</v>
      </c>
      <c r="AT150" s="150" t="s">
        <v>127</v>
      </c>
      <c r="AU150" s="150" t="s">
        <v>132</v>
      </c>
      <c r="AY150" s="16" t="s">
        <v>124</v>
      </c>
      <c r="BE150" s="151">
        <f t="shared" si="4"/>
        <v>0</v>
      </c>
      <c r="BF150" s="151">
        <f t="shared" si="5"/>
        <v>0</v>
      </c>
      <c r="BG150" s="151">
        <f t="shared" si="6"/>
        <v>0</v>
      </c>
      <c r="BH150" s="151">
        <f t="shared" si="7"/>
        <v>0</v>
      </c>
      <c r="BI150" s="151">
        <f t="shared" si="8"/>
        <v>0</v>
      </c>
      <c r="BJ150" s="16" t="s">
        <v>132</v>
      </c>
      <c r="BK150" s="151">
        <f t="shared" si="9"/>
        <v>0</v>
      </c>
      <c r="BL150" s="16" t="s">
        <v>179</v>
      </c>
      <c r="BM150" s="150" t="s">
        <v>216</v>
      </c>
    </row>
    <row r="151" spans="2:65" s="1" customFormat="1" ht="24.2" customHeight="1">
      <c r="B151" s="31"/>
      <c r="C151" s="138" t="s">
        <v>7</v>
      </c>
      <c r="D151" s="138" t="s">
        <v>127</v>
      </c>
      <c r="E151" s="139" t="s">
        <v>217</v>
      </c>
      <c r="F151" s="140" t="s">
        <v>218</v>
      </c>
      <c r="G151" s="141" t="s">
        <v>130</v>
      </c>
      <c r="H151" s="142">
        <v>16</v>
      </c>
      <c r="I151" s="143"/>
      <c r="J151" s="144">
        <f t="shared" si="0"/>
        <v>0</v>
      </c>
      <c r="K151" s="145"/>
      <c r="L151" s="31"/>
      <c r="M151" s="146" t="s">
        <v>1</v>
      </c>
      <c r="N151" s="147" t="s">
        <v>40</v>
      </c>
      <c r="P151" s="148">
        <f t="shared" si="1"/>
        <v>0</v>
      </c>
      <c r="Q151" s="148">
        <v>8.0000000000000007E-5</v>
      </c>
      <c r="R151" s="148">
        <f t="shared" si="2"/>
        <v>1.2800000000000001E-3</v>
      </c>
      <c r="S151" s="148">
        <v>0</v>
      </c>
      <c r="T151" s="149">
        <f t="shared" si="3"/>
        <v>0</v>
      </c>
      <c r="AR151" s="150" t="s">
        <v>179</v>
      </c>
      <c r="AT151" s="150" t="s">
        <v>127</v>
      </c>
      <c r="AU151" s="150" t="s">
        <v>132</v>
      </c>
      <c r="AY151" s="16" t="s">
        <v>124</v>
      </c>
      <c r="BE151" s="151">
        <f t="shared" si="4"/>
        <v>0</v>
      </c>
      <c r="BF151" s="151">
        <f t="shared" si="5"/>
        <v>0</v>
      </c>
      <c r="BG151" s="151">
        <f t="shared" si="6"/>
        <v>0</v>
      </c>
      <c r="BH151" s="151">
        <f t="shared" si="7"/>
        <v>0</v>
      </c>
      <c r="BI151" s="151">
        <f t="shared" si="8"/>
        <v>0</v>
      </c>
      <c r="BJ151" s="16" t="s">
        <v>132</v>
      </c>
      <c r="BK151" s="151">
        <f t="shared" si="9"/>
        <v>0</v>
      </c>
      <c r="BL151" s="16" t="s">
        <v>179</v>
      </c>
      <c r="BM151" s="150" t="s">
        <v>219</v>
      </c>
    </row>
    <row r="152" spans="2:65" s="1" customFormat="1" ht="24.2" customHeight="1">
      <c r="B152" s="31"/>
      <c r="C152" s="138" t="s">
        <v>220</v>
      </c>
      <c r="D152" s="138" t="s">
        <v>127</v>
      </c>
      <c r="E152" s="139" t="s">
        <v>221</v>
      </c>
      <c r="F152" s="140" t="s">
        <v>222</v>
      </c>
      <c r="G152" s="141" t="s">
        <v>130</v>
      </c>
      <c r="H152" s="142">
        <v>16</v>
      </c>
      <c r="I152" s="143"/>
      <c r="J152" s="144">
        <f t="shared" si="0"/>
        <v>0</v>
      </c>
      <c r="K152" s="145"/>
      <c r="L152" s="31"/>
      <c r="M152" s="146" t="s">
        <v>1</v>
      </c>
      <c r="N152" s="147" t="s">
        <v>40</v>
      </c>
      <c r="P152" s="148">
        <f t="shared" si="1"/>
        <v>0</v>
      </c>
      <c r="Q152" s="148">
        <v>4.4999999999999997E-3</v>
      </c>
      <c r="R152" s="148">
        <f t="shared" si="2"/>
        <v>7.1999999999999995E-2</v>
      </c>
      <c r="S152" s="148">
        <v>0</v>
      </c>
      <c r="T152" s="149">
        <f t="shared" si="3"/>
        <v>0</v>
      </c>
      <c r="AR152" s="150" t="s">
        <v>179</v>
      </c>
      <c r="AT152" s="150" t="s">
        <v>127</v>
      </c>
      <c r="AU152" s="150" t="s">
        <v>132</v>
      </c>
      <c r="AY152" s="16" t="s">
        <v>124</v>
      </c>
      <c r="BE152" s="151">
        <f t="shared" si="4"/>
        <v>0</v>
      </c>
      <c r="BF152" s="151">
        <f t="shared" si="5"/>
        <v>0</v>
      </c>
      <c r="BG152" s="151">
        <f t="shared" si="6"/>
        <v>0</v>
      </c>
      <c r="BH152" s="151">
        <f t="shared" si="7"/>
        <v>0</v>
      </c>
      <c r="BI152" s="151">
        <f t="shared" si="8"/>
        <v>0</v>
      </c>
      <c r="BJ152" s="16" t="s">
        <v>132</v>
      </c>
      <c r="BK152" s="151">
        <f t="shared" si="9"/>
        <v>0</v>
      </c>
      <c r="BL152" s="16" t="s">
        <v>179</v>
      </c>
      <c r="BM152" s="150" t="s">
        <v>223</v>
      </c>
    </row>
    <row r="153" spans="2:65" s="1" customFormat="1" ht="24.2" customHeight="1">
      <c r="B153" s="31"/>
      <c r="C153" s="138" t="s">
        <v>224</v>
      </c>
      <c r="D153" s="138" t="s">
        <v>127</v>
      </c>
      <c r="E153" s="139" t="s">
        <v>225</v>
      </c>
      <c r="F153" s="140" t="s">
        <v>226</v>
      </c>
      <c r="G153" s="141" t="s">
        <v>130</v>
      </c>
      <c r="H153" s="142">
        <v>16</v>
      </c>
      <c r="I153" s="143"/>
      <c r="J153" s="144">
        <f t="shared" si="0"/>
        <v>0</v>
      </c>
      <c r="K153" s="145"/>
      <c r="L153" s="31"/>
      <c r="M153" s="146" t="s">
        <v>1</v>
      </c>
      <c r="N153" s="147" t="s">
        <v>40</v>
      </c>
      <c r="P153" s="148">
        <f t="shared" si="1"/>
        <v>0</v>
      </c>
      <c r="Q153" s="148">
        <v>0</v>
      </c>
      <c r="R153" s="148">
        <f t="shared" si="2"/>
        <v>0</v>
      </c>
      <c r="S153" s="148">
        <v>0</v>
      </c>
      <c r="T153" s="149">
        <f t="shared" si="3"/>
        <v>0</v>
      </c>
      <c r="AR153" s="150" t="s">
        <v>179</v>
      </c>
      <c r="AT153" s="150" t="s">
        <v>127</v>
      </c>
      <c r="AU153" s="150" t="s">
        <v>132</v>
      </c>
      <c r="AY153" s="16" t="s">
        <v>124</v>
      </c>
      <c r="BE153" s="151">
        <f t="shared" si="4"/>
        <v>0</v>
      </c>
      <c r="BF153" s="151">
        <f t="shared" si="5"/>
        <v>0</v>
      </c>
      <c r="BG153" s="151">
        <f t="shared" si="6"/>
        <v>0</v>
      </c>
      <c r="BH153" s="151">
        <f t="shared" si="7"/>
        <v>0</v>
      </c>
      <c r="BI153" s="151">
        <f t="shared" si="8"/>
        <v>0</v>
      </c>
      <c r="BJ153" s="16" t="s">
        <v>132</v>
      </c>
      <c r="BK153" s="151">
        <f t="shared" si="9"/>
        <v>0</v>
      </c>
      <c r="BL153" s="16" t="s">
        <v>179</v>
      </c>
      <c r="BM153" s="150" t="s">
        <v>227</v>
      </c>
    </row>
    <row r="154" spans="2:65" s="1" customFormat="1" ht="16.5" customHeight="1">
      <c r="B154" s="31"/>
      <c r="C154" s="138" t="s">
        <v>228</v>
      </c>
      <c r="D154" s="138" t="s">
        <v>127</v>
      </c>
      <c r="E154" s="139" t="s">
        <v>229</v>
      </c>
      <c r="F154" s="140" t="s">
        <v>230</v>
      </c>
      <c r="G154" s="141" t="s">
        <v>130</v>
      </c>
      <c r="H154" s="142">
        <v>16</v>
      </c>
      <c r="I154" s="143"/>
      <c r="J154" s="144">
        <f t="shared" si="0"/>
        <v>0</v>
      </c>
      <c r="K154" s="145"/>
      <c r="L154" s="31"/>
      <c r="M154" s="146" t="s">
        <v>1</v>
      </c>
      <c r="N154" s="147" t="s">
        <v>40</v>
      </c>
      <c r="P154" s="148">
        <f t="shared" si="1"/>
        <v>0</v>
      </c>
      <c r="Q154" s="148">
        <v>0</v>
      </c>
      <c r="R154" s="148">
        <f t="shared" si="2"/>
        <v>0</v>
      </c>
      <c r="S154" s="148">
        <v>0</v>
      </c>
      <c r="T154" s="149">
        <f t="shared" si="3"/>
        <v>0</v>
      </c>
      <c r="AR154" s="150" t="s">
        <v>179</v>
      </c>
      <c r="AT154" s="150" t="s">
        <v>127</v>
      </c>
      <c r="AU154" s="150" t="s">
        <v>132</v>
      </c>
      <c r="AY154" s="16" t="s">
        <v>124</v>
      </c>
      <c r="BE154" s="151">
        <f t="shared" si="4"/>
        <v>0</v>
      </c>
      <c r="BF154" s="151">
        <f t="shared" si="5"/>
        <v>0</v>
      </c>
      <c r="BG154" s="151">
        <f t="shared" si="6"/>
        <v>0</v>
      </c>
      <c r="BH154" s="151">
        <f t="shared" si="7"/>
        <v>0</v>
      </c>
      <c r="BI154" s="151">
        <f t="shared" si="8"/>
        <v>0</v>
      </c>
      <c r="BJ154" s="16" t="s">
        <v>132</v>
      </c>
      <c r="BK154" s="151">
        <f t="shared" si="9"/>
        <v>0</v>
      </c>
      <c r="BL154" s="16" t="s">
        <v>179</v>
      </c>
      <c r="BM154" s="150" t="s">
        <v>231</v>
      </c>
    </row>
    <row r="155" spans="2:65" s="1" customFormat="1" ht="24.2" customHeight="1">
      <c r="B155" s="31"/>
      <c r="C155" s="138" t="s">
        <v>232</v>
      </c>
      <c r="D155" s="138" t="s">
        <v>127</v>
      </c>
      <c r="E155" s="139" t="s">
        <v>233</v>
      </c>
      <c r="F155" s="140" t="s">
        <v>234</v>
      </c>
      <c r="G155" s="141" t="s">
        <v>178</v>
      </c>
      <c r="H155" s="142">
        <v>32</v>
      </c>
      <c r="I155" s="143"/>
      <c r="J155" s="144">
        <f t="shared" si="0"/>
        <v>0</v>
      </c>
      <c r="K155" s="145"/>
      <c r="L155" s="31"/>
      <c r="M155" s="146" t="s">
        <v>1</v>
      </c>
      <c r="N155" s="147" t="s">
        <v>40</v>
      </c>
      <c r="P155" s="148">
        <f t="shared" si="1"/>
        <v>0</v>
      </c>
      <c r="Q155" s="148">
        <v>0</v>
      </c>
      <c r="R155" s="148">
        <f t="shared" si="2"/>
        <v>0</v>
      </c>
      <c r="S155" s="148">
        <v>0</v>
      </c>
      <c r="T155" s="149">
        <f t="shared" si="3"/>
        <v>0</v>
      </c>
      <c r="AR155" s="150" t="s">
        <v>179</v>
      </c>
      <c r="AT155" s="150" t="s">
        <v>127</v>
      </c>
      <c r="AU155" s="150" t="s">
        <v>132</v>
      </c>
      <c r="AY155" s="16" t="s">
        <v>124</v>
      </c>
      <c r="BE155" s="151">
        <f t="shared" si="4"/>
        <v>0</v>
      </c>
      <c r="BF155" s="151">
        <f t="shared" si="5"/>
        <v>0</v>
      </c>
      <c r="BG155" s="151">
        <f t="shared" si="6"/>
        <v>0</v>
      </c>
      <c r="BH155" s="151">
        <f t="shared" si="7"/>
        <v>0</v>
      </c>
      <c r="BI155" s="151">
        <f t="shared" si="8"/>
        <v>0</v>
      </c>
      <c r="BJ155" s="16" t="s">
        <v>132</v>
      </c>
      <c r="BK155" s="151">
        <f t="shared" si="9"/>
        <v>0</v>
      </c>
      <c r="BL155" s="16" t="s">
        <v>179</v>
      </c>
      <c r="BM155" s="150" t="s">
        <v>235</v>
      </c>
    </row>
    <row r="156" spans="2:65" s="1" customFormat="1" ht="16.5" customHeight="1">
      <c r="B156" s="31"/>
      <c r="C156" s="138" t="s">
        <v>236</v>
      </c>
      <c r="D156" s="138" t="s">
        <v>127</v>
      </c>
      <c r="E156" s="139" t="s">
        <v>237</v>
      </c>
      <c r="F156" s="140" t="s">
        <v>238</v>
      </c>
      <c r="G156" s="141" t="s">
        <v>178</v>
      </c>
      <c r="H156" s="142">
        <v>0.9</v>
      </c>
      <c r="I156" s="143"/>
      <c r="J156" s="144">
        <f t="shared" si="0"/>
        <v>0</v>
      </c>
      <c r="K156" s="145"/>
      <c r="L156" s="31"/>
      <c r="M156" s="146" t="s">
        <v>1</v>
      </c>
      <c r="N156" s="147" t="s">
        <v>40</v>
      </c>
      <c r="P156" s="148">
        <f t="shared" si="1"/>
        <v>0</v>
      </c>
      <c r="Q156" s="148">
        <v>4.0000000000000003E-5</v>
      </c>
      <c r="R156" s="148">
        <f t="shared" si="2"/>
        <v>3.6000000000000001E-5</v>
      </c>
      <c r="S156" s="148">
        <v>0</v>
      </c>
      <c r="T156" s="149">
        <f t="shared" si="3"/>
        <v>0</v>
      </c>
      <c r="AR156" s="150" t="s">
        <v>179</v>
      </c>
      <c r="AT156" s="150" t="s">
        <v>127</v>
      </c>
      <c r="AU156" s="150" t="s">
        <v>132</v>
      </c>
      <c r="AY156" s="16" t="s">
        <v>124</v>
      </c>
      <c r="BE156" s="151">
        <f t="shared" si="4"/>
        <v>0</v>
      </c>
      <c r="BF156" s="151">
        <f t="shared" si="5"/>
        <v>0</v>
      </c>
      <c r="BG156" s="151">
        <f t="shared" si="6"/>
        <v>0</v>
      </c>
      <c r="BH156" s="151">
        <f t="shared" si="7"/>
        <v>0</v>
      </c>
      <c r="BI156" s="151">
        <f t="shared" si="8"/>
        <v>0</v>
      </c>
      <c r="BJ156" s="16" t="s">
        <v>132</v>
      </c>
      <c r="BK156" s="151">
        <f t="shared" si="9"/>
        <v>0</v>
      </c>
      <c r="BL156" s="16" t="s">
        <v>179</v>
      </c>
      <c r="BM156" s="150" t="s">
        <v>239</v>
      </c>
    </row>
    <row r="157" spans="2:65" s="1" customFormat="1" ht="16.5" customHeight="1">
      <c r="B157" s="31"/>
      <c r="C157" s="152" t="s">
        <v>240</v>
      </c>
      <c r="D157" s="152" t="s">
        <v>134</v>
      </c>
      <c r="E157" s="153" t="s">
        <v>241</v>
      </c>
      <c r="F157" s="154" t="s">
        <v>242</v>
      </c>
      <c r="G157" s="155" t="s">
        <v>178</v>
      </c>
      <c r="H157" s="156">
        <v>0.9</v>
      </c>
      <c r="I157" s="157"/>
      <c r="J157" s="158">
        <f t="shared" si="0"/>
        <v>0</v>
      </c>
      <c r="K157" s="159"/>
      <c r="L157" s="160"/>
      <c r="M157" s="161" t="s">
        <v>1</v>
      </c>
      <c r="N157" s="162" t="s">
        <v>40</v>
      </c>
      <c r="P157" s="148">
        <f t="shared" si="1"/>
        <v>0</v>
      </c>
      <c r="Q157" s="148">
        <v>2.0000000000000001E-4</v>
      </c>
      <c r="R157" s="148">
        <f t="shared" si="2"/>
        <v>1.8000000000000001E-4</v>
      </c>
      <c r="S157" s="148">
        <v>0</v>
      </c>
      <c r="T157" s="149">
        <f t="shared" si="3"/>
        <v>0</v>
      </c>
      <c r="AR157" s="150" t="s">
        <v>188</v>
      </c>
      <c r="AT157" s="150" t="s">
        <v>134</v>
      </c>
      <c r="AU157" s="150" t="s">
        <v>132</v>
      </c>
      <c r="AY157" s="16" t="s">
        <v>124</v>
      </c>
      <c r="BE157" s="151">
        <f t="shared" si="4"/>
        <v>0</v>
      </c>
      <c r="BF157" s="151">
        <f t="shared" si="5"/>
        <v>0</v>
      </c>
      <c r="BG157" s="151">
        <f t="shared" si="6"/>
        <v>0</v>
      </c>
      <c r="BH157" s="151">
        <f t="shared" si="7"/>
        <v>0</v>
      </c>
      <c r="BI157" s="151">
        <f t="shared" si="8"/>
        <v>0</v>
      </c>
      <c r="BJ157" s="16" t="s">
        <v>132</v>
      </c>
      <c r="BK157" s="151">
        <f t="shared" si="9"/>
        <v>0</v>
      </c>
      <c r="BL157" s="16" t="s">
        <v>179</v>
      </c>
      <c r="BM157" s="150" t="s">
        <v>243</v>
      </c>
    </row>
    <row r="158" spans="2:65" s="1" customFormat="1" ht="24.2" customHeight="1">
      <c r="B158" s="31"/>
      <c r="C158" s="138" t="s">
        <v>244</v>
      </c>
      <c r="D158" s="138" t="s">
        <v>127</v>
      </c>
      <c r="E158" s="139" t="s">
        <v>245</v>
      </c>
      <c r="F158" s="140" t="s">
        <v>246</v>
      </c>
      <c r="G158" s="141" t="s">
        <v>150</v>
      </c>
      <c r="H158" s="142">
        <v>0.20100000000000001</v>
      </c>
      <c r="I158" s="143"/>
      <c r="J158" s="144">
        <f t="shared" si="0"/>
        <v>0</v>
      </c>
      <c r="K158" s="145"/>
      <c r="L158" s="31"/>
      <c r="M158" s="171" t="s">
        <v>1</v>
      </c>
      <c r="N158" s="172" t="s">
        <v>40</v>
      </c>
      <c r="O158" s="173"/>
      <c r="P158" s="174">
        <f t="shared" si="1"/>
        <v>0</v>
      </c>
      <c r="Q158" s="174">
        <v>0</v>
      </c>
      <c r="R158" s="174">
        <f t="shared" si="2"/>
        <v>0</v>
      </c>
      <c r="S158" s="174">
        <v>0</v>
      </c>
      <c r="T158" s="175">
        <f t="shared" si="3"/>
        <v>0</v>
      </c>
      <c r="AR158" s="150" t="s">
        <v>179</v>
      </c>
      <c r="AT158" s="150" t="s">
        <v>127</v>
      </c>
      <c r="AU158" s="150" t="s">
        <v>132</v>
      </c>
      <c r="AY158" s="16" t="s">
        <v>124</v>
      </c>
      <c r="BE158" s="151">
        <f t="shared" si="4"/>
        <v>0</v>
      </c>
      <c r="BF158" s="151">
        <f t="shared" si="5"/>
        <v>0</v>
      </c>
      <c r="BG158" s="151">
        <f t="shared" si="6"/>
        <v>0</v>
      </c>
      <c r="BH158" s="151">
        <f t="shared" si="7"/>
        <v>0</v>
      </c>
      <c r="BI158" s="151">
        <f t="shared" si="8"/>
        <v>0</v>
      </c>
      <c r="BJ158" s="16" t="s">
        <v>132</v>
      </c>
      <c r="BK158" s="151">
        <f t="shared" si="9"/>
        <v>0</v>
      </c>
      <c r="BL158" s="16" t="s">
        <v>179</v>
      </c>
      <c r="BM158" s="150" t="s">
        <v>247</v>
      </c>
    </row>
    <row r="159" spans="2:65" s="1" customFormat="1" ht="6.95" customHeight="1">
      <c r="B159" s="46"/>
      <c r="C159" s="47"/>
      <c r="D159" s="47"/>
      <c r="E159" s="47"/>
      <c r="F159" s="47"/>
      <c r="G159" s="47"/>
      <c r="H159" s="47"/>
      <c r="I159" s="47"/>
      <c r="J159" s="47"/>
      <c r="K159" s="47"/>
      <c r="L159" s="31"/>
    </row>
  </sheetData>
  <sheetProtection algorithmName="SHA-512" hashValue="AmmMbv/UQ4VoxBGCVDnht7E8cBpKAKAfJZ4fHV/4BvmKSHYW/BpwH8iC/CHpyf4/woB6dbYqcp57v/6nhgaW0Q==" saltValue="UV+INdSoIQdQBnX7EYSF8U4MxDhd390uiLnA/8uYzY9Prs20wEaGMDCBiCU/9mFMB1ztZ4rnugyI3zn+nyzdXQ==" spinCount="100000" sheet="1" objects="1" scenarios="1" formatColumns="0" formatRows="0" autoFilter="0"/>
  <autoFilter ref="C121:K158" xr:uid="{00000000-0009-0000-0000-000001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66"/>
  <sheetViews>
    <sheetView showGridLines="0" topLeftCell="A101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6" t="s">
        <v>86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>
      <c r="B4" s="19"/>
      <c r="D4" s="20" t="s">
        <v>96</v>
      </c>
      <c r="L4" s="19"/>
      <c r="M4" s="90" t="s">
        <v>9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30" t="str">
        <f>'Rekapitulácia stavby'!K6</f>
        <v>Podlahy, Serverovňa, chodba Interné, Onkológia, Kuchyňa, Šatňa centrálna sterilizácia</v>
      </c>
      <c r="F7" s="231"/>
      <c r="G7" s="231"/>
      <c r="H7" s="231"/>
      <c r="L7" s="19"/>
    </row>
    <row r="8" spans="2:46" s="1" customFormat="1" ht="12" customHeight="1">
      <c r="B8" s="31"/>
      <c r="D8" s="26" t="s">
        <v>97</v>
      </c>
      <c r="L8" s="31"/>
    </row>
    <row r="9" spans="2:46" s="1" customFormat="1" ht="16.5" customHeight="1">
      <c r="B9" s="31"/>
      <c r="E9" s="189" t="s">
        <v>248</v>
      </c>
      <c r="F9" s="232"/>
      <c r="G9" s="232"/>
      <c r="H9" s="232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20. 1. 2023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25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3" t="str">
        <f>'Rekapitulácia stavby'!E14</f>
        <v>Vyplň údaj</v>
      </c>
      <c r="F18" s="211"/>
      <c r="G18" s="211"/>
      <c r="H18" s="211"/>
      <c r="I18" s="26" t="s">
        <v>27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24</v>
      </c>
      <c r="J20" s="24" t="str">
        <f>IF('Rekapitulácia stavby'!AN16="","",'Rekapitulácia stavby'!AN16)</f>
        <v/>
      </c>
      <c r="L20" s="31"/>
    </row>
    <row r="21" spans="2:12" s="1" customFormat="1" ht="18" customHeight="1">
      <c r="B21" s="31"/>
      <c r="E21" s="24" t="str">
        <f>IF('Rekapitulácia stavby'!E17="","",'Rekapitulácia stavby'!E17)</f>
        <v xml:space="preserve"> </v>
      </c>
      <c r="I21" s="26" t="s">
        <v>27</v>
      </c>
      <c r="J21" s="24" t="str">
        <f>IF('Rekapitulácia stavby'!AN17="","",'Rekapitulácia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>
      <c r="B24" s="31"/>
      <c r="E24" s="24" t="str">
        <f>IF('Rekapitulácia stavby'!E20="","",'Rekapitulácia stavby'!E20)</f>
        <v xml:space="preserve"> </v>
      </c>
      <c r="I24" s="26" t="s">
        <v>27</v>
      </c>
      <c r="J24" s="24" t="str">
        <f>IF('Rekapitulácia stavby'!AN20="","",'Rekapitulácia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91"/>
      <c r="E27" s="216" t="s">
        <v>1</v>
      </c>
      <c r="F27" s="216"/>
      <c r="G27" s="216"/>
      <c r="H27" s="216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34</v>
      </c>
      <c r="J30" s="68">
        <f>ROUND(J122,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>
      <c r="B33" s="31"/>
      <c r="D33" s="57" t="s">
        <v>38</v>
      </c>
      <c r="E33" s="36" t="s">
        <v>39</v>
      </c>
      <c r="F33" s="93">
        <f>ROUND((SUM(BE122:BE165)),  2)</f>
        <v>0</v>
      </c>
      <c r="G33" s="94"/>
      <c r="H33" s="94"/>
      <c r="I33" s="95">
        <v>0.2</v>
      </c>
      <c r="J33" s="93">
        <f>ROUND(((SUM(BE122:BE165))*I33),  2)</f>
        <v>0</v>
      </c>
      <c r="L33" s="31"/>
    </row>
    <row r="34" spans="2:12" s="1" customFormat="1" ht="14.45" customHeight="1">
      <c r="B34" s="31"/>
      <c r="E34" s="36" t="s">
        <v>40</v>
      </c>
      <c r="F34" s="93">
        <f>ROUND((SUM(BF122:BF165)),  2)</f>
        <v>0</v>
      </c>
      <c r="G34" s="94"/>
      <c r="H34" s="94"/>
      <c r="I34" s="95">
        <v>0.2</v>
      </c>
      <c r="J34" s="93">
        <f>ROUND(((SUM(BF122:BF165))*I34),  2)</f>
        <v>0</v>
      </c>
      <c r="L34" s="31"/>
    </row>
    <row r="35" spans="2:12" s="1" customFormat="1" ht="14.45" hidden="1" customHeight="1">
      <c r="B35" s="31"/>
      <c r="E35" s="26" t="s">
        <v>41</v>
      </c>
      <c r="F35" s="96">
        <f>ROUND((SUM(BG122:BG165)),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42</v>
      </c>
      <c r="F36" s="96">
        <f>ROUND((SUM(BH122:BH165)),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43</v>
      </c>
      <c r="F37" s="93">
        <f>ROUND((SUM(BI122:BI165)),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99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26.25" customHeight="1">
      <c r="B85" s="31"/>
      <c r="E85" s="230" t="str">
        <f>E7</f>
        <v>Podlahy, Serverovňa, chodba Interné, Onkológia, Kuchyňa, Šatňa centrálna sterilizácia</v>
      </c>
      <c r="F85" s="231"/>
      <c r="G85" s="231"/>
      <c r="H85" s="231"/>
      <c r="L85" s="31"/>
    </row>
    <row r="86" spans="2:47" s="1" customFormat="1" ht="12" customHeight="1">
      <c r="B86" s="31"/>
      <c r="C86" s="26" t="s">
        <v>97</v>
      </c>
      <c r="L86" s="31"/>
    </row>
    <row r="87" spans="2:47" s="1" customFormat="1" ht="16.5" customHeight="1">
      <c r="B87" s="31"/>
      <c r="E87" s="189" t="str">
        <f>E9</f>
        <v>02 - Chodba Interné - prízemie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 xml:space="preserve"> </v>
      </c>
      <c r="I89" s="26" t="s">
        <v>21</v>
      </c>
      <c r="J89" s="54" t="str">
        <f>IF(J12="","",J12)</f>
        <v>20. 1. 2023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23</v>
      </c>
      <c r="F91" s="24" t="str">
        <f>E15</f>
        <v>FNsP Žilina</v>
      </c>
      <c r="I91" s="26" t="s">
        <v>30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100</v>
      </c>
      <c r="D94" s="98"/>
      <c r="E94" s="98"/>
      <c r="F94" s="98"/>
      <c r="G94" s="98"/>
      <c r="H94" s="98"/>
      <c r="I94" s="98"/>
      <c r="J94" s="107" t="s">
        <v>101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102</v>
      </c>
      <c r="J96" s="68">
        <f>J122</f>
        <v>0</v>
      </c>
      <c r="L96" s="31"/>
      <c r="AU96" s="16" t="s">
        <v>103</v>
      </c>
    </row>
    <row r="97" spans="2:12" s="8" customFormat="1" ht="24.95" customHeight="1">
      <c r="B97" s="109"/>
      <c r="D97" s="110" t="s">
        <v>104</v>
      </c>
      <c r="E97" s="111"/>
      <c r="F97" s="111"/>
      <c r="G97" s="111"/>
      <c r="H97" s="111"/>
      <c r="I97" s="111"/>
      <c r="J97" s="112">
        <f>J123</f>
        <v>0</v>
      </c>
      <c r="L97" s="109"/>
    </row>
    <row r="98" spans="2:12" s="9" customFormat="1" ht="19.899999999999999" customHeight="1">
      <c r="B98" s="113"/>
      <c r="D98" s="114" t="s">
        <v>105</v>
      </c>
      <c r="E98" s="115"/>
      <c r="F98" s="115"/>
      <c r="G98" s="115"/>
      <c r="H98" s="115"/>
      <c r="I98" s="115"/>
      <c r="J98" s="116">
        <f>J124</f>
        <v>0</v>
      </c>
      <c r="L98" s="113"/>
    </row>
    <row r="99" spans="2:12" s="9" customFormat="1" ht="19.899999999999999" customHeight="1">
      <c r="B99" s="113"/>
      <c r="D99" s="114" t="s">
        <v>106</v>
      </c>
      <c r="E99" s="115"/>
      <c r="F99" s="115"/>
      <c r="G99" s="115"/>
      <c r="H99" s="115"/>
      <c r="I99" s="115"/>
      <c r="J99" s="116">
        <f>J132</f>
        <v>0</v>
      </c>
      <c r="L99" s="113"/>
    </row>
    <row r="100" spans="2:12" s="9" customFormat="1" ht="19.899999999999999" customHeight="1">
      <c r="B100" s="113"/>
      <c r="D100" s="114" t="s">
        <v>107</v>
      </c>
      <c r="E100" s="115"/>
      <c r="F100" s="115"/>
      <c r="G100" s="115"/>
      <c r="H100" s="115"/>
      <c r="I100" s="115"/>
      <c r="J100" s="116">
        <f>J138</f>
        <v>0</v>
      </c>
      <c r="L100" s="113"/>
    </row>
    <row r="101" spans="2:12" s="8" customFormat="1" ht="24.95" customHeight="1">
      <c r="B101" s="109"/>
      <c r="D101" s="110" t="s">
        <v>108</v>
      </c>
      <c r="E101" s="111"/>
      <c r="F101" s="111"/>
      <c r="G101" s="111"/>
      <c r="H101" s="111"/>
      <c r="I101" s="111"/>
      <c r="J101" s="112">
        <f>J140</f>
        <v>0</v>
      </c>
      <c r="L101" s="109"/>
    </row>
    <row r="102" spans="2:12" s="9" customFormat="1" ht="19.899999999999999" customHeight="1">
      <c r="B102" s="113"/>
      <c r="D102" s="114" t="s">
        <v>109</v>
      </c>
      <c r="E102" s="115"/>
      <c r="F102" s="115"/>
      <c r="G102" s="115"/>
      <c r="H102" s="115"/>
      <c r="I102" s="115"/>
      <c r="J102" s="116">
        <f>J141</f>
        <v>0</v>
      </c>
      <c r="L102" s="113"/>
    </row>
    <row r="103" spans="2:12" s="1" customFormat="1" ht="21.75" customHeight="1">
      <c r="B103" s="31"/>
      <c r="L103" s="31"/>
    </row>
    <row r="104" spans="2:12" s="1" customFormat="1" ht="6.95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1"/>
    </row>
    <row r="108" spans="2:12" s="1" customFormat="1" ht="6.95" customHeight="1"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31"/>
    </row>
    <row r="109" spans="2:12" s="1" customFormat="1" ht="24.95" customHeight="1">
      <c r="B109" s="31"/>
      <c r="C109" s="20" t="s">
        <v>110</v>
      </c>
      <c r="L109" s="31"/>
    </row>
    <row r="110" spans="2:12" s="1" customFormat="1" ht="6.95" customHeight="1">
      <c r="B110" s="31"/>
      <c r="L110" s="31"/>
    </row>
    <row r="111" spans="2:12" s="1" customFormat="1" ht="12" customHeight="1">
      <c r="B111" s="31"/>
      <c r="C111" s="26" t="s">
        <v>15</v>
      </c>
      <c r="L111" s="31"/>
    </row>
    <row r="112" spans="2:12" s="1" customFormat="1" ht="26.25" customHeight="1">
      <c r="B112" s="31"/>
      <c r="E112" s="230" t="str">
        <f>E7</f>
        <v>Podlahy, Serverovňa, chodba Interné, Onkológia, Kuchyňa, Šatňa centrálna sterilizácia</v>
      </c>
      <c r="F112" s="231"/>
      <c r="G112" s="231"/>
      <c r="H112" s="231"/>
      <c r="L112" s="31"/>
    </row>
    <row r="113" spans="2:65" s="1" customFormat="1" ht="12" customHeight="1">
      <c r="B113" s="31"/>
      <c r="C113" s="26" t="s">
        <v>97</v>
      </c>
      <c r="L113" s="31"/>
    </row>
    <row r="114" spans="2:65" s="1" customFormat="1" ht="16.5" customHeight="1">
      <c r="B114" s="31"/>
      <c r="E114" s="189" t="str">
        <f>E9</f>
        <v>02 - Chodba Interné - prízemie</v>
      </c>
      <c r="F114" s="232"/>
      <c r="G114" s="232"/>
      <c r="H114" s="232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19</v>
      </c>
      <c r="F116" s="24" t="str">
        <f>F12</f>
        <v xml:space="preserve"> </v>
      </c>
      <c r="I116" s="26" t="s">
        <v>21</v>
      </c>
      <c r="J116" s="54" t="str">
        <f>IF(J12="","",J12)</f>
        <v>20. 1. 2023</v>
      </c>
      <c r="L116" s="31"/>
    </row>
    <row r="117" spans="2:65" s="1" customFormat="1" ht="6.95" customHeight="1">
      <c r="B117" s="31"/>
      <c r="L117" s="31"/>
    </row>
    <row r="118" spans="2:65" s="1" customFormat="1" ht="15.2" customHeight="1">
      <c r="B118" s="31"/>
      <c r="C118" s="26" t="s">
        <v>23</v>
      </c>
      <c r="F118" s="24" t="str">
        <f>E15</f>
        <v>FNsP Žilina</v>
      </c>
      <c r="I118" s="26" t="s">
        <v>30</v>
      </c>
      <c r="J118" s="29" t="str">
        <f>E21</f>
        <v xml:space="preserve"> </v>
      </c>
      <c r="L118" s="31"/>
    </row>
    <row r="119" spans="2:65" s="1" customFormat="1" ht="15.2" customHeight="1">
      <c r="B119" s="31"/>
      <c r="C119" s="26" t="s">
        <v>28</v>
      </c>
      <c r="F119" s="24" t="str">
        <f>IF(E18="","",E18)</f>
        <v>Vyplň údaj</v>
      </c>
      <c r="I119" s="26" t="s">
        <v>32</v>
      </c>
      <c r="J119" s="29" t="str">
        <f>E24</f>
        <v xml:space="preserve"> 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7"/>
      <c r="C121" s="118" t="s">
        <v>111</v>
      </c>
      <c r="D121" s="119" t="s">
        <v>59</v>
      </c>
      <c r="E121" s="119" t="s">
        <v>55</v>
      </c>
      <c r="F121" s="119" t="s">
        <v>56</v>
      </c>
      <c r="G121" s="119" t="s">
        <v>112</v>
      </c>
      <c r="H121" s="119" t="s">
        <v>113</v>
      </c>
      <c r="I121" s="119" t="s">
        <v>114</v>
      </c>
      <c r="J121" s="120" t="s">
        <v>101</v>
      </c>
      <c r="K121" s="121" t="s">
        <v>115</v>
      </c>
      <c r="L121" s="117"/>
      <c r="M121" s="61" t="s">
        <v>1</v>
      </c>
      <c r="N121" s="62" t="s">
        <v>38</v>
      </c>
      <c r="O121" s="62" t="s">
        <v>116</v>
      </c>
      <c r="P121" s="62" t="s">
        <v>117</v>
      </c>
      <c r="Q121" s="62" t="s">
        <v>118</v>
      </c>
      <c r="R121" s="62" t="s">
        <v>119</v>
      </c>
      <c r="S121" s="62" t="s">
        <v>120</v>
      </c>
      <c r="T121" s="63" t="s">
        <v>121</v>
      </c>
    </row>
    <row r="122" spans="2:65" s="1" customFormat="1" ht="22.9" customHeight="1">
      <c r="B122" s="31"/>
      <c r="C122" s="66" t="s">
        <v>102</v>
      </c>
      <c r="J122" s="122">
        <f>BK122</f>
        <v>0</v>
      </c>
      <c r="L122" s="31"/>
      <c r="M122" s="64"/>
      <c r="N122" s="55"/>
      <c r="O122" s="55"/>
      <c r="P122" s="123">
        <f>P123+P140</f>
        <v>0</v>
      </c>
      <c r="Q122" s="55"/>
      <c r="R122" s="123">
        <f>R123+R140</f>
        <v>1.3955803600000001</v>
      </c>
      <c r="S122" s="55"/>
      <c r="T122" s="124">
        <f>T123+T140</f>
        <v>0.136578</v>
      </c>
      <c r="AT122" s="16" t="s">
        <v>73</v>
      </c>
      <c r="AU122" s="16" t="s">
        <v>103</v>
      </c>
      <c r="BK122" s="125">
        <f>BK123+BK140</f>
        <v>0</v>
      </c>
    </row>
    <row r="123" spans="2:65" s="11" customFormat="1" ht="25.9" customHeight="1">
      <c r="B123" s="126"/>
      <c r="D123" s="127" t="s">
        <v>73</v>
      </c>
      <c r="E123" s="128" t="s">
        <v>122</v>
      </c>
      <c r="F123" s="128" t="s">
        <v>123</v>
      </c>
      <c r="I123" s="129"/>
      <c r="J123" s="130">
        <f>BK123</f>
        <v>0</v>
      </c>
      <c r="L123" s="126"/>
      <c r="M123" s="131"/>
      <c r="P123" s="132">
        <f>P124+P132+P138</f>
        <v>0</v>
      </c>
      <c r="R123" s="132">
        <f>R124+R132+R138</f>
        <v>0.85094212000000002</v>
      </c>
      <c r="T123" s="133">
        <f>T124+T132+T138</f>
        <v>0</v>
      </c>
      <c r="AR123" s="127" t="s">
        <v>82</v>
      </c>
      <c r="AT123" s="134" t="s">
        <v>73</v>
      </c>
      <c r="AU123" s="134" t="s">
        <v>74</v>
      </c>
      <c r="AY123" s="127" t="s">
        <v>124</v>
      </c>
      <c r="BK123" s="135">
        <f>BK124+BK132+BK138</f>
        <v>0</v>
      </c>
    </row>
    <row r="124" spans="2:65" s="11" customFormat="1" ht="22.9" customHeight="1">
      <c r="B124" s="126"/>
      <c r="D124" s="127" t="s">
        <v>73</v>
      </c>
      <c r="E124" s="136" t="s">
        <v>125</v>
      </c>
      <c r="F124" s="136" t="s">
        <v>126</v>
      </c>
      <c r="I124" s="129"/>
      <c r="J124" s="137">
        <f>BK124</f>
        <v>0</v>
      </c>
      <c r="L124" s="126"/>
      <c r="M124" s="131"/>
      <c r="P124" s="132">
        <f>SUM(P125:P131)</f>
        <v>0</v>
      </c>
      <c r="R124" s="132">
        <f>SUM(R125:R131)</f>
        <v>0.85094212000000002</v>
      </c>
      <c r="T124" s="133">
        <f>SUM(T125:T131)</f>
        <v>0</v>
      </c>
      <c r="AR124" s="127" t="s">
        <v>82</v>
      </c>
      <c r="AT124" s="134" t="s">
        <v>73</v>
      </c>
      <c r="AU124" s="134" t="s">
        <v>82</v>
      </c>
      <c r="AY124" s="127" t="s">
        <v>124</v>
      </c>
      <c r="BK124" s="135">
        <f>SUM(BK125:BK131)</f>
        <v>0</v>
      </c>
    </row>
    <row r="125" spans="2:65" s="1" customFormat="1" ht="24.2" customHeight="1">
      <c r="B125" s="31"/>
      <c r="C125" s="138" t="s">
        <v>82</v>
      </c>
      <c r="D125" s="138" t="s">
        <v>127</v>
      </c>
      <c r="E125" s="139" t="s">
        <v>128</v>
      </c>
      <c r="F125" s="140" t="s">
        <v>129</v>
      </c>
      <c r="G125" s="141" t="s">
        <v>130</v>
      </c>
      <c r="H125" s="142">
        <v>68.957999999999998</v>
      </c>
      <c r="I125" s="143"/>
      <c r="J125" s="144">
        <f>ROUND(I125*H125,2)</f>
        <v>0</v>
      </c>
      <c r="K125" s="145"/>
      <c r="L125" s="31"/>
      <c r="M125" s="146" t="s">
        <v>1</v>
      </c>
      <c r="N125" s="147" t="s">
        <v>40</v>
      </c>
      <c r="P125" s="148">
        <f>O125*H125</f>
        <v>0</v>
      </c>
      <c r="Q125" s="148">
        <v>0</v>
      </c>
      <c r="R125" s="148">
        <f>Q125*H125</f>
        <v>0</v>
      </c>
      <c r="S125" s="148">
        <v>0</v>
      </c>
      <c r="T125" s="149">
        <f>S125*H125</f>
        <v>0</v>
      </c>
      <c r="AR125" s="150" t="s">
        <v>131</v>
      </c>
      <c r="AT125" s="150" t="s">
        <v>127</v>
      </c>
      <c r="AU125" s="150" t="s">
        <v>132</v>
      </c>
      <c r="AY125" s="16" t="s">
        <v>124</v>
      </c>
      <c r="BE125" s="151">
        <f>IF(N125="základná",J125,0)</f>
        <v>0</v>
      </c>
      <c r="BF125" s="151">
        <f>IF(N125="znížená",J125,0)</f>
        <v>0</v>
      </c>
      <c r="BG125" s="151">
        <f>IF(N125="zákl. prenesená",J125,0)</f>
        <v>0</v>
      </c>
      <c r="BH125" s="151">
        <f>IF(N125="zníž. prenesená",J125,0)</f>
        <v>0</v>
      </c>
      <c r="BI125" s="151">
        <f>IF(N125="nulová",J125,0)</f>
        <v>0</v>
      </c>
      <c r="BJ125" s="16" t="s">
        <v>132</v>
      </c>
      <c r="BK125" s="151">
        <f>ROUND(I125*H125,2)</f>
        <v>0</v>
      </c>
      <c r="BL125" s="16" t="s">
        <v>131</v>
      </c>
      <c r="BM125" s="150" t="s">
        <v>249</v>
      </c>
    </row>
    <row r="126" spans="2:65" s="12" customFormat="1" ht="11.25">
      <c r="B126" s="163"/>
      <c r="D126" s="164" t="s">
        <v>140</v>
      </c>
      <c r="E126" s="170" t="s">
        <v>1</v>
      </c>
      <c r="F126" s="165" t="s">
        <v>250</v>
      </c>
      <c r="H126" s="166">
        <v>56.933</v>
      </c>
      <c r="I126" s="167"/>
      <c r="L126" s="163"/>
      <c r="M126" s="168"/>
      <c r="T126" s="169"/>
      <c r="AT126" s="170" t="s">
        <v>140</v>
      </c>
      <c r="AU126" s="170" t="s">
        <v>132</v>
      </c>
      <c r="AV126" s="12" t="s">
        <v>132</v>
      </c>
      <c r="AW126" s="12" t="s">
        <v>31</v>
      </c>
      <c r="AX126" s="12" t="s">
        <v>74</v>
      </c>
      <c r="AY126" s="170" t="s">
        <v>124</v>
      </c>
    </row>
    <row r="127" spans="2:65" s="12" customFormat="1" ht="11.25">
      <c r="B127" s="163"/>
      <c r="D127" s="164" t="s">
        <v>140</v>
      </c>
      <c r="E127" s="170" t="s">
        <v>1</v>
      </c>
      <c r="F127" s="165" t="s">
        <v>251</v>
      </c>
      <c r="H127" s="166">
        <v>12.025</v>
      </c>
      <c r="I127" s="167"/>
      <c r="L127" s="163"/>
      <c r="M127" s="168"/>
      <c r="T127" s="169"/>
      <c r="AT127" s="170" t="s">
        <v>140</v>
      </c>
      <c r="AU127" s="170" t="s">
        <v>132</v>
      </c>
      <c r="AV127" s="12" t="s">
        <v>132</v>
      </c>
      <c r="AW127" s="12" t="s">
        <v>31</v>
      </c>
      <c r="AX127" s="12" t="s">
        <v>74</v>
      </c>
      <c r="AY127" s="170" t="s">
        <v>124</v>
      </c>
    </row>
    <row r="128" spans="2:65" s="13" customFormat="1" ht="11.25">
      <c r="B128" s="176"/>
      <c r="D128" s="164" t="s">
        <v>140</v>
      </c>
      <c r="E128" s="177" t="s">
        <v>1</v>
      </c>
      <c r="F128" s="178" t="s">
        <v>252</v>
      </c>
      <c r="H128" s="179">
        <v>68.957999999999998</v>
      </c>
      <c r="I128" s="180"/>
      <c r="L128" s="176"/>
      <c r="M128" s="181"/>
      <c r="T128" s="182"/>
      <c r="AT128" s="177" t="s">
        <v>140</v>
      </c>
      <c r="AU128" s="177" t="s">
        <v>132</v>
      </c>
      <c r="AV128" s="13" t="s">
        <v>131</v>
      </c>
      <c r="AW128" s="13" t="s">
        <v>31</v>
      </c>
      <c r="AX128" s="13" t="s">
        <v>82</v>
      </c>
      <c r="AY128" s="177" t="s">
        <v>124</v>
      </c>
    </row>
    <row r="129" spans="2:65" s="1" customFormat="1" ht="24.2" customHeight="1">
      <c r="B129" s="31"/>
      <c r="C129" s="152" t="s">
        <v>132</v>
      </c>
      <c r="D129" s="152" t="s">
        <v>134</v>
      </c>
      <c r="E129" s="153" t="s">
        <v>135</v>
      </c>
      <c r="F129" s="154" t="s">
        <v>136</v>
      </c>
      <c r="G129" s="155" t="s">
        <v>137</v>
      </c>
      <c r="H129" s="156">
        <v>13.792</v>
      </c>
      <c r="I129" s="157"/>
      <c r="J129" s="158">
        <f>ROUND(I129*H129,2)</f>
        <v>0</v>
      </c>
      <c r="K129" s="159"/>
      <c r="L129" s="160"/>
      <c r="M129" s="161" t="s">
        <v>1</v>
      </c>
      <c r="N129" s="162" t="s">
        <v>40</v>
      </c>
      <c r="P129" s="148">
        <f>O129*H129</f>
        <v>0</v>
      </c>
      <c r="Q129" s="148">
        <v>1E-3</v>
      </c>
      <c r="R129" s="148">
        <f>Q129*H129</f>
        <v>1.3792E-2</v>
      </c>
      <c r="S129" s="148">
        <v>0</v>
      </c>
      <c r="T129" s="149">
        <f>S129*H129</f>
        <v>0</v>
      </c>
      <c r="AR129" s="150" t="s">
        <v>138</v>
      </c>
      <c r="AT129" s="150" t="s">
        <v>134</v>
      </c>
      <c r="AU129" s="150" t="s">
        <v>132</v>
      </c>
      <c r="AY129" s="16" t="s">
        <v>124</v>
      </c>
      <c r="BE129" s="151">
        <f>IF(N129="základná",J129,0)</f>
        <v>0</v>
      </c>
      <c r="BF129" s="151">
        <f>IF(N129="znížená",J129,0)</f>
        <v>0</v>
      </c>
      <c r="BG129" s="151">
        <f>IF(N129="zákl. prenesená",J129,0)</f>
        <v>0</v>
      </c>
      <c r="BH129" s="151">
        <f>IF(N129="zníž. prenesená",J129,0)</f>
        <v>0</v>
      </c>
      <c r="BI129" s="151">
        <f>IF(N129="nulová",J129,0)</f>
        <v>0</v>
      </c>
      <c r="BJ129" s="16" t="s">
        <v>132</v>
      </c>
      <c r="BK129" s="151">
        <f>ROUND(I129*H129,2)</f>
        <v>0</v>
      </c>
      <c r="BL129" s="16" t="s">
        <v>131</v>
      </c>
      <c r="BM129" s="150" t="s">
        <v>253</v>
      </c>
    </row>
    <row r="130" spans="2:65" s="12" customFormat="1" ht="11.25">
      <c r="B130" s="163"/>
      <c r="D130" s="164" t="s">
        <v>140</v>
      </c>
      <c r="F130" s="165" t="s">
        <v>254</v>
      </c>
      <c r="H130" s="166">
        <v>13.792</v>
      </c>
      <c r="I130" s="167"/>
      <c r="L130" s="163"/>
      <c r="M130" s="168"/>
      <c r="T130" s="169"/>
      <c r="AT130" s="170" t="s">
        <v>140</v>
      </c>
      <c r="AU130" s="170" t="s">
        <v>132</v>
      </c>
      <c r="AV130" s="12" t="s">
        <v>132</v>
      </c>
      <c r="AW130" s="12" t="s">
        <v>4</v>
      </c>
      <c r="AX130" s="12" t="s">
        <v>82</v>
      </c>
      <c r="AY130" s="170" t="s">
        <v>124</v>
      </c>
    </row>
    <row r="131" spans="2:65" s="1" customFormat="1" ht="24.2" customHeight="1">
      <c r="B131" s="31"/>
      <c r="C131" s="138" t="s">
        <v>142</v>
      </c>
      <c r="D131" s="138" t="s">
        <v>127</v>
      </c>
      <c r="E131" s="139" t="s">
        <v>255</v>
      </c>
      <c r="F131" s="140" t="s">
        <v>256</v>
      </c>
      <c r="G131" s="141" t="s">
        <v>130</v>
      </c>
      <c r="H131" s="142">
        <v>68.957999999999998</v>
      </c>
      <c r="I131" s="143"/>
      <c r="J131" s="144">
        <f>ROUND(I131*H131,2)</f>
        <v>0</v>
      </c>
      <c r="K131" s="145"/>
      <c r="L131" s="31"/>
      <c r="M131" s="146" t="s">
        <v>1</v>
      </c>
      <c r="N131" s="147" t="s">
        <v>40</v>
      </c>
      <c r="P131" s="148">
        <f>O131*H131</f>
        <v>0</v>
      </c>
      <c r="Q131" s="148">
        <v>1.214E-2</v>
      </c>
      <c r="R131" s="148">
        <f>Q131*H131</f>
        <v>0.83715012</v>
      </c>
      <c r="S131" s="148">
        <v>0</v>
      </c>
      <c r="T131" s="149">
        <f>S131*H131</f>
        <v>0</v>
      </c>
      <c r="AR131" s="150" t="s">
        <v>131</v>
      </c>
      <c r="AT131" s="150" t="s">
        <v>127</v>
      </c>
      <c r="AU131" s="150" t="s">
        <v>132</v>
      </c>
      <c r="AY131" s="16" t="s">
        <v>124</v>
      </c>
      <c r="BE131" s="151">
        <f>IF(N131="základná",J131,0)</f>
        <v>0</v>
      </c>
      <c r="BF131" s="151">
        <f>IF(N131="znížená",J131,0)</f>
        <v>0</v>
      </c>
      <c r="BG131" s="151">
        <f>IF(N131="zákl. prenesená",J131,0)</f>
        <v>0</v>
      </c>
      <c r="BH131" s="151">
        <f>IF(N131="zníž. prenesená",J131,0)</f>
        <v>0</v>
      </c>
      <c r="BI131" s="151">
        <f>IF(N131="nulová",J131,0)</f>
        <v>0</v>
      </c>
      <c r="BJ131" s="16" t="s">
        <v>132</v>
      </c>
      <c r="BK131" s="151">
        <f>ROUND(I131*H131,2)</f>
        <v>0</v>
      </c>
      <c r="BL131" s="16" t="s">
        <v>131</v>
      </c>
      <c r="BM131" s="150" t="s">
        <v>257</v>
      </c>
    </row>
    <row r="132" spans="2:65" s="11" customFormat="1" ht="22.9" customHeight="1">
      <c r="B132" s="126"/>
      <c r="D132" s="127" t="s">
        <v>73</v>
      </c>
      <c r="E132" s="136" t="s">
        <v>146</v>
      </c>
      <c r="F132" s="136" t="s">
        <v>147</v>
      </c>
      <c r="I132" s="129"/>
      <c r="J132" s="137">
        <f>BK132</f>
        <v>0</v>
      </c>
      <c r="L132" s="126"/>
      <c r="M132" s="131"/>
      <c r="P132" s="132">
        <f>SUM(P133:P137)</f>
        <v>0</v>
      </c>
      <c r="R132" s="132">
        <f>SUM(R133:R137)</f>
        <v>0</v>
      </c>
      <c r="T132" s="133">
        <f>SUM(T133:T137)</f>
        <v>0</v>
      </c>
      <c r="AR132" s="127" t="s">
        <v>82</v>
      </c>
      <c r="AT132" s="134" t="s">
        <v>73</v>
      </c>
      <c r="AU132" s="134" t="s">
        <v>82</v>
      </c>
      <c r="AY132" s="127" t="s">
        <v>124</v>
      </c>
      <c r="BK132" s="135">
        <f>SUM(BK133:BK137)</f>
        <v>0</v>
      </c>
    </row>
    <row r="133" spans="2:65" s="1" customFormat="1" ht="21.75" customHeight="1">
      <c r="B133" s="31"/>
      <c r="C133" s="138" t="s">
        <v>131</v>
      </c>
      <c r="D133" s="138" t="s">
        <v>127</v>
      </c>
      <c r="E133" s="139" t="s">
        <v>148</v>
      </c>
      <c r="F133" s="140" t="s">
        <v>149</v>
      </c>
      <c r="G133" s="141" t="s">
        <v>150</v>
      </c>
      <c r="H133" s="142">
        <v>0.13700000000000001</v>
      </c>
      <c r="I133" s="143"/>
      <c r="J133" s="144">
        <f>ROUND(I133*H133,2)</f>
        <v>0</v>
      </c>
      <c r="K133" s="145"/>
      <c r="L133" s="31"/>
      <c r="M133" s="146" t="s">
        <v>1</v>
      </c>
      <c r="N133" s="147" t="s">
        <v>40</v>
      </c>
      <c r="P133" s="148">
        <f>O133*H133</f>
        <v>0</v>
      </c>
      <c r="Q133" s="148">
        <v>0</v>
      </c>
      <c r="R133" s="148">
        <f>Q133*H133</f>
        <v>0</v>
      </c>
      <c r="S133" s="148">
        <v>0</v>
      </c>
      <c r="T133" s="149">
        <f>S133*H133</f>
        <v>0</v>
      </c>
      <c r="AR133" s="150" t="s">
        <v>131</v>
      </c>
      <c r="AT133" s="150" t="s">
        <v>127</v>
      </c>
      <c r="AU133" s="150" t="s">
        <v>132</v>
      </c>
      <c r="AY133" s="16" t="s">
        <v>124</v>
      </c>
      <c r="BE133" s="151">
        <f>IF(N133="základná",J133,0)</f>
        <v>0</v>
      </c>
      <c r="BF133" s="151">
        <f>IF(N133="znížená",J133,0)</f>
        <v>0</v>
      </c>
      <c r="BG133" s="151">
        <f>IF(N133="zákl. prenesená",J133,0)</f>
        <v>0</v>
      </c>
      <c r="BH133" s="151">
        <f>IF(N133="zníž. prenesená",J133,0)</f>
        <v>0</v>
      </c>
      <c r="BI133" s="151">
        <f>IF(N133="nulová",J133,0)</f>
        <v>0</v>
      </c>
      <c r="BJ133" s="16" t="s">
        <v>132</v>
      </c>
      <c r="BK133" s="151">
        <f>ROUND(I133*H133,2)</f>
        <v>0</v>
      </c>
      <c r="BL133" s="16" t="s">
        <v>131</v>
      </c>
      <c r="BM133" s="150" t="s">
        <v>258</v>
      </c>
    </row>
    <row r="134" spans="2:65" s="1" customFormat="1" ht="24.2" customHeight="1">
      <c r="B134" s="31"/>
      <c r="C134" s="138" t="s">
        <v>152</v>
      </c>
      <c r="D134" s="138" t="s">
        <v>127</v>
      </c>
      <c r="E134" s="139" t="s">
        <v>153</v>
      </c>
      <c r="F134" s="140" t="s">
        <v>154</v>
      </c>
      <c r="G134" s="141" t="s">
        <v>150</v>
      </c>
      <c r="H134" s="142">
        <v>1.37</v>
      </c>
      <c r="I134" s="143"/>
      <c r="J134" s="144">
        <f>ROUND(I134*H134,2)</f>
        <v>0</v>
      </c>
      <c r="K134" s="145"/>
      <c r="L134" s="31"/>
      <c r="M134" s="146" t="s">
        <v>1</v>
      </c>
      <c r="N134" s="147" t="s">
        <v>40</v>
      </c>
      <c r="P134" s="148">
        <f>O134*H134</f>
        <v>0</v>
      </c>
      <c r="Q134" s="148">
        <v>0</v>
      </c>
      <c r="R134" s="148">
        <f>Q134*H134</f>
        <v>0</v>
      </c>
      <c r="S134" s="148">
        <v>0</v>
      </c>
      <c r="T134" s="149">
        <f>S134*H134</f>
        <v>0</v>
      </c>
      <c r="AR134" s="150" t="s">
        <v>131</v>
      </c>
      <c r="AT134" s="150" t="s">
        <v>127</v>
      </c>
      <c r="AU134" s="150" t="s">
        <v>132</v>
      </c>
      <c r="AY134" s="16" t="s">
        <v>124</v>
      </c>
      <c r="BE134" s="151">
        <f>IF(N134="základná",J134,0)</f>
        <v>0</v>
      </c>
      <c r="BF134" s="151">
        <f>IF(N134="znížená",J134,0)</f>
        <v>0</v>
      </c>
      <c r="BG134" s="151">
        <f>IF(N134="zákl. prenesená",J134,0)</f>
        <v>0</v>
      </c>
      <c r="BH134" s="151">
        <f>IF(N134="zníž. prenesená",J134,0)</f>
        <v>0</v>
      </c>
      <c r="BI134" s="151">
        <f>IF(N134="nulová",J134,0)</f>
        <v>0</v>
      </c>
      <c r="BJ134" s="16" t="s">
        <v>132</v>
      </c>
      <c r="BK134" s="151">
        <f>ROUND(I134*H134,2)</f>
        <v>0</v>
      </c>
      <c r="BL134" s="16" t="s">
        <v>131</v>
      </c>
      <c r="BM134" s="150" t="s">
        <v>259</v>
      </c>
    </row>
    <row r="135" spans="2:65" s="1" customFormat="1" ht="24.2" customHeight="1">
      <c r="B135" s="31"/>
      <c r="C135" s="138" t="s">
        <v>125</v>
      </c>
      <c r="D135" s="138" t="s">
        <v>127</v>
      </c>
      <c r="E135" s="139" t="s">
        <v>156</v>
      </c>
      <c r="F135" s="140" t="s">
        <v>157</v>
      </c>
      <c r="G135" s="141" t="s">
        <v>150</v>
      </c>
      <c r="H135" s="142">
        <v>0.13700000000000001</v>
      </c>
      <c r="I135" s="143"/>
      <c r="J135" s="144">
        <f>ROUND(I135*H135,2)</f>
        <v>0</v>
      </c>
      <c r="K135" s="145"/>
      <c r="L135" s="31"/>
      <c r="M135" s="146" t="s">
        <v>1</v>
      </c>
      <c r="N135" s="147" t="s">
        <v>40</v>
      </c>
      <c r="P135" s="148">
        <f>O135*H135</f>
        <v>0</v>
      </c>
      <c r="Q135" s="148">
        <v>0</v>
      </c>
      <c r="R135" s="148">
        <f>Q135*H135</f>
        <v>0</v>
      </c>
      <c r="S135" s="148">
        <v>0</v>
      </c>
      <c r="T135" s="149">
        <f>S135*H135</f>
        <v>0</v>
      </c>
      <c r="AR135" s="150" t="s">
        <v>131</v>
      </c>
      <c r="AT135" s="150" t="s">
        <v>127</v>
      </c>
      <c r="AU135" s="150" t="s">
        <v>132</v>
      </c>
      <c r="AY135" s="16" t="s">
        <v>124</v>
      </c>
      <c r="BE135" s="151">
        <f>IF(N135="základná",J135,0)</f>
        <v>0</v>
      </c>
      <c r="BF135" s="151">
        <f>IF(N135="znížená",J135,0)</f>
        <v>0</v>
      </c>
      <c r="BG135" s="151">
        <f>IF(N135="zákl. prenesená",J135,0)</f>
        <v>0</v>
      </c>
      <c r="BH135" s="151">
        <f>IF(N135="zníž. prenesená",J135,0)</f>
        <v>0</v>
      </c>
      <c r="BI135" s="151">
        <f>IF(N135="nulová",J135,0)</f>
        <v>0</v>
      </c>
      <c r="BJ135" s="16" t="s">
        <v>132</v>
      </c>
      <c r="BK135" s="151">
        <f>ROUND(I135*H135,2)</f>
        <v>0</v>
      </c>
      <c r="BL135" s="16" t="s">
        <v>131</v>
      </c>
      <c r="BM135" s="150" t="s">
        <v>260</v>
      </c>
    </row>
    <row r="136" spans="2:65" s="1" customFormat="1" ht="24.2" customHeight="1">
      <c r="B136" s="31"/>
      <c r="C136" s="138" t="s">
        <v>159</v>
      </c>
      <c r="D136" s="138" t="s">
        <v>127</v>
      </c>
      <c r="E136" s="139" t="s">
        <v>160</v>
      </c>
      <c r="F136" s="140" t="s">
        <v>161</v>
      </c>
      <c r="G136" s="141" t="s">
        <v>150</v>
      </c>
      <c r="H136" s="142">
        <v>1.37</v>
      </c>
      <c r="I136" s="143"/>
      <c r="J136" s="144">
        <f>ROUND(I136*H136,2)</f>
        <v>0</v>
      </c>
      <c r="K136" s="145"/>
      <c r="L136" s="31"/>
      <c r="M136" s="146" t="s">
        <v>1</v>
      </c>
      <c r="N136" s="147" t="s">
        <v>40</v>
      </c>
      <c r="P136" s="148">
        <f>O136*H136</f>
        <v>0</v>
      </c>
      <c r="Q136" s="148">
        <v>0</v>
      </c>
      <c r="R136" s="148">
        <f>Q136*H136</f>
        <v>0</v>
      </c>
      <c r="S136" s="148">
        <v>0</v>
      </c>
      <c r="T136" s="149">
        <f>S136*H136</f>
        <v>0</v>
      </c>
      <c r="AR136" s="150" t="s">
        <v>131</v>
      </c>
      <c r="AT136" s="150" t="s">
        <v>127</v>
      </c>
      <c r="AU136" s="150" t="s">
        <v>132</v>
      </c>
      <c r="AY136" s="16" t="s">
        <v>124</v>
      </c>
      <c r="BE136" s="151">
        <f>IF(N136="základná",J136,0)</f>
        <v>0</v>
      </c>
      <c r="BF136" s="151">
        <f>IF(N136="znížená",J136,0)</f>
        <v>0</v>
      </c>
      <c r="BG136" s="151">
        <f>IF(N136="zákl. prenesená",J136,0)</f>
        <v>0</v>
      </c>
      <c r="BH136" s="151">
        <f>IF(N136="zníž. prenesená",J136,0)</f>
        <v>0</v>
      </c>
      <c r="BI136" s="151">
        <f>IF(N136="nulová",J136,0)</f>
        <v>0</v>
      </c>
      <c r="BJ136" s="16" t="s">
        <v>132</v>
      </c>
      <c r="BK136" s="151">
        <f>ROUND(I136*H136,2)</f>
        <v>0</v>
      </c>
      <c r="BL136" s="16" t="s">
        <v>131</v>
      </c>
      <c r="BM136" s="150" t="s">
        <v>261</v>
      </c>
    </row>
    <row r="137" spans="2:65" s="1" customFormat="1" ht="24.2" customHeight="1">
      <c r="B137" s="31"/>
      <c r="C137" s="138" t="s">
        <v>138</v>
      </c>
      <c r="D137" s="138" t="s">
        <v>127</v>
      </c>
      <c r="E137" s="139" t="s">
        <v>262</v>
      </c>
      <c r="F137" s="140" t="s">
        <v>263</v>
      </c>
      <c r="G137" s="141" t="s">
        <v>150</v>
      </c>
      <c r="H137" s="142">
        <v>0.13700000000000001</v>
      </c>
      <c r="I137" s="143"/>
      <c r="J137" s="144">
        <f>ROUND(I137*H137,2)</f>
        <v>0</v>
      </c>
      <c r="K137" s="145"/>
      <c r="L137" s="31"/>
      <c r="M137" s="146" t="s">
        <v>1</v>
      </c>
      <c r="N137" s="147" t="s">
        <v>40</v>
      </c>
      <c r="P137" s="148">
        <f>O137*H137</f>
        <v>0</v>
      </c>
      <c r="Q137" s="148">
        <v>0</v>
      </c>
      <c r="R137" s="148">
        <f>Q137*H137</f>
        <v>0</v>
      </c>
      <c r="S137" s="148">
        <v>0</v>
      </c>
      <c r="T137" s="149">
        <f>S137*H137</f>
        <v>0</v>
      </c>
      <c r="AR137" s="150" t="s">
        <v>131</v>
      </c>
      <c r="AT137" s="150" t="s">
        <v>127</v>
      </c>
      <c r="AU137" s="150" t="s">
        <v>132</v>
      </c>
      <c r="AY137" s="16" t="s">
        <v>124</v>
      </c>
      <c r="BE137" s="151">
        <f>IF(N137="základná",J137,0)</f>
        <v>0</v>
      </c>
      <c r="BF137" s="151">
        <f>IF(N137="znížená",J137,0)</f>
        <v>0</v>
      </c>
      <c r="BG137" s="151">
        <f>IF(N137="zákl. prenesená",J137,0)</f>
        <v>0</v>
      </c>
      <c r="BH137" s="151">
        <f>IF(N137="zníž. prenesená",J137,0)</f>
        <v>0</v>
      </c>
      <c r="BI137" s="151">
        <f>IF(N137="nulová",J137,0)</f>
        <v>0</v>
      </c>
      <c r="BJ137" s="16" t="s">
        <v>132</v>
      </c>
      <c r="BK137" s="151">
        <f>ROUND(I137*H137,2)</f>
        <v>0</v>
      </c>
      <c r="BL137" s="16" t="s">
        <v>131</v>
      </c>
      <c r="BM137" s="150" t="s">
        <v>264</v>
      </c>
    </row>
    <row r="138" spans="2:65" s="11" customFormat="1" ht="22.9" customHeight="1">
      <c r="B138" s="126"/>
      <c r="D138" s="127" t="s">
        <v>73</v>
      </c>
      <c r="E138" s="136" t="s">
        <v>166</v>
      </c>
      <c r="F138" s="136" t="s">
        <v>167</v>
      </c>
      <c r="I138" s="129"/>
      <c r="J138" s="137">
        <f>BK138</f>
        <v>0</v>
      </c>
      <c r="L138" s="126"/>
      <c r="M138" s="131"/>
      <c r="P138" s="132">
        <f>P139</f>
        <v>0</v>
      </c>
      <c r="R138" s="132">
        <f>R139</f>
        <v>0</v>
      </c>
      <c r="T138" s="133">
        <f>T139</f>
        <v>0</v>
      </c>
      <c r="AR138" s="127" t="s">
        <v>82</v>
      </c>
      <c r="AT138" s="134" t="s">
        <v>73</v>
      </c>
      <c r="AU138" s="134" t="s">
        <v>82</v>
      </c>
      <c r="AY138" s="127" t="s">
        <v>124</v>
      </c>
      <c r="BK138" s="135">
        <f>BK139</f>
        <v>0</v>
      </c>
    </row>
    <row r="139" spans="2:65" s="1" customFormat="1" ht="24.2" customHeight="1">
      <c r="B139" s="31"/>
      <c r="C139" s="138" t="s">
        <v>146</v>
      </c>
      <c r="D139" s="138" t="s">
        <v>127</v>
      </c>
      <c r="E139" s="139" t="s">
        <v>168</v>
      </c>
      <c r="F139" s="140" t="s">
        <v>169</v>
      </c>
      <c r="G139" s="141" t="s">
        <v>150</v>
      </c>
      <c r="H139" s="142">
        <v>0.90600000000000003</v>
      </c>
      <c r="I139" s="143"/>
      <c r="J139" s="144">
        <f>ROUND(I139*H139,2)</f>
        <v>0</v>
      </c>
      <c r="K139" s="145"/>
      <c r="L139" s="31"/>
      <c r="M139" s="146" t="s">
        <v>1</v>
      </c>
      <c r="N139" s="147" t="s">
        <v>40</v>
      </c>
      <c r="P139" s="148">
        <f>O139*H139</f>
        <v>0</v>
      </c>
      <c r="Q139" s="148">
        <v>0</v>
      </c>
      <c r="R139" s="148">
        <f>Q139*H139</f>
        <v>0</v>
      </c>
      <c r="S139" s="148">
        <v>0</v>
      </c>
      <c r="T139" s="149">
        <f>S139*H139</f>
        <v>0</v>
      </c>
      <c r="AR139" s="150" t="s">
        <v>131</v>
      </c>
      <c r="AT139" s="150" t="s">
        <v>127</v>
      </c>
      <c r="AU139" s="150" t="s">
        <v>132</v>
      </c>
      <c r="AY139" s="16" t="s">
        <v>124</v>
      </c>
      <c r="BE139" s="151">
        <f>IF(N139="základná",J139,0)</f>
        <v>0</v>
      </c>
      <c r="BF139" s="151">
        <f>IF(N139="znížená",J139,0)</f>
        <v>0</v>
      </c>
      <c r="BG139" s="151">
        <f>IF(N139="zákl. prenesená",J139,0)</f>
        <v>0</v>
      </c>
      <c r="BH139" s="151">
        <f>IF(N139="zníž. prenesená",J139,0)</f>
        <v>0</v>
      </c>
      <c r="BI139" s="151">
        <f>IF(N139="nulová",J139,0)</f>
        <v>0</v>
      </c>
      <c r="BJ139" s="16" t="s">
        <v>132</v>
      </c>
      <c r="BK139" s="151">
        <f>ROUND(I139*H139,2)</f>
        <v>0</v>
      </c>
      <c r="BL139" s="16" t="s">
        <v>131</v>
      </c>
      <c r="BM139" s="150" t="s">
        <v>265</v>
      </c>
    </row>
    <row r="140" spans="2:65" s="11" customFormat="1" ht="25.9" customHeight="1">
      <c r="B140" s="126"/>
      <c r="D140" s="127" t="s">
        <v>73</v>
      </c>
      <c r="E140" s="128" t="s">
        <v>171</v>
      </c>
      <c r="F140" s="128" t="s">
        <v>172</v>
      </c>
      <c r="I140" s="129"/>
      <c r="J140" s="130">
        <f>BK140</f>
        <v>0</v>
      </c>
      <c r="L140" s="126"/>
      <c r="M140" s="131"/>
      <c r="P140" s="132">
        <f>P141</f>
        <v>0</v>
      </c>
      <c r="R140" s="132">
        <f>R141</f>
        <v>0.54463824000000005</v>
      </c>
      <c r="T140" s="133">
        <f>T141</f>
        <v>0.136578</v>
      </c>
      <c r="AR140" s="127" t="s">
        <v>132</v>
      </c>
      <c r="AT140" s="134" t="s">
        <v>73</v>
      </c>
      <c r="AU140" s="134" t="s">
        <v>74</v>
      </c>
      <c r="AY140" s="127" t="s">
        <v>124</v>
      </c>
      <c r="BK140" s="135">
        <f>BK141</f>
        <v>0</v>
      </c>
    </row>
    <row r="141" spans="2:65" s="11" customFormat="1" ht="22.9" customHeight="1">
      <c r="B141" s="126"/>
      <c r="D141" s="127" t="s">
        <v>73</v>
      </c>
      <c r="E141" s="136" t="s">
        <v>173</v>
      </c>
      <c r="F141" s="136" t="s">
        <v>174</v>
      </c>
      <c r="I141" s="129"/>
      <c r="J141" s="137">
        <f>BK141</f>
        <v>0</v>
      </c>
      <c r="L141" s="126"/>
      <c r="M141" s="131"/>
      <c r="P141" s="132">
        <f>SUM(P142:P165)</f>
        <v>0</v>
      </c>
      <c r="R141" s="132">
        <f>SUM(R142:R165)</f>
        <v>0.54463824000000005</v>
      </c>
      <c r="T141" s="133">
        <f>SUM(T142:T165)</f>
        <v>0.136578</v>
      </c>
      <c r="AR141" s="127" t="s">
        <v>132</v>
      </c>
      <c r="AT141" s="134" t="s">
        <v>73</v>
      </c>
      <c r="AU141" s="134" t="s">
        <v>82</v>
      </c>
      <c r="AY141" s="127" t="s">
        <v>124</v>
      </c>
      <c r="BK141" s="135">
        <f>SUM(BK142:BK165)</f>
        <v>0</v>
      </c>
    </row>
    <row r="142" spans="2:65" s="1" customFormat="1" ht="16.5" customHeight="1">
      <c r="B142" s="31"/>
      <c r="C142" s="138" t="s">
        <v>175</v>
      </c>
      <c r="D142" s="138" t="s">
        <v>127</v>
      </c>
      <c r="E142" s="139" t="s">
        <v>176</v>
      </c>
      <c r="F142" s="140" t="s">
        <v>177</v>
      </c>
      <c r="G142" s="141" t="s">
        <v>178</v>
      </c>
      <c r="H142" s="142">
        <v>67.62</v>
      </c>
      <c r="I142" s="143"/>
      <c r="J142" s="144">
        <f>ROUND(I142*H142,2)</f>
        <v>0</v>
      </c>
      <c r="K142" s="145"/>
      <c r="L142" s="31"/>
      <c r="M142" s="146" t="s">
        <v>1</v>
      </c>
      <c r="N142" s="147" t="s">
        <v>40</v>
      </c>
      <c r="P142" s="148">
        <f>O142*H142</f>
        <v>0</v>
      </c>
      <c r="Q142" s="148">
        <v>0</v>
      </c>
      <c r="R142" s="148">
        <f>Q142*H142</f>
        <v>0</v>
      </c>
      <c r="S142" s="148">
        <v>1E-3</v>
      </c>
      <c r="T142" s="149">
        <f>S142*H142</f>
        <v>6.762E-2</v>
      </c>
      <c r="AR142" s="150" t="s">
        <v>179</v>
      </c>
      <c r="AT142" s="150" t="s">
        <v>127</v>
      </c>
      <c r="AU142" s="150" t="s">
        <v>132</v>
      </c>
      <c r="AY142" s="16" t="s">
        <v>124</v>
      </c>
      <c r="BE142" s="151">
        <f>IF(N142="základná",J142,0)</f>
        <v>0</v>
      </c>
      <c r="BF142" s="151">
        <f>IF(N142="znížená",J142,0)</f>
        <v>0</v>
      </c>
      <c r="BG142" s="151">
        <f>IF(N142="zákl. prenesená",J142,0)</f>
        <v>0</v>
      </c>
      <c r="BH142" s="151">
        <f>IF(N142="zníž. prenesená",J142,0)</f>
        <v>0</v>
      </c>
      <c r="BI142" s="151">
        <f>IF(N142="nulová",J142,0)</f>
        <v>0</v>
      </c>
      <c r="BJ142" s="16" t="s">
        <v>132</v>
      </c>
      <c r="BK142" s="151">
        <f>ROUND(I142*H142,2)</f>
        <v>0</v>
      </c>
      <c r="BL142" s="16" t="s">
        <v>179</v>
      </c>
      <c r="BM142" s="150" t="s">
        <v>266</v>
      </c>
    </row>
    <row r="143" spans="2:65" s="12" customFormat="1" ht="11.25">
      <c r="B143" s="163"/>
      <c r="D143" s="164" t="s">
        <v>140</v>
      </c>
      <c r="E143" s="170" t="s">
        <v>1</v>
      </c>
      <c r="F143" s="165" t="s">
        <v>267</v>
      </c>
      <c r="H143" s="166">
        <v>53.72</v>
      </c>
      <c r="I143" s="167"/>
      <c r="L143" s="163"/>
      <c r="M143" s="168"/>
      <c r="T143" s="169"/>
      <c r="AT143" s="170" t="s">
        <v>140</v>
      </c>
      <c r="AU143" s="170" t="s">
        <v>132</v>
      </c>
      <c r="AV143" s="12" t="s">
        <v>132</v>
      </c>
      <c r="AW143" s="12" t="s">
        <v>31</v>
      </c>
      <c r="AX143" s="12" t="s">
        <v>74</v>
      </c>
      <c r="AY143" s="170" t="s">
        <v>124</v>
      </c>
    </row>
    <row r="144" spans="2:65" s="12" customFormat="1" ht="11.25">
      <c r="B144" s="163"/>
      <c r="D144" s="164" t="s">
        <v>140</v>
      </c>
      <c r="E144" s="170" t="s">
        <v>1</v>
      </c>
      <c r="F144" s="165" t="s">
        <v>268</v>
      </c>
      <c r="H144" s="166">
        <v>13.9</v>
      </c>
      <c r="I144" s="167"/>
      <c r="L144" s="163"/>
      <c r="M144" s="168"/>
      <c r="T144" s="169"/>
      <c r="AT144" s="170" t="s">
        <v>140</v>
      </c>
      <c r="AU144" s="170" t="s">
        <v>132</v>
      </c>
      <c r="AV144" s="12" t="s">
        <v>132</v>
      </c>
      <c r="AW144" s="12" t="s">
        <v>31</v>
      </c>
      <c r="AX144" s="12" t="s">
        <v>74</v>
      </c>
      <c r="AY144" s="170" t="s">
        <v>124</v>
      </c>
    </row>
    <row r="145" spans="2:65" s="13" customFormat="1" ht="11.25">
      <c r="B145" s="176"/>
      <c r="D145" s="164" t="s">
        <v>140</v>
      </c>
      <c r="E145" s="177" t="s">
        <v>1</v>
      </c>
      <c r="F145" s="178" t="s">
        <v>252</v>
      </c>
      <c r="H145" s="179">
        <v>67.62</v>
      </c>
      <c r="I145" s="180"/>
      <c r="L145" s="176"/>
      <c r="M145" s="181"/>
      <c r="T145" s="182"/>
      <c r="AT145" s="177" t="s">
        <v>140</v>
      </c>
      <c r="AU145" s="177" t="s">
        <v>132</v>
      </c>
      <c r="AV145" s="13" t="s">
        <v>131</v>
      </c>
      <c r="AW145" s="13" t="s">
        <v>31</v>
      </c>
      <c r="AX145" s="13" t="s">
        <v>82</v>
      </c>
      <c r="AY145" s="177" t="s">
        <v>124</v>
      </c>
    </row>
    <row r="146" spans="2:65" s="1" customFormat="1" ht="16.5" customHeight="1">
      <c r="B146" s="31"/>
      <c r="C146" s="138" t="s">
        <v>181</v>
      </c>
      <c r="D146" s="138" t="s">
        <v>127</v>
      </c>
      <c r="E146" s="139" t="s">
        <v>269</v>
      </c>
      <c r="F146" s="140" t="s">
        <v>183</v>
      </c>
      <c r="G146" s="141" t="s">
        <v>178</v>
      </c>
      <c r="H146" s="142">
        <v>67.62</v>
      </c>
      <c r="I146" s="143"/>
      <c r="J146" s="144">
        <f>ROUND(I146*H146,2)</f>
        <v>0</v>
      </c>
      <c r="K146" s="145"/>
      <c r="L146" s="31"/>
      <c r="M146" s="146" t="s">
        <v>1</v>
      </c>
      <c r="N146" s="147" t="s">
        <v>40</v>
      </c>
      <c r="P146" s="148">
        <f>O146*H146</f>
        <v>0</v>
      </c>
      <c r="Q146" s="148">
        <v>4.0000000000000003E-5</v>
      </c>
      <c r="R146" s="148">
        <f>Q146*H146</f>
        <v>2.7048000000000003E-3</v>
      </c>
      <c r="S146" s="148">
        <v>0</v>
      </c>
      <c r="T146" s="149">
        <f>S146*H146</f>
        <v>0</v>
      </c>
      <c r="AR146" s="150" t="s">
        <v>179</v>
      </c>
      <c r="AT146" s="150" t="s">
        <v>127</v>
      </c>
      <c r="AU146" s="150" t="s">
        <v>132</v>
      </c>
      <c r="AY146" s="16" t="s">
        <v>124</v>
      </c>
      <c r="BE146" s="151">
        <f>IF(N146="základná",J146,0)</f>
        <v>0</v>
      </c>
      <c r="BF146" s="151">
        <f>IF(N146="znížená",J146,0)</f>
        <v>0</v>
      </c>
      <c r="BG146" s="151">
        <f>IF(N146="zákl. prenesená",J146,0)</f>
        <v>0</v>
      </c>
      <c r="BH146" s="151">
        <f>IF(N146="zníž. prenesená",J146,0)</f>
        <v>0</v>
      </c>
      <c r="BI146" s="151">
        <f>IF(N146="nulová",J146,0)</f>
        <v>0</v>
      </c>
      <c r="BJ146" s="16" t="s">
        <v>132</v>
      </c>
      <c r="BK146" s="151">
        <f>ROUND(I146*H146,2)</f>
        <v>0</v>
      </c>
      <c r="BL146" s="16" t="s">
        <v>179</v>
      </c>
      <c r="BM146" s="150" t="s">
        <v>270</v>
      </c>
    </row>
    <row r="147" spans="2:65" s="1" customFormat="1" ht="24.2" customHeight="1">
      <c r="B147" s="31"/>
      <c r="C147" s="152" t="s">
        <v>185</v>
      </c>
      <c r="D147" s="152" t="s">
        <v>134</v>
      </c>
      <c r="E147" s="153" t="s">
        <v>186</v>
      </c>
      <c r="F147" s="154" t="s">
        <v>187</v>
      </c>
      <c r="G147" s="155" t="s">
        <v>178</v>
      </c>
      <c r="H147" s="156">
        <v>67.62</v>
      </c>
      <c r="I147" s="157"/>
      <c r="J147" s="158">
        <f>ROUND(I147*H147,2)</f>
        <v>0</v>
      </c>
      <c r="K147" s="159"/>
      <c r="L147" s="160"/>
      <c r="M147" s="161" t="s">
        <v>1</v>
      </c>
      <c r="N147" s="162" t="s">
        <v>40</v>
      </c>
      <c r="P147" s="148">
        <f>O147*H147</f>
        <v>0</v>
      </c>
      <c r="Q147" s="148">
        <v>1.6299999999999999E-3</v>
      </c>
      <c r="R147" s="148">
        <f>Q147*H147</f>
        <v>0.1102206</v>
      </c>
      <c r="S147" s="148">
        <v>0</v>
      </c>
      <c r="T147" s="149">
        <f>S147*H147</f>
        <v>0</v>
      </c>
      <c r="AR147" s="150" t="s">
        <v>188</v>
      </c>
      <c r="AT147" s="150" t="s">
        <v>134</v>
      </c>
      <c r="AU147" s="150" t="s">
        <v>132</v>
      </c>
      <c r="AY147" s="16" t="s">
        <v>124</v>
      </c>
      <c r="BE147" s="151">
        <f>IF(N147="základná",J147,0)</f>
        <v>0</v>
      </c>
      <c r="BF147" s="151">
        <f>IF(N147="znížená",J147,0)</f>
        <v>0</v>
      </c>
      <c r="BG147" s="151">
        <f>IF(N147="zákl. prenesená",J147,0)</f>
        <v>0</v>
      </c>
      <c r="BH147" s="151">
        <f>IF(N147="zníž. prenesená",J147,0)</f>
        <v>0</v>
      </c>
      <c r="BI147" s="151">
        <f>IF(N147="nulová",J147,0)</f>
        <v>0</v>
      </c>
      <c r="BJ147" s="16" t="s">
        <v>132</v>
      </c>
      <c r="BK147" s="151">
        <f>ROUND(I147*H147,2)</f>
        <v>0</v>
      </c>
      <c r="BL147" s="16" t="s">
        <v>179</v>
      </c>
      <c r="BM147" s="150" t="s">
        <v>271</v>
      </c>
    </row>
    <row r="148" spans="2:65" s="1" customFormat="1" ht="16.5" customHeight="1">
      <c r="B148" s="31"/>
      <c r="C148" s="138" t="s">
        <v>190</v>
      </c>
      <c r="D148" s="138" t="s">
        <v>127</v>
      </c>
      <c r="E148" s="139" t="s">
        <v>191</v>
      </c>
      <c r="F148" s="140" t="s">
        <v>192</v>
      </c>
      <c r="G148" s="141" t="s">
        <v>178</v>
      </c>
      <c r="H148" s="142">
        <v>67.62</v>
      </c>
      <c r="I148" s="143"/>
      <c r="J148" s="144">
        <f>ROUND(I148*H148,2)</f>
        <v>0</v>
      </c>
      <c r="K148" s="145"/>
      <c r="L148" s="31"/>
      <c r="M148" s="146" t="s">
        <v>1</v>
      </c>
      <c r="N148" s="147" t="s">
        <v>40</v>
      </c>
      <c r="P148" s="148">
        <f>O148*H148</f>
        <v>0</v>
      </c>
      <c r="Q148" s="148">
        <v>4.0000000000000003E-5</v>
      </c>
      <c r="R148" s="148">
        <f>Q148*H148</f>
        <v>2.7048000000000003E-3</v>
      </c>
      <c r="S148" s="148">
        <v>0</v>
      </c>
      <c r="T148" s="149">
        <f>S148*H148</f>
        <v>0</v>
      </c>
      <c r="AR148" s="150" t="s">
        <v>179</v>
      </c>
      <c r="AT148" s="150" t="s">
        <v>127</v>
      </c>
      <c r="AU148" s="150" t="s">
        <v>132</v>
      </c>
      <c r="AY148" s="16" t="s">
        <v>124</v>
      </c>
      <c r="BE148" s="151">
        <f>IF(N148="základná",J148,0)</f>
        <v>0</v>
      </c>
      <c r="BF148" s="151">
        <f>IF(N148="znížená",J148,0)</f>
        <v>0</v>
      </c>
      <c r="BG148" s="151">
        <f>IF(N148="zákl. prenesená",J148,0)</f>
        <v>0</v>
      </c>
      <c r="BH148" s="151">
        <f>IF(N148="zníž. prenesená",J148,0)</f>
        <v>0</v>
      </c>
      <c r="BI148" s="151">
        <f>IF(N148="nulová",J148,0)</f>
        <v>0</v>
      </c>
      <c r="BJ148" s="16" t="s">
        <v>132</v>
      </c>
      <c r="BK148" s="151">
        <f>ROUND(I148*H148,2)</f>
        <v>0</v>
      </c>
      <c r="BL148" s="16" t="s">
        <v>179</v>
      </c>
      <c r="BM148" s="150" t="s">
        <v>272</v>
      </c>
    </row>
    <row r="149" spans="2:65" s="1" customFormat="1" ht="24.2" customHeight="1">
      <c r="B149" s="31"/>
      <c r="C149" s="152" t="s">
        <v>194</v>
      </c>
      <c r="D149" s="152" t="s">
        <v>134</v>
      </c>
      <c r="E149" s="153" t="s">
        <v>273</v>
      </c>
      <c r="F149" s="154" t="s">
        <v>274</v>
      </c>
      <c r="G149" s="155" t="s">
        <v>130</v>
      </c>
      <c r="H149" s="156">
        <v>8.1140000000000008</v>
      </c>
      <c r="I149" s="157"/>
      <c r="J149" s="158">
        <f>ROUND(I149*H149,2)</f>
        <v>0</v>
      </c>
      <c r="K149" s="159"/>
      <c r="L149" s="160"/>
      <c r="M149" s="161" t="s">
        <v>1</v>
      </c>
      <c r="N149" s="162" t="s">
        <v>40</v>
      </c>
      <c r="P149" s="148">
        <f>O149*H149</f>
        <v>0</v>
      </c>
      <c r="Q149" s="148">
        <v>3.0000000000000001E-3</v>
      </c>
      <c r="R149" s="148">
        <f>Q149*H149</f>
        <v>2.4342000000000003E-2</v>
      </c>
      <c r="S149" s="148">
        <v>0</v>
      </c>
      <c r="T149" s="149">
        <f>S149*H149</f>
        <v>0</v>
      </c>
      <c r="AR149" s="150" t="s">
        <v>188</v>
      </c>
      <c r="AT149" s="150" t="s">
        <v>134</v>
      </c>
      <c r="AU149" s="150" t="s">
        <v>132</v>
      </c>
      <c r="AY149" s="16" t="s">
        <v>124</v>
      </c>
      <c r="BE149" s="151">
        <f>IF(N149="základná",J149,0)</f>
        <v>0</v>
      </c>
      <c r="BF149" s="151">
        <f>IF(N149="znížená",J149,0)</f>
        <v>0</v>
      </c>
      <c r="BG149" s="151">
        <f>IF(N149="zákl. prenesená",J149,0)</f>
        <v>0</v>
      </c>
      <c r="BH149" s="151">
        <f>IF(N149="zníž. prenesená",J149,0)</f>
        <v>0</v>
      </c>
      <c r="BI149" s="151">
        <f>IF(N149="nulová",J149,0)</f>
        <v>0</v>
      </c>
      <c r="BJ149" s="16" t="s">
        <v>132</v>
      </c>
      <c r="BK149" s="151">
        <f>ROUND(I149*H149,2)</f>
        <v>0</v>
      </c>
      <c r="BL149" s="16" t="s">
        <v>179</v>
      </c>
      <c r="BM149" s="150" t="s">
        <v>275</v>
      </c>
    </row>
    <row r="150" spans="2:65" s="12" customFormat="1" ht="11.25">
      <c r="B150" s="163"/>
      <c r="D150" s="164" t="s">
        <v>140</v>
      </c>
      <c r="F150" s="165" t="s">
        <v>276</v>
      </c>
      <c r="H150" s="166">
        <v>8.1140000000000008</v>
      </c>
      <c r="I150" s="167"/>
      <c r="L150" s="163"/>
      <c r="M150" s="168"/>
      <c r="T150" s="169"/>
      <c r="AT150" s="170" t="s">
        <v>140</v>
      </c>
      <c r="AU150" s="170" t="s">
        <v>132</v>
      </c>
      <c r="AV150" s="12" t="s">
        <v>132</v>
      </c>
      <c r="AW150" s="12" t="s">
        <v>4</v>
      </c>
      <c r="AX150" s="12" t="s">
        <v>82</v>
      </c>
      <c r="AY150" s="170" t="s">
        <v>124</v>
      </c>
    </row>
    <row r="151" spans="2:65" s="1" customFormat="1" ht="24.2" customHeight="1">
      <c r="B151" s="31"/>
      <c r="C151" s="138" t="s">
        <v>199</v>
      </c>
      <c r="D151" s="138" t="s">
        <v>127</v>
      </c>
      <c r="E151" s="139" t="s">
        <v>277</v>
      </c>
      <c r="F151" s="140" t="s">
        <v>278</v>
      </c>
      <c r="G151" s="141" t="s">
        <v>130</v>
      </c>
      <c r="H151" s="142">
        <v>68.957999999999998</v>
      </c>
      <c r="I151" s="143"/>
      <c r="J151" s="144">
        <f>ROUND(I151*H151,2)</f>
        <v>0</v>
      </c>
      <c r="K151" s="145"/>
      <c r="L151" s="31"/>
      <c r="M151" s="146" t="s">
        <v>1</v>
      </c>
      <c r="N151" s="147" t="s">
        <v>40</v>
      </c>
      <c r="P151" s="148">
        <f>O151*H151</f>
        <v>0</v>
      </c>
      <c r="Q151" s="148">
        <v>0</v>
      </c>
      <c r="R151" s="148">
        <f>Q151*H151</f>
        <v>0</v>
      </c>
      <c r="S151" s="148">
        <v>1E-3</v>
      </c>
      <c r="T151" s="149">
        <f>S151*H151</f>
        <v>6.8958000000000005E-2</v>
      </c>
      <c r="AR151" s="150" t="s">
        <v>179</v>
      </c>
      <c r="AT151" s="150" t="s">
        <v>127</v>
      </c>
      <c r="AU151" s="150" t="s">
        <v>132</v>
      </c>
      <c r="AY151" s="16" t="s">
        <v>124</v>
      </c>
      <c r="BE151" s="151">
        <f>IF(N151="základná",J151,0)</f>
        <v>0</v>
      </c>
      <c r="BF151" s="151">
        <f>IF(N151="znížená",J151,0)</f>
        <v>0</v>
      </c>
      <c r="BG151" s="151">
        <f>IF(N151="zákl. prenesená",J151,0)</f>
        <v>0</v>
      </c>
      <c r="BH151" s="151">
        <f>IF(N151="zníž. prenesená",J151,0)</f>
        <v>0</v>
      </c>
      <c r="BI151" s="151">
        <f>IF(N151="nulová",J151,0)</f>
        <v>0</v>
      </c>
      <c r="BJ151" s="16" t="s">
        <v>132</v>
      </c>
      <c r="BK151" s="151">
        <f>ROUND(I151*H151,2)</f>
        <v>0</v>
      </c>
      <c r="BL151" s="16" t="s">
        <v>179</v>
      </c>
      <c r="BM151" s="150" t="s">
        <v>279</v>
      </c>
    </row>
    <row r="152" spans="2:65" s="1" customFormat="1" ht="24.2" customHeight="1">
      <c r="B152" s="31"/>
      <c r="C152" s="138" t="s">
        <v>179</v>
      </c>
      <c r="D152" s="138" t="s">
        <v>127</v>
      </c>
      <c r="E152" s="139" t="s">
        <v>280</v>
      </c>
      <c r="F152" s="140" t="s">
        <v>281</v>
      </c>
      <c r="G152" s="141" t="s">
        <v>130</v>
      </c>
      <c r="H152" s="142">
        <v>68.957999999999998</v>
      </c>
      <c r="I152" s="143"/>
      <c r="J152" s="144">
        <f>ROUND(I152*H152,2)</f>
        <v>0</v>
      </c>
      <c r="K152" s="145"/>
      <c r="L152" s="31"/>
      <c r="M152" s="146" t="s">
        <v>1</v>
      </c>
      <c r="N152" s="147" t="s">
        <v>40</v>
      </c>
      <c r="P152" s="148">
        <f>O152*H152</f>
        <v>0</v>
      </c>
      <c r="Q152" s="148">
        <v>2.9999999999999997E-4</v>
      </c>
      <c r="R152" s="148">
        <f>Q152*H152</f>
        <v>2.0687399999999998E-2</v>
      </c>
      <c r="S152" s="148">
        <v>0</v>
      </c>
      <c r="T152" s="149">
        <f>S152*H152</f>
        <v>0</v>
      </c>
      <c r="AR152" s="150" t="s">
        <v>179</v>
      </c>
      <c r="AT152" s="150" t="s">
        <v>127</v>
      </c>
      <c r="AU152" s="150" t="s">
        <v>132</v>
      </c>
      <c r="AY152" s="16" t="s">
        <v>124</v>
      </c>
      <c r="BE152" s="151">
        <f>IF(N152="základná",J152,0)</f>
        <v>0</v>
      </c>
      <c r="BF152" s="151">
        <f>IF(N152="znížená",J152,0)</f>
        <v>0</v>
      </c>
      <c r="BG152" s="151">
        <f>IF(N152="zákl. prenesená",J152,0)</f>
        <v>0</v>
      </c>
      <c r="BH152" s="151">
        <f>IF(N152="zníž. prenesená",J152,0)</f>
        <v>0</v>
      </c>
      <c r="BI152" s="151">
        <f>IF(N152="nulová",J152,0)</f>
        <v>0</v>
      </c>
      <c r="BJ152" s="16" t="s">
        <v>132</v>
      </c>
      <c r="BK152" s="151">
        <f>ROUND(I152*H152,2)</f>
        <v>0</v>
      </c>
      <c r="BL152" s="16" t="s">
        <v>179</v>
      </c>
      <c r="BM152" s="150" t="s">
        <v>282</v>
      </c>
    </row>
    <row r="153" spans="2:65" s="1" customFormat="1" ht="24.2" customHeight="1">
      <c r="B153" s="31"/>
      <c r="C153" s="152" t="s">
        <v>206</v>
      </c>
      <c r="D153" s="152" t="s">
        <v>134</v>
      </c>
      <c r="E153" s="153" t="s">
        <v>273</v>
      </c>
      <c r="F153" s="154" t="s">
        <v>274</v>
      </c>
      <c r="G153" s="155" t="s">
        <v>130</v>
      </c>
      <c r="H153" s="156">
        <v>72.406000000000006</v>
      </c>
      <c r="I153" s="157"/>
      <c r="J153" s="158">
        <f>ROUND(I153*H153,2)</f>
        <v>0</v>
      </c>
      <c r="K153" s="159"/>
      <c r="L153" s="160"/>
      <c r="M153" s="161" t="s">
        <v>1</v>
      </c>
      <c r="N153" s="162" t="s">
        <v>40</v>
      </c>
      <c r="P153" s="148">
        <f>O153*H153</f>
        <v>0</v>
      </c>
      <c r="Q153" s="148">
        <v>3.0000000000000001E-3</v>
      </c>
      <c r="R153" s="148">
        <f>Q153*H153</f>
        <v>0.21721800000000002</v>
      </c>
      <c r="S153" s="148">
        <v>0</v>
      </c>
      <c r="T153" s="149">
        <f>S153*H153</f>
        <v>0</v>
      </c>
      <c r="AR153" s="150" t="s">
        <v>188</v>
      </c>
      <c r="AT153" s="150" t="s">
        <v>134</v>
      </c>
      <c r="AU153" s="150" t="s">
        <v>132</v>
      </c>
      <c r="AY153" s="16" t="s">
        <v>124</v>
      </c>
      <c r="BE153" s="151">
        <f>IF(N153="základná",J153,0)</f>
        <v>0</v>
      </c>
      <c r="BF153" s="151">
        <f>IF(N153="znížená",J153,0)</f>
        <v>0</v>
      </c>
      <c r="BG153" s="151">
        <f>IF(N153="zákl. prenesená",J153,0)</f>
        <v>0</v>
      </c>
      <c r="BH153" s="151">
        <f>IF(N153="zníž. prenesená",J153,0)</f>
        <v>0</v>
      </c>
      <c r="BI153" s="151">
        <f>IF(N153="nulová",J153,0)</f>
        <v>0</v>
      </c>
      <c r="BJ153" s="16" t="s">
        <v>132</v>
      </c>
      <c r="BK153" s="151">
        <f>ROUND(I153*H153,2)</f>
        <v>0</v>
      </c>
      <c r="BL153" s="16" t="s">
        <v>179</v>
      </c>
      <c r="BM153" s="150" t="s">
        <v>283</v>
      </c>
    </row>
    <row r="154" spans="2:65" s="12" customFormat="1" ht="11.25">
      <c r="B154" s="163"/>
      <c r="D154" s="164" t="s">
        <v>140</v>
      </c>
      <c r="F154" s="165" t="s">
        <v>284</v>
      </c>
      <c r="H154" s="166">
        <v>72.406000000000006</v>
      </c>
      <c r="I154" s="167"/>
      <c r="L154" s="163"/>
      <c r="M154" s="168"/>
      <c r="T154" s="169"/>
      <c r="AT154" s="170" t="s">
        <v>140</v>
      </c>
      <c r="AU154" s="170" t="s">
        <v>132</v>
      </c>
      <c r="AV154" s="12" t="s">
        <v>132</v>
      </c>
      <c r="AW154" s="12" t="s">
        <v>4</v>
      </c>
      <c r="AX154" s="12" t="s">
        <v>82</v>
      </c>
      <c r="AY154" s="170" t="s">
        <v>124</v>
      </c>
    </row>
    <row r="155" spans="2:65" s="1" customFormat="1" ht="24.2" customHeight="1">
      <c r="B155" s="31"/>
      <c r="C155" s="138" t="s">
        <v>209</v>
      </c>
      <c r="D155" s="138" t="s">
        <v>127</v>
      </c>
      <c r="E155" s="139" t="s">
        <v>210</v>
      </c>
      <c r="F155" s="140" t="s">
        <v>211</v>
      </c>
      <c r="G155" s="141" t="s">
        <v>130</v>
      </c>
      <c r="H155" s="142">
        <v>68.957999999999998</v>
      </c>
      <c r="I155" s="143"/>
      <c r="J155" s="144">
        <f t="shared" ref="J155:J162" si="0">ROUND(I155*H155,2)</f>
        <v>0</v>
      </c>
      <c r="K155" s="145"/>
      <c r="L155" s="31"/>
      <c r="M155" s="146" t="s">
        <v>1</v>
      </c>
      <c r="N155" s="147" t="s">
        <v>40</v>
      </c>
      <c r="P155" s="148">
        <f t="shared" ref="P155:P162" si="1">O155*H155</f>
        <v>0</v>
      </c>
      <c r="Q155" s="148">
        <v>0</v>
      </c>
      <c r="R155" s="148">
        <f t="shared" ref="R155:R162" si="2">Q155*H155</f>
        <v>0</v>
      </c>
      <c r="S155" s="148">
        <v>0</v>
      </c>
      <c r="T155" s="149">
        <f t="shared" ref="T155:T162" si="3">S155*H155</f>
        <v>0</v>
      </c>
      <c r="AR155" s="150" t="s">
        <v>179</v>
      </c>
      <c r="AT155" s="150" t="s">
        <v>127</v>
      </c>
      <c r="AU155" s="150" t="s">
        <v>132</v>
      </c>
      <c r="AY155" s="16" t="s">
        <v>124</v>
      </c>
      <c r="BE155" s="151">
        <f t="shared" ref="BE155:BE162" si="4">IF(N155="základná",J155,0)</f>
        <v>0</v>
      </c>
      <c r="BF155" s="151">
        <f t="shared" ref="BF155:BF162" si="5">IF(N155="znížená",J155,0)</f>
        <v>0</v>
      </c>
      <c r="BG155" s="151">
        <f t="shared" ref="BG155:BG162" si="6">IF(N155="zákl. prenesená",J155,0)</f>
        <v>0</v>
      </c>
      <c r="BH155" s="151">
        <f t="shared" ref="BH155:BH162" si="7">IF(N155="zníž. prenesená",J155,0)</f>
        <v>0</v>
      </c>
      <c r="BI155" s="151">
        <f t="shared" ref="BI155:BI162" si="8">IF(N155="nulová",J155,0)</f>
        <v>0</v>
      </c>
      <c r="BJ155" s="16" t="s">
        <v>132</v>
      </c>
      <c r="BK155" s="151">
        <f t="shared" ref="BK155:BK162" si="9">ROUND(I155*H155,2)</f>
        <v>0</v>
      </c>
      <c r="BL155" s="16" t="s">
        <v>179</v>
      </c>
      <c r="BM155" s="150" t="s">
        <v>285</v>
      </c>
    </row>
    <row r="156" spans="2:65" s="1" customFormat="1" ht="21.75" customHeight="1">
      <c r="B156" s="31"/>
      <c r="C156" s="138" t="s">
        <v>213</v>
      </c>
      <c r="D156" s="138" t="s">
        <v>127</v>
      </c>
      <c r="E156" s="139" t="s">
        <v>214</v>
      </c>
      <c r="F156" s="140" t="s">
        <v>215</v>
      </c>
      <c r="G156" s="141" t="s">
        <v>130</v>
      </c>
      <c r="H156" s="142">
        <v>68.957999999999998</v>
      </c>
      <c r="I156" s="143"/>
      <c r="J156" s="144">
        <f t="shared" si="0"/>
        <v>0</v>
      </c>
      <c r="K156" s="145"/>
      <c r="L156" s="31"/>
      <c r="M156" s="146" t="s">
        <v>1</v>
      </c>
      <c r="N156" s="147" t="s">
        <v>40</v>
      </c>
      <c r="P156" s="148">
        <f t="shared" si="1"/>
        <v>0</v>
      </c>
      <c r="Q156" s="148">
        <v>0</v>
      </c>
      <c r="R156" s="148">
        <f t="shared" si="2"/>
        <v>0</v>
      </c>
      <c r="S156" s="148">
        <v>0</v>
      </c>
      <c r="T156" s="149">
        <f t="shared" si="3"/>
        <v>0</v>
      </c>
      <c r="AR156" s="150" t="s">
        <v>179</v>
      </c>
      <c r="AT156" s="150" t="s">
        <v>127</v>
      </c>
      <c r="AU156" s="150" t="s">
        <v>132</v>
      </c>
      <c r="AY156" s="16" t="s">
        <v>124</v>
      </c>
      <c r="BE156" s="151">
        <f t="shared" si="4"/>
        <v>0</v>
      </c>
      <c r="BF156" s="151">
        <f t="shared" si="5"/>
        <v>0</v>
      </c>
      <c r="BG156" s="151">
        <f t="shared" si="6"/>
        <v>0</v>
      </c>
      <c r="BH156" s="151">
        <f t="shared" si="7"/>
        <v>0</v>
      </c>
      <c r="BI156" s="151">
        <f t="shared" si="8"/>
        <v>0</v>
      </c>
      <c r="BJ156" s="16" t="s">
        <v>132</v>
      </c>
      <c r="BK156" s="151">
        <f t="shared" si="9"/>
        <v>0</v>
      </c>
      <c r="BL156" s="16" t="s">
        <v>179</v>
      </c>
      <c r="BM156" s="150" t="s">
        <v>286</v>
      </c>
    </row>
    <row r="157" spans="2:65" s="1" customFormat="1" ht="24.2" customHeight="1">
      <c r="B157" s="31"/>
      <c r="C157" s="138" t="s">
        <v>7</v>
      </c>
      <c r="D157" s="138" t="s">
        <v>127</v>
      </c>
      <c r="E157" s="139" t="s">
        <v>217</v>
      </c>
      <c r="F157" s="140" t="s">
        <v>218</v>
      </c>
      <c r="G157" s="141" t="s">
        <v>130</v>
      </c>
      <c r="H157" s="142">
        <v>68.957999999999998</v>
      </c>
      <c r="I157" s="143"/>
      <c r="J157" s="144">
        <f t="shared" si="0"/>
        <v>0</v>
      </c>
      <c r="K157" s="145"/>
      <c r="L157" s="31"/>
      <c r="M157" s="146" t="s">
        <v>1</v>
      </c>
      <c r="N157" s="147" t="s">
        <v>40</v>
      </c>
      <c r="P157" s="148">
        <f t="shared" si="1"/>
        <v>0</v>
      </c>
      <c r="Q157" s="148">
        <v>8.0000000000000007E-5</v>
      </c>
      <c r="R157" s="148">
        <f t="shared" si="2"/>
        <v>5.5166400000000006E-3</v>
      </c>
      <c r="S157" s="148">
        <v>0</v>
      </c>
      <c r="T157" s="149">
        <f t="shared" si="3"/>
        <v>0</v>
      </c>
      <c r="AR157" s="150" t="s">
        <v>179</v>
      </c>
      <c r="AT157" s="150" t="s">
        <v>127</v>
      </c>
      <c r="AU157" s="150" t="s">
        <v>132</v>
      </c>
      <c r="AY157" s="16" t="s">
        <v>124</v>
      </c>
      <c r="BE157" s="151">
        <f t="shared" si="4"/>
        <v>0</v>
      </c>
      <c r="BF157" s="151">
        <f t="shared" si="5"/>
        <v>0</v>
      </c>
      <c r="BG157" s="151">
        <f t="shared" si="6"/>
        <v>0</v>
      </c>
      <c r="BH157" s="151">
        <f t="shared" si="7"/>
        <v>0</v>
      </c>
      <c r="BI157" s="151">
        <f t="shared" si="8"/>
        <v>0</v>
      </c>
      <c r="BJ157" s="16" t="s">
        <v>132</v>
      </c>
      <c r="BK157" s="151">
        <f t="shared" si="9"/>
        <v>0</v>
      </c>
      <c r="BL157" s="16" t="s">
        <v>179</v>
      </c>
      <c r="BM157" s="150" t="s">
        <v>287</v>
      </c>
    </row>
    <row r="158" spans="2:65" s="1" customFormat="1" ht="24.2" customHeight="1">
      <c r="B158" s="31"/>
      <c r="C158" s="138" t="s">
        <v>220</v>
      </c>
      <c r="D158" s="138" t="s">
        <v>127</v>
      </c>
      <c r="E158" s="139" t="s">
        <v>221</v>
      </c>
      <c r="F158" s="140" t="s">
        <v>222</v>
      </c>
      <c r="G158" s="141" t="s">
        <v>130</v>
      </c>
      <c r="H158" s="142">
        <v>35</v>
      </c>
      <c r="I158" s="143"/>
      <c r="J158" s="144">
        <f t="shared" si="0"/>
        <v>0</v>
      </c>
      <c r="K158" s="145"/>
      <c r="L158" s="31"/>
      <c r="M158" s="146" t="s">
        <v>1</v>
      </c>
      <c r="N158" s="147" t="s">
        <v>40</v>
      </c>
      <c r="P158" s="148">
        <f t="shared" si="1"/>
        <v>0</v>
      </c>
      <c r="Q158" s="148">
        <v>4.4999999999999997E-3</v>
      </c>
      <c r="R158" s="148">
        <f t="shared" si="2"/>
        <v>0.1575</v>
      </c>
      <c r="S158" s="148">
        <v>0</v>
      </c>
      <c r="T158" s="149">
        <f t="shared" si="3"/>
        <v>0</v>
      </c>
      <c r="AR158" s="150" t="s">
        <v>179</v>
      </c>
      <c r="AT158" s="150" t="s">
        <v>127</v>
      </c>
      <c r="AU158" s="150" t="s">
        <v>132</v>
      </c>
      <c r="AY158" s="16" t="s">
        <v>124</v>
      </c>
      <c r="BE158" s="151">
        <f t="shared" si="4"/>
        <v>0</v>
      </c>
      <c r="BF158" s="151">
        <f t="shared" si="5"/>
        <v>0</v>
      </c>
      <c r="BG158" s="151">
        <f t="shared" si="6"/>
        <v>0</v>
      </c>
      <c r="BH158" s="151">
        <f t="shared" si="7"/>
        <v>0</v>
      </c>
      <c r="BI158" s="151">
        <f t="shared" si="8"/>
        <v>0</v>
      </c>
      <c r="BJ158" s="16" t="s">
        <v>132</v>
      </c>
      <c r="BK158" s="151">
        <f t="shared" si="9"/>
        <v>0</v>
      </c>
      <c r="BL158" s="16" t="s">
        <v>179</v>
      </c>
      <c r="BM158" s="150" t="s">
        <v>288</v>
      </c>
    </row>
    <row r="159" spans="2:65" s="1" customFormat="1" ht="24.2" customHeight="1">
      <c r="B159" s="31"/>
      <c r="C159" s="138" t="s">
        <v>224</v>
      </c>
      <c r="D159" s="138" t="s">
        <v>127</v>
      </c>
      <c r="E159" s="139" t="s">
        <v>225</v>
      </c>
      <c r="F159" s="140" t="s">
        <v>226</v>
      </c>
      <c r="G159" s="141" t="s">
        <v>130</v>
      </c>
      <c r="H159" s="142">
        <v>68.957999999999998</v>
      </c>
      <c r="I159" s="143"/>
      <c r="J159" s="144">
        <f t="shared" si="0"/>
        <v>0</v>
      </c>
      <c r="K159" s="145"/>
      <c r="L159" s="31"/>
      <c r="M159" s="146" t="s">
        <v>1</v>
      </c>
      <c r="N159" s="147" t="s">
        <v>40</v>
      </c>
      <c r="P159" s="148">
        <f t="shared" si="1"/>
        <v>0</v>
      </c>
      <c r="Q159" s="148">
        <v>0</v>
      </c>
      <c r="R159" s="148">
        <f t="shared" si="2"/>
        <v>0</v>
      </c>
      <c r="S159" s="148">
        <v>0</v>
      </c>
      <c r="T159" s="149">
        <f t="shared" si="3"/>
        <v>0</v>
      </c>
      <c r="AR159" s="150" t="s">
        <v>179</v>
      </c>
      <c r="AT159" s="150" t="s">
        <v>127</v>
      </c>
      <c r="AU159" s="150" t="s">
        <v>132</v>
      </c>
      <c r="AY159" s="16" t="s">
        <v>124</v>
      </c>
      <c r="BE159" s="151">
        <f t="shared" si="4"/>
        <v>0</v>
      </c>
      <c r="BF159" s="151">
        <f t="shared" si="5"/>
        <v>0</v>
      </c>
      <c r="BG159" s="151">
        <f t="shared" si="6"/>
        <v>0</v>
      </c>
      <c r="BH159" s="151">
        <f t="shared" si="7"/>
        <v>0</v>
      </c>
      <c r="BI159" s="151">
        <f t="shared" si="8"/>
        <v>0</v>
      </c>
      <c r="BJ159" s="16" t="s">
        <v>132</v>
      </c>
      <c r="BK159" s="151">
        <f t="shared" si="9"/>
        <v>0</v>
      </c>
      <c r="BL159" s="16" t="s">
        <v>179</v>
      </c>
      <c r="BM159" s="150" t="s">
        <v>289</v>
      </c>
    </row>
    <row r="160" spans="2:65" s="1" customFormat="1" ht="16.5" customHeight="1">
      <c r="B160" s="31"/>
      <c r="C160" s="138" t="s">
        <v>228</v>
      </c>
      <c r="D160" s="138" t="s">
        <v>127</v>
      </c>
      <c r="E160" s="139" t="s">
        <v>229</v>
      </c>
      <c r="F160" s="140" t="s">
        <v>230</v>
      </c>
      <c r="G160" s="141" t="s">
        <v>130</v>
      </c>
      <c r="H160" s="142">
        <v>35</v>
      </c>
      <c r="I160" s="143"/>
      <c r="J160" s="144">
        <f t="shared" si="0"/>
        <v>0</v>
      </c>
      <c r="K160" s="145"/>
      <c r="L160" s="31"/>
      <c r="M160" s="146" t="s">
        <v>1</v>
      </c>
      <c r="N160" s="147" t="s">
        <v>40</v>
      </c>
      <c r="P160" s="148">
        <f t="shared" si="1"/>
        <v>0</v>
      </c>
      <c r="Q160" s="148">
        <v>0</v>
      </c>
      <c r="R160" s="148">
        <f t="shared" si="2"/>
        <v>0</v>
      </c>
      <c r="S160" s="148">
        <v>0</v>
      </c>
      <c r="T160" s="149">
        <f t="shared" si="3"/>
        <v>0</v>
      </c>
      <c r="AR160" s="150" t="s">
        <v>179</v>
      </c>
      <c r="AT160" s="150" t="s">
        <v>127</v>
      </c>
      <c r="AU160" s="150" t="s">
        <v>132</v>
      </c>
      <c r="AY160" s="16" t="s">
        <v>124</v>
      </c>
      <c r="BE160" s="151">
        <f t="shared" si="4"/>
        <v>0</v>
      </c>
      <c r="BF160" s="151">
        <f t="shared" si="5"/>
        <v>0</v>
      </c>
      <c r="BG160" s="151">
        <f t="shared" si="6"/>
        <v>0</v>
      </c>
      <c r="BH160" s="151">
        <f t="shared" si="7"/>
        <v>0</v>
      </c>
      <c r="BI160" s="151">
        <f t="shared" si="8"/>
        <v>0</v>
      </c>
      <c r="BJ160" s="16" t="s">
        <v>132</v>
      </c>
      <c r="BK160" s="151">
        <f t="shared" si="9"/>
        <v>0</v>
      </c>
      <c r="BL160" s="16" t="s">
        <v>179</v>
      </c>
      <c r="BM160" s="150" t="s">
        <v>290</v>
      </c>
    </row>
    <row r="161" spans="2:65" s="1" customFormat="1" ht="24.2" customHeight="1">
      <c r="B161" s="31"/>
      <c r="C161" s="138" t="s">
        <v>232</v>
      </c>
      <c r="D161" s="138" t="s">
        <v>127</v>
      </c>
      <c r="E161" s="139" t="s">
        <v>233</v>
      </c>
      <c r="F161" s="140" t="s">
        <v>234</v>
      </c>
      <c r="G161" s="141" t="s">
        <v>178</v>
      </c>
      <c r="H161" s="142">
        <v>120</v>
      </c>
      <c r="I161" s="143"/>
      <c r="J161" s="144">
        <f t="shared" si="0"/>
        <v>0</v>
      </c>
      <c r="K161" s="145"/>
      <c r="L161" s="31"/>
      <c r="M161" s="146" t="s">
        <v>1</v>
      </c>
      <c r="N161" s="147" t="s">
        <v>40</v>
      </c>
      <c r="P161" s="148">
        <f t="shared" si="1"/>
        <v>0</v>
      </c>
      <c r="Q161" s="148">
        <v>0</v>
      </c>
      <c r="R161" s="148">
        <f t="shared" si="2"/>
        <v>0</v>
      </c>
      <c r="S161" s="148">
        <v>0</v>
      </c>
      <c r="T161" s="149">
        <f t="shared" si="3"/>
        <v>0</v>
      </c>
      <c r="AR161" s="150" t="s">
        <v>179</v>
      </c>
      <c r="AT161" s="150" t="s">
        <v>127</v>
      </c>
      <c r="AU161" s="150" t="s">
        <v>132</v>
      </c>
      <c r="AY161" s="16" t="s">
        <v>124</v>
      </c>
      <c r="BE161" s="151">
        <f t="shared" si="4"/>
        <v>0</v>
      </c>
      <c r="BF161" s="151">
        <f t="shared" si="5"/>
        <v>0</v>
      </c>
      <c r="BG161" s="151">
        <f t="shared" si="6"/>
        <v>0</v>
      </c>
      <c r="BH161" s="151">
        <f t="shared" si="7"/>
        <v>0</v>
      </c>
      <c r="BI161" s="151">
        <f t="shared" si="8"/>
        <v>0</v>
      </c>
      <c r="BJ161" s="16" t="s">
        <v>132</v>
      </c>
      <c r="BK161" s="151">
        <f t="shared" si="9"/>
        <v>0</v>
      </c>
      <c r="BL161" s="16" t="s">
        <v>179</v>
      </c>
      <c r="BM161" s="150" t="s">
        <v>291</v>
      </c>
    </row>
    <row r="162" spans="2:65" s="1" customFormat="1" ht="16.5" customHeight="1">
      <c r="B162" s="31"/>
      <c r="C162" s="138" t="s">
        <v>236</v>
      </c>
      <c r="D162" s="138" t="s">
        <v>127</v>
      </c>
      <c r="E162" s="139" t="s">
        <v>237</v>
      </c>
      <c r="F162" s="140" t="s">
        <v>238</v>
      </c>
      <c r="G162" s="141" t="s">
        <v>178</v>
      </c>
      <c r="H162" s="142">
        <v>15.6</v>
      </c>
      <c r="I162" s="143"/>
      <c r="J162" s="144">
        <f t="shared" si="0"/>
        <v>0</v>
      </c>
      <c r="K162" s="145"/>
      <c r="L162" s="31"/>
      <c r="M162" s="146" t="s">
        <v>1</v>
      </c>
      <c r="N162" s="147" t="s">
        <v>40</v>
      </c>
      <c r="P162" s="148">
        <f t="shared" si="1"/>
        <v>0</v>
      </c>
      <c r="Q162" s="148">
        <v>4.0000000000000003E-5</v>
      </c>
      <c r="R162" s="148">
        <f t="shared" si="2"/>
        <v>6.2399999999999999E-4</v>
      </c>
      <c r="S162" s="148">
        <v>0</v>
      </c>
      <c r="T162" s="149">
        <f t="shared" si="3"/>
        <v>0</v>
      </c>
      <c r="AR162" s="150" t="s">
        <v>179</v>
      </c>
      <c r="AT162" s="150" t="s">
        <v>127</v>
      </c>
      <c r="AU162" s="150" t="s">
        <v>132</v>
      </c>
      <c r="AY162" s="16" t="s">
        <v>124</v>
      </c>
      <c r="BE162" s="151">
        <f t="shared" si="4"/>
        <v>0</v>
      </c>
      <c r="BF162" s="151">
        <f t="shared" si="5"/>
        <v>0</v>
      </c>
      <c r="BG162" s="151">
        <f t="shared" si="6"/>
        <v>0</v>
      </c>
      <c r="BH162" s="151">
        <f t="shared" si="7"/>
        <v>0</v>
      </c>
      <c r="BI162" s="151">
        <f t="shared" si="8"/>
        <v>0</v>
      </c>
      <c r="BJ162" s="16" t="s">
        <v>132</v>
      </c>
      <c r="BK162" s="151">
        <f t="shared" si="9"/>
        <v>0</v>
      </c>
      <c r="BL162" s="16" t="s">
        <v>179</v>
      </c>
      <c r="BM162" s="150" t="s">
        <v>292</v>
      </c>
    </row>
    <row r="163" spans="2:65" s="12" customFormat="1" ht="11.25">
      <c r="B163" s="163"/>
      <c r="D163" s="164" t="s">
        <v>140</v>
      </c>
      <c r="E163" s="170" t="s">
        <v>1</v>
      </c>
      <c r="F163" s="165" t="s">
        <v>293</v>
      </c>
      <c r="H163" s="166">
        <v>15.6</v>
      </c>
      <c r="I163" s="167"/>
      <c r="L163" s="163"/>
      <c r="M163" s="168"/>
      <c r="T163" s="169"/>
      <c r="AT163" s="170" t="s">
        <v>140</v>
      </c>
      <c r="AU163" s="170" t="s">
        <v>132</v>
      </c>
      <c r="AV163" s="12" t="s">
        <v>132</v>
      </c>
      <c r="AW163" s="12" t="s">
        <v>31</v>
      </c>
      <c r="AX163" s="12" t="s">
        <v>82</v>
      </c>
      <c r="AY163" s="170" t="s">
        <v>124</v>
      </c>
    </row>
    <row r="164" spans="2:65" s="1" customFormat="1" ht="16.5" customHeight="1">
      <c r="B164" s="31"/>
      <c r="C164" s="152" t="s">
        <v>240</v>
      </c>
      <c r="D164" s="152" t="s">
        <v>134</v>
      </c>
      <c r="E164" s="153" t="s">
        <v>241</v>
      </c>
      <c r="F164" s="154" t="s">
        <v>242</v>
      </c>
      <c r="G164" s="155" t="s">
        <v>178</v>
      </c>
      <c r="H164" s="156">
        <v>15.6</v>
      </c>
      <c r="I164" s="157"/>
      <c r="J164" s="158">
        <f>ROUND(I164*H164,2)</f>
        <v>0</v>
      </c>
      <c r="K164" s="159"/>
      <c r="L164" s="160"/>
      <c r="M164" s="161" t="s">
        <v>1</v>
      </c>
      <c r="N164" s="162" t="s">
        <v>40</v>
      </c>
      <c r="P164" s="148">
        <f>O164*H164</f>
        <v>0</v>
      </c>
      <c r="Q164" s="148">
        <v>2.0000000000000001E-4</v>
      </c>
      <c r="R164" s="148">
        <f>Q164*H164</f>
        <v>3.1199999999999999E-3</v>
      </c>
      <c r="S164" s="148">
        <v>0</v>
      </c>
      <c r="T164" s="149">
        <f>S164*H164</f>
        <v>0</v>
      </c>
      <c r="AR164" s="150" t="s">
        <v>188</v>
      </c>
      <c r="AT164" s="150" t="s">
        <v>134</v>
      </c>
      <c r="AU164" s="150" t="s">
        <v>132</v>
      </c>
      <c r="AY164" s="16" t="s">
        <v>124</v>
      </c>
      <c r="BE164" s="151">
        <f>IF(N164="základná",J164,0)</f>
        <v>0</v>
      </c>
      <c r="BF164" s="151">
        <f>IF(N164="znížená",J164,0)</f>
        <v>0</v>
      </c>
      <c r="BG164" s="151">
        <f>IF(N164="zákl. prenesená",J164,0)</f>
        <v>0</v>
      </c>
      <c r="BH164" s="151">
        <f>IF(N164="zníž. prenesená",J164,0)</f>
        <v>0</v>
      </c>
      <c r="BI164" s="151">
        <f>IF(N164="nulová",J164,0)</f>
        <v>0</v>
      </c>
      <c r="BJ164" s="16" t="s">
        <v>132</v>
      </c>
      <c r="BK164" s="151">
        <f>ROUND(I164*H164,2)</f>
        <v>0</v>
      </c>
      <c r="BL164" s="16" t="s">
        <v>179</v>
      </c>
      <c r="BM164" s="150" t="s">
        <v>294</v>
      </c>
    </row>
    <row r="165" spans="2:65" s="1" customFormat="1" ht="24.2" customHeight="1">
      <c r="B165" s="31"/>
      <c r="C165" s="138" t="s">
        <v>244</v>
      </c>
      <c r="D165" s="138" t="s">
        <v>127</v>
      </c>
      <c r="E165" s="139" t="s">
        <v>245</v>
      </c>
      <c r="F165" s="140" t="s">
        <v>246</v>
      </c>
      <c r="G165" s="141" t="s">
        <v>150</v>
      </c>
      <c r="H165" s="142">
        <v>0.54500000000000004</v>
      </c>
      <c r="I165" s="143"/>
      <c r="J165" s="144">
        <f>ROUND(I165*H165,2)</f>
        <v>0</v>
      </c>
      <c r="K165" s="145"/>
      <c r="L165" s="31"/>
      <c r="M165" s="171" t="s">
        <v>1</v>
      </c>
      <c r="N165" s="172" t="s">
        <v>40</v>
      </c>
      <c r="O165" s="173"/>
      <c r="P165" s="174">
        <f>O165*H165</f>
        <v>0</v>
      </c>
      <c r="Q165" s="174">
        <v>0</v>
      </c>
      <c r="R165" s="174">
        <f>Q165*H165</f>
        <v>0</v>
      </c>
      <c r="S165" s="174">
        <v>0</v>
      </c>
      <c r="T165" s="175">
        <f>S165*H165</f>
        <v>0</v>
      </c>
      <c r="AR165" s="150" t="s">
        <v>179</v>
      </c>
      <c r="AT165" s="150" t="s">
        <v>127</v>
      </c>
      <c r="AU165" s="150" t="s">
        <v>132</v>
      </c>
      <c r="AY165" s="16" t="s">
        <v>124</v>
      </c>
      <c r="BE165" s="151">
        <f>IF(N165="základná",J165,0)</f>
        <v>0</v>
      </c>
      <c r="BF165" s="151">
        <f>IF(N165="znížená",J165,0)</f>
        <v>0</v>
      </c>
      <c r="BG165" s="151">
        <f>IF(N165="zákl. prenesená",J165,0)</f>
        <v>0</v>
      </c>
      <c r="BH165" s="151">
        <f>IF(N165="zníž. prenesená",J165,0)</f>
        <v>0</v>
      </c>
      <c r="BI165" s="151">
        <f>IF(N165="nulová",J165,0)</f>
        <v>0</v>
      </c>
      <c r="BJ165" s="16" t="s">
        <v>132</v>
      </c>
      <c r="BK165" s="151">
        <f>ROUND(I165*H165,2)</f>
        <v>0</v>
      </c>
      <c r="BL165" s="16" t="s">
        <v>179</v>
      </c>
      <c r="BM165" s="150" t="s">
        <v>295</v>
      </c>
    </row>
    <row r="166" spans="2:65" s="1" customFormat="1" ht="6.95" customHeight="1">
      <c r="B166" s="46"/>
      <c r="C166" s="47"/>
      <c r="D166" s="47"/>
      <c r="E166" s="47"/>
      <c r="F166" s="47"/>
      <c r="G166" s="47"/>
      <c r="H166" s="47"/>
      <c r="I166" s="47"/>
      <c r="J166" s="47"/>
      <c r="K166" s="47"/>
      <c r="L166" s="31"/>
    </row>
  </sheetData>
  <sheetProtection algorithmName="SHA-512" hashValue="bnGv4uor20sAeJgthw6MssMGc22BQZnW9ZdRiqmOJ0OyleV9ObJVWNFrDO9OgO9TwC38EJZdjnFN+JLVr+QzYw==" saltValue="y0mQXhLXLQ7fRxmf2wttw2XLwblr/JTvxYvYYodE0Yd76NsiRRP1mqdBA8a4m6wZNkFuvxtI1Hh/z4JBWLoGYQ==" spinCount="100000" sheet="1" objects="1" scenarios="1" formatColumns="0" formatRows="0" autoFilter="0"/>
  <autoFilter ref="C121:K165" xr:uid="{00000000-0009-0000-0000-000002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59FB5-DDAC-4F97-B8EF-B8FF0C85633F}">
  <dimension ref="A1"/>
  <sheetViews>
    <sheetView workbookViewId="0"/>
  </sheetViews>
  <sheetFormatPr defaultRowHeight="11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61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6" t="s">
        <v>89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>
      <c r="B4" s="19"/>
      <c r="D4" s="20" t="s">
        <v>96</v>
      </c>
      <c r="L4" s="19"/>
      <c r="M4" s="90" t="s">
        <v>9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30" t="str">
        <f>'Rekapitulácia stavby'!K6</f>
        <v>Podlahy, Serverovňa, chodba Interné, Onkológia, Kuchyňa, Šatňa centrálna sterilizácia</v>
      </c>
      <c r="F7" s="231"/>
      <c r="G7" s="231"/>
      <c r="H7" s="231"/>
      <c r="L7" s="19"/>
    </row>
    <row r="8" spans="2:46" s="1" customFormat="1" ht="12" customHeight="1">
      <c r="B8" s="31"/>
      <c r="D8" s="26" t="s">
        <v>97</v>
      </c>
      <c r="L8" s="31"/>
    </row>
    <row r="9" spans="2:46" s="1" customFormat="1" ht="16.5" customHeight="1">
      <c r="B9" s="31"/>
      <c r="E9" s="189" t="s">
        <v>296</v>
      </c>
      <c r="F9" s="232"/>
      <c r="G9" s="232"/>
      <c r="H9" s="232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20. 1. 2023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25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3" t="str">
        <f>'Rekapitulácia stavby'!E14</f>
        <v>Vyplň údaj</v>
      </c>
      <c r="F18" s="211"/>
      <c r="G18" s="211"/>
      <c r="H18" s="211"/>
      <c r="I18" s="26" t="s">
        <v>27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24</v>
      </c>
      <c r="J20" s="24" t="str">
        <f>IF('Rekapitulácia stavby'!AN16="","",'Rekapitulácia stavby'!AN16)</f>
        <v/>
      </c>
      <c r="L20" s="31"/>
    </row>
    <row r="21" spans="2:12" s="1" customFormat="1" ht="18" customHeight="1">
      <c r="B21" s="31"/>
      <c r="E21" s="24" t="str">
        <f>IF('Rekapitulácia stavby'!E17="","",'Rekapitulácia stavby'!E17)</f>
        <v xml:space="preserve"> </v>
      </c>
      <c r="I21" s="26" t="s">
        <v>27</v>
      </c>
      <c r="J21" s="24" t="str">
        <f>IF('Rekapitulácia stavby'!AN17="","",'Rekapitulácia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>
      <c r="B24" s="31"/>
      <c r="E24" s="24" t="str">
        <f>IF('Rekapitulácia stavby'!E20="","",'Rekapitulácia stavby'!E20)</f>
        <v xml:space="preserve"> </v>
      </c>
      <c r="I24" s="26" t="s">
        <v>27</v>
      </c>
      <c r="J24" s="24" t="str">
        <f>IF('Rekapitulácia stavby'!AN20="","",'Rekapitulácia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91"/>
      <c r="E27" s="216" t="s">
        <v>1</v>
      </c>
      <c r="F27" s="216"/>
      <c r="G27" s="216"/>
      <c r="H27" s="216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34</v>
      </c>
      <c r="J30" s="68">
        <f>ROUND(J122,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>
      <c r="B33" s="31"/>
      <c r="D33" s="57" t="s">
        <v>38</v>
      </c>
      <c r="E33" s="36" t="s">
        <v>39</v>
      </c>
      <c r="F33" s="93">
        <f>ROUND((SUM(BE122:BE160)),  2)</f>
        <v>0</v>
      </c>
      <c r="G33" s="94"/>
      <c r="H33" s="94"/>
      <c r="I33" s="95">
        <v>0.2</v>
      </c>
      <c r="J33" s="93">
        <f>ROUND(((SUM(BE122:BE160))*I33),  2)</f>
        <v>0</v>
      </c>
      <c r="L33" s="31"/>
    </row>
    <row r="34" spans="2:12" s="1" customFormat="1" ht="14.45" customHeight="1">
      <c r="B34" s="31"/>
      <c r="E34" s="36" t="s">
        <v>40</v>
      </c>
      <c r="F34" s="93">
        <f>ROUND((SUM(BF122:BF160)),  2)</f>
        <v>0</v>
      </c>
      <c r="G34" s="94"/>
      <c r="H34" s="94"/>
      <c r="I34" s="95">
        <v>0.2</v>
      </c>
      <c r="J34" s="93">
        <f>ROUND(((SUM(BF122:BF160))*I34),  2)</f>
        <v>0</v>
      </c>
      <c r="L34" s="31"/>
    </row>
    <row r="35" spans="2:12" s="1" customFormat="1" ht="14.45" hidden="1" customHeight="1">
      <c r="B35" s="31"/>
      <c r="E35" s="26" t="s">
        <v>41</v>
      </c>
      <c r="F35" s="96">
        <f>ROUND((SUM(BG122:BG160)),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42</v>
      </c>
      <c r="F36" s="96">
        <f>ROUND((SUM(BH122:BH160)),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43</v>
      </c>
      <c r="F37" s="93">
        <f>ROUND((SUM(BI122:BI160)),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99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26.25" customHeight="1">
      <c r="B85" s="31"/>
      <c r="E85" s="230" t="str">
        <f>E7</f>
        <v>Podlahy, Serverovňa, chodba Interné, Onkológia, Kuchyňa, Šatňa centrálna sterilizácia</v>
      </c>
      <c r="F85" s="231"/>
      <c r="G85" s="231"/>
      <c r="H85" s="231"/>
      <c r="L85" s="31"/>
    </row>
    <row r="86" spans="2:47" s="1" customFormat="1" ht="12" customHeight="1">
      <c r="B86" s="31"/>
      <c r="C86" s="26" t="s">
        <v>97</v>
      </c>
      <c r="L86" s="31"/>
    </row>
    <row r="87" spans="2:47" s="1" customFormat="1" ht="16.5" customHeight="1">
      <c r="B87" s="31"/>
      <c r="E87" s="189" t="str">
        <f>E9</f>
        <v>03 - Onkológia - sesterne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 xml:space="preserve"> </v>
      </c>
      <c r="I89" s="26" t="s">
        <v>21</v>
      </c>
      <c r="J89" s="54" t="str">
        <f>IF(J12="","",J12)</f>
        <v>20. 1. 2023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23</v>
      </c>
      <c r="F91" s="24" t="str">
        <f>E15</f>
        <v>FNsP Žilina</v>
      </c>
      <c r="I91" s="26" t="s">
        <v>30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100</v>
      </c>
      <c r="D94" s="98"/>
      <c r="E94" s="98"/>
      <c r="F94" s="98"/>
      <c r="G94" s="98"/>
      <c r="H94" s="98"/>
      <c r="I94" s="98"/>
      <c r="J94" s="107" t="s">
        <v>101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102</v>
      </c>
      <c r="J96" s="68">
        <f>J122</f>
        <v>0</v>
      </c>
      <c r="L96" s="31"/>
      <c r="AU96" s="16" t="s">
        <v>103</v>
      </c>
    </row>
    <row r="97" spans="2:12" s="8" customFormat="1" ht="24.95" customHeight="1">
      <c r="B97" s="109"/>
      <c r="D97" s="110" t="s">
        <v>104</v>
      </c>
      <c r="E97" s="111"/>
      <c r="F97" s="111"/>
      <c r="G97" s="111"/>
      <c r="H97" s="111"/>
      <c r="I97" s="111"/>
      <c r="J97" s="112">
        <f>J123</f>
        <v>0</v>
      </c>
      <c r="L97" s="109"/>
    </row>
    <row r="98" spans="2:12" s="9" customFormat="1" ht="19.899999999999999" customHeight="1">
      <c r="B98" s="113"/>
      <c r="D98" s="114" t="s">
        <v>105</v>
      </c>
      <c r="E98" s="115"/>
      <c r="F98" s="115"/>
      <c r="G98" s="115"/>
      <c r="H98" s="115"/>
      <c r="I98" s="115"/>
      <c r="J98" s="116">
        <f>J124</f>
        <v>0</v>
      </c>
      <c r="L98" s="113"/>
    </row>
    <row r="99" spans="2:12" s="9" customFormat="1" ht="19.899999999999999" customHeight="1">
      <c r="B99" s="113"/>
      <c r="D99" s="114" t="s">
        <v>106</v>
      </c>
      <c r="E99" s="115"/>
      <c r="F99" s="115"/>
      <c r="G99" s="115"/>
      <c r="H99" s="115"/>
      <c r="I99" s="115"/>
      <c r="J99" s="116">
        <f>J130</f>
        <v>0</v>
      </c>
      <c r="L99" s="113"/>
    </row>
    <row r="100" spans="2:12" s="9" customFormat="1" ht="19.899999999999999" customHeight="1">
      <c r="B100" s="113"/>
      <c r="D100" s="114" t="s">
        <v>107</v>
      </c>
      <c r="E100" s="115"/>
      <c r="F100" s="115"/>
      <c r="G100" s="115"/>
      <c r="H100" s="115"/>
      <c r="I100" s="115"/>
      <c r="J100" s="116">
        <f>J136</f>
        <v>0</v>
      </c>
      <c r="L100" s="113"/>
    </row>
    <row r="101" spans="2:12" s="8" customFormat="1" ht="24.95" customHeight="1">
      <c r="B101" s="109"/>
      <c r="D101" s="110" t="s">
        <v>108</v>
      </c>
      <c r="E101" s="111"/>
      <c r="F101" s="111"/>
      <c r="G101" s="111"/>
      <c r="H101" s="111"/>
      <c r="I101" s="111"/>
      <c r="J101" s="112">
        <f>J138</f>
        <v>0</v>
      </c>
      <c r="L101" s="109"/>
    </row>
    <row r="102" spans="2:12" s="9" customFormat="1" ht="19.899999999999999" customHeight="1">
      <c r="B102" s="113"/>
      <c r="D102" s="114" t="s">
        <v>109</v>
      </c>
      <c r="E102" s="115"/>
      <c r="F102" s="115"/>
      <c r="G102" s="115"/>
      <c r="H102" s="115"/>
      <c r="I102" s="115"/>
      <c r="J102" s="116">
        <f>J139</f>
        <v>0</v>
      </c>
      <c r="L102" s="113"/>
    </row>
    <row r="103" spans="2:12" s="1" customFormat="1" ht="21.75" customHeight="1">
      <c r="B103" s="31"/>
      <c r="L103" s="31"/>
    </row>
    <row r="104" spans="2:12" s="1" customFormat="1" ht="6.95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1"/>
    </row>
    <row r="108" spans="2:12" s="1" customFormat="1" ht="6.95" customHeight="1"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31"/>
    </row>
    <row r="109" spans="2:12" s="1" customFormat="1" ht="24.95" customHeight="1">
      <c r="B109" s="31"/>
      <c r="C109" s="20" t="s">
        <v>110</v>
      </c>
      <c r="L109" s="31"/>
    </row>
    <row r="110" spans="2:12" s="1" customFormat="1" ht="6.95" customHeight="1">
      <c r="B110" s="31"/>
      <c r="L110" s="31"/>
    </row>
    <row r="111" spans="2:12" s="1" customFormat="1" ht="12" customHeight="1">
      <c r="B111" s="31"/>
      <c r="C111" s="26" t="s">
        <v>15</v>
      </c>
      <c r="L111" s="31"/>
    </row>
    <row r="112" spans="2:12" s="1" customFormat="1" ht="26.25" customHeight="1">
      <c r="B112" s="31"/>
      <c r="E112" s="230" t="str">
        <f>E7</f>
        <v>Podlahy, Serverovňa, chodba Interné, Onkológia, Kuchyňa, Šatňa centrálna sterilizácia</v>
      </c>
      <c r="F112" s="231"/>
      <c r="G112" s="231"/>
      <c r="H112" s="231"/>
      <c r="L112" s="31"/>
    </row>
    <row r="113" spans="2:65" s="1" customFormat="1" ht="12" customHeight="1">
      <c r="B113" s="31"/>
      <c r="C113" s="26" t="s">
        <v>97</v>
      </c>
      <c r="L113" s="31"/>
    </row>
    <row r="114" spans="2:65" s="1" customFormat="1" ht="16.5" customHeight="1">
      <c r="B114" s="31"/>
      <c r="E114" s="189" t="str">
        <f>E9</f>
        <v>03 - Onkológia - sesterne</v>
      </c>
      <c r="F114" s="232"/>
      <c r="G114" s="232"/>
      <c r="H114" s="232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19</v>
      </c>
      <c r="F116" s="24" t="str">
        <f>F12</f>
        <v xml:space="preserve"> </v>
      </c>
      <c r="I116" s="26" t="s">
        <v>21</v>
      </c>
      <c r="J116" s="54" t="str">
        <f>IF(J12="","",J12)</f>
        <v>20. 1. 2023</v>
      </c>
      <c r="L116" s="31"/>
    </row>
    <row r="117" spans="2:65" s="1" customFormat="1" ht="6.95" customHeight="1">
      <c r="B117" s="31"/>
      <c r="L117" s="31"/>
    </row>
    <row r="118" spans="2:65" s="1" customFormat="1" ht="15.2" customHeight="1">
      <c r="B118" s="31"/>
      <c r="C118" s="26" t="s">
        <v>23</v>
      </c>
      <c r="F118" s="24" t="str">
        <f>E15</f>
        <v>FNsP Žilina</v>
      </c>
      <c r="I118" s="26" t="s">
        <v>30</v>
      </c>
      <c r="J118" s="29" t="str">
        <f>E21</f>
        <v xml:space="preserve"> </v>
      </c>
      <c r="L118" s="31"/>
    </row>
    <row r="119" spans="2:65" s="1" customFormat="1" ht="15.2" customHeight="1">
      <c r="B119" s="31"/>
      <c r="C119" s="26" t="s">
        <v>28</v>
      </c>
      <c r="F119" s="24" t="str">
        <f>IF(E18="","",E18)</f>
        <v>Vyplň údaj</v>
      </c>
      <c r="I119" s="26" t="s">
        <v>32</v>
      </c>
      <c r="J119" s="29" t="str">
        <f>E24</f>
        <v xml:space="preserve"> 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7"/>
      <c r="C121" s="118" t="s">
        <v>111</v>
      </c>
      <c r="D121" s="119" t="s">
        <v>59</v>
      </c>
      <c r="E121" s="119" t="s">
        <v>55</v>
      </c>
      <c r="F121" s="119" t="s">
        <v>56</v>
      </c>
      <c r="G121" s="119" t="s">
        <v>112</v>
      </c>
      <c r="H121" s="119" t="s">
        <v>113</v>
      </c>
      <c r="I121" s="119" t="s">
        <v>114</v>
      </c>
      <c r="J121" s="120" t="s">
        <v>101</v>
      </c>
      <c r="K121" s="121" t="s">
        <v>115</v>
      </c>
      <c r="L121" s="117"/>
      <c r="M121" s="61" t="s">
        <v>1</v>
      </c>
      <c r="N121" s="62" t="s">
        <v>38</v>
      </c>
      <c r="O121" s="62" t="s">
        <v>116</v>
      </c>
      <c r="P121" s="62" t="s">
        <v>117</v>
      </c>
      <c r="Q121" s="62" t="s">
        <v>118</v>
      </c>
      <c r="R121" s="62" t="s">
        <v>119</v>
      </c>
      <c r="S121" s="62" t="s">
        <v>120</v>
      </c>
      <c r="T121" s="63" t="s">
        <v>121</v>
      </c>
    </row>
    <row r="122" spans="2:65" s="1" customFormat="1" ht="22.9" customHeight="1">
      <c r="B122" s="31"/>
      <c r="C122" s="66" t="s">
        <v>102</v>
      </c>
      <c r="J122" s="122">
        <f>BK122</f>
        <v>0</v>
      </c>
      <c r="L122" s="31"/>
      <c r="M122" s="64"/>
      <c r="N122" s="55"/>
      <c r="O122" s="55"/>
      <c r="P122" s="123">
        <f>P123+P138</f>
        <v>0</v>
      </c>
      <c r="Q122" s="55"/>
      <c r="R122" s="123">
        <f>R123+R138</f>
        <v>0.57041058</v>
      </c>
      <c r="S122" s="55"/>
      <c r="T122" s="124">
        <f>T123+T138</f>
        <v>5.9520000000000003E-2</v>
      </c>
      <c r="AT122" s="16" t="s">
        <v>73</v>
      </c>
      <c r="AU122" s="16" t="s">
        <v>103</v>
      </c>
      <c r="BK122" s="125">
        <f>BK123+BK138</f>
        <v>0</v>
      </c>
    </row>
    <row r="123" spans="2:65" s="11" customFormat="1" ht="25.9" customHeight="1">
      <c r="B123" s="126"/>
      <c r="D123" s="127" t="s">
        <v>73</v>
      </c>
      <c r="E123" s="128" t="s">
        <v>122</v>
      </c>
      <c r="F123" s="128" t="s">
        <v>123</v>
      </c>
      <c r="I123" s="129"/>
      <c r="J123" s="130">
        <f>BK123</f>
        <v>0</v>
      </c>
      <c r="L123" s="126"/>
      <c r="M123" s="131"/>
      <c r="P123" s="132">
        <f>P124+P130+P136</f>
        <v>0</v>
      </c>
      <c r="R123" s="132">
        <f>R124+R130+R136</f>
        <v>0.31327517999999999</v>
      </c>
      <c r="T123" s="133">
        <f>T124+T130+T136</f>
        <v>0</v>
      </c>
      <c r="AR123" s="127" t="s">
        <v>82</v>
      </c>
      <c r="AT123" s="134" t="s">
        <v>73</v>
      </c>
      <c r="AU123" s="134" t="s">
        <v>74</v>
      </c>
      <c r="AY123" s="127" t="s">
        <v>124</v>
      </c>
      <c r="BK123" s="135">
        <f>BK124+BK130+BK136</f>
        <v>0</v>
      </c>
    </row>
    <row r="124" spans="2:65" s="11" customFormat="1" ht="22.9" customHeight="1">
      <c r="B124" s="126"/>
      <c r="D124" s="127" t="s">
        <v>73</v>
      </c>
      <c r="E124" s="136" t="s">
        <v>125</v>
      </c>
      <c r="F124" s="136" t="s">
        <v>126</v>
      </c>
      <c r="I124" s="129"/>
      <c r="J124" s="137">
        <f>BK124</f>
        <v>0</v>
      </c>
      <c r="L124" s="126"/>
      <c r="M124" s="131"/>
      <c r="P124" s="132">
        <f>SUM(P125:P129)</f>
        <v>0</v>
      </c>
      <c r="R124" s="132">
        <f>SUM(R125:R129)</f>
        <v>0.31327517999999999</v>
      </c>
      <c r="T124" s="133">
        <f>SUM(T125:T129)</f>
        <v>0</v>
      </c>
      <c r="AR124" s="127" t="s">
        <v>82</v>
      </c>
      <c r="AT124" s="134" t="s">
        <v>73</v>
      </c>
      <c r="AU124" s="134" t="s">
        <v>82</v>
      </c>
      <c r="AY124" s="127" t="s">
        <v>124</v>
      </c>
      <c r="BK124" s="135">
        <f>SUM(BK125:BK129)</f>
        <v>0</v>
      </c>
    </row>
    <row r="125" spans="2:65" s="1" customFormat="1" ht="24.2" customHeight="1">
      <c r="B125" s="31"/>
      <c r="C125" s="138" t="s">
        <v>82</v>
      </c>
      <c r="D125" s="138" t="s">
        <v>127</v>
      </c>
      <c r="E125" s="139" t="s">
        <v>128</v>
      </c>
      <c r="F125" s="140" t="s">
        <v>129</v>
      </c>
      <c r="G125" s="141" t="s">
        <v>130</v>
      </c>
      <c r="H125" s="142">
        <v>25.387</v>
      </c>
      <c r="I125" s="143"/>
      <c r="J125" s="144">
        <f>ROUND(I125*H125,2)</f>
        <v>0</v>
      </c>
      <c r="K125" s="145"/>
      <c r="L125" s="31"/>
      <c r="M125" s="146" t="s">
        <v>1</v>
      </c>
      <c r="N125" s="147" t="s">
        <v>40</v>
      </c>
      <c r="P125" s="148">
        <f>O125*H125</f>
        <v>0</v>
      </c>
      <c r="Q125" s="148">
        <v>0</v>
      </c>
      <c r="R125" s="148">
        <f>Q125*H125</f>
        <v>0</v>
      </c>
      <c r="S125" s="148">
        <v>0</v>
      </c>
      <c r="T125" s="149">
        <f>S125*H125</f>
        <v>0</v>
      </c>
      <c r="AR125" s="150" t="s">
        <v>131</v>
      </c>
      <c r="AT125" s="150" t="s">
        <v>127</v>
      </c>
      <c r="AU125" s="150" t="s">
        <v>132</v>
      </c>
      <c r="AY125" s="16" t="s">
        <v>124</v>
      </c>
      <c r="BE125" s="151">
        <f>IF(N125="základná",J125,0)</f>
        <v>0</v>
      </c>
      <c r="BF125" s="151">
        <f>IF(N125="znížená",J125,0)</f>
        <v>0</v>
      </c>
      <c r="BG125" s="151">
        <f>IF(N125="zákl. prenesená",J125,0)</f>
        <v>0</v>
      </c>
      <c r="BH125" s="151">
        <f>IF(N125="zníž. prenesená",J125,0)</f>
        <v>0</v>
      </c>
      <c r="BI125" s="151">
        <f>IF(N125="nulová",J125,0)</f>
        <v>0</v>
      </c>
      <c r="BJ125" s="16" t="s">
        <v>132</v>
      </c>
      <c r="BK125" s="151">
        <f>ROUND(I125*H125,2)</f>
        <v>0</v>
      </c>
      <c r="BL125" s="16" t="s">
        <v>131</v>
      </c>
      <c r="BM125" s="150" t="s">
        <v>297</v>
      </c>
    </row>
    <row r="126" spans="2:65" s="12" customFormat="1" ht="11.25">
      <c r="B126" s="163"/>
      <c r="D126" s="164" t="s">
        <v>140</v>
      </c>
      <c r="E126" s="170" t="s">
        <v>1</v>
      </c>
      <c r="F126" s="165" t="s">
        <v>298</v>
      </c>
      <c r="H126" s="166">
        <v>25.387</v>
      </c>
      <c r="I126" s="167"/>
      <c r="L126" s="163"/>
      <c r="M126" s="168"/>
      <c r="T126" s="169"/>
      <c r="AT126" s="170" t="s">
        <v>140</v>
      </c>
      <c r="AU126" s="170" t="s">
        <v>132</v>
      </c>
      <c r="AV126" s="12" t="s">
        <v>132</v>
      </c>
      <c r="AW126" s="12" t="s">
        <v>31</v>
      </c>
      <c r="AX126" s="12" t="s">
        <v>82</v>
      </c>
      <c r="AY126" s="170" t="s">
        <v>124</v>
      </c>
    </row>
    <row r="127" spans="2:65" s="1" customFormat="1" ht="24.2" customHeight="1">
      <c r="B127" s="31"/>
      <c r="C127" s="152" t="s">
        <v>132</v>
      </c>
      <c r="D127" s="152" t="s">
        <v>134</v>
      </c>
      <c r="E127" s="153" t="s">
        <v>135</v>
      </c>
      <c r="F127" s="154" t="s">
        <v>136</v>
      </c>
      <c r="G127" s="155" t="s">
        <v>137</v>
      </c>
      <c r="H127" s="156">
        <v>5.077</v>
      </c>
      <c r="I127" s="157"/>
      <c r="J127" s="158">
        <f>ROUND(I127*H127,2)</f>
        <v>0</v>
      </c>
      <c r="K127" s="159"/>
      <c r="L127" s="160"/>
      <c r="M127" s="161" t="s">
        <v>1</v>
      </c>
      <c r="N127" s="162" t="s">
        <v>40</v>
      </c>
      <c r="P127" s="148">
        <f>O127*H127</f>
        <v>0</v>
      </c>
      <c r="Q127" s="148">
        <v>1E-3</v>
      </c>
      <c r="R127" s="148">
        <f>Q127*H127</f>
        <v>5.0769999999999999E-3</v>
      </c>
      <c r="S127" s="148">
        <v>0</v>
      </c>
      <c r="T127" s="149">
        <f>S127*H127</f>
        <v>0</v>
      </c>
      <c r="AR127" s="150" t="s">
        <v>138</v>
      </c>
      <c r="AT127" s="150" t="s">
        <v>134</v>
      </c>
      <c r="AU127" s="150" t="s">
        <v>132</v>
      </c>
      <c r="AY127" s="16" t="s">
        <v>124</v>
      </c>
      <c r="BE127" s="151">
        <f>IF(N127="základná",J127,0)</f>
        <v>0</v>
      </c>
      <c r="BF127" s="151">
        <f>IF(N127="znížená",J127,0)</f>
        <v>0</v>
      </c>
      <c r="BG127" s="151">
        <f>IF(N127="zákl. prenesená",J127,0)</f>
        <v>0</v>
      </c>
      <c r="BH127" s="151">
        <f>IF(N127="zníž. prenesená",J127,0)</f>
        <v>0</v>
      </c>
      <c r="BI127" s="151">
        <f>IF(N127="nulová",J127,0)</f>
        <v>0</v>
      </c>
      <c r="BJ127" s="16" t="s">
        <v>132</v>
      </c>
      <c r="BK127" s="151">
        <f>ROUND(I127*H127,2)</f>
        <v>0</v>
      </c>
      <c r="BL127" s="16" t="s">
        <v>131</v>
      </c>
      <c r="BM127" s="150" t="s">
        <v>299</v>
      </c>
    </row>
    <row r="128" spans="2:65" s="12" customFormat="1" ht="11.25">
      <c r="B128" s="163"/>
      <c r="D128" s="164" t="s">
        <v>140</v>
      </c>
      <c r="F128" s="165" t="s">
        <v>300</v>
      </c>
      <c r="H128" s="166">
        <v>5.077</v>
      </c>
      <c r="I128" s="167"/>
      <c r="L128" s="163"/>
      <c r="M128" s="168"/>
      <c r="T128" s="169"/>
      <c r="AT128" s="170" t="s">
        <v>140</v>
      </c>
      <c r="AU128" s="170" t="s">
        <v>132</v>
      </c>
      <c r="AV128" s="12" t="s">
        <v>132</v>
      </c>
      <c r="AW128" s="12" t="s">
        <v>4</v>
      </c>
      <c r="AX128" s="12" t="s">
        <v>82</v>
      </c>
      <c r="AY128" s="170" t="s">
        <v>124</v>
      </c>
    </row>
    <row r="129" spans="2:65" s="1" customFormat="1" ht="24.2" customHeight="1">
      <c r="B129" s="31"/>
      <c r="C129" s="138" t="s">
        <v>142</v>
      </c>
      <c r="D129" s="138" t="s">
        <v>127</v>
      </c>
      <c r="E129" s="139" t="s">
        <v>255</v>
      </c>
      <c r="F129" s="140" t="s">
        <v>256</v>
      </c>
      <c r="G129" s="141" t="s">
        <v>130</v>
      </c>
      <c r="H129" s="142">
        <v>25.387</v>
      </c>
      <c r="I129" s="143"/>
      <c r="J129" s="144">
        <f>ROUND(I129*H129,2)</f>
        <v>0</v>
      </c>
      <c r="K129" s="145"/>
      <c r="L129" s="31"/>
      <c r="M129" s="146" t="s">
        <v>1</v>
      </c>
      <c r="N129" s="147" t="s">
        <v>40</v>
      </c>
      <c r="P129" s="148">
        <f>O129*H129</f>
        <v>0</v>
      </c>
      <c r="Q129" s="148">
        <v>1.214E-2</v>
      </c>
      <c r="R129" s="148">
        <f>Q129*H129</f>
        <v>0.30819817999999999</v>
      </c>
      <c r="S129" s="148">
        <v>0</v>
      </c>
      <c r="T129" s="149">
        <f>S129*H129</f>
        <v>0</v>
      </c>
      <c r="AR129" s="150" t="s">
        <v>131</v>
      </c>
      <c r="AT129" s="150" t="s">
        <v>127</v>
      </c>
      <c r="AU129" s="150" t="s">
        <v>132</v>
      </c>
      <c r="AY129" s="16" t="s">
        <v>124</v>
      </c>
      <c r="BE129" s="151">
        <f>IF(N129="základná",J129,0)</f>
        <v>0</v>
      </c>
      <c r="BF129" s="151">
        <f>IF(N129="znížená",J129,0)</f>
        <v>0</v>
      </c>
      <c r="BG129" s="151">
        <f>IF(N129="zákl. prenesená",J129,0)</f>
        <v>0</v>
      </c>
      <c r="BH129" s="151">
        <f>IF(N129="zníž. prenesená",J129,0)</f>
        <v>0</v>
      </c>
      <c r="BI129" s="151">
        <f>IF(N129="nulová",J129,0)</f>
        <v>0</v>
      </c>
      <c r="BJ129" s="16" t="s">
        <v>132</v>
      </c>
      <c r="BK129" s="151">
        <f>ROUND(I129*H129,2)</f>
        <v>0</v>
      </c>
      <c r="BL129" s="16" t="s">
        <v>131</v>
      </c>
      <c r="BM129" s="150" t="s">
        <v>301</v>
      </c>
    </row>
    <row r="130" spans="2:65" s="11" customFormat="1" ht="22.9" customHeight="1">
      <c r="B130" s="126"/>
      <c r="D130" s="127" t="s">
        <v>73</v>
      </c>
      <c r="E130" s="136" t="s">
        <v>146</v>
      </c>
      <c r="F130" s="136" t="s">
        <v>147</v>
      </c>
      <c r="I130" s="129"/>
      <c r="J130" s="137">
        <f>BK130</f>
        <v>0</v>
      </c>
      <c r="L130" s="126"/>
      <c r="M130" s="131"/>
      <c r="P130" s="132">
        <f>SUM(P131:P135)</f>
        <v>0</v>
      </c>
      <c r="R130" s="132">
        <f>SUM(R131:R135)</f>
        <v>0</v>
      </c>
      <c r="T130" s="133">
        <f>SUM(T131:T135)</f>
        <v>0</v>
      </c>
      <c r="AR130" s="127" t="s">
        <v>82</v>
      </c>
      <c r="AT130" s="134" t="s">
        <v>73</v>
      </c>
      <c r="AU130" s="134" t="s">
        <v>82</v>
      </c>
      <c r="AY130" s="127" t="s">
        <v>124</v>
      </c>
      <c r="BK130" s="135">
        <f>SUM(BK131:BK135)</f>
        <v>0</v>
      </c>
    </row>
    <row r="131" spans="2:65" s="1" customFormat="1" ht="21.75" customHeight="1">
      <c r="B131" s="31"/>
      <c r="C131" s="138" t="s">
        <v>131</v>
      </c>
      <c r="D131" s="138" t="s">
        <v>127</v>
      </c>
      <c r="E131" s="139" t="s">
        <v>148</v>
      </c>
      <c r="F131" s="140" t="s">
        <v>149</v>
      </c>
      <c r="G131" s="141" t="s">
        <v>150</v>
      </c>
      <c r="H131" s="142">
        <v>0.06</v>
      </c>
      <c r="I131" s="143"/>
      <c r="J131" s="144">
        <f>ROUND(I131*H131,2)</f>
        <v>0</v>
      </c>
      <c r="K131" s="145"/>
      <c r="L131" s="31"/>
      <c r="M131" s="146" t="s">
        <v>1</v>
      </c>
      <c r="N131" s="147" t="s">
        <v>40</v>
      </c>
      <c r="P131" s="148">
        <f>O131*H131</f>
        <v>0</v>
      </c>
      <c r="Q131" s="148">
        <v>0</v>
      </c>
      <c r="R131" s="148">
        <f>Q131*H131</f>
        <v>0</v>
      </c>
      <c r="S131" s="148">
        <v>0</v>
      </c>
      <c r="T131" s="149">
        <f>S131*H131</f>
        <v>0</v>
      </c>
      <c r="AR131" s="150" t="s">
        <v>131</v>
      </c>
      <c r="AT131" s="150" t="s">
        <v>127</v>
      </c>
      <c r="AU131" s="150" t="s">
        <v>132</v>
      </c>
      <c r="AY131" s="16" t="s">
        <v>124</v>
      </c>
      <c r="BE131" s="151">
        <f>IF(N131="základná",J131,0)</f>
        <v>0</v>
      </c>
      <c r="BF131" s="151">
        <f>IF(N131="znížená",J131,0)</f>
        <v>0</v>
      </c>
      <c r="BG131" s="151">
        <f>IF(N131="zákl. prenesená",J131,0)</f>
        <v>0</v>
      </c>
      <c r="BH131" s="151">
        <f>IF(N131="zníž. prenesená",J131,0)</f>
        <v>0</v>
      </c>
      <c r="BI131" s="151">
        <f>IF(N131="nulová",J131,0)</f>
        <v>0</v>
      </c>
      <c r="BJ131" s="16" t="s">
        <v>132</v>
      </c>
      <c r="BK131" s="151">
        <f>ROUND(I131*H131,2)</f>
        <v>0</v>
      </c>
      <c r="BL131" s="16" t="s">
        <v>131</v>
      </c>
      <c r="BM131" s="150" t="s">
        <v>302</v>
      </c>
    </row>
    <row r="132" spans="2:65" s="1" customFormat="1" ht="24.2" customHeight="1">
      <c r="B132" s="31"/>
      <c r="C132" s="138" t="s">
        <v>152</v>
      </c>
      <c r="D132" s="138" t="s">
        <v>127</v>
      </c>
      <c r="E132" s="139" t="s">
        <v>153</v>
      </c>
      <c r="F132" s="140" t="s">
        <v>154</v>
      </c>
      <c r="G132" s="141" t="s">
        <v>150</v>
      </c>
      <c r="H132" s="142">
        <v>0.6</v>
      </c>
      <c r="I132" s="143"/>
      <c r="J132" s="144">
        <f>ROUND(I132*H132,2)</f>
        <v>0</v>
      </c>
      <c r="K132" s="145"/>
      <c r="L132" s="31"/>
      <c r="M132" s="146" t="s">
        <v>1</v>
      </c>
      <c r="N132" s="147" t="s">
        <v>40</v>
      </c>
      <c r="P132" s="148">
        <f>O132*H132</f>
        <v>0</v>
      </c>
      <c r="Q132" s="148">
        <v>0</v>
      </c>
      <c r="R132" s="148">
        <f>Q132*H132</f>
        <v>0</v>
      </c>
      <c r="S132" s="148">
        <v>0</v>
      </c>
      <c r="T132" s="149">
        <f>S132*H132</f>
        <v>0</v>
      </c>
      <c r="AR132" s="150" t="s">
        <v>131</v>
      </c>
      <c r="AT132" s="150" t="s">
        <v>127</v>
      </c>
      <c r="AU132" s="150" t="s">
        <v>132</v>
      </c>
      <c r="AY132" s="16" t="s">
        <v>124</v>
      </c>
      <c r="BE132" s="151">
        <f>IF(N132="základná",J132,0)</f>
        <v>0</v>
      </c>
      <c r="BF132" s="151">
        <f>IF(N132="znížená",J132,0)</f>
        <v>0</v>
      </c>
      <c r="BG132" s="151">
        <f>IF(N132="zákl. prenesená",J132,0)</f>
        <v>0</v>
      </c>
      <c r="BH132" s="151">
        <f>IF(N132="zníž. prenesená",J132,0)</f>
        <v>0</v>
      </c>
      <c r="BI132" s="151">
        <f>IF(N132="nulová",J132,0)</f>
        <v>0</v>
      </c>
      <c r="BJ132" s="16" t="s">
        <v>132</v>
      </c>
      <c r="BK132" s="151">
        <f>ROUND(I132*H132,2)</f>
        <v>0</v>
      </c>
      <c r="BL132" s="16" t="s">
        <v>131</v>
      </c>
      <c r="BM132" s="150" t="s">
        <v>303</v>
      </c>
    </row>
    <row r="133" spans="2:65" s="1" customFormat="1" ht="24.2" customHeight="1">
      <c r="B133" s="31"/>
      <c r="C133" s="138" t="s">
        <v>125</v>
      </c>
      <c r="D133" s="138" t="s">
        <v>127</v>
      </c>
      <c r="E133" s="139" t="s">
        <v>156</v>
      </c>
      <c r="F133" s="140" t="s">
        <v>157</v>
      </c>
      <c r="G133" s="141" t="s">
        <v>150</v>
      </c>
      <c r="H133" s="142">
        <v>0.06</v>
      </c>
      <c r="I133" s="143"/>
      <c r="J133" s="144">
        <f>ROUND(I133*H133,2)</f>
        <v>0</v>
      </c>
      <c r="K133" s="145"/>
      <c r="L133" s="31"/>
      <c r="M133" s="146" t="s">
        <v>1</v>
      </c>
      <c r="N133" s="147" t="s">
        <v>40</v>
      </c>
      <c r="P133" s="148">
        <f>O133*H133</f>
        <v>0</v>
      </c>
      <c r="Q133" s="148">
        <v>0</v>
      </c>
      <c r="R133" s="148">
        <f>Q133*H133</f>
        <v>0</v>
      </c>
      <c r="S133" s="148">
        <v>0</v>
      </c>
      <c r="T133" s="149">
        <f>S133*H133</f>
        <v>0</v>
      </c>
      <c r="AR133" s="150" t="s">
        <v>131</v>
      </c>
      <c r="AT133" s="150" t="s">
        <v>127</v>
      </c>
      <c r="AU133" s="150" t="s">
        <v>132</v>
      </c>
      <c r="AY133" s="16" t="s">
        <v>124</v>
      </c>
      <c r="BE133" s="151">
        <f>IF(N133="základná",J133,0)</f>
        <v>0</v>
      </c>
      <c r="BF133" s="151">
        <f>IF(N133="znížená",J133,0)</f>
        <v>0</v>
      </c>
      <c r="BG133" s="151">
        <f>IF(N133="zákl. prenesená",J133,0)</f>
        <v>0</v>
      </c>
      <c r="BH133" s="151">
        <f>IF(N133="zníž. prenesená",J133,0)</f>
        <v>0</v>
      </c>
      <c r="BI133" s="151">
        <f>IF(N133="nulová",J133,0)</f>
        <v>0</v>
      </c>
      <c r="BJ133" s="16" t="s">
        <v>132</v>
      </c>
      <c r="BK133" s="151">
        <f>ROUND(I133*H133,2)</f>
        <v>0</v>
      </c>
      <c r="BL133" s="16" t="s">
        <v>131</v>
      </c>
      <c r="BM133" s="150" t="s">
        <v>304</v>
      </c>
    </row>
    <row r="134" spans="2:65" s="1" customFormat="1" ht="24.2" customHeight="1">
      <c r="B134" s="31"/>
      <c r="C134" s="138" t="s">
        <v>159</v>
      </c>
      <c r="D134" s="138" t="s">
        <v>127</v>
      </c>
      <c r="E134" s="139" t="s">
        <v>160</v>
      </c>
      <c r="F134" s="140" t="s">
        <v>161</v>
      </c>
      <c r="G134" s="141" t="s">
        <v>150</v>
      </c>
      <c r="H134" s="142">
        <v>1.2</v>
      </c>
      <c r="I134" s="143"/>
      <c r="J134" s="144">
        <f>ROUND(I134*H134,2)</f>
        <v>0</v>
      </c>
      <c r="K134" s="145"/>
      <c r="L134" s="31"/>
      <c r="M134" s="146" t="s">
        <v>1</v>
      </c>
      <c r="N134" s="147" t="s">
        <v>40</v>
      </c>
      <c r="P134" s="148">
        <f>O134*H134</f>
        <v>0</v>
      </c>
      <c r="Q134" s="148">
        <v>0</v>
      </c>
      <c r="R134" s="148">
        <f>Q134*H134</f>
        <v>0</v>
      </c>
      <c r="S134" s="148">
        <v>0</v>
      </c>
      <c r="T134" s="149">
        <f>S134*H134</f>
        <v>0</v>
      </c>
      <c r="AR134" s="150" t="s">
        <v>131</v>
      </c>
      <c r="AT134" s="150" t="s">
        <v>127</v>
      </c>
      <c r="AU134" s="150" t="s">
        <v>132</v>
      </c>
      <c r="AY134" s="16" t="s">
        <v>124</v>
      </c>
      <c r="BE134" s="151">
        <f>IF(N134="základná",J134,0)</f>
        <v>0</v>
      </c>
      <c r="BF134" s="151">
        <f>IF(N134="znížená",J134,0)</f>
        <v>0</v>
      </c>
      <c r="BG134" s="151">
        <f>IF(N134="zákl. prenesená",J134,0)</f>
        <v>0</v>
      </c>
      <c r="BH134" s="151">
        <f>IF(N134="zníž. prenesená",J134,0)</f>
        <v>0</v>
      </c>
      <c r="BI134" s="151">
        <f>IF(N134="nulová",J134,0)</f>
        <v>0</v>
      </c>
      <c r="BJ134" s="16" t="s">
        <v>132</v>
      </c>
      <c r="BK134" s="151">
        <f>ROUND(I134*H134,2)</f>
        <v>0</v>
      </c>
      <c r="BL134" s="16" t="s">
        <v>131</v>
      </c>
      <c r="BM134" s="150" t="s">
        <v>305</v>
      </c>
    </row>
    <row r="135" spans="2:65" s="1" customFormat="1" ht="24.2" customHeight="1">
      <c r="B135" s="31"/>
      <c r="C135" s="138" t="s">
        <v>138</v>
      </c>
      <c r="D135" s="138" t="s">
        <v>127</v>
      </c>
      <c r="E135" s="139" t="s">
        <v>262</v>
      </c>
      <c r="F135" s="140" t="s">
        <v>263</v>
      </c>
      <c r="G135" s="141" t="s">
        <v>150</v>
      </c>
      <c r="H135" s="142">
        <v>0.06</v>
      </c>
      <c r="I135" s="143"/>
      <c r="J135" s="144">
        <f>ROUND(I135*H135,2)</f>
        <v>0</v>
      </c>
      <c r="K135" s="145"/>
      <c r="L135" s="31"/>
      <c r="M135" s="146" t="s">
        <v>1</v>
      </c>
      <c r="N135" s="147" t="s">
        <v>40</v>
      </c>
      <c r="P135" s="148">
        <f>O135*H135</f>
        <v>0</v>
      </c>
      <c r="Q135" s="148">
        <v>0</v>
      </c>
      <c r="R135" s="148">
        <f>Q135*H135</f>
        <v>0</v>
      </c>
      <c r="S135" s="148">
        <v>0</v>
      </c>
      <c r="T135" s="149">
        <f>S135*H135</f>
        <v>0</v>
      </c>
      <c r="AR135" s="150" t="s">
        <v>131</v>
      </c>
      <c r="AT135" s="150" t="s">
        <v>127</v>
      </c>
      <c r="AU135" s="150" t="s">
        <v>132</v>
      </c>
      <c r="AY135" s="16" t="s">
        <v>124</v>
      </c>
      <c r="BE135" s="151">
        <f>IF(N135="základná",J135,0)</f>
        <v>0</v>
      </c>
      <c r="BF135" s="151">
        <f>IF(N135="znížená",J135,0)</f>
        <v>0</v>
      </c>
      <c r="BG135" s="151">
        <f>IF(N135="zákl. prenesená",J135,0)</f>
        <v>0</v>
      </c>
      <c r="BH135" s="151">
        <f>IF(N135="zníž. prenesená",J135,0)</f>
        <v>0</v>
      </c>
      <c r="BI135" s="151">
        <f>IF(N135="nulová",J135,0)</f>
        <v>0</v>
      </c>
      <c r="BJ135" s="16" t="s">
        <v>132</v>
      </c>
      <c r="BK135" s="151">
        <f>ROUND(I135*H135,2)</f>
        <v>0</v>
      </c>
      <c r="BL135" s="16" t="s">
        <v>131</v>
      </c>
      <c r="BM135" s="150" t="s">
        <v>306</v>
      </c>
    </row>
    <row r="136" spans="2:65" s="11" customFormat="1" ht="22.9" customHeight="1">
      <c r="B136" s="126"/>
      <c r="D136" s="127" t="s">
        <v>73</v>
      </c>
      <c r="E136" s="136" t="s">
        <v>166</v>
      </c>
      <c r="F136" s="136" t="s">
        <v>167</v>
      </c>
      <c r="I136" s="129"/>
      <c r="J136" s="137">
        <f>BK136</f>
        <v>0</v>
      </c>
      <c r="L136" s="126"/>
      <c r="M136" s="131"/>
      <c r="P136" s="132">
        <f>P137</f>
        <v>0</v>
      </c>
      <c r="R136" s="132">
        <f>R137</f>
        <v>0</v>
      </c>
      <c r="T136" s="133">
        <f>T137</f>
        <v>0</v>
      </c>
      <c r="AR136" s="127" t="s">
        <v>82</v>
      </c>
      <c r="AT136" s="134" t="s">
        <v>73</v>
      </c>
      <c r="AU136" s="134" t="s">
        <v>82</v>
      </c>
      <c r="AY136" s="127" t="s">
        <v>124</v>
      </c>
      <c r="BK136" s="135">
        <f>BK137</f>
        <v>0</v>
      </c>
    </row>
    <row r="137" spans="2:65" s="1" customFormat="1" ht="24.2" customHeight="1">
      <c r="B137" s="31"/>
      <c r="C137" s="138" t="s">
        <v>146</v>
      </c>
      <c r="D137" s="138" t="s">
        <v>127</v>
      </c>
      <c r="E137" s="139" t="s">
        <v>168</v>
      </c>
      <c r="F137" s="140" t="s">
        <v>169</v>
      </c>
      <c r="G137" s="141" t="s">
        <v>150</v>
      </c>
      <c r="H137" s="142">
        <v>0.313</v>
      </c>
      <c r="I137" s="143"/>
      <c r="J137" s="144">
        <f>ROUND(I137*H137,2)</f>
        <v>0</v>
      </c>
      <c r="K137" s="145"/>
      <c r="L137" s="31"/>
      <c r="M137" s="146" t="s">
        <v>1</v>
      </c>
      <c r="N137" s="147" t="s">
        <v>40</v>
      </c>
      <c r="P137" s="148">
        <f>O137*H137</f>
        <v>0</v>
      </c>
      <c r="Q137" s="148">
        <v>0</v>
      </c>
      <c r="R137" s="148">
        <f>Q137*H137</f>
        <v>0</v>
      </c>
      <c r="S137" s="148">
        <v>0</v>
      </c>
      <c r="T137" s="149">
        <f>S137*H137</f>
        <v>0</v>
      </c>
      <c r="AR137" s="150" t="s">
        <v>131</v>
      </c>
      <c r="AT137" s="150" t="s">
        <v>127</v>
      </c>
      <c r="AU137" s="150" t="s">
        <v>132</v>
      </c>
      <c r="AY137" s="16" t="s">
        <v>124</v>
      </c>
      <c r="BE137" s="151">
        <f>IF(N137="základná",J137,0)</f>
        <v>0</v>
      </c>
      <c r="BF137" s="151">
        <f>IF(N137="znížená",J137,0)</f>
        <v>0</v>
      </c>
      <c r="BG137" s="151">
        <f>IF(N137="zákl. prenesená",J137,0)</f>
        <v>0</v>
      </c>
      <c r="BH137" s="151">
        <f>IF(N137="zníž. prenesená",J137,0)</f>
        <v>0</v>
      </c>
      <c r="BI137" s="151">
        <f>IF(N137="nulová",J137,0)</f>
        <v>0</v>
      </c>
      <c r="BJ137" s="16" t="s">
        <v>132</v>
      </c>
      <c r="BK137" s="151">
        <f>ROUND(I137*H137,2)</f>
        <v>0</v>
      </c>
      <c r="BL137" s="16" t="s">
        <v>131</v>
      </c>
      <c r="BM137" s="150" t="s">
        <v>307</v>
      </c>
    </row>
    <row r="138" spans="2:65" s="11" customFormat="1" ht="25.9" customHeight="1">
      <c r="B138" s="126"/>
      <c r="D138" s="127" t="s">
        <v>73</v>
      </c>
      <c r="E138" s="128" t="s">
        <v>171</v>
      </c>
      <c r="F138" s="128" t="s">
        <v>172</v>
      </c>
      <c r="I138" s="129"/>
      <c r="J138" s="130">
        <f>BK138</f>
        <v>0</v>
      </c>
      <c r="L138" s="126"/>
      <c r="M138" s="131"/>
      <c r="P138" s="132">
        <f>P139</f>
        <v>0</v>
      </c>
      <c r="R138" s="132">
        <f>R139</f>
        <v>0.25713540000000001</v>
      </c>
      <c r="T138" s="133">
        <f>T139</f>
        <v>5.9520000000000003E-2</v>
      </c>
      <c r="AR138" s="127" t="s">
        <v>132</v>
      </c>
      <c r="AT138" s="134" t="s">
        <v>73</v>
      </c>
      <c r="AU138" s="134" t="s">
        <v>74</v>
      </c>
      <c r="AY138" s="127" t="s">
        <v>124</v>
      </c>
      <c r="BK138" s="135">
        <f>BK139</f>
        <v>0</v>
      </c>
    </row>
    <row r="139" spans="2:65" s="11" customFormat="1" ht="22.9" customHeight="1">
      <c r="B139" s="126"/>
      <c r="D139" s="127" t="s">
        <v>73</v>
      </c>
      <c r="E139" s="136" t="s">
        <v>173</v>
      </c>
      <c r="F139" s="136" t="s">
        <v>174</v>
      </c>
      <c r="I139" s="129"/>
      <c r="J139" s="137">
        <f>BK139</f>
        <v>0</v>
      </c>
      <c r="L139" s="126"/>
      <c r="M139" s="131"/>
      <c r="P139" s="132">
        <f>SUM(P140:P160)</f>
        <v>0</v>
      </c>
      <c r="R139" s="132">
        <f>SUM(R140:R160)</f>
        <v>0.25713540000000001</v>
      </c>
      <c r="T139" s="133">
        <f>SUM(T140:T160)</f>
        <v>5.9520000000000003E-2</v>
      </c>
      <c r="AR139" s="127" t="s">
        <v>132</v>
      </c>
      <c r="AT139" s="134" t="s">
        <v>73</v>
      </c>
      <c r="AU139" s="134" t="s">
        <v>82</v>
      </c>
      <c r="AY139" s="127" t="s">
        <v>124</v>
      </c>
      <c r="BK139" s="135">
        <f>SUM(BK140:BK160)</f>
        <v>0</v>
      </c>
    </row>
    <row r="140" spans="2:65" s="1" customFormat="1" ht="16.5" customHeight="1">
      <c r="B140" s="31"/>
      <c r="C140" s="138" t="s">
        <v>175</v>
      </c>
      <c r="D140" s="138" t="s">
        <v>127</v>
      </c>
      <c r="E140" s="139" t="s">
        <v>176</v>
      </c>
      <c r="F140" s="140" t="s">
        <v>177</v>
      </c>
      <c r="G140" s="141" t="s">
        <v>178</v>
      </c>
      <c r="H140" s="142">
        <v>29.76</v>
      </c>
      <c r="I140" s="143"/>
      <c r="J140" s="144">
        <f>ROUND(I140*H140,2)</f>
        <v>0</v>
      </c>
      <c r="K140" s="145"/>
      <c r="L140" s="31"/>
      <c r="M140" s="146" t="s">
        <v>1</v>
      </c>
      <c r="N140" s="147" t="s">
        <v>40</v>
      </c>
      <c r="P140" s="148">
        <f>O140*H140</f>
        <v>0</v>
      </c>
      <c r="Q140" s="148">
        <v>0</v>
      </c>
      <c r="R140" s="148">
        <f>Q140*H140</f>
        <v>0</v>
      </c>
      <c r="S140" s="148">
        <v>1E-3</v>
      </c>
      <c r="T140" s="149">
        <f>S140*H140</f>
        <v>2.9760000000000002E-2</v>
      </c>
      <c r="AR140" s="150" t="s">
        <v>179</v>
      </c>
      <c r="AT140" s="150" t="s">
        <v>127</v>
      </c>
      <c r="AU140" s="150" t="s">
        <v>132</v>
      </c>
      <c r="AY140" s="16" t="s">
        <v>124</v>
      </c>
      <c r="BE140" s="151">
        <f>IF(N140="základná",J140,0)</f>
        <v>0</v>
      </c>
      <c r="BF140" s="151">
        <f>IF(N140="znížená",J140,0)</f>
        <v>0</v>
      </c>
      <c r="BG140" s="151">
        <f>IF(N140="zákl. prenesená",J140,0)</f>
        <v>0</v>
      </c>
      <c r="BH140" s="151">
        <f>IF(N140="zníž. prenesená",J140,0)</f>
        <v>0</v>
      </c>
      <c r="BI140" s="151">
        <f>IF(N140="nulová",J140,0)</f>
        <v>0</v>
      </c>
      <c r="BJ140" s="16" t="s">
        <v>132</v>
      </c>
      <c r="BK140" s="151">
        <f>ROUND(I140*H140,2)</f>
        <v>0</v>
      </c>
      <c r="BL140" s="16" t="s">
        <v>179</v>
      </c>
      <c r="BM140" s="150" t="s">
        <v>308</v>
      </c>
    </row>
    <row r="141" spans="2:65" s="12" customFormat="1" ht="11.25">
      <c r="B141" s="163"/>
      <c r="D141" s="164" t="s">
        <v>140</v>
      </c>
      <c r="E141" s="170" t="s">
        <v>1</v>
      </c>
      <c r="F141" s="165" t="s">
        <v>309</v>
      </c>
      <c r="H141" s="166">
        <v>29.76</v>
      </c>
      <c r="I141" s="167"/>
      <c r="L141" s="163"/>
      <c r="M141" s="168"/>
      <c r="T141" s="169"/>
      <c r="AT141" s="170" t="s">
        <v>140</v>
      </c>
      <c r="AU141" s="170" t="s">
        <v>132</v>
      </c>
      <c r="AV141" s="12" t="s">
        <v>132</v>
      </c>
      <c r="AW141" s="12" t="s">
        <v>31</v>
      </c>
      <c r="AX141" s="12" t="s">
        <v>82</v>
      </c>
      <c r="AY141" s="170" t="s">
        <v>124</v>
      </c>
    </row>
    <row r="142" spans="2:65" s="1" customFormat="1" ht="16.5" customHeight="1">
      <c r="B142" s="31"/>
      <c r="C142" s="138" t="s">
        <v>181</v>
      </c>
      <c r="D142" s="138" t="s">
        <v>127</v>
      </c>
      <c r="E142" s="139" t="s">
        <v>269</v>
      </c>
      <c r="F142" s="140" t="s">
        <v>183</v>
      </c>
      <c r="G142" s="141" t="s">
        <v>178</v>
      </c>
      <c r="H142" s="142">
        <v>29.76</v>
      </c>
      <c r="I142" s="143"/>
      <c r="J142" s="144">
        <f>ROUND(I142*H142,2)</f>
        <v>0</v>
      </c>
      <c r="K142" s="145"/>
      <c r="L142" s="31"/>
      <c r="M142" s="146" t="s">
        <v>1</v>
      </c>
      <c r="N142" s="147" t="s">
        <v>40</v>
      </c>
      <c r="P142" s="148">
        <f>O142*H142</f>
        <v>0</v>
      </c>
      <c r="Q142" s="148">
        <v>4.0000000000000003E-5</v>
      </c>
      <c r="R142" s="148">
        <f>Q142*H142</f>
        <v>1.1904000000000001E-3</v>
      </c>
      <c r="S142" s="148">
        <v>0</v>
      </c>
      <c r="T142" s="149">
        <f>S142*H142</f>
        <v>0</v>
      </c>
      <c r="AR142" s="150" t="s">
        <v>179</v>
      </c>
      <c r="AT142" s="150" t="s">
        <v>127</v>
      </c>
      <c r="AU142" s="150" t="s">
        <v>132</v>
      </c>
      <c r="AY142" s="16" t="s">
        <v>124</v>
      </c>
      <c r="BE142" s="151">
        <f>IF(N142="základná",J142,0)</f>
        <v>0</v>
      </c>
      <c r="BF142" s="151">
        <f>IF(N142="znížená",J142,0)</f>
        <v>0</v>
      </c>
      <c r="BG142" s="151">
        <f>IF(N142="zákl. prenesená",J142,0)</f>
        <v>0</v>
      </c>
      <c r="BH142" s="151">
        <f>IF(N142="zníž. prenesená",J142,0)</f>
        <v>0</v>
      </c>
      <c r="BI142" s="151">
        <f>IF(N142="nulová",J142,0)</f>
        <v>0</v>
      </c>
      <c r="BJ142" s="16" t="s">
        <v>132</v>
      </c>
      <c r="BK142" s="151">
        <f>ROUND(I142*H142,2)</f>
        <v>0</v>
      </c>
      <c r="BL142" s="16" t="s">
        <v>179</v>
      </c>
      <c r="BM142" s="150" t="s">
        <v>310</v>
      </c>
    </row>
    <row r="143" spans="2:65" s="1" customFormat="1" ht="24.2" customHeight="1">
      <c r="B143" s="31"/>
      <c r="C143" s="152" t="s">
        <v>185</v>
      </c>
      <c r="D143" s="152" t="s">
        <v>134</v>
      </c>
      <c r="E143" s="153" t="s">
        <v>186</v>
      </c>
      <c r="F143" s="154" t="s">
        <v>187</v>
      </c>
      <c r="G143" s="155" t="s">
        <v>178</v>
      </c>
      <c r="H143" s="156">
        <v>29.76</v>
      </c>
      <c r="I143" s="157"/>
      <c r="J143" s="158">
        <f>ROUND(I143*H143,2)</f>
        <v>0</v>
      </c>
      <c r="K143" s="159"/>
      <c r="L143" s="160"/>
      <c r="M143" s="161" t="s">
        <v>1</v>
      </c>
      <c r="N143" s="162" t="s">
        <v>40</v>
      </c>
      <c r="P143" s="148">
        <f>O143*H143</f>
        <v>0</v>
      </c>
      <c r="Q143" s="148">
        <v>1.6299999999999999E-3</v>
      </c>
      <c r="R143" s="148">
        <f>Q143*H143</f>
        <v>4.8508799999999998E-2</v>
      </c>
      <c r="S143" s="148">
        <v>0</v>
      </c>
      <c r="T143" s="149">
        <f>S143*H143</f>
        <v>0</v>
      </c>
      <c r="AR143" s="150" t="s">
        <v>188</v>
      </c>
      <c r="AT143" s="150" t="s">
        <v>134</v>
      </c>
      <c r="AU143" s="150" t="s">
        <v>132</v>
      </c>
      <c r="AY143" s="16" t="s">
        <v>124</v>
      </c>
      <c r="BE143" s="151">
        <f>IF(N143="základná",J143,0)</f>
        <v>0</v>
      </c>
      <c r="BF143" s="151">
        <f>IF(N143="znížená",J143,0)</f>
        <v>0</v>
      </c>
      <c r="BG143" s="151">
        <f>IF(N143="zákl. prenesená",J143,0)</f>
        <v>0</v>
      </c>
      <c r="BH143" s="151">
        <f>IF(N143="zníž. prenesená",J143,0)</f>
        <v>0</v>
      </c>
      <c r="BI143" s="151">
        <f>IF(N143="nulová",J143,0)</f>
        <v>0</v>
      </c>
      <c r="BJ143" s="16" t="s">
        <v>132</v>
      </c>
      <c r="BK143" s="151">
        <f>ROUND(I143*H143,2)</f>
        <v>0</v>
      </c>
      <c r="BL143" s="16" t="s">
        <v>179</v>
      </c>
      <c r="BM143" s="150" t="s">
        <v>311</v>
      </c>
    </row>
    <row r="144" spans="2:65" s="1" customFormat="1" ht="16.5" customHeight="1">
      <c r="B144" s="31"/>
      <c r="C144" s="138" t="s">
        <v>190</v>
      </c>
      <c r="D144" s="138" t="s">
        <v>127</v>
      </c>
      <c r="E144" s="139" t="s">
        <v>191</v>
      </c>
      <c r="F144" s="140" t="s">
        <v>192</v>
      </c>
      <c r="G144" s="141" t="s">
        <v>178</v>
      </c>
      <c r="H144" s="142">
        <v>29.76</v>
      </c>
      <c r="I144" s="143"/>
      <c r="J144" s="144">
        <f>ROUND(I144*H144,2)</f>
        <v>0</v>
      </c>
      <c r="K144" s="145"/>
      <c r="L144" s="31"/>
      <c r="M144" s="146" t="s">
        <v>1</v>
      </c>
      <c r="N144" s="147" t="s">
        <v>40</v>
      </c>
      <c r="P144" s="148">
        <f>O144*H144</f>
        <v>0</v>
      </c>
      <c r="Q144" s="148">
        <v>4.0000000000000003E-5</v>
      </c>
      <c r="R144" s="148">
        <f>Q144*H144</f>
        <v>1.1904000000000001E-3</v>
      </c>
      <c r="S144" s="148">
        <v>0</v>
      </c>
      <c r="T144" s="149">
        <f>S144*H144</f>
        <v>0</v>
      </c>
      <c r="AR144" s="150" t="s">
        <v>179</v>
      </c>
      <c r="AT144" s="150" t="s">
        <v>127</v>
      </c>
      <c r="AU144" s="150" t="s">
        <v>132</v>
      </c>
      <c r="AY144" s="16" t="s">
        <v>124</v>
      </c>
      <c r="BE144" s="151">
        <f>IF(N144="základná",J144,0)</f>
        <v>0</v>
      </c>
      <c r="BF144" s="151">
        <f>IF(N144="znížená",J144,0)</f>
        <v>0</v>
      </c>
      <c r="BG144" s="151">
        <f>IF(N144="zákl. prenesená",J144,0)</f>
        <v>0</v>
      </c>
      <c r="BH144" s="151">
        <f>IF(N144="zníž. prenesená",J144,0)</f>
        <v>0</v>
      </c>
      <c r="BI144" s="151">
        <f>IF(N144="nulová",J144,0)</f>
        <v>0</v>
      </c>
      <c r="BJ144" s="16" t="s">
        <v>132</v>
      </c>
      <c r="BK144" s="151">
        <f>ROUND(I144*H144,2)</f>
        <v>0</v>
      </c>
      <c r="BL144" s="16" t="s">
        <v>179</v>
      </c>
      <c r="BM144" s="150" t="s">
        <v>312</v>
      </c>
    </row>
    <row r="145" spans="2:65" s="1" customFormat="1" ht="24.2" customHeight="1">
      <c r="B145" s="31"/>
      <c r="C145" s="152" t="s">
        <v>194</v>
      </c>
      <c r="D145" s="152" t="s">
        <v>134</v>
      </c>
      <c r="E145" s="153" t="s">
        <v>273</v>
      </c>
      <c r="F145" s="154" t="s">
        <v>274</v>
      </c>
      <c r="G145" s="155" t="s">
        <v>130</v>
      </c>
      <c r="H145" s="156">
        <v>3.5710000000000002</v>
      </c>
      <c r="I145" s="157"/>
      <c r="J145" s="158">
        <f>ROUND(I145*H145,2)</f>
        <v>0</v>
      </c>
      <c r="K145" s="159"/>
      <c r="L145" s="160"/>
      <c r="M145" s="161" t="s">
        <v>1</v>
      </c>
      <c r="N145" s="162" t="s">
        <v>40</v>
      </c>
      <c r="P145" s="148">
        <f>O145*H145</f>
        <v>0</v>
      </c>
      <c r="Q145" s="148">
        <v>3.0000000000000001E-3</v>
      </c>
      <c r="R145" s="148">
        <f>Q145*H145</f>
        <v>1.0713E-2</v>
      </c>
      <c r="S145" s="148">
        <v>0</v>
      </c>
      <c r="T145" s="149">
        <f>S145*H145</f>
        <v>0</v>
      </c>
      <c r="AR145" s="150" t="s">
        <v>188</v>
      </c>
      <c r="AT145" s="150" t="s">
        <v>134</v>
      </c>
      <c r="AU145" s="150" t="s">
        <v>132</v>
      </c>
      <c r="AY145" s="16" t="s">
        <v>124</v>
      </c>
      <c r="BE145" s="151">
        <f>IF(N145="základná",J145,0)</f>
        <v>0</v>
      </c>
      <c r="BF145" s="151">
        <f>IF(N145="znížená",J145,0)</f>
        <v>0</v>
      </c>
      <c r="BG145" s="151">
        <f>IF(N145="zákl. prenesená",J145,0)</f>
        <v>0</v>
      </c>
      <c r="BH145" s="151">
        <f>IF(N145="zníž. prenesená",J145,0)</f>
        <v>0</v>
      </c>
      <c r="BI145" s="151">
        <f>IF(N145="nulová",J145,0)</f>
        <v>0</v>
      </c>
      <c r="BJ145" s="16" t="s">
        <v>132</v>
      </c>
      <c r="BK145" s="151">
        <f>ROUND(I145*H145,2)</f>
        <v>0</v>
      </c>
      <c r="BL145" s="16" t="s">
        <v>179</v>
      </c>
      <c r="BM145" s="150" t="s">
        <v>313</v>
      </c>
    </row>
    <row r="146" spans="2:65" s="12" customFormat="1" ht="11.25">
      <c r="B146" s="163"/>
      <c r="D146" s="164" t="s">
        <v>140</v>
      </c>
      <c r="F146" s="165" t="s">
        <v>314</v>
      </c>
      <c r="H146" s="166">
        <v>3.5710000000000002</v>
      </c>
      <c r="I146" s="167"/>
      <c r="L146" s="163"/>
      <c r="M146" s="168"/>
      <c r="T146" s="169"/>
      <c r="AT146" s="170" t="s">
        <v>140</v>
      </c>
      <c r="AU146" s="170" t="s">
        <v>132</v>
      </c>
      <c r="AV146" s="12" t="s">
        <v>132</v>
      </c>
      <c r="AW146" s="12" t="s">
        <v>4</v>
      </c>
      <c r="AX146" s="12" t="s">
        <v>82</v>
      </c>
      <c r="AY146" s="170" t="s">
        <v>124</v>
      </c>
    </row>
    <row r="147" spans="2:65" s="1" customFormat="1" ht="24.2" customHeight="1">
      <c r="B147" s="31"/>
      <c r="C147" s="138" t="s">
        <v>199</v>
      </c>
      <c r="D147" s="138" t="s">
        <v>127</v>
      </c>
      <c r="E147" s="139" t="s">
        <v>277</v>
      </c>
      <c r="F147" s="140" t="s">
        <v>278</v>
      </c>
      <c r="G147" s="141" t="s">
        <v>130</v>
      </c>
      <c r="H147" s="142">
        <v>29.76</v>
      </c>
      <c r="I147" s="143"/>
      <c r="J147" s="144">
        <f>ROUND(I147*H147,2)</f>
        <v>0</v>
      </c>
      <c r="K147" s="145"/>
      <c r="L147" s="31"/>
      <c r="M147" s="146" t="s">
        <v>1</v>
      </c>
      <c r="N147" s="147" t="s">
        <v>40</v>
      </c>
      <c r="P147" s="148">
        <f>O147*H147</f>
        <v>0</v>
      </c>
      <c r="Q147" s="148">
        <v>0</v>
      </c>
      <c r="R147" s="148">
        <f>Q147*H147</f>
        <v>0</v>
      </c>
      <c r="S147" s="148">
        <v>1E-3</v>
      </c>
      <c r="T147" s="149">
        <f>S147*H147</f>
        <v>2.9760000000000002E-2</v>
      </c>
      <c r="AR147" s="150" t="s">
        <v>179</v>
      </c>
      <c r="AT147" s="150" t="s">
        <v>127</v>
      </c>
      <c r="AU147" s="150" t="s">
        <v>132</v>
      </c>
      <c r="AY147" s="16" t="s">
        <v>124</v>
      </c>
      <c r="BE147" s="151">
        <f>IF(N147="základná",J147,0)</f>
        <v>0</v>
      </c>
      <c r="BF147" s="151">
        <f>IF(N147="znížená",J147,0)</f>
        <v>0</v>
      </c>
      <c r="BG147" s="151">
        <f>IF(N147="zákl. prenesená",J147,0)</f>
        <v>0</v>
      </c>
      <c r="BH147" s="151">
        <f>IF(N147="zníž. prenesená",J147,0)</f>
        <v>0</v>
      </c>
      <c r="BI147" s="151">
        <f>IF(N147="nulová",J147,0)</f>
        <v>0</v>
      </c>
      <c r="BJ147" s="16" t="s">
        <v>132</v>
      </c>
      <c r="BK147" s="151">
        <f>ROUND(I147*H147,2)</f>
        <v>0</v>
      </c>
      <c r="BL147" s="16" t="s">
        <v>179</v>
      </c>
      <c r="BM147" s="150" t="s">
        <v>315</v>
      </c>
    </row>
    <row r="148" spans="2:65" s="1" customFormat="1" ht="24.2" customHeight="1">
      <c r="B148" s="31"/>
      <c r="C148" s="138" t="s">
        <v>179</v>
      </c>
      <c r="D148" s="138" t="s">
        <v>127</v>
      </c>
      <c r="E148" s="139" t="s">
        <v>280</v>
      </c>
      <c r="F148" s="140" t="s">
        <v>281</v>
      </c>
      <c r="G148" s="141" t="s">
        <v>130</v>
      </c>
      <c r="H148" s="142">
        <v>29.76</v>
      </c>
      <c r="I148" s="143"/>
      <c r="J148" s="144">
        <f>ROUND(I148*H148,2)</f>
        <v>0</v>
      </c>
      <c r="K148" s="145"/>
      <c r="L148" s="31"/>
      <c r="M148" s="146" t="s">
        <v>1</v>
      </c>
      <c r="N148" s="147" t="s">
        <v>40</v>
      </c>
      <c r="P148" s="148">
        <f>O148*H148</f>
        <v>0</v>
      </c>
      <c r="Q148" s="148">
        <v>2.9999999999999997E-4</v>
      </c>
      <c r="R148" s="148">
        <f>Q148*H148</f>
        <v>8.9280000000000002E-3</v>
      </c>
      <c r="S148" s="148">
        <v>0</v>
      </c>
      <c r="T148" s="149">
        <f>S148*H148</f>
        <v>0</v>
      </c>
      <c r="AR148" s="150" t="s">
        <v>179</v>
      </c>
      <c r="AT148" s="150" t="s">
        <v>127</v>
      </c>
      <c r="AU148" s="150" t="s">
        <v>132</v>
      </c>
      <c r="AY148" s="16" t="s">
        <v>124</v>
      </c>
      <c r="BE148" s="151">
        <f>IF(N148="základná",J148,0)</f>
        <v>0</v>
      </c>
      <c r="BF148" s="151">
        <f>IF(N148="znížená",J148,0)</f>
        <v>0</v>
      </c>
      <c r="BG148" s="151">
        <f>IF(N148="zákl. prenesená",J148,0)</f>
        <v>0</v>
      </c>
      <c r="BH148" s="151">
        <f>IF(N148="zníž. prenesená",J148,0)</f>
        <v>0</v>
      </c>
      <c r="BI148" s="151">
        <f>IF(N148="nulová",J148,0)</f>
        <v>0</v>
      </c>
      <c r="BJ148" s="16" t="s">
        <v>132</v>
      </c>
      <c r="BK148" s="151">
        <f>ROUND(I148*H148,2)</f>
        <v>0</v>
      </c>
      <c r="BL148" s="16" t="s">
        <v>179</v>
      </c>
      <c r="BM148" s="150" t="s">
        <v>316</v>
      </c>
    </row>
    <row r="149" spans="2:65" s="1" customFormat="1" ht="24.2" customHeight="1">
      <c r="B149" s="31"/>
      <c r="C149" s="152" t="s">
        <v>206</v>
      </c>
      <c r="D149" s="152" t="s">
        <v>134</v>
      </c>
      <c r="E149" s="153" t="s">
        <v>273</v>
      </c>
      <c r="F149" s="154" t="s">
        <v>274</v>
      </c>
      <c r="G149" s="155" t="s">
        <v>130</v>
      </c>
      <c r="H149" s="156">
        <v>31.248000000000001</v>
      </c>
      <c r="I149" s="157"/>
      <c r="J149" s="158">
        <f>ROUND(I149*H149,2)</f>
        <v>0</v>
      </c>
      <c r="K149" s="159"/>
      <c r="L149" s="160"/>
      <c r="M149" s="161" t="s">
        <v>1</v>
      </c>
      <c r="N149" s="162" t="s">
        <v>40</v>
      </c>
      <c r="P149" s="148">
        <f>O149*H149</f>
        <v>0</v>
      </c>
      <c r="Q149" s="148">
        <v>3.0000000000000001E-3</v>
      </c>
      <c r="R149" s="148">
        <f>Q149*H149</f>
        <v>9.3744000000000008E-2</v>
      </c>
      <c r="S149" s="148">
        <v>0</v>
      </c>
      <c r="T149" s="149">
        <f>S149*H149</f>
        <v>0</v>
      </c>
      <c r="AR149" s="150" t="s">
        <v>188</v>
      </c>
      <c r="AT149" s="150" t="s">
        <v>134</v>
      </c>
      <c r="AU149" s="150" t="s">
        <v>132</v>
      </c>
      <c r="AY149" s="16" t="s">
        <v>124</v>
      </c>
      <c r="BE149" s="151">
        <f>IF(N149="základná",J149,0)</f>
        <v>0</v>
      </c>
      <c r="BF149" s="151">
        <f>IF(N149="znížená",J149,0)</f>
        <v>0</v>
      </c>
      <c r="BG149" s="151">
        <f>IF(N149="zákl. prenesená",J149,0)</f>
        <v>0</v>
      </c>
      <c r="BH149" s="151">
        <f>IF(N149="zníž. prenesená",J149,0)</f>
        <v>0</v>
      </c>
      <c r="BI149" s="151">
        <f>IF(N149="nulová",J149,0)</f>
        <v>0</v>
      </c>
      <c r="BJ149" s="16" t="s">
        <v>132</v>
      </c>
      <c r="BK149" s="151">
        <f>ROUND(I149*H149,2)</f>
        <v>0</v>
      </c>
      <c r="BL149" s="16" t="s">
        <v>179</v>
      </c>
      <c r="BM149" s="150" t="s">
        <v>317</v>
      </c>
    </row>
    <row r="150" spans="2:65" s="12" customFormat="1" ht="11.25">
      <c r="B150" s="163"/>
      <c r="D150" s="164" t="s">
        <v>140</v>
      </c>
      <c r="F150" s="165" t="s">
        <v>318</v>
      </c>
      <c r="H150" s="166">
        <v>31.248000000000001</v>
      </c>
      <c r="I150" s="167"/>
      <c r="L150" s="163"/>
      <c r="M150" s="168"/>
      <c r="T150" s="169"/>
      <c r="AT150" s="170" t="s">
        <v>140</v>
      </c>
      <c r="AU150" s="170" t="s">
        <v>132</v>
      </c>
      <c r="AV150" s="12" t="s">
        <v>132</v>
      </c>
      <c r="AW150" s="12" t="s">
        <v>4</v>
      </c>
      <c r="AX150" s="12" t="s">
        <v>82</v>
      </c>
      <c r="AY150" s="170" t="s">
        <v>124</v>
      </c>
    </row>
    <row r="151" spans="2:65" s="1" customFormat="1" ht="24.2" customHeight="1">
      <c r="B151" s="31"/>
      <c r="C151" s="138" t="s">
        <v>209</v>
      </c>
      <c r="D151" s="138" t="s">
        <v>127</v>
      </c>
      <c r="E151" s="139" t="s">
        <v>210</v>
      </c>
      <c r="F151" s="140" t="s">
        <v>211</v>
      </c>
      <c r="G151" s="141" t="s">
        <v>130</v>
      </c>
      <c r="H151" s="142">
        <v>29.76</v>
      </c>
      <c r="I151" s="143"/>
      <c r="J151" s="144">
        <f t="shared" ref="J151:J160" si="0">ROUND(I151*H151,2)</f>
        <v>0</v>
      </c>
      <c r="K151" s="145"/>
      <c r="L151" s="31"/>
      <c r="M151" s="146" t="s">
        <v>1</v>
      </c>
      <c r="N151" s="147" t="s">
        <v>40</v>
      </c>
      <c r="P151" s="148">
        <f t="shared" ref="P151:P160" si="1">O151*H151</f>
        <v>0</v>
      </c>
      <c r="Q151" s="148">
        <v>0</v>
      </c>
      <c r="R151" s="148">
        <f t="shared" ref="R151:R160" si="2">Q151*H151</f>
        <v>0</v>
      </c>
      <c r="S151" s="148">
        <v>0</v>
      </c>
      <c r="T151" s="149">
        <f t="shared" ref="T151:T160" si="3">S151*H151</f>
        <v>0</v>
      </c>
      <c r="AR151" s="150" t="s">
        <v>179</v>
      </c>
      <c r="AT151" s="150" t="s">
        <v>127</v>
      </c>
      <c r="AU151" s="150" t="s">
        <v>132</v>
      </c>
      <c r="AY151" s="16" t="s">
        <v>124</v>
      </c>
      <c r="BE151" s="151">
        <f t="shared" ref="BE151:BE160" si="4">IF(N151="základná",J151,0)</f>
        <v>0</v>
      </c>
      <c r="BF151" s="151">
        <f t="shared" ref="BF151:BF160" si="5">IF(N151="znížená",J151,0)</f>
        <v>0</v>
      </c>
      <c r="BG151" s="151">
        <f t="shared" ref="BG151:BG160" si="6">IF(N151="zákl. prenesená",J151,0)</f>
        <v>0</v>
      </c>
      <c r="BH151" s="151">
        <f t="shared" ref="BH151:BH160" si="7">IF(N151="zníž. prenesená",J151,0)</f>
        <v>0</v>
      </c>
      <c r="BI151" s="151">
        <f t="shared" ref="BI151:BI160" si="8">IF(N151="nulová",J151,0)</f>
        <v>0</v>
      </c>
      <c r="BJ151" s="16" t="s">
        <v>132</v>
      </c>
      <c r="BK151" s="151">
        <f t="shared" ref="BK151:BK160" si="9">ROUND(I151*H151,2)</f>
        <v>0</v>
      </c>
      <c r="BL151" s="16" t="s">
        <v>179</v>
      </c>
      <c r="BM151" s="150" t="s">
        <v>319</v>
      </c>
    </row>
    <row r="152" spans="2:65" s="1" customFormat="1" ht="21.75" customHeight="1">
      <c r="B152" s="31"/>
      <c r="C152" s="138" t="s">
        <v>213</v>
      </c>
      <c r="D152" s="138" t="s">
        <v>127</v>
      </c>
      <c r="E152" s="139" t="s">
        <v>214</v>
      </c>
      <c r="F152" s="140" t="s">
        <v>215</v>
      </c>
      <c r="G152" s="141" t="s">
        <v>130</v>
      </c>
      <c r="H152" s="142">
        <v>29.76</v>
      </c>
      <c r="I152" s="143"/>
      <c r="J152" s="144">
        <f t="shared" si="0"/>
        <v>0</v>
      </c>
      <c r="K152" s="145"/>
      <c r="L152" s="31"/>
      <c r="M152" s="146" t="s">
        <v>1</v>
      </c>
      <c r="N152" s="147" t="s">
        <v>40</v>
      </c>
      <c r="P152" s="148">
        <f t="shared" si="1"/>
        <v>0</v>
      </c>
      <c r="Q152" s="148">
        <v>0</v>
      </c>
      <c r="R152" s="148">
        <f t="shared" si="2"/>
        <v>0</v>
      </c>
      <c r="S152" s="148">
        <v>0</v>
      </c>
      <c r="T152" s="149">
        <f t="shared" si="3"/>
        <v>0</v>
      </c>
      <c r="AR152" s="150" t="s">
        <v>179</v>
      </c>
      <c r="AT152" s="150" t="s">
        <v>127</v>
      </c>
      <c r="AU152" s="150" t="s">
        <v>132</v>
      </c>
      <c r="AY152" s="16" t="s">
        <v>124</v>
      </c>
      <c r="BE152" s="151">
        <f t="shared" si="4"/>
        <v>0</v>
      </c>
      <c r="BF152" s="151">
        <f t="shared" si="5"/>
        <v>0</v>
      </c>
      <c r="BG152" s="151">
        <f t="shared" si="6"/>
        <v>0</v>
      </c>
      <c r="BH152" s="151">
        <f t="shared" si="7"/>
        <v>0</v>
      </c>
      <c r="BI152" s="151">
        <f t="shared" si="8"/>
        <v>0</v>
      </c>
      <c r="BJ152" s="16" t="s">
        <v>132</v>
      </c>
      <c r="BK152" s="151">
        <f t="shared" si="9"/>
        <v>0</v>
      </c>
      <c r="BL152" s="16" t="s">
        <v>179</v>
      </c>
      <c r="BM152" s="150" t="s">
        <v>320</v>
      </c>
    </row>
    <row r="153" spans="2:65" s="1" customFormat="1" ht="24.2" customHeight="1">
      <c r="B153" s="31"/>
      <c r="C153" s="138" t="s">
        <v>7</v>
      </c>
      <c r="D153" s="138" t="s">
        <v>127</v>
      </c>
      <c r="E153" s="139" t="s">
        <v>217</v>
      </c>
      <c r="F153" s="140" t="s">
        <v>218</v>
      </c>
      <c r="G153" s="141" t="s">
        <v>130</v>
      </c>
      <c r="H153" s="142">
        <v>29.76</v>
      </c>
      <c r="I153" s="143"/>
      <c r="J153" s="144">
        <f t="shared" si="0"/>
        <v>0</v>
      </c>
      <c r="K153" s="145"/>
      <c r="L153" s="31"/>
      <c r="M153" s="146" t="s">
        <v>1</v>
      </c>
      <c r="N153" s="147" t="s">
        <v>40</v>
      </c>
      <c r="P153" s="148">
        <f t="shared" si="1"/>
        <v>0</v>
      </c>
      <c r="Q153" s="148">
        <v>8.0000000000000007E-5</v>
      </c>
      <c r="R153" s="148">
        <f t="shared" si="2"/>
        <v>2.3808000000000002E-3</v>
      </c>
      <c r="S153" s="148">
        <v>0</v>
      </c>
      <c r="T153" s="149">
        <f t="shared" si="3"/>
        <v>0</v>
      </c>
      <c r="AR153" s="150" t="s">
        <v>179</v>
      </c>
      <c r="AT153" s="150" t="s">
        <v>127</v>
      </c>
      <c r="AU153" s="150" t="s">
        <v>132</v>
      </c>
      <c r="AY153" s="16" t="s">
        <v>124</v>
      </c>
      <c r="BE153" s="151">
        <f t="shared" si="4"/>
        <v>0</v>
      </c>
      <c r="BF153" s="151">
        <f t="shared" si="5"/>
        <v>0</v>
      </c>
      <c r="BG153" s="151">
        <f t="shared" si="6"/>
        <v>0</v>
      </c>
      <c r="BH153" s="151">
        <f t="shared" si="7"/>
        <v>0</v>
      </c>
      <c r="BI153" s="151">
        <f t="shared" si="8"/>
        <v>0</v>
      </c>
      <c r="BJ153" s="16" t="s">
        <v>132</v>
      </c>
      <c r="BK153" s="151">
        <f t="shared" si="9"/>
        <v>0</v>
      </c>
      <c r="BL153" s="16" t="s">
        <v>179</v>
      </c>
      <c r="BM153" s="150" t="s">
        <v>321</v>
      </c>
    </row>
    <row r="154" spans="2:65" s="1" customFormat="1" ht="24.2" customHeight="1">
      <c r="B154" s="31"/>
      <c r="C154" s="138" t="s">
        <v>220</v>
      </c>
      <c r="D154" s="138" t="s">
        <v>127</v>
      </c>
      <c r="E154" s="139" t="s">
        <v>221</v>
      </c>
      <c r="F154" s="140" t="s">
        <v>222</v>
      </c>
      <c r="G154" s="141" t="s">
        <v>130</v>
      </c>
      <c r="H154" s="142">
        <v>20</v>
      </c>
      <c r="I154" s="143"/>
      <c r="J154" s="144">
        <f t="shared" si="0"/>
        <v>0</v>
      </c>
      <c r="K154" s="145"/>
      <c r="L154" s="31"/>
      <c r="M154" s="146" t="s">
        <v>1</v>
      </c>
      <c r="N154" s="147" t="s">
        <v>40</v>
      </c>
      <c r="P154" s="148">
        <f t="shared" si="1"/>
        <v>0</v>
      </c>
      <c r="Q154" s="148">
        <v>4.4999999999999997E-3</v>
      </c>
      <c r="R154" s="148">
        <f t="shared" si="2"/>
        <v>0.09</v>
      </c>
      <c r="S154" s="148">
        <v>0</v>
      </c>
      <c r="T154" s="149">
        <f t="shared" si="3"/>
        <v>0</v>
      </c>
      <c r="AR154" s="150" t="s">
        <v>179</v>
      </c>
      <c r="AT154" s="150" t="s">
        <v>127</v>
      </c>
      <c r="AU154" s="150" t="s">
        <v>132</v>
      </c>
      <c r="AY154" s="16" t="s">
        <v>124</v>
      </c>
      <c r="BE154" s="151">
        <f t="shared" si="4"/>
        <v>0</v>
      </c>
      <c r="BF154" s="151">
        <f t="shared" si="5"/>
        <v>0</v>
      </c>
      <c r="BG154" s="151">
        <f t="shared" si="6"/>
        <v>0</v>
      </c>
      <c r="BH154" s="151">
        <f t="shared" si="7"/>
        <v>0</v>
      </c>
      <c r="BI154" s="151">
        <f t="shared" si="8"/>
        <v>0</v>
      </c>
      <c r="BJ154" s="16" t="s">
        <v>132</v>
      </c>
      <c r="BK154" s="151">
        <f t="shared" si="9"/>
        <v>0</v>
      </c>
      <c r="BL154" s="16" t="s">
        <v>179</v>
      </c>
      <c r="BM154" s="150" t="s">
        <v>322</v>
      </c>
    </row>
    <row r="155" spans="2:65" s="1" customFormat="1" ht="24.2" customHeight="1">
      <c r="B155" s="31"/>
      <c r="C155" s="138" t="s">
        <v>224</v>
      </c>
      <c r="D155" s="138" t="s">
        <v>127</v>
      </c>
      <c r="E155" s="139" t="s">
        <v>225</v>
      </c>
      <c r="F155" s="140" t="s">
        <v>226</v>
      </c>
      <c r="G155" s="141" t="s">
        <v>130</v>
      </c>
      <c r="H155" s="142">
        <v>29.76</v>
      </c>
      <c r="I155" s="143"/>
      <c r="J155" s="144">
        <f t="shared" si="0"/>
        <v>0</v>
      </c>
      <c r="K155" s="145"/>
      <c r="L155" s="31"/>
      <c r="M155" s="146" t="s">
        <v>1</v>
      </c>
      <c r="N155" s="147" t="s">
        <v>40</v>
      </c>
      <c r="P155" s="148">
        <f t="shared" si="1"/>
        <v>0</v>
      </c>
      <c r="Q155" s="148">
        <v>0</v>
      </c>
      <c r="R155" s="148">
        <f t="shared" si="2"/>
        <v>0</v>
      </c>
      <c r="S155" s="148">
        <v>0</v>
      </c>
      <c r="T155" s="149">
        <f t="shared" si="3"/>
        <v>0</v>
      </c>
      <c r="AR155" s="150" t="s">
        <v>179</v>
      </c>
      <c r="AT155" s="150" t="s">
        <v>127</v>
      </c>
      <c r="AU155" s="150" t="s">
        <v>132</v>
      </c>
      <c r="AY155" s="16" t="s">
        <v>124</v>
      </c>
      <c r="BE155" s="151">
        <f t="shared" si="4"/>
        <v>0</v>
      </c>
      <c r="BF155" s="151">
        <f t="shared" si="5"/>
        <v>0</v>
      </c>
      <c r="BG155" s="151">
        <f t="shared" si="6"/>
        <v>0</v>
      </c>
      <c r="BH155" s="151">
        <f t="shared" si="7"/>
        <v>0</v>
      </c>
      <c r="BI155" s="151">
        <f t="shared" si="8"/>
        <v>0</v>
      </c>
      <c r="BJ155" s="16" t="s">
        <v>132</v>
      </c>
      <c r="BK155" s="151">
        <f t="shared" si="9"/>
        <v>0</v>
      </c>
      <c r="BL155" s="16" t="s">
        <v>179</v>
      </c>
      <c r="BM155" s="150" t="s">
        <v>323</v>
      </c>
    </row>
    <row r="156" spans="2:65" s="1" customFormat="1" ht="16.5" customHeight="1">
      <c r="B156" s="31"/>
      <c r="C156" s="138" t="s">
        <v>228</v>
      </c>
      <c r="D156" s="138" t="s">
        <v>127</v>
      </c>
      <c r="E156" s="139" t="s">
        <v>229</v>
      </c>
      <c r="F156" s="140" t="s">
        <v>230</v>
      </c>
      <c r="G156" s="141" t="s">
        <v>130</v>
      </c>
      <c r="H156" s="142">
        <v>20</v>
      </c>
      <c r="I156" s="143"/>
      <c r="J156" s="144">
        <f t="shared" si="0"/>
        <v>0</v>
      </c>
      <c r="K156" s="145"/>
      <c r="L156" s="31"/>
      <c r="M156" s="146" t="s">
        <v>1</v>
      </c>
      <c r="N156" s="147" t="s">
        <v>40</v>
      </c>
      <c r="P156" s="148">
        <f t="shared" si="1"/>
        <v>0</v>
      </c>
      <c r="Q156" s="148">
        <v>0</v>
      </c>
      <c r="R156" s="148">
        <f t="shared" si="2"/>
        <v>0</v>
      </c>
      <c r="S156" s="148">
        <v>0</v>
      </c>
      <c r="T156" s="149">
        <f t="shared" si="3"/>
        <v>0</v>
      </c>
      <c r="AR156" s="150" t="s">
        <v>179</v>
      </c>
      <c r="AT156" s="150" t="s">
        <v>127</v>
      </c>
      <c r="AU156" s="150" t="s">
        <v>132</v>
      </c>
      <c r="AY156" s="16" t="s">
        <v>124</v>
      </c>
      <c r="BE156" s="151">
        <f t="shared" si="4"/>
        <v>0</v>
      </c>
      <c r="BF156" s="151">
        <f t="shared" si="5"/>
        <v>0</v>
      </c>
      <c r="BG156" s="151">
        <f t="shared" si="6"/>
        <v>0</v>
      </c>
      <c r="BH156" s="151">
        <f t="shared" si="7"/>
        <v>0</v>
      </c>
      <c r="BI156" s="151">
        <f t="shared" si="8"/>
        <v>0</v>
      </c>
      <c r="BJ156" s="16" t="s">
        <v>132</v>
      </c>
      <c r="BK156" s="151">
        <f t="shared" si="9"/>
        <v>0</v>
      </c>
      <c r="BL156" s="16" t="s">
        <v>179</v>
      </c>
      <c r="BM156" s="150" t="s">
        <v>324</v>
      </c>
    </row>
    <row r="157" spans="2:65" s="1" customFormat="1" ht="24.2" customHeight="1">
      <c r="B157" s="31"/>
      <c r="C157" s="138" t="s">
        <v>232</v>
      </c>
      <c r="D157" s="138" t="s">
        <v>127</v>
      </c>
      <c r="E157" s="139" t="s">
        <v>233</v>
      </c>
      <c r="F157" s="140" t="s">
        <v>234</v>
      </c>
      <c r="G157" s="141" t="s">
        <v>178</v>
      </c>
      <c r="H157" s="142">
        <v>60</v>
      </c>
      <c r="I157" s="143"/>
      <c r="J157" s="144">
        <f t="shared" si="0"/>
        <v>0</v>
      </c>
      <c r="K157" s="145"/>
      <c r="L157" s="31"/>
      <c r="M157" s="146" t="s">
        <v>1</v>
      </c>
      <c r="N157" s="147" t="s">
        <v>40</v>
      </c>
      <c r="P157" s="148">
        <f t="shared" si="1"/>
        <v>0</v>
      </c>
      <c r="Q157" s="148">
        <v>0</v>
      </c>
      <c r="R157" s="148">
        <f t="shared" si="2"/>
        <v>0</v>
      </c>
      <c r="S157" s="148">
        <v>0</v>
      </c>
      <c r="T157" s="149">
        <f t="shared" si="3"/>
        <v>0</v>
      </c>
      <c r="AR157" s="150" t="s">
        <v>179</v>
      </c>
      <c r="AT157" s="150" t="s">
        <v>127</v>
      </c>
      <c r="AU157" s="150" t="s">
        <v>132</v>
      </c>
      <c r="AY157" s="16" t="s">
        <v>124</v>
      </c>
      <c r="BE157" s="151">
        <f t="shared" si="4"/>
        <v>0</v>
      </c>
      <c r="BF157" s="151">
        <f t="shared" si="5"/>
        <v>0</v>
      </c>
      <c r="BG157" s="151">
        <f t="shared" si="6"/>
        <v>0</v>
      </c>
      <c r="BH157" s="151">
        <f t="shared" si="7"/>
        <v>0</v>
      </c>
      <c r="BI157" s="151">
        <f t="shared" si="8"/>
        <v>0</v>
      </c>
      <c r="BJ157" s="16" t="s">
        <v>132</v>
      </c>
      <c r="BK157" s="151">
        <f t="shared" si="9"/>
        <v>0</v>
      </c>
      <c r="BL157" s="16" t="s">
        <v>179</v>
      </c>
      <c r="BM157" s="150" t="s">
        <v>325</v>
      </c>
    </row>
    <row r="158" spans="2:65" s="1" customFormat="1" ht="16.5" customHeight="1">
      <c r="B158" s="31"/>
      <c r="C158" s="138" t="s">
        <v>236</v>
      </c>
      <c r="D158" s="138" t="s">
        <v>127</v>
      </c>
      <c r="E158" s="139" t="s">
        <v>237</v>
      </c>
      <c r="F158" s="140" t="s">
        <v>238</v>
      </c>
      <c r="G158" s="141" t="s">
        <v>178</v>
      </c>
      <c r="H158" s="142">
        <v>2</v>
      </c>
      <c r="I158" s="143"/>
      <c r="J158" s="144">
        <f t="shared" si="0"/>
        <v>0</v>
      </c>
      <c r="K158" s="145"/>
      <c r="L158" s="31"/>
      <c r="M158" s="146" t="s">
        <v>1</v>
      </c>
      <c r="N158" s="147" t="s">
        <v>40</v>
      </c>
      <c r="P158" s="148">
        <f t="shared" si="1"/>
        <v>0</v>
      </c>
      <c r="Q158" s="148">
        <v>4.0000000000000003E-5</v>
      </c>
      <c r="R158" s="148">
        <f t="shared" si="2"/>
        <v>8.0000000000000007E-5</v>
      </c>
      <c r="S158" s="148">
        <v>0</v>
      </c>
      <c r="T158" s="149">
        <f t="shared" si="3"/>
        <v>0</v>
      </c>
      <c r="AR158" s="150" t="s">
        <v>179</v>
      </c>
      <c r="AT158" s="150" t="s">
        <v>127</v>
      </c>
      <c r="AU158" s="150" t="s">
        <v>132</v>
      </c>
      <c r="AY158" s="16" t="s">
        <v>124</v>
      </c>
      <c r="BE158" s="151">
        <f t="shared" si="4"/>
        <v>0</v>
      </c>
      <c r="BF158" s="151">
        <f t="shared" si="5"/>
        <v>0</v>
      </c>
      <c r="BG158" s="151">
        <f t="shared" si="6"/>
        <v>0</v>
      </c>
      <c r="BH158" s="151">
        <f t="shared" si="7"/>
        <v>0</v>
      </c>
      <c r="BI158" s="151">
        <f t="shared" si="8"/>
        <v>0</v>
      </c>
      <c r="BJ158" s="16" t="s">
        <v>132</v>
      </c>
      <c r="BK158" s="151">
        <f t="shared" si="9"/>
        <v>0</v>
      </c>
      <c r="BL158" s="16" t="s">
        <v>179</v>
      </c>
      <c r="BM158" s="150" t="s">
        <v>326</v>
      </c>
    </row>
    <row r="159" spans="2:65" s="1" customFormat="1" ht="16.5" customHeight="1">
      <c r="B159" s="31"/>
      <c r="C159" s="152" t="s">
        <v>240</v>
      </c>
      <c r="D159" s="152" t="s">
        <v>134</v>
      </c>
      <c r="E159" s="153" t="s">
        <v>241</v>
      </c>
      <c r="F159" s="154" t="s">
        <v>242</v>
      </c>
      <c r="G159" s="155" t="s">
        <v>178</v>
      </c>
      <c r="H159" s="156">
        <v>2</v>
      </c>
      <c r="I159" s="157"/>
      <c r="J159" s="158">
        <f t="shared" si="0"/>
        <v>0</v>
      </c>
      <c r="K159" s="159"/>
      <c r="L159" s="160"/>
      <c r="M159" s="161" t="s">
        <v>1</v>
      </c>
      <c r="N159" s="162" t="s">
        <v>40</v>
      </c>
      <c r="P159" s="148">
        <f t="shared" si="1"/>
        <v>0</v>
      </c>
      <c r="Q159" s="148">
        <v>2.0000000000000001E-4</v>
      </c>
      <c r="R159" s="148">
        <f t="shared" si="2"/>
        <v>4.0000000000000002E-4</v>
      </c>
      <c r="S159" s="148">
        <v>0</v>
      </c>
      <c r="T159" s="149">
        <f t="shared" si="3"/>
        <v>0</v>
      </c>
      <c r="AR159" s="150" t="s">
        <v>188</v>
      </c>
      <c r="AT159" s="150" t="s">
        <v>134</v>
      </c>
      <c r="AU159" s="150" t="s">
        <v>132</v>
      </c>
      <c r="AY159" s="16" t="s">
        <v>124</v>
      </c>
      <c r="BE159" s="151">
        <f t="shared" si="4"/>
        <v>0</v>
      </c>
      <c r="BF159" s="151">
        <f t="shared" si="5"/>
        <v>0</v>
      </c>
      <c r="BG159" s="151">
        <f t="shared" si="6"/>
        <v>0</v>
      </c>
      <c r="BH159" s="151">
        <f t="shared" si="7"/>
        <v>0</v>
      </c>
      <c r="BI159" s="151">
        <f t="shared" si="8"/>
        <v>0</v>
      </c>
      <c r="BJ159" s="16" t="s">
        <v>132</v>
      </c>
      <c r="BK159" s="151">
        <f t="shared" si="9"/>
        <v>0</v>
      </c>
      <c r="BL159" s="16" t="s">
        <v>179</v>
      </c>
      <c r="BM159" s="150" t="s">
        <v>327</v>
      </c>
    </row>
    <row r="160" spans="2:65" s="1" customFormat="1" ht="24.2" customHeight="1">
      <c r="B160" s="31"/>
      <c r="C160" s="138" t="s">
        <v>244</v>
      </c>
      <c r="D160" s="138" t="s">
        <v>127</v>
      </c>
      <c r="E160" s="139" t="s">
        <v>245</v>
      </c>
      <c r="F160" s="140" t="s">
        <v>246</v>
      </c>
      <c r="G160" s="141" t="s">
        <v>150</v>
      </c>
      <c r="H160" s="142">
        <v>0.25700000000000001</v>
      </c>
      <c r="I160" s="143"/>
      <c r="J160" s="144">
        <f t="shared" si="0"/>
        <v>0</v>
      </c>
      <c r="K160" s="145"/>
      <c r="L160" s="31"/>
      <c r="M160" s="171" t="s">
        <v>1</v>
      </c>
      <c r="N160" s="172" t="s">
        <v>40</v>
      </c>
      <c r="O160" s="173"/>
      <c r="P160" s="174">
        <f t="shared" si="1"/>
        <v>0</v>
      </c>
      <c r="Q160" s="174">
        <v>0</v>
      </c>
      <c r="R160" s="174">
        <f t="shared" si="2"/>
        <v>0</v>
      </c>
      <c r="S160" s="174">
        <v>0</v>
      </c>
      <c r="T160" s="175">
        <f t="shared" si="3"/>
        <v>0</v>
      </c>
      <c r="AR160" s="150" t="s">
        <v>179</v>
      </c>
      <c r="AT160" s="150" t="s">
        <v>127</v>
      </c>
      <c r="AU160" s="150" t="s">
        <v>132</v>
      </c>
      <c r="AY160" s="16" t="s">
        <v>124</v>
      </c>
      <c r="BE160" s="151">
        <f t="shared" si="4"/>
        <v>0</v>
      </c>
      <c r="BF160" s="151">
        <f t="shared" si="5"/>
        <v>0</v>
      </c>
      <c r="BG160" s="151">
        <f t="shared" si="6"/>
        <v>0</v>
      </c>
      <c r="BH160" s="151">
        <f t="shared" si="7"/>
        <v>0</v>
      </c>
      <c r="BI160" s="151">
        <f t="shared" si="8"/>
        <v>0</v>
      </c>
      <c r="BJ160" s="16" t="s">
        <v>132</v>
      </c>
      <c r="BK160" s="151">
        <f t="shared" si="9"/>
        <v>0</v>
      </c>
      <c r="BL160" s="16" t="s">
        <v>179</v>
      </c>
      <c r="BM160" s="150" t="s">
        <v>328</v>
      </c>
    </row>
    <row r="161" spans="2:12" s="1" customFormat="1" ht="6.95" customHeight="1">
      <c r="B161" s="46"/>
      <c r="C161" s="47"/>
      <c r="D161" s="47"/>
      <c r="E161" s="47"/>
      <c r="F161" s="47"/>
      <c r="G161" s="47"/>
      <c r="H161" s="47"/>
      <c r="I161" s="47"/>
      <c r="J161" s="47"/>
      <c r="K161" s="47"/>
      <c r="L161" s="31"/>
    </row>
  </sheetData>
  <sheetProtection algorithmName="SHA-512" hashValue="g6nqd8vcm5D7EpEYPDWvVfWNLqQ7clKR1UDaM2AjC88nxwgZ6PkAiwpI/RYSJ9npkbV7s+0cfUwp6wycYmMuEQ==" saltValue="QxXOXio3314xYN/SdiBgOIo2HMRZelb4Z/F8Q6ERxNAzzi9vEuyiI/FYVDtNWKBp/mVtm2QsWV0nQROlg7a/NA==" spinCount="100000" sheet="1" objects="1" scenarios="1" formatColumns="0" formatRows="0" autoFilter="0"/>
  <autoFilter ref="C121:K160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8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6" t="s">
        <v>92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>
      <c r="B4" s="19"/>
      <c r="D4" s="20" t="s">
        <v>96</v>
      </c>
      <c r="L4" s="19"/>
      <c r="M4" s="90" t="s">
        <v>9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30" t="str">
        <f>'Rekapitulácia stavby'!K6</f>
        <v>Podlahy, Serverovňa, chodba Interné, Onkológia, Kuchyňa, Šatňa centrálna sterilizácia</v>
      </c>
      <c r="F7" s="231"/>
      <c r="G7" s="231"/>
      <c r="H7" s="231"/>
      <c r="L7" s="19"/>
    </row>
    <row r="8" spans="2:46" s="1" customFormat="1" ht="12" customHeight="1">
      <c r="B8" s="31"/>
      <c r="D8" s="26" t="s">
        <v>97</v>
      </c>
      <c r="L8" s="31"/>
    </row>
    <row r="9" spans="2:46" s="1" customFormat="1" ht="16.5" customHeight="1">
      <c r="B9" s="31"/>
      <c r="E9" s="189" t="s">
        <v>329</v>
      </c>
      <c r="F9" s="232"/>
      <c r="G9" s="232"/>
      <c r="H9" s="232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20. 1. 2023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25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3" t="str">
        <f>'Rekapitulácia stavby'!E14</f>
        <v>Vyplň údaj</v>
      </c>
      <c r="F18" s="211"/>
      <c r="G18" s="211"/>
      <c r="H18" s="211"/>
      <c r="I18" s="26" t="s">
        <v>27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24</v>
      </c>
      <c r="J20" s="24" t="str">
        <f>IF('Rekapitulácia stavby'!AN16="","",'Rekapitulácia stavby'!AN16)</f>
        <v/>
      </c>
      <c r="L20" s="31"/>
    </row>
    <row r="21" spans="2:12" s="1" customFormat="1" ht="18" customHeight="1">
      <c r="B21" s="31"/>
      <c r="E21" s="24" t="str">
        <f>IF('Rekapitulácia stavby'!E17="","",'Rekapitulácia stavby'!E17)</f>
        <v xml:space="preserve"> </v>
      </c>
      <c r="I21" s="26" t="s">
        <v>27</v>
      </c>
      <c r="J21" s="24" t="str">
        <f>IF('Rekapitulácia stavby'!AN17="","",'Rekapitulácia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>
      <c r="B24" s="31"/>
      <c r="E24" s="24" t="str">
        <f>IF('Rekapitulácia stavby'!E20="","",'Rekapitulácia stavby'!E20)</f>
        <v xml:space="preserve"> </v>
      </c>
      <c r="I24" s="26" t="s">
        <v>27</v>
      </c>
      <c r="J24" s="24" t="str">
        <f>IF('Rekapitulácia stavby'!AN20="","",'Rekapitulácia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91"/>
      <c r="E27" s="216" t="s">
        <v>1</v>
      </c>
      <c r="F27" s="216"/>
      <c r="G27" s="216"/>
      <c r="H27" s="216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34</v>
      </c>
      <c r="J30" s="68">
        <f>ROUND(J122,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>
      <c r="B33" s="31"/>
      <c r="D33" s="57" t="s">
        <v>38</v>
      </c>
      <c r="E33" s="36" t="s">
        <v>39</v>
      </c>
      <c r="F33" s="93">
        <f>ROUND((SUM(BE122:BE185)),  2)</f>
        <v>0</v>
      </c>
      <c r="G33" s="94"/>
      <c r="H33" s="94"/>
      <c r="I33" s="95">
        <v>0.2</v>
      </c>
      <c r="J33" s="93">
        <f>ROUND(((SUM(BE122:BE185))*I33),  2)</f>
        <v>0</v>
      </c>
      <c r="L33" s="31"/>
    </row>
    <row r="34" spans="2:12" s="1" customFormat="1" ht="14.45" customHeight="1">
      <c r="B34" s="31"/>
      <c r="E34" s="36" t="s">
        <v>40</v>
      </c>
      <c r="F34" s="93">
        <f>ROUND((SUM(BF122:BF185)),  2)</f>
        <v>0</v>
      </c>
      <c r="G34" s="94"/>
      <c r="H34" s="94"/>
      <c r="I34" s="95">
        <v>0.2</v>
      </c>
      <c r="J34" s="93">
        <f>ROUND(((SUM(BF122:BF185))*I34),  2)</f>
        <v>0</v>
      </c>
      <c r="L34" s="31"/>
    </row>
    <row r="35" spans="2:12" s="1" customFormat="1" ht="14.45" hidden="1" customHeight="1">
      <c r="B35" s="31"/>
      <c r="E35" s="26" t="s">
        <v>41</v>
      </c>
      <c r="F35" s="96">
        <f>ROUND((SUM(BG122:BG185)),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42</v>
      </c>
      <c r="F36" s="96">
        <f>ROUND((SUM(BH122:BH185)),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43</v>
      </c>
      <c r="F37" s="93">
        <f>ROUND((SUM(BI122:BI185)),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99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26.25" customHeight="1">
      <c r="B85" s="31"/>
      <c r="E85" s="230" t="str">
        <f>E7</f>
        <v>Podlahy, Serverovňa, chodba Interné, Onkológia, Kuchyňa, Šatňa centrálna sterilizácia</v>
      </c>
      <c r="F85" s="231"/>
      <c r="G85" s="231"/>
      <c r="H85" s="231"/>
      <c r="L85" s="31"/>
    </row>
    <row r="86" spans="2:47" s="1" customFormat="1" ht="12" customHeight="1">
      <c r="B86" s="31"/>
      <c r="C86" s="26" t="s">
        <v>97</v>
      </c>
      <c r="L86" s="31"/>
    </row>
    <row r="87" spans="2:47" s="1" customFormat="1" ht="16.5" customHeight="1">
      <c r="B87" s="31"/>
      <c r="E87" s="189" t="str">
        <f>E9</f>
        <v>04 - Kuchyňa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 xml:space="preserve"> </v>
      </c>
      <c r="I89" s="26" t="s">
        <v>21</v>
      </c>
      <c r="J89" s="54" t="str">
        <f>IF(J12="","",J12)</f>
        <v>20. 1. 2023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23</v>
      </c>
      <c r="F91" s="24" t="str">
        <f>E15</f>
        <v>FNsP Žilina</v>
      </c>
      <c r="I91" s="26" t="s">
        <v>30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100</v>
      </c>
      <c r="D94" s="98"/>
      <c r="E94" s="98"/>
      <c r="F94" s="98"/>
      <c r="G94" s="98"/>
      <c r="H94" s="98"/>
      <c r="I94" s="98"/>
      <c r="J94" s="107" t="s">
        <v>101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102</v>
      </c>
      <c r="J96" s="68">
        <f>J122</f>
        <v>0</v>
      </c>
      <c r="L96" s="31"/>
      <c r="AU96" s="16" t="s">
        <v>103</v>
      </c>
    </row>
    <row r="97" spans="2:12" s="8" customFormat="1" ht="24.95" customHeight="1">
      <c r="B97" s="109"/>
      <c r="D97" s="110" t="s">
        <v>104</v>
      </c>
      <c r="E97" s="111"/>
      <c r="F97" s="111"/>
      <c r="G97" s="111"/>
      <c r="H97" s="111"/>
      <c r="I97" s="111"/>
      <c r="J97" s="112">
        <f>J123</f>
        <v>0</v>
      </c>
      <c r="L97" s="109"/>
    </row>
    <row r="98" spans="2:12" s="9" customFormat="1" ht="19.899999999999999" customHeight="1">
      <c r="B98" s="113"/>
      <c r="D98" s="114" t="s">
        <v>105</v>
      </c>
      <c r="E98" s="115"/>
      <c r="F98" s="115"/>
      <c r="G98" s="115"/>
      <c r="H98" s="115"/>
      <c r="I98" s="115"/>
      <c r="J98" s="116">
        <f>J124</f>
        <v>0</v>
      </c>
      <c r="L98" s="113"/>
    </row>
    <row r="99" spans="2:12" s="9" customFormat="1" ht="19.899999999999999" customHeight="1">
      <c r="B99" s="113"/>
      <c r="D99" s="114" t="s">
        <v>106</v>
      </c>
      <c r="E99" s="115"/>
      <c r="F99" s="115"/>
      <c r="G99" s="115"/>
      <c r="H99" s="115"/>
      <c r="I99" s="115"/>
      <c r="J99" s="116">
        <f>J138</f>
        <v>0</v>
      </c>
      <c r="L99" s="113"/>
    </row>
    <row r="100" spans="2:12" s="9" customFormat="1" ht="19.899999999999999" customHeight="1">
      <c r="B100" s="113"/>
      <c r="D100" s="114" t="s">
        <v>107</v>
      </c>
      <c r="E100" s="115"/>
      <c r="F100" s="115"/>
      <c r="G100" s="115"/>
      <c r="H100" s="115"/>
      <c r="I100" s="115"/>
      <c r="J100" s="116">
        <f>J144</f>
        <v>0</v>
      </c>
      <c r="L100" s="113"/>
    </row>
    <row r="101" spans="2:12" s="8" customFormat="1" ht="24.95" customHeight="1">
      <c r="B101" s="109"/>
      <c r="D101" s="110" t="s">
        <v>108</v>
      </c>
      <c r="E101" s="111"/>
      <c r="F101" s="111"/>
      <c r="G101" s="111"/>
      <c r="H101" s="111"/>
      <c r="I101" s="111"/>
      <c r="J101" s="112">
        <f>J146</f>
        <v>0</v>
      </c>
      <c r="L101" s="109"/>
    </row>
    <row r="102" spans="2:12" s="9" customFormat="1" ht="19.899999999999999" customHeight="1">
      <c r="B102" s="113"/>
      <c r="D102" s="114" t="s">
        <v>109</v>
      </c>
      <c r="E102" s="115"/>
      <c r="F102" s="115"/>
      <c r="G102" s="115"/>
      <c r="H102" s="115"/>
      <c r="I102" s="115"/>
      <c r="J102" s="116">
        <f>J147</f>
        <v>0</v>
      </c>
      <c r="L102" s="113"/>
    </row>
    <row r="103" spans="2:12" s="1" customFormat="1" ht="21.75" customHeight="1">
      <c r="B103" s="31"/>
      <c r="L103" s="31"/>
    </row>
    <row r="104" spans="2:12" s="1" customFormat="1" ht="6.95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1"/>
    </row>
    <row r="108" spans="2:12" s="1" customFormat="1" ht="6.95" customHeight="1"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31"/>
    </row>
    <row r="109" spans="2:12" s="1" customFormat="1" ht="24.95" customHeight="1">
      <c r="B109" s="31"/>
      <c r="C109" s="20" t="s">
        <v>110</v>
      </c>
      <c r="L109" s="31"/>
    </row>
    <row r="110" spans="2:12" s="1" customFormat="1" ht="6.95" customHeight="1">
      <c r="B110" s="31"/>
      <c r="L110" s="31"/>
    </row>
    <row r="111" spans="2:12" s="1" customFormat="1" ht="12" customHeight="1">
      <c r="B111" s="31"/>
      <c r="C111" s="26" t="s">
        <v>15</v>
      </c>
      <c r="L111" s="31"/>
    </row>
    <row r="112" spans="2:12" s="1" customFormat="1" ht="26.25" customHeight="1">
      <c r="B112" s="31"/>
      <c r="E112" s="230" t="str">
        <f>E7</f>
        <v>Podlahy, Serverovňa, chodba Interné, Onkológia, Kuchyňa, Šatňa centrálna sterilizácia</v>
      </c>
      <c r="F112" s="231"/>
      <c r="G112" s="231"/>
      <c r="H112" s="231"/>
      <c r="L112" s="31"/>
    </row>
    <row r="113" spans="2:65" s="1" customFormat="1" ht="12" customHeight="1">
      <c r="B113" s="31"/>
      <c r="C113" s="26" t="s">
        <v>97</v>
      </c>
      <c r="L113" s="31"/>
    </row>
    <row r="114" spans="2:65" s="1" customFormat="1" ht="16.5" customHeight="1">
      <c r="B114" s="31"/>
      <c r="E114" s="189" t="str">
        <f>E9</f>
        <v>04 - Kuchyňa</v>
      </c>
      <c r="F114" s="232"/>
      <c r="G114" s="232"/>
      <c r="H114" s="232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19</v>
      </c>
      <c r="F116" s="24" t="str">
        <f>F12</f>
        <v xml:space="preserve"> </v>
      </c>
      <c r="I116" s="26" t="s">
        <v>21</v>
      </c>
      <c r="J116" s="54" t="str">
        <f>IF(J12="","",J12)</f>
        <v>20. 1. 2023</v>
      </c>
      <c r="L116" s="31"/>
    </row>
    <row r="117" spans="2:65" s="1" customFormat="1" ht="6.95" customHeight="1">
      <c r="B117" s="31"/>
      <c r="L117" s="31"/>
    </row>
    <row r="118" spans="2:65" s="1" customFormat="1" ht="15.2" customHeight="1">
      <c r="B118" s="31"/>
      <c r="C118" s="26" t="s">
        <v>23</v>
      </c>
      <c r="F118" s="24" t="str">
        <f>E15</f>
        <v>FNsP Žilina</v>
      </c>
      <c r="I118" s="26" t="s">
        <v>30</v>
      </c>
      <c r="J118" s="29" t="str">
        <f>E21</f>
        <v xml:space="preserve"> </v>
      </c>
      <c r="L118" s="31"/>
    </row>
    <row r="119" spans="2:65" s="1" customFormat="1" ht="15.2" customHeight="1">
      <c r="B119" s="31"/>
      <c r="C119" s="26" t="s">
        <v>28</v>
      </c>
      <c r="F119" s="24" t="str">
        <f>IF(E18="","",E18)</f>
        <v>Vyplň údaj</v>
      </c>
      <c r="I119" s="26" t="s">
        <v>32</v>
      </c>
      <c r="J119" s="29" t="str">
        <f>E24</f>
        <v xml:space="preserve"> 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7"/>
      <c r="C121" s="118" t="s">
        <v>111</v>
      </c>
      <c r="D121" s="119" t="s">
        <v>59</v>
      </c>
      <c r="E121" s="119" t="s">
        <v>55</v>
      </c>
      <c r="F121" s="119" t="s">
        <v>56</v>
      </c>
      <c r="G121" s="119" t="s">
        <v>112</v>
      </c>
      <c r="H121" s="119" t="s">
        <v>113</v>
      </c>
      <c r="I121" s="119" t="s">
        <v>114</v>
      </c>
      <c r="J121" s="120" t="s">
        <v>101</v>
      </c>
      <c r="K121" s="121" t="s">
        <v>115</v>
      </c>
      <c r="L121" s="117"/>
      <c r="M121" s="61" t="s">
        <v>1</v>
      </c>
      <c r="N121" s="62" t="s">
        <v>38</v>
      </c>
      <c r="O121" s="62" t="s">
        <v>116</v>
      </c>
      <c r="P121" s="62" t="s">
        <v>117</v>
      </c>
      <c r="Q121" s="62" t="s">
        <v>118</v>
      </c>
      <c r="R121" s="62" t="s">
        <v>119</v>
      </c>
      <c r="S121" s="62" t="s">
        <v>120</v>
      </c>
      <c r="T121" s="63" t="s">
        <v>121</v>
      </c>
    </row>
    <row r="122" spans="2:65" s="1" customFormat="1" ht="22.9" customHeight="1">
      <c r="B122" s="31"/>
      <c r="C122" s="66" t="s">
        <v>102</v>
      </c>
      <c r="J122" s="122">
        <f>BK122</f>
        <v>0</v>
      </c>
      <c r="L122" s="31"/>
      <c r="M122" s="64"/>
      <c r="N122" s="55"/>
      <c r="O122" s="55"/>
      <c r="P122" s="123">
        <f>P123+P146</f>
        <v>0</v>
      </c>
      <c r="Q122" s="55"/>
      <c r="R122" s="123">
        <f>R123+R146</f>
        <v>2.6767656000000004</v>
      </c>
      <c r="S122" s="55"/>
      <c r="T122" s="124">
        <f>T123+T146</f>
        <v>0.24808000000000002</v>
      </c>
      <c r="AT122" s="16" t="s">
        <v>73</v>
      </c>
      <c r="AU122" s="16" t="s">
        <v>103</v>
      </c>
      <c r="BK122" s="125">
        <f>BK123+BK146</f>
        <v>0</v>
      </c>
    </row>
    <row r="123" spans="2:65" s="11" customFormat="1" ht="25.9" customHeight="1">
      <c r="B123" s="126"/>
      <c r="D123" s="127" t="s">
        <v>73</v>
      </c>
      <c r="E123" s="128" t="s">
        <v>122</v>
      </c>
      <c r="F123" s="128" t="s">
        <v>123</v>
      </c>
      <c r="I123" s="129"/>
      <c r="J123" s="130">
        <f>BK123</f>
        <v>0</v>
      </c>
      <c r="L123" s="126"/>
      <c r="M123" s="131"/>
      <c r="P123" s="132">
        <f>P124+P138+P144</f>
        <v>0</v>
      </c>
      <c r="R123" s="132">
        <f>R124+R138+R144</f>
        <v>1.6915672000000002</v>
      </c>
      <c r="T123" s="133">
        <f>T124+T138+T144</f>
        <v>0</v>
      </c>
      <c r="AR123" s="127" t="s">
        <v>82</v>
      </c>
      <c r="AT123" s="134" t="s">
        <v>73</v>
      </c>
      <c r="AU123" s="134" t="s">
        <v>74</v>
      </c>
      <c r="AY123" s="127" t="s">
        <v>124</v>
      </c>
      <c r="BK123" s="135">
        <f>BK124+BK138+BK144</f>
        <v>0</v>
      </c>
    </row>
    <row r="124" spans="2:65" s="11" customFormat="1" ht="22.9" customHeight="1">
      <c r="B124" s="126"/>
      <c r="D124" s="127" t="s">
        <v>73</v>
      </c>
      <c r="E124" s="136" t="s">
        <v>125</v>
      </c>
      <c r="F124" s="136" t="s">
        <v>126</v>
      </c>
      <c r="I124" s="129"/>
      <c r="J124" s="137">
        <f>BK124</f>
        <v>0</v>
      </c>
      <c r="L124" s="126"/>
      <c r="M124" s="131"/>
      <c r="P124" s="132">
        <f>SUM(P125:P137)</f>
        <v>0</v>
      </c>
      <c r="R124" s="132">
        <f>SUM(R125:R137)</f>
        <v>1.6915672000000002</v>
      </c>
      <c r="T124" s="133">
        <f>SUM(T125:T137)</f>
        <v>0</v>
      </c>
      <c r="AR124" s="127" t="s">
        <v>82</v>
      </c>
      <c r="AT124" s="134" t="s">
        <v>73</v>
      </c>
      <c r="AU124" s="134" t="s">
        <v>82</v>
      </c>
      <c r="AY124" s="127" t="s">
        <v>124</v>
      </c>
      <c r="BK124" s="135">
        <f>SUM(BK125:BK137)</f>
        <v>0</v>
      </c>
    </row>
    <row r="125" spans="2:65" s="1" customFormat="1" ht="24.2" customHeight="1">
      <c r="B125" s="31"/>
      <c r="C125" s="138" t="s">
        <v>82</v>
      </c>
      <c r="D125" s="138" t="s">
        <v>127</v>
      </c>
      <c r="E125" s="139" t="s">
        <v>128</v>
      </c>
      <c r="F125" s="140" t="s">
        <v>129</v>
      </c>
      <c r="G125" s="141" t="s">
        <v>130</v>
      </c>
      <c r="H125" s="142">
        <v>137.08000000000001</v>
      </c>
      <c r="I125" s="143"/>
      <c r="J125" s="144">
        <f>ROUND(I125*H125,2)</f>
        <v>0</v>
      </c>
      <c r="K125" s="145"/>
      <c r="L125" s="31"/>
      <c r="M125" s="146" t="s">
        <v>1</v>
      </c>
      <c r="N125" s="147" t="s">
        <v>40</v>
      </c>
      <c r="P125" s="148">
        <f>O125*H125</f>
        <v>0</v>
      </c>
      <c r="Q125" s="148">
        <v>0</v>
      </c>
      <c r="R125" s="148">
        <f>Q125*H125</f>
        <v>0</v>
      </c>
      <c r="S125" s="148">
        <v>0</v>
      </c>
      <c r="T125" s="149">
        <f>S125*H125</f>
        <v>0</v>
      </c>
      <c r="AR125" s="150" t="s">
        <v>131</v>
      </c>
      <c r="AT125" s="150" t="s">
        <v>127</v>
      </c>
      <c r="AU125" s="150" t="s">
        <v>132</v>
      </c>
      <c r="AY125" s="16" t="s">
        <v>124</v>
      </c>
      <c r="BE125" s="151">
        <f>IF(N125="základná",J125,0)</f>
        <v>0</v>
      </c>
      <c r="BF125" s="151">
        <f>IF(N125="znížená",J125,0)</f>
        <v>0</v>
      </c>
      <c r="BG125" s="151">
        <f>IF(N125="zákl. prenesená",J125,0)</f>
        <v>0</v>
      </c>
      <c r="BH125" s="151">
        <f>IF(N125="zníž. prenesená",J125,0)</f>
        <v>0</v>
      </c>
      <c r="BI125" s="151">
        <f>IF(N125="nulová",J125,0)</f>
        <v>0</v>
      </c>
      <c r="BJ125" s="16" t="s">
        <v>132</v>
      </c>
      <c r="BK125" s="151">
        <f>ROUND(I125*H125,2)</f>
        <v>0</v>
      </c>
      <c r="BL125" s="16" t="s">
        <v>131</v>
      </c>
      <c r="BM125" s="150" t="s">
        <v>297</v>
      </c>
    </row>
    <row r="126" spans="2:65" s="14" customFormat="1" ht="11.25">
      <c r="B126" s="183"/>
      <c r="D126" s="164" t="s">
        <v>140</v>
      </c>
      <c r="E126" s="184" t="s">
        <v>1</v>
      </c>
      <c r="F126" s="185" t="s">
        <v>330</v>
      </c>
      <c r="H126" s="184" t="s">
        <v>1</v>
      </c>
      <c r="I126" s="186"/>
      <c r="L126" s="183"/>
      <c r="M126" s="187"/>
      <c r="T126" s="188"/>
      <c r="AT126" s="184" t="s">
        <v>140</v>
      </c>
      <c r="AU126" s="184" t="s">
        <v>132</v>
      </c>
      <c r="AV126" s="14" t="s">
        <v>82</v>
      </c>
      <c r="AW126" s="14" t="s">
        <v>31</v>
      </c>
      <c r="AX126" s="14" t="s">
        <v>74</v>
      </c>
      <c r="AY126" s="184" t="s">
        <v>124</v>
      </c>
    </row>
    <row r="127" spans="2:65" s="12" customFormat="1" ht="11.25">
      <c r="B127" s="163"/>
      <c r="D127" s="164" t="s">
        <v>140</v>
      </c>
      <c r="E127" s="170" t="s">
        <v>1</v>
      </c>
      <c r="F127" s="165" t="s">
        <v>331</v>
      </c>
      <c r="H127" s="166">
        <v>18.88</v>
      </c>
      <c r="I127" s="167"/>
      <c r="L127" s="163"/>
      <c r="M127" s="168"/>
      <c r="T127" s="169"/>
      <c r="AT127" s="170" t="s">
        <v>140</v>
      </c>
      <c r="AU127" s="170" t="s">
        <v>132</v>
      </c>
      <c r="AV127" s="12" t="s">
        <v>132</v>
      </c>
      <c r="AW127" s="12" t="s">
        <v>31</v>
      </c>
      <c r="AX127" s="12" t="s">
        <v>74</v>
      </c>
      <c r="AY127" s="170" t="s">
        <v>124</v>
      </c>
    </row>
    <row r="128" spans="2:65" s="12" customFormat="1" ht="11.25">
      <c r="B128" s="163"/>
      <c r="D128" s="164" t="s">
        <v>140</v>
      </c>
      <c r="E128" s="170" t="s">
        <v>1</v>
      </c>
      <c r="F128" s="165" t="s">
        <v>332</v>
      </c>
      <c r="H128" s="166">
        <v>10.5</v>
      </c>
      <c r="I128" s="167"/>
      <c r="L128" s="163"/>
      <c r="M128" s="168"/>
      <c r="T128" s="169"/>
      <c r="AT128" s="170" t="s">
        <v>140</v>
      </c>
      <c r="AU128" s="170" t="s">
        <v>132</v>
      </c>
      <c r="AV128" s="12" t="s">
        <v>132</v>
      </c>
      <c r="AW128" s="12" t="s">
        <v>31</v>
      </c>
      <c r="AX128" s="12" t="s">
        <v>74</v>
      </c>
      <c r="AY128" s="170" t="s">
        <v>124</v>
      </c>
    </row>
    <row r="129" spans="2:65" s="12" customFormat="1" ht="11.25">
      <c r="B129" s="163"/>
      <c r="D129" s="164" t="s">
        <v>140</v>
      </c>
      <c r="E129" s="170" t="s">
        <v>1</v>
      </c>
      <c r="F129" s="165" t="s">
        <v>333</v>
      </c>
      <c r="H129" s="166">
        <v>5.5</v>
      </c>
      <c r="I129" s="167"/>
      <c r="L129" s="163"/>
      <c r="M129" s="168"/>
      <c r="T129" s="169"/>
      <c r="AT129" s="170" t="s">
        <v>140</v>
      </c>
      <c r="AU129" s="170" t="s">
        <v>132</v>
      </c>
      <c r="AV129" s="12" t="s">
        <v>132</v>
      </c>
      <c r="AW129" s="12" t="s">
        <v>31</v>
      </c>
      <c r="AX129" s="12" t="s">
        <v>74</v>
      </c>
      <c r="AY129" s="170" t="s">
        <v>124</v>
      </c>
    </row>
    <row r="130" spans="2:65" s="14" customFormat="1" ht="11.25">
      <c r="B130" s="183"/>
      <c r="D130" s="164" t="s">
        <v>140</v>
      </c>
      <c r="E130" s="184" t="s">
        <v>1</v>
      </c>
      <c r="F130" s="185" t="s">
        <v>334</v>
      </c>
      <c r="H130" s="184" t="s">
        <v>1</v>
      </c>
      <c r="I130" s="186"/>
      <c r="L130" s="183"/>
      <c r="M130" s="187"/>
      <c r="T130" s="188"/>
      <c r="AT130" s="184" t="s">
        <v>140</v>
      </c>
      <c r="AU130" s="184" t="s">
        <v>132</v>
      </c>
      <c r="AV130" s="14" t="s">
        <v>82</v>
      </c>
      <c r="AW130" s="14" t="s">
        <v>31</v>
      </c>
      <c r="AX130" s="14" t="s">
        <v>74</v>
      </c>
      <c r="AY130" s="184" t="s">
        <v>124</v>
      </c>
    </row>
    <row r="131" spans="2:65" s="12" customFormat="1" ht="11.25">
      <c r="B131" s="163"/>
      <c r="D131" s="164" t="s">
        <v>140</v>
      </c>
      <c r="E131" s="170" t="s">
        <v>1</v>
      </c>
      <c r="F131" s="165" t="s">
        <v>335</v>
      </c>
      <c r="H131" s="166">
        <v>41.3</v>
      </c>
      <c r="I131" s="167"/>
      <c r="L131" s="163"/>
      <c r="M131" s="168"/>
      <c r="T131" s="169"/>
      <c r="AT131" s="170" t="s">
        <v>140</v>
      </c>
      <c r="AU131" s="170" t="s">
        <v>132</v>
      </c>
      <c r="AV131" s="12" t="s">
        <v>132</v>
      </c>
      <c r="AW131" s="12" t="s">
        <v>31</v>
      </c>
      <c r="AX131" s="12" t="s">
        <v>74</v>
      </c>
      <c r="AY131" s="170" t="s">
        <v>124</v>
      </c>
    </row>
    <row r="132" spans="2:65" s="12" customFormat="1" ht="11.25">
      <c r="B132" s="163"/>
      <c r="D132" s="164" t="s">
        <v>140</v>
      </c>
      <c r="E132" s="170" t="s">
        <v>1</v>
      </c>
      <c r="F132" s="165" t="s">
        <v>336</v>
      </c>
      <c r="H132" s="166">
        <v>17.98</v>
      </c>
      <c r="I132" s="167"/>
      <c r="L132" s="163"/>
      <c r="M132" s="168"/>
      <c r="T132" s="169"/>
      <c r="AT132" s="170" t="s">
        <v>140</v>
      </c>
      <c r="AU132" s="170" t="s">
        <v>132</v>
      </c>
      <c r="AV132" s="12" t="s">
        <v>132</v>
      </c>
      <c r="AW132" s="12" t="s">
        <v>31</v>
      </c>
      <c r="AX132" s="12" t="s">
        <v>74</v>
      </c>
      <c r="AY132" s="170" t="s">
        <v>124</v>
      </c>
    </row>
    <row r="133" spans="2:65" s="12" customFormat="1" ht="11.25">
      <c r="B133" s="163"/>
      <c r="D133" s="164" t="s">
        <v>140</v>
      </c>
      <c r="E133" s="170" t="s">
        <v>1</v>
      </c>
      <c r="F133" s="165" t="s">
        <v>337</v>
      </c>
      <c r="H133" s="166">
        <v>42.92</v>
      </c>
      <c r="I133" s="167"/>
      <c r="L133" s="163"/>
      <c r="M133" s="168"/>
      <c r="T133" s="169"/>
      <c r="AT133" s="170" t="s">
        <v>140</v>
      </c>
      <c r="AU133" s="170" t="s">
        <v>132</v>
      </c>
      <c r="AV133" s="12" t="s">
        <v>132</v>
      </c>
      <c r="AW133" s="12" t="s">
        <v>31</v>
      </c>
      <c r="AX133" s="12" t="s">
        <v>74</v>
      </c>
      <c r="AY133" s="170" t="s">
        <v>124</v>
      </c>
    </row>
    <row r="134" spans="2:65" s="13" customFormat="1" ht="11.25">
      <c r="B134" s="176"/>
      <c r="D134" s="164" t="s">
        <v>140</v>
      </c>
      <c r="E134" s="177" t="s">
        <v>1</v>
      </c>
      <c r="F134" s="178" t="s">
        <v>252</v>
      </c>
      <c r="H134" s="179">
        <v>137.07999999999998</v>
      </c>
      <c r="I134" s="180"/>
      <c r="L134" s="176"/>
      <c r="M134" s="181"/>
      <c r="T134" s="182"/>
      <c r="AT134" s="177" t="s">
        <v>140</v>
      </c>
      <c r="AU134" s="177" t="s">
        <v>132</v>
      </c>
      <c r="AV134" s="13" t="s">
        <v>131</v>
      </c>
      <c r="AW134" s="13" t="s">
        <v>31</v>
      </c>
      <c r="AX134" s="13" t="s">
        <v>82</v>
      </c>
      <c r="AY134" s="177" t="s">
        <v>124</v>
      </c>
    </row>
    <row r="135" spans="2:65" s="1" customFormat="1" ht="24.2" customHeight="1">
      <c r="B135" s="31"/>
      <c r="C135" s="152" t="s">
        <v>132</v>
      </c>
      <c r="D135" s="152" t="s">
        <v>134</v>
      </c>
      <c r="E135" s="153" t="s">
        <v>135</v>
      </c>
      <c r="F135" s="154" t="s">
        <v>136</v>
      </c>
      <c r="G135" s="155" t="s">
        <v>137</v>
      </c>
      <c r="H135" s="156">
        <v>27.416</v>
      </c>
      <c r="I135" s="157"/>
      <c r="J135" s="158">
        <f>ROUND(I135*H135,2)</f>
        <v>0</v>
      </c>
      <c r="K135" s="159"/>
      <c r="L135" s="160"/>
      <c r="M135" s="161" t="s">
        <v>1</v>
      </c>
      <c r="N135" s="162" t="s">
        <v>40</v>
      </c>
      <c r="P135" s="148">
        <f>O135*H135</f>
        <v>0</v>
      </c>
      <c r="Q135" s="148">
        <v>1E-3</v>
      </c>
      <c r="R135" s="148">
        <f>Q135*H135</f>
        <v>2.7415999999999999E-2</v>
      </c>
      <c r="S135" s="148">
        <v>0</v>
      </c>
      <c r="T135" s="149">
        <f>S135*H135</f>
        <v>0</v>
      </c>
      <c r="AR135" s="150" t="s">
        <v>138</v>
      </c>
      <c r="AT135" s="150" t="s">
        <v>134</v>
      </c>
      <c r="AU135" s="150" t="s">
        <v>132</v>
      </c>
      <c r="AY135" s="16" t="s">
        <v>124</v>
      </c>
      <c r="BE135" s="151">
        <f>IF(N135="základná",J135,0)</f>
        <v>0</v>
      </c>
      <c r="BF135" s="151">
        <f>IF(N135="znížená",J135,0)</f>
        <v>0</v>
      </c>
      <c r="BG135" s="151">
        <f>IF(N135="zákl. prenesená",J135,0)</f>
        <v>0</v>
      </c>
      <c r="BH135" s="151">
        <f>IF(N135="zníž. prenesená",J135,0)</f>
        <v>0</v>
      </c>
      <c r="BI135" s="151">
        <f>IF(N135="nulová",J135,0)</f>
        <v>0</v>
      </c>
      <c r="BJ135" s="16" t="s">
        <v>132</v>
      </c>
      <c r="BK135" s="151">
        <f>ROUND(I135*H135,2)</f>
        <v>0</v>
      </c>
      <c r="BL135" s="16" t="s">
        <v>131</v>
      </c>
      <c r="BM135" s="150" t="s">
        <v>299</v>
      </c>
    </row>
    <row r="136" spans="2:65" s="12" customFormat="1" ht="11.25">
      <c r="B136" s="163"/>
      <c r="D136" s="164" t="s">
        <v>140</v>
      </c>
      <c r="F136" s="165" t="s">
        <v>338</v>
      </c>
      <c r="H136" s="166">
        <v>27.416</v>
      </c>
      <c r="I136" s="167"/>
      <c r="L136" s="163"/>
      <c r="M136" s="168"/>
      <c r="T136" s="169"/>
      <c r="AT136" s="170" t="s">
        <v>140</v>
      </c>
      <c r="AU136" s="170" t="s">
        <v>132</v>
      </c>
      <c r="AV136" s="12" t="s">
        <v>132</v>
      </c>
      <c r="AW136" s="12" t="s">
        <v>4</v>
      </c>
      <c r="AX136" s="12" t="s">
        <v>82</v>
      </c>
      <c r="AY136" s="170" t="s">
        <v>124</v>
      </c>
    </row>
    <row r="137" spans="2:65" s="1" customFormat="1" ht="24.2" customHeight="1">
      <c r="B137" s="31"/>
      <c r="C137" s="138" t="s">
        <v>142</v>
      </c>
      <c r="D137" s="138" t="s">
        <v>127</v>
      </c>
      <c r="E137" s="139" t="s">
        <v>255</v>
      </c>
      <c r="F137" s="140" t="s">
        <v>256</v>
      </c>
      <c r="G137" s="141" t="s">
        <v>130</v>
      </c>
      <c r="H137" s="142">
        <v>137.08000000000001</v>
      </c>
      <c r="I137" s="143"/>
      <c r="J137" s="144">
        <f>ROUND(I137*H137,2)</f>
        <v>0</v>
      </c>
      <c r="K137" s="145"/>
      <c r="L137" s="31"/>
      <c r="M137" s="146" t="s">
        <v>1</v>
      </c>
      <c r="N137" s="147" t="s">
        <v>40</v>
      </c>
      <c r="P137" s="148">
        <f>O137*H137</f>
        <v>0</v>
      </c>
      <c r="Q137" s="148">
        <v>1.214E-2</v>
      </c>
      <c r="R137" s="148">
        <f>Q137*H137</f>
        <v>1.6641512000000001</v>
      </c>
      <c r="S137" s="148">
        <v>0</v>
      </c>
      <c r="T137" s="149">
        <f>S137*H137</f>
        <v>0</v>
      </c>
      <c r="AR137" s="150" t="s">
        <v>131</v>
      </c>
      <c r="AT137" s="150" t="s">
        <v>127</v>
      </c>
      <c r="AU137" s="150" t="s">
        <v>132</v>
      </c>
      <c r="AY137" s="16" t="s">
        <v>124</v>
      </c>
      <c r="BE137" s="151">
        <f>IF(N137="základná",J137,0)</f>
        <v>0</v>
      </c>
      <c r="BF137" s="151">
        <f>IF(N137="znížená",J137,0)</f>
        <v>0</v>
      </c>
      <c r="BG137" s="151">
        <f>IF(N137="zákl. prenesená",J137,0)</f>
        <v>0</v>
      </c>
      <c r="BH137" s="151">
        <f>IF(N137="zníž. prenesená",J137,0)</f>
        <v>0</v>
      </c>
      <c r="BI137" s="151">
        <f>IF(N137="nulová",J137,0)</f>
        <v>0</v>
      </c>
      <c r="BJ137" s="16" t="s">
        <v>132</v>
      </c>
      <c r="BK137" s="151">
        <f>ROUND(I137*H137,2)</f>
        <v>0</v>
      </c>
      <c r="BL137" s="16" t="s">
        <v>131</v>
      </c>
      <c r="BM137" s="150" t="s">
        <v>301</v>
      </c>
    </row>
    <row r="138" spans="2:65" s="11" customFormat="1" ht="22.9" customHeight="1">
      <c r="B138" s="126"/>
      <c r="D138" s="127" t="s">
        <v>73</v>
      </c>
      <c r="E138" s="136" t="s">
        <v>146</v>
      </c>
      <c r="F138" s="136" t="s">
        <v>147</v>
      </c>
      <c r="I138" s="129"/>
      <c r="J138" s="137">
        <f>BK138</f>
        <v>0</v>
      </c>
      <c r="L138" s="126"/>
      <c r="M138" s="131"/>
      <c r="P138" s="132">
        <f>SUM(P139:P143)</f>
        <v>0</v>
      </c>
      <c r="R138" s="132">
        <f>SUM(R139:R143)</f>
        <v>0</v>
      </c>
      <c r="T138" s="133">
        <f>SUM(T139:T143)</f>
        <v>0</v>
      </c>
      <c r="AR138" s="127" t="s">
        <v>82</v>
      </c>
      <c r="AT138" s="134" t="s">
        <v>73</v>
      </c>
      <c r="AU138" s="134" t="s">
        <v>82</v>
      </c>
      <c r="AY138" s="127" t="s">
        <v>124</v>
      </c>
      <c r="BK138" s="135">
        <f>SUM(BK139:BK143)</f>
        <v>0</v>
      </c>
    </row>
    <row r="139" spans="2:65" s="1" customFormat="1" ht="21.75" customHeight="1">
      <c r="B139" s="31"/>
      <c r="C139" s="138" t="s">
        <v>131</v>
      </c>
      <c r="D139" s="138" t="s">
        <v>127</v>
      </c>
      <c r="E139" s="139" t="s">
        <v>148</v>
      </c>
      <c r="F139" s="140" t="s">
        <v>149</v>
      </c>
      <c r="G139" s="141" t="s">
        <v>150</v>
      </c>
      <c r="H139" s="142">
        <v>0.248</v>
      </c>
      <c r="I139" s="143"/>
      <c r="J139" s="144">
        <f>ROUND(I139*H139,2)</f>
        <v>0</v>
      </c>
      <c r="K139" s="145"/>
      <c r="L139" s="31"/>
      <c r="M139" s="146" t="s">
        <v>1</v>
      </c>
      <c r="N139" s="147" t="s">
        <v>40</v>
      </c>
      <c r="P139" s="148">
        <f>O139*H139</f>
        <v>0</v>
      </c>
      <c r="Q139" s="148">
        <v>0</v>
      </c>
      <c r="R139" s="148">
        <f>Q139*H139</f>
        <v>0</v>
      </c>
      <c r="S139" s="148">
        <v>0</v>
      </c>
      <c r="T139" s="149">
        <f>S139*H139</f>
        <v>0</v>
      </c>
      <c r="AR139" s="150" t="s">
        <v>131</v>
      </c>
      <c r="AT139" s="150" t="s">
        <v>127</v>
      </c>
      <c r="AU139" s="150" t="s">
        <v>132</v>
      </c>
      <c r="AY139" s="16" t="s">
        <v>124</v>
      </c>
      <c r="BE139" s="151">
        <f>IF(N139="základná",J139,0)</f>
        <v>0</v>
      </c>
      <c r="BF139" s="151">
        <f>IF(N139="znížená",J139,0)</f>
        <v>0</v>
      </c>
      <c r="BG139" s="151">
        <f>IF(N139="zákl. prenesená",J139,0)</f>
        <v>0</v>
      </c>
      <c r="BH139" s="151">
        <f>IF(N139="zníž. prenesená",J139,0)</f>
        <v>0</v>
      </c>
      <c r="BI139" s="151">
        <f>IF(N139="nulová",J139,0)</f>
        <v>0</v>
      </c>
      <c r="BJ139" s="16" t="s">
        <v>132</v>
      </c>
      <c r="BK139" s="151">
        <f>ROUND(I139*H139,2)</f>
        <v>0</v>
      </c>
      <c r="BL139" s="16" t="s">
        <v>131</v>
      </c>
      <c r="BM139" s="150" t="s">
        <v>302</v>
      </c>
    </row>
    <row r="140" spans="2:65" s="1" customFormat="1" ht="24.2" customHeight="1">
      <c r="B140" s="31"/>
      <c r="C140" s="138" t="s">
        <v>152</v>
      </c>
      <c r="D140" s="138" t="s">
        <v>127</v>
      </c>
      <c r="E140" s="139" t="s">
        <v>153</v>
      </c>
      <c r="F140" s="140" t="s">
        <v>154</v>
      </c>
      <c r="G140" s="141" t="s">
        <v>150</v>
      </c>
      <c r="H140" s="142">
        <v>2.48</v>
      </c>
      <c r="I140" s="143"/>
      <c r="J140" s="144">
        <f>ROUND(I140*H140,2)</f>
        <v>0</v>
      </c>
      <c r="K140" s="145"/>
      <c r="L140" s="31"/>
      <c r="M140" s="146" t="s">
        <v>1</v>
      </c>
      <c r="N140" s="147" t="s">
        <v>40</v>
      </c>
      <c r="P140" s="148">
        <f>O140*H140</f>
        <v>0</v>
      </c>
      <c r="Q140" s="148">
        <v>0</v>
      </c>
      <c r="R140" s="148">
        <f>Q140*H140</f>
        <v>0</v>
      </c>
      <c r="S140" s="148">
        <v>0</v>
      </c>
      <c r="T140" s="149">
        <f>S140*H140</f>
        <v>0</v>
      </c>
      <c r="AR140" s="150" t="s">
        <v>131</v>
      </c>
      <c r="AT140" s="150" t="s">
        <v>127</v>
      </c>
      <c r="AU140" s="150" t="s">
        <v>132</v>
      </c>
      <c r="AY140" s="16" t="s">
        <v>124</v>
      </c>
      <c r="BE140" s="151">
        <f>IF(N140="základná",J140,0)</f>
        <v>0</v>
      </c>
      <c r="BF140" s="151">
        <f>IF(N140="znížená",J140,0)</f>
        <v>0</v>
      </c>
      <c r="BG140" s="151">
        <f>IF(N140="zákl. prenesená",J140,0)</f>
        <v>0</v>
      </c>
      <c r="BH140" s="151">
        <f>IF(N140="zníž. prenesená",J140,0)</f>
        <v>0</v>
      </c>
      <c r="BI140" s="151">
        <f>IF(N140="nulová",J140,0)</f>
        <v>0</v>
      </c>
      <c r="BJ140" s="16" t="s">
        <v>132</v>
      </c>
      <c r="BK140" s="151">
        <f>ROUND(I140*H140,2)</f>
        <v>0</v>
      </c>
      <c r="BL140" s="16" t="s">
        <v>131</v>
      </c>
      <c r="BM140" s="150" t="s">
        <v>303</v>
      </c>
    </row>
    <row r="141" spans="2:65" s="1" customFormat="1" ht="24.2" customHeight="1">
      <c r="B141" s="31"/>
      <c r="C141" s="138" t="s">
        <v>125</v>
      </c>
      <c r="D141" s="138" t="s">
        <v>127</v>
      </c>
      <c r="E141" s="139" t="s">
        <v>156</v>
      </c>
      <c r="F141" s="140" t="s">
        <v>157</v>
      </c>
      <c r="G141" s="141" t="s">
        <v>150</v>
      </c>
      <c r="H141" s="142">
        <v>0.248</v>
      </c>
      <c r="I141" s="143"/>
      <c r="J141" s="144">
        <f>ROUND(I141*H141,2)</f>
        <v>0</v>
      </c>
      <c r="K141" s="145"/>
      <c r="L141" s="31"/>
      <c r="M141" s="146" t="s">
        <v>1</v>
      </c>
      <c r="N141" s="147" t="s">
        <v>40</v>
      </c>
      <c r="P141" s="148">
        <f>O141*H141</f>
        <v>0</v>
      </c>
      <c r="Q141" s="148">
        <v>0</v>
      </c>
      <c r="R141" s="148">
        <f>Q141*H141</f>
        <v>0</v>
      </c>
      <c r="S141" s="148">
        <v>0</v>
      </c>
      <c r="T141" s="149">
        <f>S141*H141</f>
        <v>0</v>
      </c>
      <c r="AR141" s="150" t="s">
        <v>131</v>
      </c>
      <c r="AT141" s="150" t="s">
        <v>127</v>
      </c>
      <c r="AU141" s="150" t="s">
        <v>132</v>
      </c>
      <c r="AY141" s="16" t="s">
        <v>124</v>
      </c>
      <c r="BE141" s="151">
        <f>IF(N141="základná",J141,0)</f>
        <v>0</v>
      </c>
      <c r="BF141" s="151">
        <f>IF(N141="znížená",J141,0)</f>
        <v>0</v>
      </c>
      <c r="BG141" s="151">
        <f>IF(N141="zákl. prenesená",J141,0)</f>
        <v>0</v>
      </c>
      <c r="BH141" s="151">
        <f>IF(N141="zníž. prenesená",J141,0)</f>
        <v>0</v>
      </c>
      <c r="BI141" s="151">
        <f>IF(N141="nulová",J141,0)</f>
        <v>0</v>
      </c>
      <c r="BJ141" s="16" t="s">
        <v>132</v>
      </c>
      <c r="BK141" s="151">
        <f>ROUND(I141*H141,2)</f>
        <v>0</v>
      </c>
      <c r="BL141" s="16" t="s">
        <v>131</v>
      </c>
      <c r="BM141" s="150" t="s">
        <v>304</v>
      </c>
    </row>
    <row r="142" spans="2:65" s="1" customFormat="1" ht="24.2" customHeight="1">
      <c r="B142" s="31"/>
      <c r="C142" s="138" t="s">
        <v>159</v>
      </c>
      <c r="D142" s="138" t="s">
        <v>127</v>
      </c>
      <c r="E142" s="139" t="s">
        <v>160</v>
      </c>
      <c r="F142" s="140" t="s">
        <v>161</v>
      </c>
      <c r="G142" s="141" t="s">
        <v>150</v>
      </c>
      <c r="H142" s="142">
        <v>4.8</v>
      </c>
      <c r="I142" s="143"/>
      <c r="J142" s="144">
        <f>ROUND(I142*H142,2)</f>
        <v>0</v>
      </c>
      <c r="K142" s="145"/>
      <c r="L142" s="31"/>
      <c r="M142" s="146" t="s">
        <v>1</v>
      </c>
      <c r="N142" s="147" t="s">
        <v>40</v>
      </c>
      <c r="P142" s="148">
        <f>O142*H142</f>
        <v>0</v>
      </c>
      <c r="Q142" s="148">
        <v>0</v>
      </c>
      <c r="R142" s="148">
        <f>Q142*H142</f>
        <v>0</v>
      </c>
      <c r="S142" s="148">
        <v>0</v>
      </c>
      <c r="T142" s="149">
        <f>S142*H142</f>
        <v>0</v>
      </c>
      <c r="AR142" s="150" t="s">
        <v>131</v>
      </c>
      <c r="AT142" s="150" t="s">
        <v>127</v>
      </c>
      <c r="AU142" s="150" t="s">
        <v>132</v>
      </c>
      <c r="AY142" s="16" t="s">
        <v>124</v>
      </c>
      <c r="BE142" s="151">
        <f>IF(N142="základná",J142,0)</f>
        <v>0</v>
      </c>
      <c r="BF142" s="151">
        <f>IF(N142="znížená",J142,0)</f>
        <v>0</v>
      </c>
      <c r="BG142" s="151">
        <f>IF(N142="zákl. prenesená",J142,0)</f>
        <v>0</v>
      </c>
      <c r="BH142" s="151">
        <f>IF(N142="zníž. prenesená",J142,0)</f>
        <v>0</v>
      </c>
      <c r="BI142" s="151">
        <f>IF(N142="nulová",J142,0)</f>
        <v>0</v>
      </c>
      <c r="BJ142" s="16" t="s">
        <v>132</v>
      </c>
      <c r="BK142" s="151">
        <f>ROUND(I142*H142,2)</f>
        <v>0</v>
      </c>
      <c r="BL142" s="16" t="s">
        <v>131</v>
      </c>
      <c r="BM142" s="150" t="s">
        <v>305</v>
      </c>
    </row>
    <row r="143" spans="2:65" s="1" customFormat="1" ht="24.2" customHeight="1">
      <c r="B143" s="31"/>
      <c r="C143" s="138" t="s">
        <v>138</v>
      </c>
      <c r="D143" s="138" t="s">
        <v>127</v>
      </c>
      <c r="E143" s="139" t="s">
        <v>262</v>
      </c>
      <c r="F143" s="140" t="s">
        <v>263</v>
      </c>
      <c r="G143" s="141" t="s">
        <v>150</v>
      </c>
      <c r="H143" s="142">
        <v>0.248</v>
      </c>
      <c r="I143" s="143"/>
      <c r="J143" s="144">
        <f>ROUND(I143*H143,2)</f>
        <v>0</v>
      </c>
      <c r="K143" s="145"/>
      <c r="L143" s="31"/>
      <c r="M143" s="146" t="s">
        <v>1</v>
      </c>
      <c r="N143" s="147" t="s">
        <v>40</v>
      </c>
      <c r="P143" s="148">
        <f>O143*H143</f>
        <v>0</v>
      </c>
      <c r="Q143" s="148">
        <v>0</v>
      </c>
      <c r="R143" s="148">
        <f>Q143*H143</f>
        <v>0</v>
      </c>
      <c r="S143" s="148">
        <v>0</v>
      </c>
      <c r="T143" s="149">
        <f>S143*H143</f>
        <v>0</v>
      </c>
      <c r="AR143" s="150" t="s">
        <v>131</v>
      </c>
      <c r="AT143" s="150" t="s">
        <v>127</v>
      </c>
      <c r="AU143" s="150" t="s">
        <v>132</v>
      </c>
      <c r="AY143" s="16" t="s">
        <v>124</v>
      </c>
      <c r="BE143" s="151">
        <f>IF(N143="základná",J143,0)</f>
        <v>0</v>
      </c>
      <c r="BF143" s="151">
        <f>IF(N143="znížená",J143,0)</f>
        <v>0</v>
      </c>
      <c r="BG143" s="151">
        <f>IF(N143="zákl. prenesená",J143,0)</f>
        <v>0</v>
      </c>
      <c r="BH143" s="151">
        <f>IF(N143="zníž. prenesená",J143,0)</f>
        <v>0</v>
      </c>
      <c r="BI143" s="151">
        <f>IF(N143="nulová",J143,0)</f>
        <v>0</v>
      </c>
      <c r="BJ143" s="16" t="s">
        <v>132</v>
      </c>
      <c r="BK143" s="151">
        <f>ROUND(I143*H143,2)</f>
        <v>0</v>
      </c>
      <c r="BL143" s="16" t="s">
        <v>131</v>
      </c>
      <c r="BM143" s="150" t="s">
        <v>306</v>
      </c>
    </row>
    <row r="144" spans="2:65" s="11" customFormat="1" ht="22.9" customHeight="1">
      <c r="B144" s="126"/>
      <c r="D144" s="127" t="s">
        <v>73</v>
      </c>
      <c r="E144" s="136" t="s">
        <v>166</v>
      </c>
      <c r="F144" s="136" t="s">
        <v>167</v>
      </c>
      <c r="I144" s="129"/>
      <c r="J144" s="137">
        <f>BK144</f>
        <v>0</v>
      </c>
      <c r="L144" s="126"/>
      <c r="M144" s="131"/>
      <c r="P144" s="132">
        <f>P145</f>
        <v>0</v>
      </c>
      <c r="R144" s="132">
        <f>R145</f>
        <v>0</v>
      </c>
      <c r="T144" s="133">
        <f>T145</f>
        <v>0</v>
      </c>
      <c r="AR144" s="127" t="s">
        <v>82</v>
      </c>
      <c r="AT144" s="134" t="s">
        <v>73</v>
      </c>
      <c r="AU144" s="134" t="s">
        <v>82</v>
      </c>
      <c r="AY144" s="127" t="s">
        <v>124</v>
      </c>
      <c r="BK144" s="135">
        <f>BK145</f>
        <v>0</v>
      </c>
    </row>
    <row r="145" spans="2:65" s="1" customFormat="1" ht="24.2" customHeight="1">
      <c r="B145" s="31"/>
      <c r="C145" s="138" t="s">
        <v>146</v>
      </c>
      <c r="D145" s="138" t="s">
        <v>127</v>
      </c>
      <c r="E145" s="139" t="s">
        <v>168</v>
      </c>
      <c r="F145" s="140" t="s">
        <v>169</v>
      </c>
      <c r="G145" s="141" t="s">
        <v>150</v>
      </c>
      <c r="H145" s="142">
        <v>1.6919999999999999</v>
      </c>
      <c r="I145" s="143"/>
      <c r="J145" s="144">
        <f>ROUND(I145*H145,2)</f>
        <v>0</v>
      </c>
      <c r="K145" s="145"/>
      <c r="L145" s="31"/>
      <c r="M145" s="146" t="s">
        <v>1</v>
      </c>
      <c r="N145" s="147" t="s">
        <v>40</v>
      </c>
      <c r="P145" s="148">
        <f>O145*H145</f>
        <v>0</v>
      </c>
      <c r="Q145" s="148">
        <v>0</v>
      </c>
      <c r="R145" s="148">
        <f>Q145*H145</f>
        <v>0</v>
      </c>
      <c r="S145" s="148">
        <v>0</v>
      </c>
      <c r="T145" s="149">
        <f>S145*H145</f>
        <v>0</v>
      </c>
      <c r="AR145" s="150" t="s">
        <v>131</v>
      </c>
      <c r="AT145" s="150" t="s">
        <v>127</v>
      </c>
      <c r="AU145" s="150" t="s">
        <v>132</v>
      </c>
      <c r="AY145" s="16" t="s">
        <v>124</v>
      </c>
      <c r="BE145" s="151">
        <f>IF(N145="základná",J145,0)</f>
        <v>0</v>
      </c>
      <c r="BF145" s="151">
        <f>IF(N145="znížená",J145,0)</f>
        <v>0</v>
      </c>
      <c r="BG145" s="151">
        <f>IF(N145="zákl. prenesená",J145,0)</f>
        <v>0</v>
      </c>
      <c r="BH145" s="151">
        <f>IF(N145="zníž. prenesená",J145,0)</f>
        <v>0</v>
      </c>
      <c r="BI145" s="151">
        <f>IF(N145="nulová",J145,0)</f>
        <v>0</v>
      </c>
      <c r="BJ145" s="16" t="s">
        <v>132</v>
      </c>
      <c r="BK145" s="151">
        <f>ROUND(I145*H145,2)</f>
        <v>0</v>
      </c>
      <c r="BL145" s="16" t="s">
        <v>131</v>
      </c>
      <c r="BM145" s="150" t="s">
        <v>307</v>
      </c>
    </row>
    <row r="146" spans="2:65" s="11" customFormat="1" ht="25.9" customHeight="1">
      <c r="B146" s="126"/>
      <c r="D146" s="127" t="s">
        <v>73</v>
      </c>
      <c r="E146" s="128" t="s">
        <v>171</v>
      </c>
      <c r="F146" s="128" t="s">
        <v>172</v>
      </c>
      <c r="I146" s="129"/>
      <c r="J146" s="130">
        <f>BK146</f>
        <v>0</v>
      </c>
      <c r="L146" s="126"/>
      <c r="M146" s="131"/>
      <c r="P146" s="132">
        <f>P147</f>
        <v>0</v>
      </c>
      <c r="R146" s="132">
        <f>R147</f>
        <v>0.98519840000000003</v>
      </c>
      <c r="T146" s="133">
        <f>T147</f>
        <v>0.24808000000000002</v>
      </c>
      <c r="AR146" s="127" t="s">
        <v>132</v>
      </c>
      <c r="AT146" s="134" t="s">
        <v>73</v>
      </c>
      <c r="AU146" s="134" t="s">
        <v>74</v>
      </c>
      <c r="AY146" s="127" t="s">
        <v>124</v>
      </c>
      <c r="BK146" s="135">
        <f>BK147</f>
        <v>0</v>
      </c>
    </row>
    <row r="147" spans="2:65" s="11" customFormat="1" ht="22.9" customHeight="1">
      <c r="B147" s="126"/>
      <c r="D147" s="127" t="s">
        <v>73</v>
      </c>
      <c r="E147" s="136" t="s">
        <v>173</v>
      </c>
      <c r="F147" s="136" t="s">
        <v>174</v>
      </c>
      <c r="I147" s="129"/>
      <c r="J147" s="137">
        <f>BK147</f>
        <v>0</v>
      </c>
      <c r="L147" s="126"/>
      <c r="M147" s="131"/>
      <c r="P147" s="132">
        <f>SUM(P148:P185)</f>
        <v>0</v>
      </c>
      <c r="R147" s="132">
        <f>SUM(R148:R185)</f>
        <v>0.98519840000000003</v>
      </c>
      <c r="T147" s="133">
        <f>SUM(T148:T185)</f>
        <v>0.24808000000000002</v>
      </c>
      <c r="AR147" s="127" t="s">
        <v>132</v>
      </c>
      <c r="AT147" s="134" t="s">
        <v>73</v>
      </c>
      <c r="AU147" s="134" t="s">
        <v>82</v>
      </c>
      <c r="AY147" s="127" t="s">
        <v>124</v>
      </c>
      <c r="BK147" s="135">
        <f>SUM(BK148:BK185)</f>
        <v>0</v>
      </c>
    </row>
    <row r="148" spans="2:65" s="1" customFormat="1" ht="16.5" customHeight="1">
      <c r="B148" s="31"/>
      <c r="C148" s="138" t="s">
        <v>175</v>
      </c>
      <c r="D148" s="138" t="s">
        <v>127</v>
      </c>
      <c r="E148" s="139" t="s">
        <v>176</v>
      </c>
      <c r="F148" s="140" t="s">
        <v>177</v>
      </c>
      <c r="G148" s="141" t="s">
        <v>178</v>
      </c>
      <c r="H148" s="142">
        <v>111</v>
      </c>
      <c r="I148" s="143"/>
      <c r="J148" s="144">
        <f>ROUND(I148*H148,2)</f>
        <v>0</v>
      </c>
      <c r="K148" s="145"/>
      <c r="L148" s="31"/>
      <c r="M148" s="146" t="s">
        <v>1</v>
      </c>
      <c r="N148" s="147" t="s">
        <v>40</v>
      </c>
      <c r="P148" s="148">
        <f>O148*H148</f>
        <v>0</v>
      </c>
      <c r="Q148" s="148">
        <v>0</v>
      </c>
      <c r="R148" s="148">
        <f>Q148*H148</f>
        <v>0</v>
      </c>
      <c r="S148" s="148">
        <v>1E-3</v>
      </c>
      <c r="T148" s="149">
        <f>S148*H148</f>
        <v>0.111</v>
      </c>
      <c r="AR148" s="150" t="s">
        <v>179</v>
      </c>
      <c r="AT148" s="150" t="s">
        <v>127</v>
      </c>
      <c r="AU148" s="150" t="s">
        <v>132</v>
      </c>
      <c r="AY148" s="16" t="s">
        <v>124</v>
      </c>
      <c r="BE148" s="151">
        <f>IF(N148="základná",J148,0)</f>
        <v>0</v>
      </c>
      <c r="BF148" s="151">
        <f>IF(N148="znížená",J148,0)</f>
        <v>0</v>
      </c>
      <c r="BG148" s="151">
        <f>IF(N148="zákl. prenesená",J148,0)</f>
        <v>0</v>
      </c>
      <c r="BH148" s="151">
        <f>IF(N148="zníž. prenesená",J148,0)</f>
        <v>0</v>
      </c>
      <c r="BI148" s="151">
        <f>IF(N148="nulová",J148,0)</f>
        <v>0</v>
      </c>
      <c r="BJ148" s="16" t="s">
        <v>132</v>
      </c>
      <c r="BK148" s="151">
        <f>ROUND(I148*H148,2)</f>
        <v>0</v>
      </c>
      <c r="BL148" s="16" t="s">
        <v>179</v>
      </c>
      <c r="BM148" s="150" t="s">
        <v>308</v>
      </c>
    </row>
    <row r="149" spans="2:65" s="14" customFormat="1" ht="11.25">
      <c r="B149" s="183"/>
      <c r="D149" s="164" t="s">
        <v>140</v>
      </c>
      <c r="E149" s="184" t="s">
        <v>1</v>
      </c>
      <c r="F149" s="185" t="s">
        <v>330</v>
      </c>
      <c r="H149" s="184" t="s">
        <v>1</v>
      </c>
      <c r="I149" s="186"/>
      <c r="L149" s="183"/>
      <c r="M149" s="187"/>
      <c r="T149" s="188"/>
      <c r="AT149" s="184" t="s">
        <v>140</v>
      </c>
      <c r="AU149" s="184" t="s">
        <v>132</v>
      </c>
      <c r="AV149" s="14" t="s">
        <v>82</v>
      </c>
      <c r="AW149" s="14" t="s">
        <v>31</v>
      </c>
      <c r="AX149" s="14" t="s">
        <v>74</v>
      </c>
      <c r="AY149" s="184" t="s">
        <v>124</v>
      </c>
    </row>
    <row r="150" spans="2:65" s="12" customFormat="1" ht="11.25">
      <c r="B150" s="163"/>
      <c r="D150" s="164" t="s">
        <v>140</v>
      </c>
      <c r="E150" s="170" t="s">
        <v>1</v>
      </c>
      <c r="F150" s="165" t="s">
        <v>339</v>
      </c>
      <c r="H150" s="166">
        <v>18.2</v>
      </c>
      <c r="I150" s="167"/>
      <c r="L150" s="163"/>
      <c r="M150" s="168"/>
      <c r="T150" s="169"/>
      <c r="AT150" s="170" t="s">
        <v>140</v>
      </c>
      <c r="AU150" s="170" t="s">
        <v>132</v>
      </c>
      <c r="AV150" s="12" t="s">
        <v>132</v>
      </c>
      <c r="AW150" s="12" t="s">
        <v>31</v>
      </c>
      <c r="AX150" s="12" t="s">
        <v>74</v>
      </c>
      <c r="AY150" s="170" t="s">
        <v>124</v>
      </c>
    </row>
    <row r="151" spans="2:65" s="12" customFormat="1" ht="11.25">
      <c r="B151" s="163"/>
      <c r="D151" s="164" t="s">
        <v>140</v>
      </c>
      <c r="E151" s="170" t="s">
        <v>1</v>
      </c>
      <c r="F151" s="165" t="s">
        <v>340</v>
      </c>
      <c r="H151" s="166">
        <v>13.4</v>
      </c>
      <c r="I151" s="167"/>
      <c r="L151" s="163"/>
      <c r="M151" s="168"/>
      <c r="T151" s="169"/>
      <c r="AT151" s="170" t="s">
        <v>140</v>
      </c>
      <c r="AU151" s="170" t="s">
        <v>132</v>
      </c>
      <c r="AV151" s="12" t="s">
        <v>132</v>
      </c>
      <c r="AW151" s="12" t="s">
        <v>31</v>
      </c>
      <c r="AX151" s="12" t="s">
        <v>74</v>
      </c>
      <c r="AY151" s="170" t="s">
        <v>124</v>
      </c>
    </row>
    <row r="152" spans="2:65" s="12" customFormat="1" ht="11.25">
      <c r="B152" s="163"/>
      <c r="D152" s="164" t="s">
        <v>140</v>
      </c>
      <c r="E152" s="170" t="s">
        <v>1</v>
      </c>
      <c r="F152" s="165" t="s">
        <v>341</v>
      </c>
      <c r="H152" s="166">
        <v>9.4</v>
      </c>
      <c r="I152" s="167"/>
      <c r="L152" s="163"/>
      <c r="M152" s="168"/>
      <c r="T152" s="169"/>
      <c r="AT152" s="170" t="s">
        <v>140</v>
      </c>
      <c r="AU152" s="170" t="s">
        <v>132</v>
      </c>
      <c r="AV152" s="12" t="s">
        <v>132</v>
      </c>
      <c r="AW152" s="12" t="s">
        <v>31</v>
      </c>
      <c r="AX152" s="12" t="s">
        <v>74</v>
      </c>
      <c r="AY152" s="170" t="s">
        <v>124</v>
      </c>
    </row>
    <row r="153" spans="2:65" s="14" customFormat="1" ht="11.25">
      <c r="B153" s="183"/>
      <c r="D153" s="164" t="s">
        <v>140</v>
      </c>
      <c r="E153" s="184" t="s">
        <v>1</v>
      </c>
      <c r="F153" s="185" t="s">
        <v>334</v>
      </c>
      <c r="H153" s="184" t="s">
        <v>1</v>
      </c>
      <c r="I153" s="186"/>
      <c r="L153" s="183"/>
      <c r="M153" s="187"/>
      <c r="T153" s="188"/>
      <c r="AT153" s="184" t="s">
        <v>140</v>
      </c>
      <c r="AU153" s="184" t="s">
        <v>132</v>
      </c>
      <c r="AV153" s="14" t="s">
        <v>82</v>
      </c>
      <c r="AW153" s="14" t="s">
        <v>31</v>
      </c>
      <c r="AX153" s="14" t="s">
        <v>74</v>
      </c>
      <c r="AY153" s="184" t="s">
        <v>124</v>
      </c>
    </row>
    <row r="154" spans="2:65" s="12" customFormat="1" ht="11.25">
      <c r="B154" s="163"/>
      <c r="D154" s="164" t="s">
        <v>140</v>
      </c>
      <c r="E154" s="170" t="s">
        <v>1</v>
      </c>
      <c r="F154" s="165" t="s">
        <v>342</v>
      </c>
      <c r="H154" s="166">
        <v>25.8</v>
      </c>
      <c r="I154" s="167"/>
      <c r="L154" s="163"/>
      <c r="M154" s="168"/>
      <c r="T154" s="169"/>
      <c r="AT154" s="170" t="s">
        <v>140</v>
      </c>
      <c r="AU154" s="170" t="s">
        <v>132</v>
      </c>
      <c r="AV154" s="12" t="s">
        <v>132</v>
      </c>
      <c r="AW154" s="12" t="s">
        <v>31</v>
      </c>
      <c r="AX154" s="12" t="s">
        <v>74</v>
      </c>
      <c r="AY154" s="170" t="s">
        <v>124</v>
      </c>
    </row>
    <row r="155" spans="2:65" s="12" customFormat="1" ht="11.25">
      <c r="B155" s="163"/>
      <c r="D155" s="164" t="s">
        <v>140</v>
      </c>
      <c r="E155" s="170" t="s">
        <v>1</v>
      </c>
      <c r="F155" s="165" t="s">
        <v>343</v>
      </c>
      <c r="H155" s="166">
        <v>17.8</v>
      </c>
      <c r="I155" s="167"/>
      <c r="L155" s="163"/>
      <c r="M155" s="168"/>
      <c r="T155" s="169"/>
      <c r="AT155" s="170" t="s">
        <v>140</v>
      </c>
      <c r="AU155" s="170" t="s">
        <v>132</v>
      </c>
      <c r="AV155" s="12" t="s">
        <v>132</v>
      </c>
      <c r="AW155" s="12" t="s">
        <v>31</v>
      </c>
      <c r="AX155" s="12" t="s">
        <v>74</v>
      </c>
      <c r="AY155" s="170" t="s">
        <v>124</v>
      </c>
    </row>
    <row r="156" spans="2:65" s="12" customFormat="1" ht="11.25">
      <c r="B156" s="163"/>
      <c r="D156" s="164" t="s">
        <v>140</v>
      </c>
      <c r="E156" s="170" t="s">
        <v>1</v>
      </c>
      <c r="F156" s="165" t="s">
        <v>344</v>
      </c>
      <c r="H156" s="166">
        <v>26.4</v>
      </c>
      <c r="I156" s="167"/>
      <c r="L156" s="163"/>
      <c r="M156" s="168"/>
      <c r="T156" s="169"/>
      <c r="AT156" s="170" t="s">
        <v>140</v>
      </c>
      <c r="AU156" s="170" t="s">
        <v>132</v>
      </c>
      <c r="AV156" s="12" t="s">
        <v>132</v>
      </c>
      <c r="AW156" s="12" t="s">
        <v>31</v>
      </c>
      <c r="AX156" s="12" t="s">
        <v>74</v>
      </c>
      <c r="AY156" s="170" t="s">
        <v>124</v>
      </c>
    </row>
    <row r="157" spans="2:65" s="13" customFormat="1" ht="11.25">
      <c r="B157" s="176"/>
      <c r="D157" s="164" t="s">
        <v>140</v>
      </c>
      <c r="E157" s="177" t="s">
        <v>1</v>
      </c>
      <c r="F157" s="178" t="s">
        <v>252</v>
      </c>
      <c r="H157" s="179">
        <v>111</v>
      </c>
      <c r="I157" s="180"/>
      <c r="L157" s="176"/>
      <c r="M157" s="181"/>
      <c r="T157" s="182"/>
      <c r="AT157" s="177" t="s">
        <v>140</v>
      </c>
      <c r="AU157" s="177" t="s">
        <v>132</v>
      </c>
      <c r="AV157" s="13" t="s">
        <v>131</v>
      </c>
      <c r="AW157" s="13" t="s">
        <v>31</v>
      </c>
      <c r="AX157" s="13" t="s">
        <v>82</v>
      </c>
      <c r="AY157" s="177" t="s">
        <v>124</v>
      </c>
    </row>
    <row r="158" spans="2:65" s="1" customFormat="1" ht="16.5" customHeight="1">
      <c r="B158" s="31"/>
      <c r="C158" s="138" t="s">
        <v>181</v>
      </c>
      <c r="D158" s="138" t="s">
        <v>127</v>
      </c>
      <c r="E158" s="139" t="s">
        <v>269</v>
      </c>
      <c r="F158" s="140" t="s">
        <v>183</v>
      </c>
      <c r="G158" s="141" t="s">
        <v>178</v>
      </c>
      <c r="H158" s="142">
        <v>111</v>
      </c>
      <c r="I158" s="143"/>
      <c r="J158" s="144">
        <f>ROUND(I158*H158,2)</f>
        <v>0</v>
      </c>
      <c r="K158" s="145"/>
      <c r="L158" s="31"/>
      <c r="M158" s="146" t="s">
        <v>1</v>
      </c>
      <c r="N158" s="147" t="s">
        <v>40</v>
      </c>
      <c r="P158" s="148">
        <f>O158*H158</f>
        <v>0</v>
      </c>
      <c r="Q158" s="148">
        <v>4.0000000000000003E-5</v>
      </c>
      <c r="R158" s="148">
        <f>Q158*H158</f>
        <v>4.4400000000000004E-3</v>
      </c>
      <c r="S158" s="148">
        <v>0</v>
      </c>
      <c r="T158" s="149">
        <f>S158*H158</f>
        <v>0</v>
      </c>
      <c r="AR158" s="150" t="s">
        <v>179</v>
      </c>
      <c r="AT158" s="150" t="s">
        <v>127</v>
      </c>
      <c r="AU158" s="150" t="s">
        <v>132</v>
      </c>
      <c r="AY158" s="16" t="s">
        <v>124</v>
      </c>
      <c r="BE158" s="151">
        <f>IF(N158="základná",J158,0)</f>
        <v>0</v>
      </c>
      <c r="BF158" s="151">
        <f>IF(N158="znížená",J158,0)</f>
        <v>0</v>
      </c>
      <c r="BG158" s="151">
        <f>IF(N158="zákl. prenesená",J158,0)</f>
        <v>0</v>
      </c>
      <c r="BH158" s="151">
        <f>IF(N158="zníž. prenesená",J158,0)</f>
        <v>0</v>
      </c>
      <c r="BI158" s="151">
        <f>IF(N158="nulová",J158,0)</f>
        <v>0</v>
      </c>
      <c r="BJ158" s="16" t="s">
        <v>132</v>
      </c>
      <c r="BK158" s="151">
        <f>ROUND(I158*H158,2)</f>
        <v>0</v>
      </c>
      <c r="BL158" s="16" t="s">
        <v>179</v>
      </c>
      <c r="BM158" s="150" t="s">
        <v>310</v>
      </c>
    </row>
    <row r="159" spans="2:65" s="1" customFormat="1" ht="24.2" customHeight="1">
      <c r="B159" s="31"/>
      <c r="C159" s="152" t="s">
        <v>185</v>
      </c>
      <c r="D159" s="152" t="s">
        <v>134</v>
      </c>
      <c r="E159" s="153" t="s">
        <v>186</v>
      </c>
      <c r="F159" s="154" t="s">
        <v>187</v>
      </c>
      <c r="G159" s="155" t="s">
        <v>178</v>
      </c>
      <c r="H159" s="156">
        <v>111</v>
      </c>
      <c r="I159" s="157"/>
      <c r="J159" s="158">
        <f>ROUND(I159*H159,2)</f>
        <v>0</v>
      </c>
      <c r="K159" s="159"/>
      <c r="L159" s="160"/>
      <c r="M159" s="161" t="s">
        <v>1</v>
      </c>
      <c r="N159" s="162" t="s">
        <v>40</v>
      </c>
      <c r="P159" s="148">
        <f>O159*H159</f>
        <v>0</v>
      </c>
      <c r="Q159" s="148">
        <v>1.6299999999999999E-3</v>
      </c>
      <c r="R159" s="148">
        <f>Q159*H159</f>
        <v>0.18092999999999998</v>
      </c>
      <c r="S159" s="148">
        <v>0</v>
      </c>
      <c r="T159" s="149">
        <f>S159*H159</f>
        <v>0</v>
      </c>
      <c r="AR159" s="150" t="s">
        <v>188</v>
      </c>
      <c r="AT159" s="150" t="s">
        <v>134</v>
      </c>
      <c r="AU159" s="150" t="s">
        <v>132</v>
      </c>
      <c r="AY159" s="16" t="s">
        <v>124</v>
      </c>
      <c r="BE159" s="151">
        <f>IF(N159="základná",J159,0)</f>
        <v>0</v>
      </c>
      <c r="BF159" s="151">
        <f>IF(N159="znížená",J159,0)</f>
        <v>0</v>
      </c>
      <c r="BG159" s="151">
        <f>IF(N159="zákl. prenesená",J159,0)</f>
        <v>0</v>
      </c>
      <c r="BH159" s="151">
        <f>IF(N159="zníž. prenesená",J159,0)</f>
        <v>0</v>
      </c>
      <c r="BI159" s="151">
        <f>IF(N159="nulová",J159,0)</f>
        <v>0</v>
      </c>
      <c r="BJ159" s="16" t="s">
        <v>132</v>
      </c>
      <c r="BK159" s="151">
        <f>ROUND(I159*H159,2)</f>
        <v>0</v>
      </c>
      <c r="BL159" s="16" t="s">
        <v>179</v>
      </c>
      <c r="BM159" s="150" t="s">
        <v>311</v>
      </c>
    </row>
    <row r="160" spans="2:65" s="1" customFormat="1" ht="16.5" customHeight="1">
      <c r="B160" s="31"/>
      <c r="C160" s="138" t="s">
        <v>190</v>
      </c>
      <c r="D160" s="138" t="s">
        <v>127</v>
      </c>
      <c r="E160" s="139" t="s">
        <v>191</v>
      </c>
      <c r="F160" s="140" t="s">
        <v>192</v>
      </c>
      <c r="G160" s="141" t="s">
        <v>178</v>
      </c>
      <c r="H160" s="142">
        <v>111</v>
      </c>
      <c r="I160" s="143"/>
      <c r="J160" s="144">
        <f>ROUND(I160*H160,2)</f>
        <v>0</v>
      </c>
      <c r="K160" s="145"/>
      <c r="L160" s="31"/>
      <c r="M160" s="146" t="s">
        <v>1</v>
      </c>
      <c r="N160" s="147" t="s">
        <v>40</v>
      </c>
      <c r="P160" s="148">
        <f>O160*H160</f>
        <v>0</v>
      </c>
      <c r="Q160" s="148">
        <v>4.0000000000000003E-5</v>
      </c>
      <c r="R160" s="148">
        <f>Q160*H160</f>
        <v>4.4400000000000004E-3</v>
      </c>
      <c r="S160" s="148">
        <v>0</v>
      </c>
      <c r="T160" s="149">
        <f>S160*H160</f>
        <v>0</v>
      </c>
      <c r="AR160" s="150" t="s">
        <v>179</v>
      </c>
      <c r="AT160" s="150" t="s">
        <v>127</v>
      </c>
      <c r="AU160" s="150" t="s">
        <v>132</v>
      </c>
      <c r="AY160" s="16" t="s">
        <v>124</v>
      </c>
      <c r="BE160" s="151">
        <f>IF(N160="základná",J160,0)</f>
        <v>0</v>
      </c>
      <c r="BF160" s="151">
        <f>IF(N160="znížená",J160,0)</f>
        <v>0</v>
      </c>
      <c r="BG160" s="151">
        <f>IF(N160="zákl. prenesená",J160,0)</f>
        <v>0</v>
      </c>
      <c r="BH160" s="151">
        <f>IF(N160="zníž. prenesená",J160,0)</f>
        <v>0</v>
      </c>
      <c r="BI160" s="151">
        <f>IF(N160="nulová",J160,0)</f>
        <v>0</v>
      </c>
      <c r="BJ160" s="16" t="s">
        <v>132</v>
      </c>
      <c r="BK160" s="151">
        <f>ROUND(I160*H160,2)</f>
        <v>0</v>
      </c>
      <c r="BL160" s="16" t="s">
        <v>179</v>
      </c>
      <c r="BM160" s="150" t="s">
        <v>312</v>
      </c>
    </row>
    <row r="161" spans="2:65" s="1" customFormat="1" ht="24.2" customHeight="1">
      <c r="B161" s="31"/>
      <c r="C161" s="152" t="s">
        <v>194</v>
      </c>
      <c r="D161" s="152" t="s">
        <v>134</v>
      </c>
      <c r="E161" s="153" t="s">
        <v>273</v>
      </c>
      <c r="F161" s="154" t="s">
        <v>274</v>
      </c>
      <c r="G161" s="155" t="s">
        <v>130</v>
      </c>
      <c r="H161" s="156">
        <v>13.32</v>
      </c>
      <c r="I161" s="157"/>
      <c r="J161" s="158">
        <f>ROUND(I161*H161,2)</f>
        <v>0</v>
      </c>
      <c r="K161" s="159"/>
      <c r="L161" s="160"/>
      <c r="M161" s="161" t="s">
        <v>1</v>
      </c>
      <c r="N161" s="162" t="s">
        <v>40</v>
      </c>
      <c r="P161" s="148">
        <f>O161*H161</f>
        <v>0</v>
      </c>
      <c r="Q161" s="148">
        <v>3.0000000000000001E-3</v>
      </c>
      <c r="R161" s="148">
        <f>Q161*H161</f>
        <v>3.9960000000000002E-2</v>
      </c>
      <c r="S161" s="148">
        <v>0</v>
      </c>
      <c r="T161" s="149">
        <f>S161*H161</f>
        <v>0</v>
      </c>
      <c r="AR161" s="150" t="s">
        <v>188</v>
      </c>
      <c r="AT161" s="150" t="s">
        <v>134</v>
      </c>
      <c r="AU161" s="150" t="s">
        <v>132</v>
      </c>
      <c r="AY161" s="16" t="s">
        <v>124</v>
      </c>
      <c r="BE161" s="151">
        <f>IF(N161="základná",J161,0)</f>
        <v>0</v>
      </c>
      <c r="BF161" s="151">
        <f>IF(N161="znížená",J161,0)</f>
        <v>0</v>
      </c>
      <c r="BG161" s="151">
        <f>IF(N161="zákl. prenesená",J161,0)</f>
        <v>0</v>
      </c>
      <c r="BH161" s="151">
        <f>IF(N161="zníž. prenesená",J161,0)</f>
        <v>0</v>
      </c>
      <c r="BI161" s="151">
        <f>IF(N161="nulová",J161,0)</f>
        <v>0</v>
      </c>
      <c r="BJ161" s="16" t="s">
        <v>132</v>
      </c>
      <c r="BK161" s="151">
        <f>ROUND(I161*H161,2)</f>
        <v>0</v>
      </c>
      <c r="BL161" s="16" t="s">
        <v>179</v>
      </c>
      <c r="BM161" s="150" t="s">
        <v>313</v>
      </c>
    </row>
    <row r="162" spans="2:65" s="12" customFormat="1" ht="11.25">
      <c r="B162" s="163"/>
      <c r="D162" s="164" t="s">
        <v>140</v>
      </c>
      <c r="F162" s="165" t="s">
        <v>345</v>
      </c>
      <c r="H162" s="166">
        <v>13.32</v>
      </c>
      <c r="I162" s="167"/>
      <c r="L162" s="163"/>
      <c r="M162" s="168"/>
      <c r="T162" s="169"/>
      <c r="AT162" s="170" t="s">
        <v>140</v>
      </c>
      <c r="AU162" s="170" t="s">
        <v>132</v>
      </c>
      <c r="AV162" s="12" t="s">
        <v>132</v>
      </c>
      <c r="AW162" s="12" t="s">
        <v>4</v>
      </c>
      <c r="AX162" s="12" t="s">
        <v>82</v>
      </c>
      <c r="AY162" s="170" t="s">
        <v>124</v>
      </c>
    </row>
    <row r="163" spans="2:65" s="1" customFormat="1" ht="24.2" customHeight="1">
      <c r="B163" s="31"/>
      <c r="C163" s="138" t="s">
        <v>199</v>
      </c>
      <c r="D163" s="138" t="s">
        <v>127</v>
      </c>
      <c r="E163" s="139" t="s">
        <v>277</v>
      </c>
      <c r="F163" s="140" t="s">
        <v>278</v>
      </c>
      <c r="G163" s="141" t="s">
        <v>130</v>
      </c>
      <c r="H163" s="142">
        <v>137.08000000000001</v>
      </c>
      <c r="I163" s="143"/>
      <c r="J163" s="144">
        <f>ROUND(I163*H163,2)</f>
        <v>0</v>
      </c>
      <c r="K163" s="145"/>
      <c r="L163" s="31"/>
      <c r="M163" s="146" t="s">
        <v>1</v>
      </c>
      <c r="N163" s="147" t="s">
        <v>40</v>
      </c>
      <c r="P163" s="148">
        <f>O163*H163</f>
        <v>0</v>
      </c>
      <c r="Q163" s="148">
        <v>0</v>
      </c>
      <c r="R163" s="148">
        <f>Q163*H163</f>
        <v>0</v>
      </c>
      <c r="S163" s="148">
        <v>1E-3</v>
      </c>
      <c r="T163" s="149">
        <f>S163*H163</f>
        <v>0.13708000000000001</v>
      </c>
      <c r="AR163" s="150" t="s">
        <v>179</v>
      </c>
      <c r="AT163" s="150" t="s">
        <v>127</v>
      </c>
      <c r="AU163" s="150" t="s">
        <v>132</v>
      </c>
      <c r="AY163" s="16" t="s">
        <v>124</v>
      </c>
      <c r="BE163" s="151">
        <f>IF(N163="základná",J163,0)</f>
        <v>0</v>
      </c>
      <c r="BF163" s="151">
        <f>IF(N163="znížená",J163,0)</f>
        <v>0</v>
      </c>
      <c r="BG163" s="151">
        <f>IF(N163="zákl. prenesená",J163,0)</f>
        <v>0</v>
      </c>
      <c r="BH163" s="151">
        <f>IF(N163="zníž. prenesená",J163,0)</f>
        <v>0</v>
      </c>
      <c r="BI163" s="151">
        <f>IF(N163="nulová",J163,0)</f>
        <v>0</v>
      </c>
      <c r="BJ163" s="16" t="s">
        <v>132</v>
      </c>
      <c r="BK163" s="151">
        <f>ROUND(I163*H163,2)</f>
        <v>0</v>
      </c>
      <c r="BL163" s="16" t="s">
        <v>179</v>
      </c>
      <c r="BM163" s="150" t="s">
        <v>315</v>
      </c>
    </row>
    <row r="164" spans="2:65" s="14" customFormat="1" ht="11.25">
      <c r="B164" s="183"/>
      <c r="D164" s="164" t="s">
        <v>140</v>
      </c>
      <c r="E164" s="184" t="s">
        <v>1</v>
      </c>
      <c r="F164" s="185" t="s">
        <v>330</v>
      </c>
      <c r="H164" s="184" t="s">
        <v>1</v>
      </c>
      <c r="I164" s="186"/>
      <c r="L164" s="183"/>
      <c r="M164" s="187"/>
      <c r="T164" s="188"/>
      <c r="AT164" s="184" t="s">
        <v>140</v>
      </c>
      <c r="AU164" s="184" t="s">
        <v>132</v>
      </c>
      <c r="AV164" s="14" t="s">
        <v>82</v>
      </c>
      <c r="AW164" s="14" t="s">
        <v>31</v>
      </c>
      <c r="AX164" s="14" t="s">
        <v>74</v>
      </c>
      <c r="AY164" s="184" t="s">
        <v>124</v>
      </c>
    </row>
    <row r="165" spans="2:65" s="12" customFormat="1" ht="11.25">
      <c r="B165" s="163"/>
      <c r="D165" s="164" t="s">
        <v>140</v>
      </c>
      <c r="E165" s="170" t="s">
        <v>1</v>
      </c>
      <c r="F165" s="165" t="s">
        <v>331</v>
      </c>
      <c r="H165" s="166">
        <v>18.88</v>
      </c>
      <c r="I165" s="167"/>
      <c r="L165" s="163"/>
      <c r="M165" s="168"/>
      <c r="T165" s="169"/>
      <c r="AT165" s="170" t="s">
        <v>140</v>
      </c>
      <c r="AU165" s="170" t="s">
        <v>132</v>
      </c>
      <c r="AV165" s="12" t="s">
        <v>132</v>
      </c>
      <c r="AW165" s="12" t="s">
        <v>31</v>
      </c>
      <c r="AX165" s="12" t="s">
        <v>74</v>
      </c>
      <c r="AY165" s="170" t="s">
        <v>124</v>
      </c>
    </row>
    <row r="166" spans="2:65" s="12" customFormat="1" ht="11.25">
      <c r="B166" s="163"/>
      <c r="D166" s="164" t="s">
        <v>140</v>
      </c>
      <c r="E166" s="170" t="s">
        <v>1</v>
      </c>
      <c r="F166" s="165" t="s">
        <v>332</v>
      </c>
      <c r="H166" s="166">
        <v>10.5</v>
      </c>
      <c r="I166" s="167"/>
      <c r="L166" s="163"/>
      <c r="M166" s="168"/>
      <c r="T166" s="169"/>
      <c r="AT166" s="170" t="s">
        <v>140</v>
      </c>
      <c r="AU166" s="170" t="s">
        <v>132</v>
      </c>
      <c r="AV166" s="12" t="s">
        <v>132</v>
      </c>
      <c r="AW166" s="12" t="s">
        <v>31</v>
      </c>
      <c r="AX166" s="12" t="s">
        <v>74</v>
      </c>
      <c r="AY166" s="170" t="s">
        <v>124</v>
      </c>
    </row>
    <row r="167" spans="2:65" s="12" customFormat="1" ht="11.25">
      <c r="B167" s="163"/>
      <c r="D167" s="164" t="s">
        <v>140</v>
      </c>
      <c r="E167" s="170" t="s">
        <v>1</v>
      </c>
      <c r="F167" s="165" t="s">
        <v>333</v>
      </c>
      <c r="H167" s="166">
        <v>5.5</v>
      </c>
      <c r="I167" s="167"/>
      <c r="L167" s="163"/>
      <c r="M167" s="168"/>
      <c r="T167" s="169"/>
      <c r="AT167" s="170" t="s">
        <v>140</v>
      </c>
      <c r="AU167" s="170" t="s">
        <v>132</v>
      </c>
      <c r="AV167" s="12" t="s">
        <v>132</v>
      </c>
      <c r="AW167" s="12" t="s">
        <v>31</v>
      </c>
      <c r="AX167" s="12" t="s">
        <v>74</v>
      </c>
      <c r="AY167" s="170" t="s">
        <v>124</v>
      </c>
    </row>
    <row r="168" spans="2:65" s="14" customFormat="1" ht="11.25">
      <c r="B168" s="183"/>
      <c r="D168" s="164" t="s">
        <v>140</v>
      </c>
      <c r="E168" s="184" t="s">
        <v>1</v>
      </c>
      <c r="F168" s="185" t="s">
        <v>334</v>
      </c>
      <c r="H168" s="184" t="s">
        <v>1</v>
      </c>
      <c r="I168" s="186"/>
      <c r="L168" s="183"/>
      <c r="M168" s="187"/>
      <c r="T168" s="188"/>
      <c r="AT168" s="184" t="s">
        <v>140</v>
      </c>
      <c r="AU168" s="184" t="s">
        <v>132</v>
      </c>
      <c r="AV168" s="14" t="s">
        <v>82</v>
      </c>
      <c r="AW168" s="14" t="s">
        <v>31</v>
      </c>
      <c r="AX168" s="14" t="s">
        <v>74</v>
      </c>
      <c r="AY168" s="184" t="s">
        <v>124</v>
      </c>
    </row>
    <row r="169" spans="2:65" s="12" customFormat="1" ht="11.25">
      <c r="B169" s="163"/>
      <c r="D169" s="164" t="s">
        <v>140</v>
      </c>
      <c r="E169" s="170" t="s">
        <v>1</v>
      </c>
      <c r="F169" s="165" t="s">
        <v>335</v>
      </c>
      <c r="H169" s="166">
        <v>41.3</v>
      </c>
      <c r="I169" s="167"/>
      <c r="L169" s="163"/>
      <c r="M169" s="168"/>
      <c r="T169" s="169"/>
      <c r="AT169" s="170" t="s">
        <v>140</v>
      </c>
      <c r="AU169" s="170" t="s">
        <v>132</v>
      </c>
      <c r="AV169" s="12" t="s">
        <v>132</v>
      </c>
      <c r="AW169" s="12" t="s">
        <v>31</v>
      </c>
      <c r="AX169" s="12" t="s">
        <v>74</v>
      </c>
      <c r="AY169" s="170" t="s">
        <v>124</v>
      </c>
    </row>
    <row r="170" spans="2:65" s="12" customFormat="1" ht="11.25">
      <c r="B170" s="163"/>
      <c r="D170" s="164" t="s">
        <v>140</v>
      </c>
      <c r="E170" s="170" t="s">
        <v>1</v>
      </c>
      <c r="F170" s="165" t="s">
        <v>336</v>
      </c>
      <c r="H170" s="166">
        <v>17.98</v>
      </c>
      <c r="I170" s="167"/>
      <c r="L170" s="163"/>
      <c r="M170" s="168"/>
      <c r="T170" s="169"/>
      <c r="AT170" s="170" t="s">
        <v>140</v>
      </c>
      <c r="AU170" s="170" t="s">
        <v>132</v>
      </c>
      <c r="AV170" s="12" t="s">
        <v>132</v>
      </c>
      <c r="AW170" s="12" t="s">
        <v>31</v>
      </c>
      <c r="AX170" s="12" t="s">
        <v>74</v>
      </c>
      <c r="AY170" s="170" t="s">
        <v>124</v>
      </c>
    </row>
    <row r="171" spans="2:65" s="12" customFormat="1" ht="11.25">
      <c r="B171" s="163"/>
      <c r="D171" s="164" t="s">
        <v>140</v>
      </c>
      <c r="E171" s="170" t="s">
        <v>1</v>
      </c>
      <c r="F171" s="165" t="s">
        <v>337</v>
      </c>
      <c r="H171" s="166">
        <v>42.92</v>
      </c>
      <c r="I171" s="167"/>
      <c r="L171" s="163"/>
      <c r="M171" s="168"/>
      <c r="T171" s="169"/>
      <c r="AT171" s="170" t="s">
        <v>140</v>
      </c>
      <c r="AU171" s="170" t="s">
        <v>132</v>
      </c>
      <c r="AV171" s="12" t="s">
        <v>132</v>
      </c>
      <c r="AW171" s="12" t="s">
        <v>31</v>
      </c>
      <c r="AX171" s="12" t="s">
        <v>74</v>
      </c>
      <c r="AY171" s="170" t="s">
        <v>124</v>
      </c>
    </row>
    <row r="172" spans="2:65" s="13" customFormat="1" ht="11.25">
      <c r="B172" s="176"/>
      <c r="D172" s="164" t="s">
        <v>140</v>
      </c>
      <c r="E172" s="177" t="s">
        <v>1</v>
      </c>
      <c r="F172" s="178" t="s">
        <v>252</v>
      </c>
      <c r="H172" s="179">
        <v>137.07999999999998</v>
      </c>
      <c r="I172" s="180"/>
      <c r="L172" s="176"/>
      <c r="M172" s="181"/>
      <c r="T172" s="182"/>
      <c r="AT172" s="177" t="s">
        <v>140</v>
      </c>
      <c r="AU172" s="177" t="s">
        <v>132</v>
      </c>
      <c r="AV172" s="13" t="s">
        <v>131</v>
      </c>
      <c r="AW172" s="13" t="s">
        <v>31</v>
      </c>
      <c r="AX172" s="13" t="s">
        <v>82</v>
      </c>
      <c r="AY172" s="177" t="s">
        <v>124</v>
      </c>
    </row>
    <row r="173" spans="2:65" s="1" customFormat="1" ht="24.2" customHeight="1">
      <c r="B173" s="31"/>
      <c r="C173" s="138" t="s">
        <v>179</v>
      </c>
      <c r="D173" s="138" t="s">
        <v>127</v>
      </c>
      <c r="E173" s="139" t="s">
        <v>280</v>
      </c>
      <c r="F173" s="140" t="s">
        <v>281</v>
      </c>
      <c r="G173" s="141" t="s">
        <v>130</v>
      </c>
      <c r="H173" s="142">
        <v>137.08000000000001</v>
      </c>
      <c r="I173" s="143"/>
      <c r="J173" s="144">
        <f>ROUND(I173*H173,2)</f>
        <v>0</v>
      </c>
      <c r="K173" s="145"/>
      <c r="L173" s="31"/>
      <c r="M173" s="146" t="s">
        <v>1</v>
      </c>
      <c r="N173" s="147" t="s">
        <v>40</v>
      </c>
      <c r="P173" s="148">
        <f>O173*H173</f>
        <v>0</v>
      </c>
      <c r="Q173" s="148">
        <v>2.9999999999999997E-4</v>
      </c>
      <c r="R173" s="148">
        <f>Q173*H173</f>
        <v>4.1124000000000001E-2</v>
      </c>
      <c r="S173" s="148">
        <v>0</v>
      </c>
      <c r="T173" s="149">
        <f>S173*H173</f>
        <v>0</v>
      </c>
      <c r="AR173" s="150" t="s">
        <v>179</v>
      </c>
      <c r="AT173" s="150" t="s">
        <v>127</v>
      </c>
      <c r="AU173" s="150" t="s">
        <v>132</v>
      </c>
      <c r="AY173" s="16" t="s">
        <v>124</v>
      </c>
      <c r="BE173" s="151">
        <f>IF(N173="základná",J173,0)</f>
        <v>0</v>
      </c>
      <c r="BF173" s="151">
        <f>IF(N173="znížená",J173,0)</f>
        <v>0</v>
      </c>
      <c r="BG173" s="151">
        <f>IF(N173="zákl. prenesená",J173,0)</f>
        <v>0</v>
      </c>
      <c r="BH173" s="151">
        <f>IF(N173="zníž. prenesená",J173,0)</f>
        <v>0</v>
      </c>
      <c r="BI173" s="151">
        <f>IF(N173="nulová",J173,0)</f>
        <v>0</v>
      </c>
      <c r="BJ173" s="16" t="s">
        <v>132</v>
      </c>
      <c r="BK173" s="151">
        <f>ROUND(I173*H173,2)</f>
        <v>0</v>
      </c>
      <c r="BL173" s="16" t="s">
        <v>179</v>
      </c>
      <c r="BM173" s="150" t="s">
        <v>316</v>
      </c>
    </row>
    <row r="174" spans="2:65" s="1" customFormat="1" ht="24.2" customHeight="1">
      <c r="B174" s="31"/>
      <c r="C174" s="152" t="s">
        <v>206</v>
      </c>
      <c r="D174" s="152" t="s">
        <v>134</v>
      </c>
      <c r="E174" s="153" t="s">
        <v>273</v>
      </c>
      <c r="F174" s="154" t="s">
        <v>274</v>
      </c>
      <c r="G174" s="155" t="s">
        <v>130</v>
      </c>
      <c r="H174" s="156">
        <v>143.934</v>
      </c>
      <c r="I174" s="157"/>
      <c r="J174" s="158">
        <f>ROUND(I174*H174,2)</f>
        <v>0</v>
      </c>
      <c r="K174" s="159"/>
      <c r="L174" s="160"/>
      <c r="M174" s="161" t="s">
        <v>1</v>
      </c>
      <c r="N174" s="162" t="s">
        <v>40</v>
      </c>
      <c r="P174" s="148">
        <f>O174*H174</f>
        <v>0</v>
      </c>
      <c r="Q174" s="148">
        <v>3.0000000000000001E-3</v>
      </c>
      <c r="R174" s="148">
        <f>Q174*H174</f>
        <v>0.43180200000000002</v>
      </c>
      <c r="S174" s="148">
        <v>0</v>
      </c>
      <c r="T174" s="149">
        <f>S174*H174</f>
        <v>0</v>
      </c>
      <c r="AR174" s="150" t="s">
        <v>188</v>
      </c>
      <c r="AT174" s="150" t="s">
        <v>134</v>
      </c>
      <c r="AU174" s="150" t="s">
        <v>132</v>
      </c>
      <c r="AY174" s="16" t="s">
        <v>124</v>
      </c>
      <c r="BE174" s="151">
        <f>IF(N174="základná",J174,0)</f>
        <v>0</v>
      </c>
      <c r="BF174" s="151">
        <f>IF(N174="znížená",J174,0)</f>
        <v>0</v>
      </c>
      <c r="BG174" s="151">
        <f>IF(N174="zákl. prenesená",J174,0)</f>
        <v>0</v>
      </c>
      <c r="BH174" s="151">
        <f>IF(N174="zníž. prenesená",J174,0)</f>
        <v>0</v>
      </c>
      <c r="BI174" s="151">
        <f>IF(N174="nulová",J174,0)</f>
        <v>0</v>
      </c>
      <c r="BJ174" s="16" t="s">
        <v>132</v>
      </c>
      <c r="BK174" s="151">
        <f>ROUND(I174*H174,2)</f>
        <v>0</v>
      </c>
      <c r="BL174" s="16" t="s">
        <v>179</v>
      </c>
      <c r="BM174" s="150" t="s">
        <v>317</v>
      </c>
    </row>
    <row r="175" spans="2:65" s="12" customFormat="1" ht="11.25">
      <c r="B175" s="163"/>
      <c r="D175" s="164" t="s">
        <v>140</v>
      </c>
      <c r="F175" s="165" t="s">
        <v>346</v>
      </c>
      <c r="H175" s="166">
        <v>143.934</v>
      </c>
      <c r="I175" s="167"/>
      <c r="L175" s="163"/>
      <c r="M175" s="168"/>
      <c r="T175" s="169"/>
      <c r="AT175" s="170" t="s">
        <v>140</v>
      </c>
      <c r="AU175" s="170" t="s">
        <v>132</v>
      </c>
      <c r="AV175" s="12" t="s">
        <v>132</v>
      </c>
      <c r="AW175" s="12" t="s">
        <v>4</v>
      </c>
      <c r="AX175" s="12" t="s">
        <v>82</v>
      </c>
      <c r="AY175" s="170" t="s">
        <v>124</v>
      </c>
    </row>
    <row r="176" spans="2:65" s="1" customFormat="1" ht="24.2" customHeight="1">
      <c r="B176" s="31"/>
      <c r="C176" s="138" t="s">
        <v>209</v>
      </c>
      <c r="D176" s="138" t="s">
        <v>127</v>
      </c>
      <c r="E176" s="139" t="s">
        <v>210</v>
      </c>
      <c r="F176" s="140" t="s">
        <v>211</v>
      </c>
      <c r="G176" s="141" t="s">
        <v>130</v>
      </c>
      <c r="H176" s="142">
        <v>137.08000000000001</v>
      </c>
      <c r="I176" s="143"/>
      <c r="J176" s="144">
        <f t="shared" ref="J176:J185" si="0">ROUND(I176*H176,2)</f>
        <v>0</v>
      </c>
      <c r="K176" s="145"/>
      <c r="L176" s="31"/>
      <c r="M176" s="146" t="s">
        <v>1</v>
      </c>
      <c r="N176" s="147" t="s">
        <v>40</v>
      </c>
      <c r="P176" s="148">
        <f t="shared" ref="P176:P185" si="1">O176*H176</f>
        <v>0</v>
      </c>
      <c r="Q176" s="148">
        <v>0</v>
      </c>
      <c r="R176" s="148">
        <f t="shared" ref="R176:R185" si="2">Q176*H176</f>
        <v>0</v>
      </c>
      <c r="S176" s="148">
        <v>0</v>
      </c>
      <c r="T176" s="149">
        <f t="shared" ref="T176:T185" si="3">S176*H176</f>
        <v>0</v>
      </c>
      <c r="AR176" s="150" t="s">
        <v>179</v>
      </c>
      <c r="AT176" s="150" t="s">
        <v>127</v>
      </c>
      <c r="AU176" s="150" t="s">
        <v>132</v>
      </c>
      <c r="AY176" s="16" t="s">
        <v>124</v>
      </c>
      <c r="BE176" s="151">
        <f t="shared" ref="BE176:BE185" si="4">IF(N176="základná",J176,0)</f>
        <v>0</v>
      </c>
      <c r="BF176" s="151">
        <f t="shared" ref="BF176:BF185" si="5">IF(N176="znížená",J176,0)</f>
        <v>0</v>
      </c>
      <c r="BG176" s="151">
        <f t="shared" ref="BG176:BG185" si="6">IF(N176="zákl. prenesená",J176,0)</f>
        <v>0</v>
      </c>
      <c r="BH176" s="151">
        <f t="shared" ref="BH176:BH185" si="7">IF(N176="zníž. prenesená",J176,0)</f>
        <v>0</v>
      </c>
      <c r="BI176" s="151">
        <f t="shared" ref="BI176:BI185" si="8">IF(N176="nulová",J176,0)</f>
        <v>0</v>
      </c>
      <c r="BJ176" s="16" t="s">
        <v>132</v>
      </c>
      <c r="BK176" s="151">
        <f t="shared" ref="BK176:BK185" si="9">ROUND(I176*H176,2)</f>
        <v>0</v>
      </c>
      <c r="BL176" s="16" t="s">
        <v>179</v>
      </c>
      <c r="BM176" s="150" t="s">
        <v>319</v>
      </c>
    </row>
    <row r="177" spans="2:65" s="1" customFormat="1" ht="21.75" customHeight="1">
      <c r="B177" s="31"/>
      <c r="C177" s="138" t="s">
        <v>213</v>
      </c>
      <c r="D177" s="138" t="s">
        <v>127</v>
      </c>
      <c r="E177" s="139" t="s">
        <v>214</v>
      </c>
      <c r="F177" s="140" t="s">
        <v>215</v>
      </c>
      <c r="G177" s="141" t="s">
        <v>130</v>
      </c>
      <c r="H177" s="142">
        <v>137.08000000000001</v>
      </c>
      <c r="I177" s="143"/>
      <c r="J177" s="144">
        <f t="shared" si="0"/>
        <v>0</v>
      </c>
      <c r="K177" s="145"/>
      <c r="L177" s="31"/>
      <c r="M177" s="146" t="s">
        <v>1</v>
      </c>
      <c r="N177" s="147" t="s">
        <v>40</v>
      </c>
      <c r="P177" s="148">
        <f t="shared" si="1"/>
        <v>0</v>
      </c>
      <c r="Q177" s="148">
        <v>0</v>
      </c>
      <c r="R177" s="148">
        <f t="shared" si="2"/>
        <v>0</v>
      </c>
      <c r="S177" s="148">
        <v>0</v>
      </c>
      <c r="T177" s="149">
        <f t="shared" si="3"/>
        <v>0</v>
      </c>
      <c r="AR177" s="150" t="s">
        <v>179</v>
      </c>
      <c r="AT177" s="150" t="s">
        <v>127</v>
      </c>
      <c r="AU177" s="150" t="s">
        <v>132</v>
      </c>
      <c r="AY177" s="16" t="s">
        <v>124</v>
      </c>
      <c r="BE177" s="151">
        <f t="shared" si="4"/>
        <v>0</v>
      </c>
      <c r="BF177" s="151">
        <f t="shared" si="5"/>
        <v>0</v>
      </c>
      <c r="BG177" s="151">
        <f t="shared" si="6"/>
        <v>0</v>
      </c>
      <c r="BH177" s="151">
        <f t="shared" si="7"/>
        <v>0</v>
      </c>
      <c r="BI177" s="151">
        <f t="shared" si="8"/>
        <v>0</v>
      </c>
      <c r="BJ177" s="16" t="s">
        <v>132</v>
      </c>
      <c r="BK177" s="151">
        <f t="shared" si="9"/>
        <v>0</v>
      </c>
      <c r="BL177" s="16" t="s">
        <v>179</v>
      </c>
      <c r="BM177" s="150" t="s">
        <v>320</v>
      </c>
    </row>
    <row r="178" spans="2:65" s="1" customFormat="1" ht="24.2" customHeight="1">
      <c r="B178" s="31"/>
      <c r="C178" s="138" t="s">
        <v>7</v>
      </c>
      <c r="D178" s="138" t="s">
        <v>127</v>
      </c>
      <c r="E178" s="139" t="s">
        <v>217</v>
      </c>
      <c r="F178" s="140" t="s">
        <v>218</v>
      </c>
      <c r="G178" s="141" t="s">
        <v>130</v>
      </c>
      <c r="H178" s="142">
        <v>137.08000000000001</v>
      </c>
      <c r="I178" s="143"/>
      <c r="J178" s="144">
        <f t="shared" si="0"/>
        <v>0</v>
      </c>
      <c r="K178" s="145"/>
      <c r="L178" s="31"/>
      <c r="M178" s="146" t="s">
        <v>1</v>
      </c>
      <c r="N178" s="147" t="s">
        <v>40</v>
      </c>
      <c r="P178" s="148">
        <f t="shared" si="1"/>
        <v>0</v>
      </c>
      <c r="Q178" s="148">
        <v>8.0000000000000007E-5</v>
      </c>
      <c r="R178" s="148">
        <f t="shared" si="2"/>
        <v>1.0966400000000001E-2</v>
      </c>
      <c r="S178" s="148">
        <v>0</v>
      </c>
      <c r="T178" s="149">
        <f t="shared" si="3"/>
        <v>0</v>
      </c>
      <c r="AR178" s="150" t="s">
        <v>179</v>
      </c>
      <c r="AT178" s="150" t="s">
        <v>127</v>
      </c>
      <c r="AU178" s="150" t="s">
        <v>132</v>
      </c>
      <c r="AY178" s="16" t="s">
        <v>124</v>
      </c>
      <c r="BE178" s="151">
        <f t="shared" si="4"/>
        <v>0</v>
      </c>
      <c r="BF178" s="151">
        <f t="shared" si="5"/>
        <v>0</v>
      </c>
      <c r="BG178" s="151">
        <f t="shared" si="6"/>
        <v>0</v>
      </c>
      <c r="BH178" s="151">
        <f t="shared" si="7"/>
        <v>0</v>
      </c>
      <c r="BI178" s="151">
        <f t="shared" si="8"/>
        <v>0</v>
      </c>
      <c r="BJ178" s="16" t="s">
        <v>132</v>
      </c>
      <c r="BK178" s="151">
        <f t="shared" si="9"/>
        <v>0</v>
      </c>
      <c r="BL178" s="16" t="s">
        <v>179</v>
      </c>
      <c r="BM178" s="150" t="s">
        <v>321</v>
      </c>
    </row>
    <row r="179" spans="2:65" s="1" customFormat="1" ht="24.2" customHeight="1">
      <c r="B179" s="31"/>
      <c r="C179" s="138" t="s">
        <v>220</v>
      </c>
      <c r="D179" s="138" t="s">
        <v>127</v>
      </c>
      <c r="E179" s="139" t="s">
        <v>221</v>
      </c>
      <c r="F179" s="140" t="s">
        <v>222</v>
      </c>
      <c r="G179" s="141" t="s">
        <v>130</v>
      </c>
      <c r="H179" s="142">
        <v>60</v>
      </c>
      <c r="I179" s="143"/>
      <c r="J179" s="144">
        <f t="shared" si="0"/>
        <v>0</v>
      </c>
      <c r="K179" s="145"/>
      <c r="L179" s="31"/>
      <c r="M179" s="146" t="s">
        <v>1</v>
      </c>
      <c r="N179" s="147" t="s">
        <v>40</v>
      </c>
      <c r="P179" s="148">
        <f t="shared" si="1"/>
        <v>0</v>
      </c>
      <c r="Q179" s="148">
        <v>4.4999999999999997E-3</v>
      </c>
      <c r="R179" s="148">
        <f t="shared" si="2"/>
        <v>0.26999999999999996</v>
      </c>
      <c r="S179" s="148">
        <v>0</v>
      </c>
      <c r="T179" s="149">
        <f t="shared" si="3"/>
        <v>0</v>
      </c>
      <c r="AR179" s="150" t="s">
        <v>179</v>
      </c>
      <c r="AT179" s="150" t="s">
        <v>127</v>
      </c>
      <c r="AU179" s="150" t="s">
        <v>132</v>
      </c>
      <c r="AY179" s="16" t="s">
        <v>124</v>
      </c>
      <c r="BE179" s="151">
        <f t="shared" si="4"/>
        <v>0</v>
      </c>
      <c r="BF179" s="151">
        <f t="shared" si="5"/>
        <v>0</v>
      </c>
      <c r="BG179" s="151">
        <f t="shared" si="6"/>
        <v>0</v>
      </c>
      <c r="BH179" s="151">
        <f t="shared" si="7"/>
        <v>0</v>
      </c>
      <c r="BI179" s="151">
        <f t="shared" si="8"/>
        <v>0</v>
      </c>
      <c r="BJ179" s="16" t="s">
        <v>132</v>
      </c>
      <c r="BK179" s="151">
        <f t="shared" si="9"/>
        <v>0</v>
      </c>
      <c r="BL179" s="16" t="s">
        <v>179</v>
      </c>
      <c r="BM179" s="150" t="s">
        <v>322</v>
      </c>
    </row>
    <row r="180" spans="2:65" s="1" customFormat="1" ht="24.2" customHeight="1">
      <c r="B180" s="31"/>
      <c r="C180" s="138" t="s">
        <v>224</v>
      </c>
      <c r="D180" s="138" t="s">
        <v>127</v>
      </c>
      <c r="E180" s="139" t="s">
        <v>225</v>
      </c>
      <c r="F180" s="140" t="s">
        <v>226</v>
      </c>
      <c r="G180" s="141" t="s">
        <v>130</v>
      </c>
      <c r="H180" s="142">
        <v>137.08000000000001</v>
      </c>
      <c r="I180" s="143"/>
      <c r="J180" s="144">
        <f t="shared" si="0"/>
        <v>0</v>
      </c>
      <c r="K180" s="145"/>
      <c r="L180" s="31"/>
      <c r="M180" s="146" t="s">
        <v>1</v>
      </c>
      <c r="N180" s="147" t="s">
        <v>40</v>
      </c>
      <c r="P180" s="148">
        <f t="shared" si="1"/>
        <v>0</v>
      </c>
      <c r="Q180" s="148">
        <v>0</v>
      </c>
      <c r="R180" s="148">
        <f t="shared" si="2"/>
        <v>0</v>
      </c>
      <c r="S180" s="148">
        <v>0</v>
      </c>
      <c r="T180" s="149">
        <f t="shared" si="3"/>
        <v>0</v>
      </c>
      <c r="AR180" s="150" t="s">
        <v>179</v>
      </c>
      <c r="AT180" s="150" t="s">
        <v>127</v>
      </c>
      <c r="AU180" s="150" t="s">
        <v>132</v>
      </c>
      <c r="AY180" s="16" t="s">
        <v>124</v>
      </c>
      <c r="BE180" s="151">
        <f t="shared" si="4"/>
        <v>0</v>
      </c>
      <c r="BF180" s="151">
        <f t="shared" si="5"/>
        <v>0</v>
      </c>
      <c r="BG180" s="151">
        <f t="shared" si="6"/>
        <v>0</v>
      </c>
      <c r="BH180" s="151">
        <f t="shared" si="7"/>
        <v>0</v>
      </c>
      <c r="BI180" s="151">
        <f t="shared" si="8"/>
        <v>0</v>
      </c>
      <c r="BJ180" s="16" t="s">
        <v>132</v>
      </c>
      <c r="BK180" s="151">
        <f t="shared" si="9"/>
        <v>0</v>
      </c>
      <c r="BL180" s="16" t="s">
        <v>179</v>
      </c>
      <c r="BM180" s="150" t="s">
        <v>323</v>
      </c>
    </row>
    <row r="181" spans="2:65" s="1" customFormat="1" ht="16.5" customHeight="1">
      <c r="B181" s="31"/>
      <c r="C181" s="138" t="s">
        <v>228</v>
      </c>
      <c r="D181" s="138" t="s">
        <v>127</v>
      </c>
      <c r="E181" s="139" t="s">
        <v>229</v>
      </c>
      <c r="F181" s="140" t="s">
        <v>230</v>
      </c>
      <c r="G181" s="141" t="s">
        <v>130</v>
      </c>
      <c r="H181" s="142">
        <v>60</v>
      </c>
      <c r="I181" s="143"/>
      <c r="J181" s="144">
        <f t="shared" si="0"/>
        <v>0</v>
      </c>
      <c r="K181" s="145"/>
      <c r="L181" s="31"/>
      <c r="M181" s="146" t="s">
        <v>1</v>
      </c>
      <c r="N181" s="147" t="s">
        <v>40</v>
      </c>
      <c r="P181" s="148">
        <f t="shared" si="1"/>
        <v>0</v>
      </c>
      <c r="Q181" s="148">
        <v>0</v>
      </c>
      <c r="R181" s="148">
        <f t="shared" si="2"/>
        <v>0</v>
      </c>
      <c r="S181" s="148">
        <v>0</v>
      </c>
      <c r="T181" s="149">
        <f t="shared" si="3"/>
        <v>0</v>
      </c>
      <c r="AR181" s="150" t="s">
        <v>179</v>
      </c>
      <c r="AT181" s="150" t="s">
        <v>127</v>
      </c>
      <c r="AU181" s="150" t="s">
        <v>132</v>
      </c>
      <c r="AY181" s="16" t="s">
        <v>124</v>
      </c>
      <c r="BE181" s="151">
        <f t="shared" si="4"/>
        <v>0</v>
      </c>
      <c r="BF181" s="151">
        <f t="shared" si="5"/>
        <v>0</v>
      </c>
      <c r="BG181" s="151">
        <f t="shared" si="6"/>
        <v>0</v>
      </c>
      <c r="BH181" s="151">
        <f t="shared" si="7"/>
        <v>0</v>
      </c>
      <c r="BI181" s="151">
        <f t="shared" si="8"/>
        <v>0</v>
      </c>
      <c r="BJ181" s="16" t="s">
        <v>132</v>
      </c>
      <c r="BK181" s="151">
        <f t="shared" si="9"/>
        <v>0</v>
      </c>
      <c r="BL181" s="16" t="s">
        <v>179</v>
      </c>
      <c r="BM181" s="150" t="s">
        <v>324</v>
      </c>
    </row>
    <row r="182" spans="2:65" s="1" customFormat="1" ht="24.2" customHeight="1">
      <c r="B182" s="31"/>
      <c r="C182" s="138" t="s">
        <v>232</v>
      </c>
      <c r="D182" s="138" t="s">
        <v>127</v>
      </c>
      <c r="E182" s="139" t="s">
        <v>233</v>
      </c>
      <c r="F182" s="140" t="s">
        <v>234</v>
      </c>
      <c r="G182" s="141" t="s">
        <v>178</v>
      </c>
      <c r="H182" s="142">
        <v>180</v>
      </c>
      <c r="I182" s="143"/>
      <c r="J182" s="144">
        <f t="shared" si="0"/>
        <v>0</v>
      </c>
      <c r="K182" s="145"/>
      <c r="L182" s="31"/>
      <c r="M182" s="146" t="s">
        <v>1</v>
      </c>
      <c r="N182" s="147" t="s">
        <v>40</v>
      </c>
      <c r="P182" s="148">
        <f t="shared" si="1"/>
        <v>0</v>
      </c>
      <c r="Q182" s="148">
        <v>0</v>
      </c>
      <c r="R182" s="148">
        <f t="shared" si="2"/>
        <v>0</v>
      </c>
      <c r="S182" s="148">
        <v>0</v>
      </c>
      <c r="T182" s="149">
        <f t="shared" si="3"/>
        <v>0</v>
      </c>
      <c r="AR182" s="150" t="s">
        <v>179</v>
      </c>
      <c r="AT182" s="150" t="s">
        <v>127</v>
      </c>
      <c r="AU182" s="150" t="s">
        <v>132</v>
      </c>
      <c r="AY182" s="16" t="s">
        <v>124</v>
      </c>
      <c r="BE182" s="151">
        <f t="shared" si="4"/>
        <v>0</v>
      </c>
      <c r="BF182" s="151">
        <f t="shared" si="5"/>
        <v>0</v>
      </c>
      <c r="BG182" s="151">
        <f t="shared" si="6"/>
        <v>0</v>
      </c>
      <c r="BH182" s="151">
        <f t="shared" si="7"/>
        <v>0</v>
      </c>
      <c r="BI182" s="151">
        <f t="shared" si="8"/>
        <v>0</v>
      </c>
      <c r="BJ182" s="16" t="s">
        <v>132</v>
      </c>
      <c r="BK182" s="151">
        <f t="shared" si="9"/>
        <v>0</v>
      </c>
      <c r="BL182" s="16" t="s">
        <v>179</v>
      </c>
      <c r="BM182" s="150" t="s">
        <v>325</v>
      </c>
    </row>
    <row r="183" spans="2:65" s="1" customFormat="1" ht="16.5" customHeight="1">
      <c r="B183" s="31"/>
      <c r="C183" s="138" t="s">
        <v>236</v>
      </c>
      <c r="D183" s="138" t="s">
        <v>127</v>
      </c>
      <c r="E183" s="139" t="s">
        <v>237</v>
      </c>
      <c r="F183" s="140" t="s">
        <v>238</v>
      </c>
      <c r="G183" s="141" t="s">
        <v>178</v>
      </c>
      <c r="H183" s="142">
        <v>6.4</v>
      </c>
      <c r="I183" s="143"/>
      <c r="J183" s="144">
        <f t="shared" si="0"/>
        <v>0</v>
      </c>
      <c r="K183" s="145"/>
      <c r="L183" s="31"/>
      <c r="M183" s="146" t="s">
        <v>1</v>
      </c>
      <c r="N183" s="147" t="s">
        <v>40</v>
      </c>
      <c r="P183" s="148">
        <f t="shared" si="1"/>
        <v>0</v>
      </c>
      <c r="Q183" s="148">
        <v>4.0000000000000003E-5</v>
      </c>
      <c r="R183" s="148">
        <f t="shared" si="2"/>
        <v>2.5600000000000004E-4</v>
      </c>
      <c r="S183" s="148">
        <v>0</v>
      </c>
      <c r="T183" s="149">
        <f t="shared" si="3"/>
        <v>0</v>
      </c>
      <c r="AR183" s="150" t="s">
        <v>179</v>
      </c>
      <c r="AT183" s="150" t="s">
        <v>127</v>
      </c>
      <c r="AU183" s="150" t="s">
        <v>132</v>
      </c>
      <c r="AY183" s="16" t="s">
        <v>124</v>
      </c>
      <c r="BE183" s="151">
        <f t="shared" si="4"/>
        <v>0</v>
      </c>
      <c r="BF183" s="151">
        <f t="shared" si="5"/>
        <v>0</v>
      </c>
      <c r="BG183" s="151">
        <f t="shared" si="6"/>
        <v>0</v>
      </c>
      <c r="BH183" s="151">
        <f t="shared" si="7"/>
        <v>0</v>
      </c>
      <c r="BI183" s="151">
        <f t="shared" si="8"/>
        <v>0</v>
      </c>
      <c r="BJ183" s="16" t="s">
        <v>132</v>
      </c>
      <c r="BK183" s="151">
        <f t="shared" si="9"/>
        <v>0</v>
      </c>
      <c r="BL183" s="16" t="s">
        <v>179</v>
      </c>
      <c r="BM183" s="150" t="s">
        <v>326</v>
      </c>
    </row>
    <row r="184" spans="2:65" s="1" customFormat="1" ht="16.5" customHeight="1">
      <c r="B184" s="31"/>
      <c r="C184" s="152" t="s">
        <v>240</v>
      </c>
      <c r="D184" s="152" t="s">
        <v>134</v>
      </c>
      <c r="E184" s="153" t="s">
        <v>241</v>
      </c>
      <c r="F184" s="154" t="s">
        <v>242</v>
      </c>
      <c r="G184" s="155" t="s">
        <v>178</v>
      </c>
      <c r="H184" s="156">
        <v>6.4</v>
      </c>
      <c r="I184" s="157"/>
      <c r="J184" s="158">
        <f t="shared" si="0"/>
        <v>0</v>
      </c>
      <c r="K184" s="159"/>
      <c r="L184" s="160"/>
      <c r="M184" s="161" t="s">
        <v>1</v>
      </c>
      <c r="N184" s="162" t="s">
        <v>40</v>
      </c>
      <c r="P184" s="148">
        <f t="shared" si="1"/>
        <v>0</v>
      </c>
      <c r="Q184" s="148">
        <v>2.0000000000000001E-4</v>
      </c>
      <c r="R184" s="148">
        <f t="shared" si="2"/>
        <v>1.2800000000000001E-3</v>
      </c>
      <c r="S184" s="148">
        <v>0</v>
      </c>
      <c r="T184" s="149">
        <f t="shared" si="3"/>
        <v>0</v>
      </c>
      <c r="AR184" s="150" t="s">
        <v>188</v>
      </c>
      <c r="AT184" s="150" t="s">
        <v>134</v>
      </c>
      <c r="AU184" s="150" t="s">
        <v>132</v>
      </c>
      <c r="AY184" s="16" t="s">
        <v>124</v>
      </c>
      <c r="BE184" s="151">
        <f t="shared" si="4"/>
        <v>0</v>
      </c>
      <c r="BF184" s="151">
        <f t="shared" si="5"/>
        <v>0</v>
      </c>
      <c r="BG184" s="151">
        <f t="shared" si="6"/>
        <v>0</v>
      </c>
      <c r="BH184" s="151">
        <f t="shared" si="7"/>
        <v>0</v>
      </c>
      <c r="BI184" s="151">
        <f t="shared" si="8"/>
        <v>0</v>
      </c>
      <c r="BJ184" s="16" t="s">
        <v>132</v>
      </c>
      <c r="BK184" s="151">
        <f t="shared" si="9"/>
        <v>0</v>
      </c>
      <c r="BL184" s="16" t="s">
        <v>179</v>
      </c>
      <c r="BM184" s="150" t="s">
        <v>327</v>
      </c>
    </row>
    <row r="185" spans="2:65" s="1" customFormat="1" ht="24.2" customHeight="1">
      <c r="B185" s="31"/>
      <c r="C185" s="138" t="s">
        <v>244</v>
      </c>
      <c r="D185" s="138" t="s">
        <v>127</v>
      </c>
      <c r="E185" s="139" t="s">
        <v>245</v>
      </c>
      <c r="F185" s="140" t="s">
        <v>246</v>
      </c>
      <c r="G185" s="141" t="s">
        <v>150</v>
      </c>
      <c r="H185" s="142">
        <v>0.98499999999999999</v>
      </c>
      <c r="I185" s="143"/>
      <c r="J185" s="144">
        <f t="shared" si="0"/>
        <v>0</v>
      </c>
      <c r="K185" s="145"/>
      <c r="L185" s="31"/>
      <c r="M185" s="171" t="s">
        <v>1</v>
      </c>
      <c r="N185" s="172" t="s">
        <v>40</v>
      </c>
      <c r="O185" s="173"/>
      <c r="P185" s="174">
        <f t="shared" si="1"/>
        <v>0</v>
      </c>
      <c r="Q185" s="174">
        <v>0</v>
      </c>
      <c r="R185" s="174">
        <f t="shared" si="2"/>
        <v>0</v>
      </c>
      <c r="S185" s="174">
        <v>0</v>
      </c>
      <c r="T185" s="175">
        <f t="shared" si="3"/>
        <v>0</v>
      </c>
      <c r="AR185" s="150" t="s">
        <v>179</v>
      </c>
      <c r="AT185" s="150" t="s">
        <v>127</v>
      </c>
      <c r="AU185" s="150" t="s">
        <v>132</v>
      </c>
      <c r="AY185" s="16" t="s">
        <v>124</v>
      </c>
      <c r="BE185" s="151">
        <f t="shared" si="4"/>
        <v>0</v>
      </c>
      <c r="BF185" s="151">
        <f t="shared" si="5"/>
        <v>0</v>
      </c>
      <c r="BG185" s="151">
        <f t="shared" si="6"/>
        <v>0</v>
      </c>
      <c r="BH185" s="151">
        <f t="shared" si="7"/>
        <v>0</v>
      </c>
      <c r="BI185" s="151">
        <f t="shared" si="8"/>
        <v>0</v>
      </c>
      <c r="BJ185" s="16" t="s">
        <v>132</v>
      </c>
      <c r="BK185" s="151">
        <f t="shared" si="9"/>
        <v>0</v>
      </c>
      <c r="BL185" s="16" t="s">
        <v>179</v>
      </c>
      <c r="BM185" s="150" t="s">
        <v>328</v>
      </c>
    </row>
    <row r="186" spans="2:65" s="1" customFormat="1" ht="6.95" customHeight="1">
      <c r="B186" s="46"/>
      <c r="C186" s="47"/>
      <c r="D186" s="47"/>
      <c r="E186" s="47"/>
      <c r="F186" s="47"/>
      <c r="G186" s="47"/>
      <c r="H186" s="47"/>
      <c r="I186" s="47"/>
      <c r="J186" s="47"/>
      <c r="K186" s="47"/>
      <c r="L186" s="31"/>
    </row>
  </sheetData>
  <sheetProtection algorithmName="SHA-512" hashValue="d8ypM+JPlD6RSWpTh3AaZPvZt2Fi+iytLvQY0Pb+DlFN6WyDCpjGD1UGcQaN6OvSE6wy3RT5gvJaTAuVEOspEQ==" saltValue="H2JuRQqVPhW45LpqDg2U3Tnar8V65zXu9tQDe4ouzYXY8WZF5fSPdw3RxieQ9CB5lZ8ZHzeX1QPBQOfqkopRrQ==" spinCount="100000" sheet="1" objects="1" scenarios="1" formatColumns="0" formatRows="0" autoFilter="0"/>
  <autoFilter ref="C121:K185" xr:uid="{00000000-0009-0000-0000-000004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61"/>
  <sheetViews>
    <sheetView showGridLines="0" tabSelected="1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6" t="s">
        <v>95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>
      <c r="B4" s="19"/>
      <c r="D4" s="20" t="s">
        <v>96</v>
      </c>
      <c r="L4" s="19"/>
      <c r="M4" s="90" t="s">
        <v>9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30" t="str">
        <f>'Rekapitulácia stavby'!K6</f>
        <v>Podlahy, Serverovňa, chodba Interné, Onkológia, Kuchyňa, Šatňa centrálna sterilizácia</v>
      </c>
      <c r="F7" s="231"/>
      <c r="G7" s="231"/>
      <c r="H7" s="231"/>
      <c r="L7" s="19"/>
    </row>
    <row r="8" spans="2:46" s="1" customFormat="1" ht="12" customHeight="1">
      <c r="B8" s="31"/>
      <c r="D8" s="26" t="s">
        <v>97</v>
      </c>
      <c r="L8" s="31"/>
    </row>
    <row r="9" spans="2:46" s="1" customFormat="1" ht="16.5" customHeight="1">
      <c r="B9" s="31"/>
      <c r="E9" s="189" t="s">
        <v>347</v>
      </c>
      <c r="F9" s="232"/>
      <c r="G9" s="232"/>
      <c r="H9" s="232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20. 1. 2023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25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3" t="str">
        <f>'Rekapitulácia stavby'!E14</f>
        <v>Vyplň údaj</v>
      </c>
      <c r="F18" s="211"/>
      <c r="G18" s="211"/>
      <c r="H18" s="211"/>
      <c r="I18" s="26" t="s">
        <v>27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24</v>
      </c>
      <c r="J20" s="24" t="str">
        <f>IF('Rekapitulácia stavby'!AN16="","",'Rekapitulácia stavby'!AN16)</f>
        <v/>
      </c>
      <c r="L20" s="31"/>
    </row>
    <row r="21" spans="2:12" s="1" customFormat="1" ht="18" customHeight="1">
      <c r="B21" s="31"/>
      <c r="E21" s="24" t="str">
        <f>IF('Rekapitulácia stavby'!E17="","",'Rekapitulácia stavby'!E17)</f>
        <v xml:space="preserve"> </v>
      </c>
      <c r="I21" s="26" t="s">
        <v>27</v>
      </c>
      <c r="J21" s="24" t="str">
        <f>IF('Rekapitulácia stavby'!AN17="","",'Rekapitulácia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>
      <c r="B24" s="31"/>
      <c r="E24" s="24" t="str">
        <f>IF('Rekapitulácia stavby'!E20="","",'Rekapitulácia stavby'!E20)</f>
        <v xml:space="preserve"> </v>
      </c>
      <c r="I24" s="26" t="s">
        <v>27</v>
      </c>
      <c r="J24" s="24" t="str">
        <f>IF('Rekapitulácia stavby'!AN20="","",'Rekapitulácia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91"/>
      <c r="E27" s="216" t="s">
        <v>1</v>
      </c>
      <c r="F27" s="216"/>
      <c r="G27" s="216"/>
      <c r="H27" s="216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34</v>
      </c>
      <c r="J30" s="68">
        <f>ROUND(J122,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>
      <c r="B33" s="31"/>
      <c r="D33" s="57" t="s">
        <v>38</v>
      </c>
      <c r="E33" s="36" t="s">
        <v>39</v>
      </c>
      <c r="F33" s="93">
        <f>ROUND((SUM(BE122:BE160)),  2)</f>
        <v>0</v>
      </c>
      <c r="G33" s="94"/>
      <c r="H33" s="94"/>
      <c r="I33" s="95">
        <v>0.2</v>
      </c>
      <c r="J33" s="93">
        <f>ROUND(((SUM(BE122:BE160))*I33),  2)</f>
        <v>0</v>
      </c>
      <c r="L33" s="31"/>
    </row>
    <row r="34" spans="2:12" s="1" customFormat="1" ht="14.45" customHeight="1">
      <c r="B34" s="31"/>
      <c r="E34" s="36" t="s">
        <v>40</v>
      </c>
      <c r="F34" s="93">
        <f>ROUND((SUM(BF122:BF160)),  2)</f>
        <v>0</v>
      </c>
      <c r="G34" s="94"/>
      <c r="H34" s="94"/>
      <c r="I34" s="95">
        <v>0.2</v>
      </c>
      <c r="J34" s="93">
        <f>ROUND(((SUM(BF122:BF160))*I34),  2)</f>
        <v>0</v>
      </c>
      <c r="L34" s="31"/>
    </row>
    <row r="35" spans="2:12" s="1" customFormat="1" ht="14.45" hidden="1" customHeight="1">
      <c r="B35" s="31"/>
      <c r="E35" s="26" t="s">
        <v>41</v>
      </c>
      <c r="F35" s="96">
        <f>ROUND((SUM(BG122:BG160)),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42</v>
      </c>
      <c r="F36" s="96">
        <f>ROUND((SUM(BH122:BH160)),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43</v>
      </c>
      <c r="F37" s="93">
        <f>ROUND((SUM(BI122:BI160)),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99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26.25" customHeight="1">
      <c r="B85" s="31"/>
      <c r="E85" s="230" t="str">
        <f>E7</f>
        <v>Podlahy, Serverovňa, chodba Interné, Onkológia, Kuchyňa, Šatňa centrálna sterilizácia</v>
      </c>
      <c r="F85" s="231"/>
      <c r="G85" s="231"/>
      <c r="H85" s="231"/>
      <c r="L85" s="31"/>
    </row>
    <row r="86" spans="2:47" s="1" customFormat="1" ht="12" customHeight="1">
      <c r="B86" s="31"/>
      <c r="C86" s="26" t="s">
        <v>97</v>
      </c>
      <c r="L86" s="31"/>
    </row>
    <row r="87" spans="2:47" s="1" customFormat="1" ht="16.5" customHeight="1">
      <c r="B87" s="31"/>
      <c r="E87" s="189" t="str">
        <f>E9</f>
        <v>05 - Šatňa centrálna sterilizácia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 xml:space="preserve"> </v>
      </c>
      <c r="I89" s="26" t="s">
        <v>21</v>
      </c>
      <c r="J89" s="54" t="str">
        <f>IF(J12="","",J12)</f>
        <v>20. 1. 2023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23</v>
      </c>
      <c r="F91" s="24" t="str">
        <f>E15</f>
        <v>FNsP Žilina</v>
      </c>
      <c r="I91" s="26" t="s">
        <v>30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100</v>
      </c>
      <c r="D94" s="98"/>
      <c r="E94" s="98"/>
      <c r="F94" s="98"/>
      <c r="G94" s="98"/>
      <c r="H94" s="98"/>
      <c r="I94" s="98"/>
      <c r="J94" s="107" t="s">
        <v>101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102</v>
      </c>
      <c r="J96" s="68">
        <f>J122</f>
        <v>0</v>
      </c>
      <c r="L96" s="31"/>
      <c r="AU96" s="16" t="s">
        <v>103</v>
      </c>
    </row>
    <row r="97" spans="2:12" s="8" customFormat="1" ht="24.95" customHeight="1">
      <c r="B97" s="109"/>
      <c r="D97" s="110" t="s">
        <v>104</v>
      </c>
      <c r="E97" s="111"/>
      <c r="F97" s="111"/>
      <c r="G97" s="111"/>
      <c r="H97" s="111"/>
      <c r="I97" s="111"/>
      <c r="J97" s="112">
        <f>J123</f>
        <v>0</v>
      </c>
      <c r="L97" s="109"/>
    </row>
    <row r="98" spans="2:12" s="9" customFormat="1" ht="19.899999999999999" customHeight="1">
      <c r="B98" s="113"/>
      <c r="D98" s="114" t="s">
        <v>105</v>
      </c>
      <c r="E98" s="115"/>
      <c r="F98" s="115"/>
      <c r="G98" s="115"/>
      <c r="H98" s="115"/>
      <c r="I98" s="115"/>
      <c r="J98" s="116">
        <f>J124</f>
        <v>0</v>
      </c>
      <c r="L98" s="113"/>
    </row>
    <row r="99" spans="2:12" s="9" customFormat="1" ht="19.899999999999999" customHeight="1">
      <c r="B99" s="113"/>
      <c r="D99" s="114" t="s">
        <v>106</v>
      </c>
      <c r="E99" s="115"/>
      <c r="F99" s="115"/>
      <c r="G99" s="115"/>
      <c r="H99" s="115"/>
      <c r="I99" s="115"/>
      <c r="J99" s="116">
        <f>J130</f>
        <v>0</v>
      </c>
      <c r="L99" s="113"/>
    </row>
    <row r="100" spans="2:12" s="9" customFormat="1" ht="19.899999999999999" customHeight="1">
      <c r="B100" s="113"/>
      <c r="D100" s="114" t="s">
        <v>107</v>
      </c>
      <c r="E100" s="115"/>
      <c r="F100" s="115"/>
      <c r="G100" s="115"/>
      <c r="H100" s="115"/>
      <c r="I100" s="115"/>
      <c r="J100" s="116">
        <f>J136</f>
        <v>0</v>
      </c>
      <c r="L100" s="113"/>
    </row>
    <row r="101" spans="2:12" s="8" customFormat="1" ht="24.95" customHeight="1">
      <c r="B101" s="109"/>
      <c r="D101" s="110" t="s">
        <v>108</v>
      </c>
      <c r="E101" s="111"/>
      <c r="F101" s="111"/>
      <c r="G101" s="111"/>
      <c r="H101" s="111"/>
      <c r="I101" s="111"/>
      <c r="J101" s="112">
        <f>J138</f>
        <v>0</v>
      </c>
      <c r="L101" s="109"/>
    </row>
    <row r="102" spans="2:12" s="9" customFormat="1" ht="19.899999999999999" customHeight="1">
      <c r="B102" s="113"/>
      <c r="D102" s="114" t="s">
        <v>109</v>
      </c>
      <c r="E102" s="115"/>
      <c r="F102" s="115"/>
      <c r="G102" s="115"/>
      <c r="H102" s="115"/>
      <c r="I102" s="115"/>
      <c r="J102" s="116">
        <f>J139</f>
        <v>0</v>
      </c>
      <c r="L102" s="113"/>
    </row>
    <row r="103" spans="2:12" s="1" customFormat="1" ht="21.75" customHeight="1">
      <c r="B103" s="31"/>
      <c r="L103" s="31"/>
    </row>
    <row r="104" spans="2:12" s="1" customFormat="1" ht="6.95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1"/>
    </row>
    <row r="108" spans="2:12" s="1" customFormat="1" ht="6.95" customHeight="1"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31"/>
    </row>
    <row r="109" spans="2:12" s="1" customFormat="1" ht="24.95" customHeight="1">
      <c r="B109" s="31"/>
      <c r="C109" s="20" t="s">
        <v>110</v>
      </c>
      <c r="L109" s="31"/>
    </row>
    <row r="110" spans="2:12" s="1" customFormat="1" ht="6.95" customHeight="1">
      <c r="B110" s="31"/>
      <c r="L110" s="31"/>
    </row>
    <row r="111" spans="2:12" s="1" customFormat="1" ht="12" customHeight="1">
      <c r="B111" s="31"/>
      <c r="C111" s="26" t="s">
        <v>15</v>
      </c>
      <c r="L111" s="31"/>
    </row>
    <row r="112" spans="2:12" s="1" customFormat="1" ht="26.25" customHeight="1">
      <c r="B112" s="31"/>
      <c r="E112" s="230" t="str">
        <f>E7</f>
        <v>Podlahy, Serverovňa, chodba Interné, Onkológia, Kuchyňa, Šatňa centrálna sterilizácia</v>
      </c>
      <c r="F112" s="231"/>
      <c r="G112" s="231"/>
      <c r="H112" s="231"/>
      <c r="L112" s="31"/>
    </row>
    <row r="113" spans="2:65" s="1" customFormat="1" ht="12" customHeight="1">
      <c r="B113" s="31"/>
      <c r="C113" s="26" t="s">
        <v>97</v>
      </c>
      <c r="L113" s="31"/>
    </row>
    <row r="114" spans="2:65" s="1" customFormat="1" ht="16.5" customHeight="1">
      <c r="B114" s="31"/>
      <c r="E114" s="189" t="str">
        <f>E9</f>
        <v>05 - Šatňa centrálna sterilizácia</v>
      </c>
      <c r="F114" s="232"/>
      <c r="G114" s="232"/>
      <c r="H114" s="232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19</v>
      </c>
      <c r="F116" s="24" t="str">
        <f>F12</f>
        <v xml:space="preserve"> </v>
      </c>
      <c r="I116" s="26" t="s">
        <v>21</v>
      </c>
      <c r="J116" s="54" t="str">
        <f>IF(J12="","",J12)</f>
        <v>20. 1. 2023</v>
      </c>
      <c r="L116" s="31"/>
    </row>
    <row r="117" spans="2:65" s="1" customFormat="1" ht="6.95" customHeight="1">
      <c r="B117" s="31"/>
      <c r="L117" s="31"/>
    </row>
    <row r="118" spans="2:65" s="1" customFormat="1" ht="15.2" customHeight="1">
      <c r="B118" s="31"/>
      <c r="C118" s="26" t="s">
        <v>23</v>
      </c>
      <c r="F118" s="24" t="str">
        <f>E15</f>
        <v>FNsP Žilina</v>
      </c>
      <c r="I118" s="26" t="s">
        <v>30</v>
      </c>
      <c r="J118" s="29" t="str">
        <f>E21</f>
        <v xml:space="preserve"> </v>
      </c>
      <c r="L118" s="31"/>
    </row>
    <row r="119" spans="2:65" s="1" customFormat="1" ht="15.2" customHeight="1">
      <c r="B119" s="31"/>
      <c r="C119" s="26" t="s">
        <v>28</v>
      </c>
      <c r="F119" s="24" t="str">
        <f>IF(E18="","",E18)</f>
        <v>Vyplň údaj</v>
      </c>
      <c r="I119" s="26" t="s">
        <v>32</v>
      </c>
      <c r="J119" s="29" t="str">
        <f>E24</f>
        <v xml:space="preserve"> 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7"/>
      <c r="C121" s="118" t="s">
        <v>111</v>
      </c>
      <c r="D121" s="119" t="s">
        <v>59</v>
      </c>
      <c r="E121" s="119" t="s">
        <v>55</v>
      </c>
      <c r="F121" s="119" t="s">
        <v>56</v>
      </c>
      <c r="G121" s="119" t="s">
        <v>112</v>
      </c>
      <c r="H121" s="119" t="s">
        <v>113</v>
      </c>
      <c r="I121" s="119" t="s">
        <v>114</v>
      </c>
      <c r="J121" s="120" t="s">
        <v>101</v>
      </c>
      <c r="K121" s="121" t="s">
        <v>115</v>
      </c>
      <c r="L121" s="117"/>
      <c r="M121" s="61" t="s">
        <v>1</v>
      </c>
      <c r="N121" s="62" t="s">
        <v>38</v>
      </c>
      <c r="O121" s="62" t="s">
        <v>116</v>
      </c>
      <c r="P121" s="62" t="s">
        <v>117</v>
      </c>
      <c r="Q121" s="62" t="s">
        <v>118</v>
      </c>
      <c r="R121" s="62" t="s">
        <v>119</v>
      </c>
      <c r="S121" s="62" t="s">
        <v>120</v>
      </c>
      <c r="T121" s="63" t="s">
        <v>121</v>
      </c>
    </row>
    <row r="122" spans="2:65" s="1" customFormat="1" ht="22.9" customHeight="1">
      <c r="B122" s="31"/>
      <c r="C122" s="66" t="s">
        <v>102</v>
      </c>
      <c r="J122" s="122">
        <f>BK122</f>
        <v>0</v>
      </c>
      <c r="L122" s="31"/>
      <c r="M122" s="64"/>
      <c r="N122" s="55"/>
      <c r="O122" s="55"/>
      <c r="P122" s="123">
        <f>P123+P138</f>
        <v>0</v>
      </c>
      <c r="Q122" s="55"/>
      <c r="R122" s="123">
        <f>R123+R138</f>
        <v>0.57927992000000006</v>
      </c>
      <c r="S122" s="55"/>
      <c r="T122" s="124">
        <f>T123+T138</f>
        <v>5.3036E-2</v>
      </c>
      <c r="AT122" s="16" t="s">
        <v>73</v>
      </c>
      <c r="AU122" s="16" t="s">
        <v>103</v>
      </c>
      <c r="BK122" s="125">
        <f>BK123+BK138</f>
        <v>0</v>
      </c>
    </row>
    <row r="123" spans="2:65" s="11" customFormat="1" ht="25.9" customHeight="1">
      <c r="B123" s="126"/>
      <c r="D123" s="127" t="s">
        <v>73</v>
      </c>
      <c r="E123" s="128" t="s">
        <v>122</v>
      </c>
      <c r="F123" s="128" t="s">
        <v>123</v>
      </c>
      <c r="I123" s="129"/>
      <c r="J123" s="130">
        <f>BK123</f>
        <v>0</v>
      </c>
      <c r="L123" s="126"/>
      <c r="M123" s="131"/>
      <c r="P123" s="132">
        <f>P124+P130+P136</f>
        <v>0</v>
      </c>
      <c r="R123" s="132">
        <f>R124+R130+R136</f>
        <v>0.35914356000000003</v>
      </c>
      <c r="T123" s="133">
        <f>T124+T130+T136</f>
        <v>0</v>
      </c>
      <c r="AR123" s="127" t="s">
        <v>82</v>
      </c>
      <c r="AT123" s="134" t="s">
        <v>73</v>
      </c>
      <c r="AU123" s="134" t="s">
        <v>74</v>
      </c>
      <c r="AY123" s="127" t="s">
        <v>124</v>
      </c>
      <c r="BK123" s="135">
        <f>BK124+BK130+BK136</f>
        <v>0</v>
      </c>
    </row>
    <row r="124" spans="2:65" s="11" customFormat="1" ht="22.9" customHeight="1">
      <c r="B124" s="126"/>
      <c r="D124" s="127" t="s">
        <v>73</v>
      </c>
      <c r="E124" s="136" t="s">
        <v>125</v>
      </c>
      <c r="F124" s="136" t="s">
        <v>126</v>
      </c>
      <c r="I124" s="129"/>
      <c r="J124" s="137">
        <f>BK124</f>
        <v>0</v>
      </c>
      <c r="L124" s="126"/>
      <c r="M124" s="131"/>
      <c r="P124" s="132">
        <f>SUM(P125:P129)</f>
        <v>0</v>
      </c>
      <c r="R124" s="132">
        <f>SUM(R125:R129)</f>
        <v>0.35914356000000003</v>
      </c>
      <c r="T124" s="133">
        <f>SUM(T125:T129)</f>
        <v>0</v>
      </c>
      <c r="AR124" s="127" t="s">
        <v>82</v>
      </c>
      <c r="AT124" s="134" t="s">
        <v>73</v>
      </c>
      <c r="AU124" s="134" t="s">
        <v>82</v>
      </c>
      <c r="AY124" s="127" t="s">
        <v>124</v>
      </c>
      <c r="BK124" s="135">
        <f>SUM(BK125:BK129)</f>
        <v>0</v>
      </c>
    </row>
    <row r="125" spans="2:65" s="1" customFormat="1" ht="24.2" customHeight="1">
      <c r="B125" s="31"/>
      <c r="C125" s="138" t="s">
        <v>82</v>
      </c>
      <c r="D125" s="138" t="s">
        <v>127</v>
      </c>
      <c r="E125" s="139" t="s">
        <v>128</v>
      </c>
      <c r="F125" s="140" t="s">
        <v>129</v>
      </c>
      <c r="G125" s="141" t="s">
        <v>130</v>
      </c>
      <c r="H125" s="142">
        <v>29.103999999999999</v>
      </c>
      <c r="I125" s="143"/>
      <c r="J125" s="144">
        <f>ROUND(I125*H125,2)</f>
        <v>0</v>
      </c>
      <c r="K125" s="145"/>
      <c r="L125" s="31"/>
      <c r="M125" s="146" t="s">
        <v>1</v>
      </c>
      <c r="N125" s="147" t="s">
        <v>40</v>
      </c>
      <c r="P125" s="148">
        <f>O125*H125</f>
        <v>0</v>
      </c>
      <c r="Q125" s="148">
        <v>0</v>
      </c>
      <c r="R125" s="148">
        <f>Q125*H125</f>
        <v>0</v>
      </c>
      <c r="S125" s="148">
        <v>0</v>
      </c>
      <c r="T125" s="149">
        <f>S125*H125</f>
        <v>0</v>
      </c>
      <c r="AR125" s="150" t="s">
        <v>131</v>
      </c>
      <c r="AT125" s="150" t="s">
        <v>127</v>
      </c>
      <c r="AU125" s="150" t="s">
        <v>132</v>
      </c>
      <c r="AY125" s="16" t="s">
        <v>124</v>
      </c>
      <c r="BE125" s="151">
        <f>IF(N125="základná",J125,0)</f>
        <v>0</v>
      </c>
      <c r="BF125" s="151">
        <f>IF(N125="znížená",J125,0)</f>
        <v>0</v>
      </c>
      <c r="BG125" s="151">
        <f>IF(N125="zákl. prenesená",J125,0)</f>
        <v>0</v>
      </c>
      <c r="BH125" s="151">
        <f>IF(N125="zníž. prenesená",J125,0)</f>
        <v>0</v>
      </c>
      <c r="BI125" s="151">
        <f>IF(N125="nulová",J125,0)</f>
        <v>0</v>
      </c>
      <c r="BJ125" s="16" t="s">
        <v>132</v>
      </c>
      <c r="BK125" s="151">
        <f>ROUND(I125*H125,2)</f>
        <v>0</v>
      </c>
      <c r="BL125" s="16" t="s">
        <v>131</v>
      </c>
      <c r="BM125" s="150" t="s">
        <v>297</v>
      </c>
    </row>
    <row r="126" spans="2:65" s="12" customFormat="1" ht="11.25">
      <c r="B126" s="163"/>
      <c r="D126" s="164" t="s">
        <v>140</v>
      </c>
      <c r="E126" s="170" t="s">
        <v>1</v>
      </c>
      <c r="F126" s="165" t="s">
        <v>348</v>
      </c>
      <c r="H126" s="166">
        <v>29.103999999999999</v>
      </c>
      <c r="I126" s="167"/>
      <c r="L126" s="163"/>
      <c r="M126" s="168"/>
      <c r="T126" s="169"/>
      <c r="AT126" s="170" t="s">
        <v>140</v>
      </c>
      <c r="AU126" s="170" t="s">
        <v>132</v>
      </c>
      <c r="AV126" s="12" t="s">
        <v>132</v>
      </c>
      <c r="AW126" s="12" t="s">
        <v>31</v>
      </c>
      <c r="AX126" s="12" t="s">
        <v>82</v>
      </c>
      <c r="AY126" s="170" t="s">
        <v>124</v>
      </c>
    </row>
    <row r="127" spans="2:65" s="1" customFormat="1" ht="24.2" customHeight="1">
      <c r="B127" s="31"/>
      <c r="C127" s="152" t="s">
        <v>132</v>
      </c>
      <c r="D127" s="152" t="s">
        <v>134</v>
      </c>
      <c r="E127" s="153" t="s">
        <v>135</v>
      </c>
      <c r="F127" s="154" t="s">
        <v>136</v>
      </c>
      <c r="G127" s="155" t="s">
        <v>137</v>
      </c>
      <c r="H127" s="156">
        <v>5.8209999999999997</v>
      </c>
      <c r="I127" s="157"/>
      <c r="J127" s="158">
        <f>ROUND(I127*H127,2)</f>
        <v>0</v>
      </c>
      <c r="K127" s="159"/>
      <c r="L127" s="160"/>
      <c r="M127" s="161" t="s">
        <v>1</v>
      </c>
      <c r="N127" s="162" t="s">
        <v>40</v>
      </c>
      <c r="P127" s="148">
        <f>O127*H127</f>
        <v>0</v>
      </c>
      <c r="Q127" s="148">
        <v>1E-3</v>
      </c>
      <c r="R127" s="148">
        <f>Q127*H127</f>
        <v>5.8209999999999998E-3</v>
      </c>
      <c r="S127" s="148">
        <v>0</v>
      </c>
      <c r="T127" s="149">
        <f>S127*H127</f>
        <v>0</v>
      </c>
      <c r="AR127" s="150" t="s">
        <v>138</v>
      </c>
      <c r="AT127" s="150" t="s">
        <v>134</v>
      </c>
      <c r="AU127" s="150" t="s">
        <v>132</v>
      </c>
      <c r="AY127" s="16" t="s">
        <v>124</v>
      </c>
      <c r="BE127" s="151">
        <f>IF(N127="základná",J127,0)</f>
        <v>0</v>
      </c>
      <c r="BF127" s="151">
        <f>IF(N127="znížená",J127,0)</f>
        <v>0</v>
      </c>
      <c r="BG127" s="151">
        <f>IF(N127="zákl. prenesená",J127,0)</f>
        <v>0</v>
      </c>
      <c r="BH127" s="151">
        <f>IF(N127="zníž. prenesená",J127,0)</f>
        <v>0</v>
      </c>
      <c r="BI127" s="151">
        <f>IF(N127="nulová",J127,0)</f>
        <v>0</v>
      </c>
      <c r="BJ127" s="16" t="s">
        <v>132</v>
      </c>
      <c r="BK127" s="151">
        <f>ROUND(I127*H127,2)</f>
        <v>0</v>
      </c>
      <c r="BL127" s="16" t="s">
        <v>131</v>
      </c>
      <c r="BM127" s="150" t="s">
        <v>299</v>
      </c>
    </row>
    <row r="128" spans="2:65" s="12" customFormat="1" ht="11.25">
      <c r="B128" s="163"/>
      <c r="D128" s="164" t="s">
        <v>140</v>
      </c>
      <c r="F128" s="165" t="s">
        <v>349</v>
      </c>
      <c r="H128" s="166">
        <v>5.8209999999999997</v>
      </c>
      <c r="I128" s="167"/>
      <c r="L128" s="163"/>
      <c r="M128" s="168"/>
      <c r="T128" s="169"/>
      <c r="AT128" s="170" t="s">
        <v>140</v>
      </c>
      <c r="AU128" s="170" t="s">
        <v>132</v>
      </c>
      <c r="AV128" s="12" t="s">
        <v>132</v>
      </c>
      <c r="AW128" s="12" t="s">
        <v>4</v>
      </c>
      <c r="AX128" s="12" t="s">
        <v>82</v>
      </c>
      <c r="AY128" s="170" t="s">
        <v>124</v>
      </c>
    </row>
    <row r="129" spans="2:65" s="1" customFormat="1" ht="24.2" customHeight="1">
      <c r="B129" s="31"/>
      <c r="C129" s="138" t="s">
        <v>142</v>
      </c>
      <c r="D129" s="138" t="s">
        <v>127</v>
      </c>
      <c r="E129" s="139" t="s">
        <v>255</v>
      </c>
      <c r="F129" s="140" t="s">
        <v>256</v>
      </c>
      <c r="G129" s="141" t="s">
        <v>130</v>
      </c>
      <c r="H129" s="142">
        <v>29.103999999999999</v>
      </c>
      <c r="I129" s="143"/>
      <c r="J129" s="144">
        <f>ROUND(I129*H129,2)</f>
        <v>0</v>
      </c>
      <c r="K129" s="145"/>
      <c r="L129" s="31"/>
      <c r="M129" s="146" t="s">
        <v>1</v>
      </c>
      <c r="N129" s="147" t="s">
        <v>40</v>
      </c>
      <c r="P129" s="148">
        <f>O129*H129</f>
        <v>0</v>
      </c>
      <c r="Q129" s="148">
        <v>1.214E-2</v>
      </c>
      <c r="R129" s="148">
        <f>Q129*H129</f>
        <v>0.35332256000000001</v>
      </c>
      <c r="S129" s="148">
        <v>0</v>
      </c>
      <c r="T129" s="149">
        <f>S129*H129</f>
        <v>0</v>
      </c>
      <c r="AR129" s="150" t="s">
        <v>131</v>
      </c>
      <c r="AT129" s="150" t="s">
        <v>127</v>
      </c>
      <c r="AU129" s="150" t="s">
        <v>132</v>
      </c>
      <c r="AY129" s="16" t="s">
        <v>124</v>
      </c>
      <c r="BE129" s="151">
        <f>IF(N129="základná",J129,0)</f>
        <v>0</v>
      </c>
      <c r="BF129" s="151">
        <f>IF(N129="znížená",J129,0)</f>
        <v>0</v>
      </c>
      <c r="BG129" s="151">
        <f>IF(N129="zákl. prenesená",J129,0)</f>
        <v>0</v>
      </c>
      <c r="BH129" s="151">
        <f>IF(N129="zníž. prenesená",J129,0)</f>
        <v>0</v>
      </c>
      <c r="BI129" s="151">
        <f>IF(N129="nulová",J129,0)</f>
        <v>0</v>
      </c>
      <c r="BJ129" s="16" t="s">
        <v>132</v>
      </c>
      <c r="BK129" s="151">
        <f>ROUND(I129*H129,2)</f>
        <v>0</v>
      </c>
      <c r="BL129" s="16" t="s">
        <v>131</v>
      </c>
      <c r="BM129" s="150" t="s">
        <v>301</v>
      </c>
    </row>
    <row r="130" spans="2:65" s="11" customFormat="1" ht="22.9" customHeight="1">
      <c r="B130" s="126"/>
      <c r="D130" s="127" t="s">
        <v>73</v>
      </c>
      <c r="E130" s="136" t="s">
        <v>146</v>
      </c>
      <c r="F130" s="136" t="s">
        <v>147</v>
      </c>
      <c r="I130" s="129"/>
      <c r="J130" s="137">
        <f>BK130</f>
        <v>0</v>
      </c>
      <c r="L130" s="126"/>
      <c r="M130" s="131"/>
      <c r="P130" s="132">
        <f>SUM(P131:P135)</f>
        <v>0</v>
      </c>
      <c r="R130" s="132">
        <f>SUM(R131:R135)</f>
        <v>0</v>
      </c>
      <c r="T130" s="133">
        <f>SUM(T131:T135)</f>
        <v>0</v>
      </c>
      <c r="AR130" s="127" t="s">
        <v>82</v>
      </c>
      <c r="AT130" s="134" t="s">
        <v>73</v>
      </c>
      <c r="AU130" s="134" t="s">
        <v>82</v>
      </c>
      <c r="AY130" s="127" t="s">
        <v>124</v>
      </c>
      <c r="BK130" s="135">
        <f>SUM(BK131:BK135)</f>
        <v>0</v>
      </c>
    </row>
    <row r="131" spans="2:65" s="1" customFormat="1" ht="21.75" customHeight="1">
      <c r="B131" s="31"/>
      <c r="C131" s="138" t="s">
        <v>131</v>
      </c>
      <c r="D131" s="138" t="s">
        <v>127</v>
      </c>
      <c r="E131" s="139" t="s">
        <v>148</v>
      </c>
      <c r="F131" s="140" t="s">
        <v>149</v>
      </c>
      <c r="G131" s="141" t="s">
        <v>150</v>
      </c>
      <c r="H131" s="142">
        <v>5.2999999999999999E-2</v>
      </c>
      <c r="I131" s="143"/>
      <c r="J131" s="144">
        <f>ROUND(I131*H131,2)</f>
        <v>0</v>
      </c>
      <c r="K131" s="145"/>
      <c r="L131" s="31"/>
      <c r="M131" s="146" t="s">
        <v>1</v>
      </c>
      <c r="N131" s="147" t="s">
        <v>40</v>
      </c>
      <c r="P131" s="148">
        <f>O131*H131</f>
        <v>0</v>
      </c>
      <c r="Q131" s="148">
        <v>0</v>
      </c>
      <c r="R131" s="148">
        <f>Q131*H131</f>
        <v>0</v>
      </c>
      <c r="S131" s="148">
        <v>0</v>
      </c>
      <c r="T131" s="149">
        <f>S131*H131</f>
        <v>0</v>
      </c>
      <c r="AR131" s="150" t="s">
        <v>131</v>
      </c>
      <c r="AT131" s="150" t="s">
        <v>127</v>
      </c>
      <c r="AU131" s="150" t="s">
        <v>132</v>
      </c>
      <c r="AY131" s="16" t="s">
        <v>124</v>
      </c>
      <c r="BE131" s="151">
        <f>IF(N131="základná",J131,0)</f>
        <v>0</v>
      </c>
      <c r="BF131" s="151">
        <f>IF(N131="znížená",J131,0)</f>
        <v>0</v>
      </c>
      <c r="BG131" s="151">
        <f>IF(N131="zákl. prenesená",J131,0)</f>
        <v>0</v>
      </c>
      <c r="BH131" s="151">
        <f>IF(N131="zníž. prenesená",J131,0)</f>
        <v>0</v>
      </c>
      <c r="BI131" s="151">
        <f>IF(N131="nulová",J131,0)</f>
        <v>0</v>
      </c>
      <c r="BJ131" s="16" t="s">
        <v>132</v>
      </c>
      <c r="BK131" s="151">
        <f>ROUND(I131*H131,2)</f>
        <v>0</v>
      </c>
      <c r="BL131" s="16" t="s">
        <v>131</v>
      </c>
      <c r="BM131" s="150" t="s">
        <v>302</v>
      </c>
    </row>
    <row r="132" spans="2:65" s="1" customFormat="1" ht="24.2" customHeight="1">
      <c r="B132" s="31"/>
      <c r="C132" s="138" t="s">
        <v>152</v>
      </c>
      <c r="D132" s="138" t="s">
        <v>127</v>
      </c>
      <c r="E132" s="139" t="s">
        <v>153</v>
      </c>
      <c r="F132" s="140" t="s">
        <v>154</v>
      </c>
      <c r="G132" s="141" t="s">
        <v>150</v>
      </c>
      <c r="H132" s="142">
        <v>0.5</v>
      </c>
      <c r="I132" s="143"/>
      <c r="J132" s="144">
        <f>ROUND(I132*H132,2)</f>
        <v>0</v>
      </c>
      <c r="K132" s="145"/>
      <c r="L132" s="31"/>
      <c r="M132" s="146" t="s">
        <v>1</v>
      </c>
      <c r="N132" s="147" t="s">
        <v>40</v>
      </c>
      <c r="P132" s="148">
        <f>O132*H132</f>
        <v>0</v>
      </c>
      <c r="Q132" s="148">
        <v>0</v>
      </c>
      <c r="R132" s="148">
        <f>Q132*H132</f>
        <v>0</v>
      </c>
      <c r="S132" s="148">
        <v>0</v>
      </c>
      <c r="T132" s="149">
        <f>S132*H132</f>
        <v>0</v>
      </c>
      <c r="AR132" s="150" t="s">
        <v>131</v>
      </c>
      <c r="AT132" s="150" t="s">
        <v>127</v>
      </c>
      <c r="AU132" s="150" t="s">
        <v>132</v>
      </c>
      <c r="AY132" s="16" t="s">
        <v>124</v>
      </c>
      <c r="BE132" s="151">
        <f>IF(N132="základná",J132,0)</f>
        <v>0</v>
      </c>
      <c r="BF132" s="151">
        <f>IF(N132="znížená",J132,0)</f>
        <v>0</v>
      </c>
      <c r="BG132" s="151">
        <f>IF(N132="zákl. prenesená",J132,0)</f>
        <v>0</v>
      </c>
      <c r="BH132" s="151">
        <f>IF(N132="zníž. prenesená",J132,0)</f>
        <v>0</v>
      </c>
      <c r="BI132" s="151">
        <f>IF(N132="nulová",J132,0)</f>
        <v>0</v>
      </c>
      <c r="BJ132" s="16" t="s">
        <v>132</v>
      </c>
      <c r="BK132" s="151">
        <f>ROUND(I132*H132,2)</f>
        <v>0</v>
      </c>
      <c r="BL132" s="16" t="s">
        <v>131</v>
      </c>
      <c r="BM132" s="150" t="s">
        <v>303</v>
      </c>
    </row>
    <row r="133" spans="2:65" s="1" customFormat="1" ht="24.2" customHeight="1">
      <c r="B133" s="31"/>
      <c r="C133" s="138" t="s">
        <v>125</v>
      </c>
      <c r="D133" s="138" t="s">
        <v>127</v>
      </c>
      <c r="E133" s="139" t="s">
        <v>156</v>
      </c>
      <c r="F133" s="140" t="s">
        <v>157</v>
      </c>
      <c r="G133" s="141" t="s">
        <v>150</v>
      </c>
      <c r="H133" s="142">
        <v>5.2999999999999999E-2</v>
      </c>
      <c r="I133" s="143"/>
      <c r="J133" s="144">
        <f>ROUND(I133*H133,2)</f>
        <v>0</v>
      </c>
      <c r="K133" s="145"/>
      <c r="L133" s="31"/>
      <c r="M133" s="146" t="s">
        <v>1</v>
      </c>
      <c r="N133" s="147" t="s">
        <v>40</v>
      </c>
      <c r="P133" s="148">
        <f>O133*H133</f>
        <v>0</v>
      </c>
      <c r="Q133" s="148">
        <v>0</v>
      </c>
      <c r="R133" s="148">
        <f>Q133*H133</f>
        <v>0</v>
      </c>
      <c r="S133" s="148">
        <v>0</v>
      </c>
      <c r="T133" s="149">
        <f>S133*H133</f>
        <v>0</v>
      </c>
      <c r="AR133" s="150" t="s">
        <v>131</v>
      </c>
      <c r="AT133" s="150" t="s">
        <v>127</v>
      </c>
      <c r="AU133" s="150" t="s">
        <v>132</v>
      </c>
      <c r="AY133" s="16" t="s">
        <v>124</v>
      </c>
      <c r="BE133" s="151">
        <f>IF(N133="základná",J133,0)</f>
        <v>0</v>
      </c>
      <c r="BF133" s="151">
        <f>IF(N133="znížená",J133,0)</f>
        <v>0</v>
      </c>
      <c r="BG133" s="151">
        <f>IF(N133="zákl. prenesená",J133,0)</f>
        <v>0</v>
      </c>
      <c r="BH133" s="151">
        <f>IF(N133="zníž. prenesená",J133,0)</f>
        <v>0</v>
      </c>
      <c r="BI133" s="151">
        <f>IF(N133="nulová",J133,0)</f>
        <v>0</v>
      </c>
      <c r="BJ133" s="16" t="s">
        <v>132</v>
      </c>
      <c r="BK133" s="151">
        <f>ROUND(I133*H133,2)</f>
        <v>0</v>
      </c>
      <c r="BL133" s="16" t="s">
        <v>131</v>
      </c>
      <c r="BM133" s="150" t="s">
        <v>304</v>
      </c>
    </row>
    <row r="134" spans="2:65" s="1" customFormat="1" ht="24.2" customHeight="1">
      <c r="B134" s="31"/>
      <c r="C134" s="138" t="s">
        <v>159</v>
      </c>
      <c r="D134" s="138" t="s">
        <v>127</v>
      </c>
      <c r="E134" s="139" t="s">
        <v>160</v>
      </c>
      <c r="F134" s="140" t="s">
        <v>161</v>
      </c>
      <c r="G134" s="141" t="s">
        <v>150</v>
      </c>
      <c r="H134" s="142">
        <v>1</v>
      </c>
      <c r="I134" s="143"/>
      <c r="J134" s="144">
        <f>ROUND(I134*H134,2)</f>
        <v>0</v>
      </c>
      <c r="K134" s="145"/>
      <c r="L134" s="31"/>
      <c r="M134" s="146" t="s">
        <v>1</v>
      </c>
      <c r="N134" s="147" t="s">
        <v>40</v>
      </c>
      <c r="P134" s="148">
        <f>O134*H134</f>
        <v>0</v>
      </c>
      <c r="Q134" s="148">
        <v>0</v>
      </c>
      <c r="R134" s="148">
        <f>Q134*H134</f>
        <v>0</v>
      </c>
      <c r="S134" s="148">
        <v>0</v>
      </c>
      <c r="T134" s="149">
        <f>S134*H134</f>
        <v>0</v>
      </c>
      <c r="AR134" s="150" t="s">
        <v>131</v>
      </c>
      <c r="AT134" s="150" t="s">
        <v>127</v>
      </c>
      <c r="AU134" s="150" t="s">
        <v>132</v>
      </c>
      <c r="AY134" s="16" t="s">
        <v>124</v>
      </c>
      <c r="BE134" s="151">
        <f>IF(N134="základná",J134,0)</f>
        <v>0</v>
      </c>
      <c r="BF134" s="151">
        <f>IF(N134="znížená",J134,0)</f>
        <v>0</v>
      </c>
      <c r="BG134" s="151">
        <f>IF(N134="zákl. prenesená",J134,0)</f>
        <v>0</v>
      </c>
      <c r="BH134" s="151">
        <f>IF(N134="zníž. prenesená",J134,0)</f>
        <v>0</v>
      </c>
      <c r="BI134" s="151">
        <f>IF(N134="nulová",J134,0)</f>
        <v>0</v>
      </c>
      <c r="BJ134" s="16" t="s">
        <v>132</v>
      </c>
      <c r="BK134" s="151">
        <f>ROUND(I134*H134,2)</f>
        <v>0</v>
      </c>
      <c r="BL134" s="16" t="s">
        <v>131</v>
      </c>
      <c r="BM134" s="150" t="s">
        <v>305</v>
      </c>
    </row>
    <row r="135" spans="2:65" s="1" customFormat="1" ht="24.2" customHeight="1">
      <c r="B135" s="31"/>
      <c r="C135" s="138" t="s">
        <v>138</v>
      </c>
      <c r="D135" s="138" t="s">
        <v>127</v>
      </c>
      <c r="E135" s="139" t="s">
        <v>262</v>
      </c>
      <c r="F135" s="140" t="s">
        <v>263</v>
      </c>
      <c r="G135" s="141" t="s">
        <v>150</v>
      </c>
      <c r="H135" s="142">
        <v>5.2999999999999999E-2</v>
      </c>
      <c r="I135" s="143"/>
      <c r="J135" s="144">
        <f>ROUND(I135*H135,2)</f>
        <v>0</v>
      </c>
      <c r="K135" s="145"/>
      <c r="L135" s="31"/>
      <c r="M135" s="146" t="s">
        <v>1</v>
      </c>
      <c r="N135" s="147" t="s">
        <v>40</v>
      </c>
      <c r="P135" s="148">
        <f>O135*H135</f>
        <v>0</v>
      </c>
      <c r="Q135" s="148">
        <v>0</v>
      </c>
      <c r="R135" s="148">
        <f>Q135*H135</f>
        <v>0</v>
      </c>
      <c r="S135" s="148">
        <v>0</v>
      </c>
      <c r="T135" s="149">
        <f>S135*H135</f>
        <v>0</v>
      </c>
      <c r="AR135" s="150" t="s">
        <v>131</v>
      </c>
      <c r="AT135" s="150" t="s">
        <v>127</v>
      </c>
      <c r="AU135" s="150" t="s">
        <v>132</v>
      </c>
      <c r="AY135" s="16" t="s">
        <v>124</v>
      </c>
      <c r="BE135" s="151">
        <f>IF(N135="základná",J135,0)</f>
        <v>0</v>
      </c>
      <c r="BF135" s="151">
        <f>IF(N135="znížená",J135,0)</f>
        <v>0</v>
      </c>
      <c r="BG135" s="151">
        <f>IF(N135="zákl. prenesená",J135,0)</f>
        <v>0</v>
      </c>
      <c r="BH135" s="151">
        <f>IF(N135="zníž. prenesená",J135,0)</f>
        <v>0</v>
      </c>
      <c r="BI135" s="151">
        <f>IF(N135="nulová",J135,0)</f>
        <v>0</v>
      </c>
      <c r="BJ135" s="16" t="s">
        <v>132</v>
      </c>
      <c r="BK135" s="151">
        <f>ROUND(I135*H135,2)</f>
        <v>0</v>
      </c>
      <c r="BL135" s="16" t="s">
        <v>131</v>
      </c>
      <c r="BM135" s="150" t="s">
        <v>306</v>
      </c>
    </row>
    <row r="136" spans="2:65" s="11" customFormat="1" ht="22.9" customHeight="1">
      <c r="B136" s="126"/>
      <c r="D136" s="127" t="s">
        <v>73</v>
      </c>
      <c r="E136" s="136" t="s">
        <v>166</v>
      </c>
      <c r="F136" s="136" t="s">
        <v>167</v>
      </c>
      <c r="I136" s="129"/>
      <c r="J136" s="137">
        <f>BK136</f>
        <v>0</v>
      </c>
      <c r="L136" s="126"/>
      <c r="M136" s="131"/>
      <c r="P136" s="132">
        <f>P137</f>
        <v>0</v>
      </c>
      <c r="R136" s="132">
        <f>R137</f>
        <v>0</v>
      </c>
      <c r="T136" s="133">
        <f>T137</f>
        <v>0</v>
      </c>
      <c r="AR136" s="127" t="s">
        <v>82</v>
      </c>
      <c r="AT136" s="134" t="s">
        <v>73</v>
      </c>
      <c r="AU136" s="134" t="s">
        <v>82</v>
      </c>
      <c r="AY136" s="127" t="s">
        <v>124</v>
      </c>
      <c r="BK136" s="135">
        <f>BK137</f>
        <v>0</v>
      </c>
    </row>
    <row r="137" spans="2:65" s="1" customFormat="1" ht="24.2" customHeight="1">
      <c r="B137" s="31"/>
      <c r="C137" s="138" t="s">
        <v>146</v>
      </c>
      <c r="D137" s="138" t="s">
        <v>127</v>
      </c>
      <c r="E137" s="139" t="s">
        <v>168</v>
      </c>
      <c r="F137" s="140" t="s">
        <v>169</v>
      </c>
      <c r="G137" s="141" t="s">
        <v>150</v>
      </c>
      <c r="H137" s="142">
        <v>0.35899999999999999</v>
      </c>
      <c r="I137" s="143"/>
      <c r="J137" s="144">
        <f>ROUND(I137*H137,2)</f>
        <v>0</v>
      </c>
      <c r="K137" s="145"/>
      <c r="L137" s="31"/>
      <c r="M137" s="146" t="s">
        <v>1</v>
      </c>
      <c r="N137" s="147" t="s">
        <v>40</v>
      </c>
      <c r="P137" s="148">
        <f>O137*H137</f>
        <v>0</v>
      </c>
      <c r="Q137" s="148">
        <v>0</v>
      </c>
      <c r="R137" s="148">
        <f>Q137*H137</f>
        <v>0</v>
      </c>
      <c r="S137" s="148">
        <v>0</v>
      </c>
      <c r="T137" s="149">
        <f>S137*H137</f>
        <v>0</v>
      </c>
      <c r="AR137" s="150" t="s">
        <v>131</v>
      </c>
      <c r="AT137" s="150" t="s">
        <v>127</v>
      </c>
      <c r="AU137" s="150" t="s">
        <v>132</v>
      </c>
      <c r="AY137" s="16" t="s">
        <v>124</v>
      </c>
      <c r="BE137" s="151">
        <f>IF(N137="základná",J137,0)</f>
        <v>0</v>
      </c>
      <c r="BF137" s="151">
        <f>IF(N137="znížená",J137,0)</f>
        <v>0</v>
      </c>
      <c r="BG137" s="151">
        <f>IF(N137="zákl. prenesená",J137,0)</f>
        <v>0</v>
      </c>
      <c r="BH137" s="151">
        <f>IF(N137="zníž. prenesená",J137,0)</f>
        <v>0</v>
      </c>
      <c r="BI137" s="151">
        <f>IF(N137="nulová",J137,0)</f>
        <v>0</v>
      </c>
      <c r="BJ137" s="16" t="s">
        <v>132</v>
      </c>
      <c r="BK137" s="151">
        <f>ROUND(I137*H137,2)</f>
        <v>0</v>
      </c>
      <c r="BL137" s="16" t="s">
        <v>131</v>
      </c>
      <c r="BM137" s="150" t="s">
        <v>307</v>
      </c>
    </row>
    <row r="138" spans="2:65" s="11" customFormat="1" ht="25.9" customHeight="1">
      <c r="B138" s="126"/>
      <c r="D138" s="127" t="s">
        <v>73</v>
      </c>
      <c r="E138" s="128" t="s">
        <v>171</v>
      </c>
      <c r="F138" s="128" t="s">
        <v>172</v>
      </c>
      <c r="I138" s="129"/>
      <c r="J138" s="130">
        <f>BK138</f>
        <v>0</v>
      </c>
      <c r="L138" s="126"/>
      <c r="M138" s="131"/>
      <c r="P138" s="132">
        <f>P139</f>
        <v>0</v>
      </c>
      <c r="R138" s="132">
        <f>R139</f>
        <v>0.22013636</v>
      </c>
      <c r="T138" s="133">
        <f>T139</f>
        <v>5.3036E-2</v>
      </c>
      <c r="AR138" s="127" t="s">
        <v>132</v>
      </c>
      <c r="AT138" s="134" t="s">
        <v>73</v>
      </c>
      <c r="AU138" s="134" t="s">
        <v>74</v>
      </c>
      <c r="AY138" s="127" t="s">
        <v>124</v>
      </c>
      <c r="BK138" s="135">
        <f>BK139</f>
        <v>0</v>
      </c>
    </row>
    <row r="139" spans="2:65" s="11" customFormat="1" ht="22.9" customHeight="1">
      <c r="B139" s="126"/>
      <c r="D139" s="127" t="s">
        <v>73</v>
      </c>
      <c r="E139" s="136" t="s">
        <v>173</v>
      </c>
      <c r="F139" s="136" t="s">
        <v>174</v>
      </c>
      <c r="I139" s="129"/>
      <c r="J139" s="137">
        <f>BK139</f>
        <v>0</v>
      </c>
      <c r="L139" s="126"/>
      <c r="M139" s="131"/>
      <c r="P139" s="132">
        <f>SUM(P140:P160)</f>
        <v>0</v>
      </c>
      <c r="R139" s="132">
        <f>SUM(R140:R160)</f>
        <v>0.22013636</v>
      </c>
      <c r="T139" s="133">
        <f>SUM(T140:T160)</f>
        <v>5.3036E-2</v>
      </c>
      <c r="AR139" s="127" t="s">
        <v>132</v>
      </c>
      <c r="AT139" s="134" t="s">
        <v>73</v>
      </c>
      <c r="AU139" s="134" t="s">
        <v>82</v>
      </c>
      <c r="AY139" s="127" t="s">
        <v>124</v>
      </c>
      <c r="BK139" s="135">
        <f>SUM(BK140:BK160)</f>
        <v>0</v>
      </c>
    </row>
    <row r="140" spans="2:65" s="1" customFormat="1" ht="16.5" customHeight="1">
      <c r="B140" s="31"/>
      <c r="C140" s="138" t="s">
        <v>175</v>
      </c>
      <c r="D140" s="138" t="s">
        <v>127</v>
      </c>
      <c r="E140" s="139" t="s">
        <v>176</v>
      </c>
      <c r="F140" s="140" t="s">
        <v>177</v>
      </c>
      <c r="G140" s="141" t="s">
        <v>178</v>
      </c>
      <c r="H140" s="142">
        <v>23.931999999999999</v>
      </c>
      <c r="I140" s="143"/>
      <c r="J140" s="144">
        <f>ROUND(I140*H140,2)</f>
        <v>0</v>
      </c>
      <c r="K140" s="145"/>
      <c r="L140" s="31"/>
      <c r="M140" s="146" t="s">
        <v>1</v>
      </c>
      <c r="N140" s="147" t="s">
        <v>40</v>
      </c>
      <c r="P140" s="148">
        <f>O140*H140</f>
        <v>0</v>
      </c>
      <c r="Q140" s="148">
        <v>0</v>
      </c>
      <c r="R140" s="148">
        <f>Q140*H140</f>
        <v>0</v>
      </c>
      <c r="S140" s="148">
        <v>1E-3</v>
      </c>
      <c r="T140" s="149">
        <f>S140*H140</f>
        <v>2.3931999999999998E-2</v>
      </c>
      <c r="AR140" s="150" t="s">
        <v>179</v>
      </c>
      <c r="AT140" s="150" t="s">
        <v>127</v>
      </c>
      <c r="AU140" s="150" t="s">
        <v>132</v>
      </c>
      <c r="AY140" s="16" t="s">
        <v>124</v>
      </c>
      <c r="BE140" s="151">
        <f>IF(N140="základná",J140,0)</f>
        <v>0</v>
      </c>
      <c r="BF140" s="151">
        <f>IF(N140="znížená",J140,0)</f>
        <v>0</v>
      </c>
      <c r="BG140" s="151">
        <f>IF(N140="zákl. prenesená",J140,0)</f>
        <v>0</v>
      </c>
      <c r="BH140" s="151">
        <f>IF(N140="zníž. prenesená",J140,0)</f>
        <v>0</v>
      </c>
      <c r="BI140" s="151">
        <f>IF(N140="nulová",J140,0)</f>
        <v>0</v>
      </c>
      <c r="BJ140" s="16" t="s">
        <v>132</v>
      </c>
      <c r="BK140" s="151">
        <f>ROUND(I140*H140,2)</f>
        <v>0</v>
      </c>
      <c r="BL140" s="16" t="s">
        <v>179</v>
      </c>
      <c r="BM140" s="150" t="s">
        <v>308</v>
      </c>
    </row>
    <row r="141" spans="2:65" s="12" customFormat="1" ht="11.25">
      <c r="B141" s="163"/>
      <c r="D141" s="164" t="s">
        <v>140</v>
      </c>
      <c r="E141" s="170" t="s">
        <v>1</v>
      </c>
      <c r="F141" s="165" t="s">
        <v>350</v>
      </c>
      <c r="H141" s="166">
        <v>23.931999999999999</v>
      </c>
      <c r="I141" s="167"/>
      <c r="L141" s="163"/>
      <c r="M141" s="168"/>
      <c r="T141" s="169"/>
      <c r="AT141" s="170" t="s">
        <v>140</v>
      </c>
      <c r="AU141" s="170" t="s">
        <v>132</v>
      </c>
      <c r="AV141" s="12" t="s">
        <v>132</v>
      </c>
      <c r="AW141" s="12" t="s">
        <v>31</v>
      </c>
      <c r="AX141" s="12" t="s">
        <v>82</v>
      </c>
      <c r="AY141" s="170" t="s">
        <v>124</v>
      </c>
    </row>
    <row r="142" spans="2:65" s="1" customFormat="1" ht="16.5" customHeight="1">
      <c r="B142" s="31"/>
      <c r="C142" s="138" t="s">
        <v>181</v>
      </c>
      <c r="D142" s="138" t="s">
        <v>127</v>
      </c>
      <c r="E142" s="139" t="s">
        <v>269</v>
      </c>
      <c r="F142" s="140" t="s">
        <v>183</v>
      </c>
      <c r="G142" s="141" t="s">
        <v>178</v>
      </c>
      <c r="H142" s="142">
        <v>23.934999999999999</v>
      </c>
      <c r="I142" s="143"/>
      <c r="J142" s="144">
        <f>ROUND(I142*H142,2)</f>
        <v>0</v>
      </c>
      <c r="K142" s="145"/>
      <c r="L142" s="31"/>
      <c r="M142" s="146" t="s">
        <v>1</v>
      </c>
      <c r="N142" s="147" t="s">
        <v>40</v>
      </c>
      <c r="P142" s="148">
        <f>O142*H142</f>
        <v>0</v>
      </c>
      <c r="Q142" s="148">
        <v>4.0000000000000003E-5</v>
      </c>
      <c r="R142" s="148">
        <f>Q142*H142</f>
        <v>9.5740000000000007E-4</v>
      </c>
      <c r="S142" s="148">
        <v>0</v>
      </c>
      <c r="T142" s="149">
        <f>S142*H142</f>
        <v>0</v>
      </c>
      <c r="AR142" s="150" t="s">
        <v>179</v>
      </c>
      <c r="AT142" s="150" t="s">
        <v>127</v>
      </c>
      <c r="AU142" s="150" t="s">
        <v>132</v>
      </c>
      <c r="AY142" s="16" t="s">
        <v>124</v>
      </c>
      <c r="BE142" s="151">
        <f>IF(N142="základná",J142,0)</f>
        <v>0</v>
      </c>
      <c r="BF142" s="151">
        <f>IF(N142="znížená",J142,0)</f>
        <v>0</v>
      </c>
      <c r="BG142" s="151">
        <f>IF(N142="zákl. prenesená",J142,0)</f>
        <v>0</v>
      </c>
      <c r="BH142" s="151">
        <f>IF(N142="zníž. prenesená",J142,0)</f>
        <v>0</v>
      </c>
      <c r="BI142" s="151">
        <f>IF(N142="nulová",J142,0)</f>
        <v>0</v>
      </c>
      <c r="BJ142" s="16" t="s">
        <v>132</v>
      </c>
      <c r="BK142" s="151">
        <f>ROUND(I142*H142,2)</f>
        <v>0</v>
      </c>
      <c r="BL142" s="16" t="s">
        <v>179</v>
      </c>
      <c r="BM142" s="150" t="s">
        <v>310</v>
      </c>
    </row>
    <row r="143" spans="2:65" s="1" customFormat="1" ht="24.2" customHeight="1">
      <c r="B143" s="31"/>
      <c r="C143" s="152" t="s">
        <v>185</v>
      </c>
      <c r="D143" s="152" t="s">
        <v>134</v>
      </c>
      <c r="E143" s="153" t="s">
        <v>186</v>
      </c>
      <c r="F143" s="154" t="s">
        <v>187</v>
      </c>
      <c r="G143" s="155" t="s">
        <v>178</v>
      </c>
      <c r="H143" s="156">
        <v>23.931999999999999</v>
      </c>
      <c r="I143" s="157"/>
      <c r="J143" s="158">
        <f>ROUND(I143*H143,2)</f>
        <v>0</v>
      </c>
      <c r="K143" s="159"/>
      <c r="L143" s="160"/>
      <c r="M143" s="161" t="s">
        <v>1</v>
      </c>
      <c r="N143" s="162" t="s">
        <v>40</v>
      </c>
      <c r="P143" s="148">
        <f>O143*H143</f>
        <v>0</v>
      </c>
      <c r="Q143" s="148">
        <v>1.6299999999999999E-3</v>
      </c>
      <c r="R143" s="148">
        <f>Q143*H143</f>
        <v>3.9009159999999994E-2</v>
      </c>
      <c r="S143" s="148">
        <v>0</v>
      </c>
      <c r="T143" s="149">
        <f>S143*H143</f>
        <v>0</v>
      </c>
      <c r="AR143" s="150" t="s">
        <v>188</v>
      </c>
      <c r="AT143" s="150" t="s">
        <v>134</v>
      </c>
      <c r="AU143" s="150" t="s">
        <v>132</v>
      </c>
      <c r="AY143" s="16" t="s">
        <v>124</v>
      </c>
      <c r="BE143" s="151">
        <f>IF(N143="základná",J143,0)</f>
        <v>0</v>
      </c>
      <c r="BF143" s="151">
        <f>IF(N143="znížená",J143,0)</f>
        <v>0</v>
      </c>
      <c r="BG143" s="151">
        <f>IF(N143="zákl. prenesená",J143,0)</f>
        <v>0</v>
      </c>
      <c r="BH143" s="151">
        <f>IF(N143="zníž. prenesená",J143,0)</f>
        <v>0</v>
      </c>
      <c r="BI143" s="151">
        <f>IF(N143="nulová",J143,0)</f>
        <v>0</v>
      </c>
      <c r="BJ143" s="16" t="s">
        <v>132</v>
      </c>
      <c r="BK143" s="151">
        <f>ROUND(I143*H143,2)</f>
        <v>0</v>
      </c>
      <c r="BL143" s="16" t="s">
        <v>179</v>
      </c>
      <c r="BM143" s="150" t="s">
        <v>311</v>
      </c>
    </row>
    <row r="144" spans="2:65" s="1" customFormat="1" ht="16.5" customHeight="1">
      <c r="B144" s="31"/>
      <c r="C144" s="138" t="s">
        <v>190</v>
      </c>
      <c r="D144" s="138" t="s">
        <v>127</v>
      </c>
      <c r="E144" s="139" t="s">
        <v>191</v>
      </c>
      <c r="F144" s="140" t="s">
        <v>192</v>
      </c>
      <c r="G144" s="141" t="s">
        <v>178</v>
      </c>
      <c r="H144" s="142">
        <v>23.931999999999999</v>
      </c>
      <c r="I144" s="143"/>
      <c r="J144" s="144">
        <f>ROUND(I144*H144,2)</f>
        <v>0</v>
      </c>
      <c r="K144" s="145"/>
      <c r="L144" s="31"/>
      <c r="M144" s="146" t="s">
        <v>1</v>
      </c>
      <c r="N144" s="147" t="s">
        <v>40</v>
      </c>
      <c r="P144" s="148">
        <f>O144*H144</f>
        <v>0</v>
      </c>
      <c r="Q144" s="148">
        <v>4.0000000000000003E-5</v>
      </c>
      <c r="R144" s="148">
        <f>Q144*H144</f>
        <v>9.5728000000000002E-4</v>
      </c>
      <c r="S144" s="148">
        <v>0</v>
      </c>
      <c r="T144" s="149">
        <f>S144*H144</f>
        <v>0</v>
      </c>
      <c r="AR144" s="150" t="s">
        <v>179</v>
      </c>
      <c r="AT144" s="150" t="s">
        <v>127</v>
      </c>
      <c r="AU144" s="150" t="s">
        <v>132</v>
      </c>
      <c r="AY144" s="16" t="s">
        <v>124</v>
      </c>
      <c r="BE144" s="151">
        <f>IF(N144="základná",J144,0)</f>
        <v>0</v>
      </c>
      <c r="BF144" s="151">
        <f>IF(N144="znížená",J144,0)</f>
        <v>0</v>
      </c>
      <c r="BG144" s="151">
        <f>IF(N144="zákl. prenesená",J144,0)</f>
        <v>0</v>
      </c>
      <c r="BH144" s="151">
        <f>IF(N144="zníž. prenesená",J144,0)</f>
        <v>0</v>
      </c>
      <c r="BI144" s="151">
        <f>IF(N144="nulová",J144,0)</f>
        <v>0</v>
      </c>
      <c r="BJ144" s="16" t="s">
        <v>132</v>
      </c>
      <c r="BK144" s="151">
        <f>ROUND(I144*H144,2)</f>
        <v>0</v>
      </c>
      <c r="BL144" s="16" t="s">
        <v>179</v>
      </c>
      <c r="BM144" s="150" t="s">
        <v>312</v>
      </c>
    </row>
    <row r="145" spans="2:65" s="1" customFormat="1" ht="24.2" customHeight="1">
      <c r="B145" s="31"/>
      <c r="C145" s="152" t="s">
        <v>194</v>
      </c>
      <c r="D145" s="152" t="s">
        <v>134</v>
      </c>
      <c r="E145" s="153" t="s">
        <v>273</v>
      </c>
      <c r="F145" s="154" t="s">
        <v>274</v>
      </c>
      <c r="G145" s="155" t="s">
        <v>130</v>
      </c>
      <c r="H145" s="156">
        <v>2.8719999999999999</v>
      </c>
      <c r="I145" s="157"/>
      <c r="J145" s="158">
        <f>ROUND(I145*H145,2)</f>
        <v>0</v>
      </c>
      <c r="K145" s="159"/>
      <c r="L145" s="160"/>
      <c r="M145" s="161" t="s">
        <v>1</v>
      </c>
      <c r="N145" s="162" t="s">
        <v>40</v>
      </c>
      <c r="P145" s="148">
        <f>O145*H145</f>
        <v>0</v>
      </c>
      <c r="Q145" s="148">
        <v>3.0000000000000001E-3</v>
      </c>
      <c r="R145" s="148">
        <f>Q145*H145</f>
        <v>8.6160000000000004E-3</v>
      </c>
      <c r="S145" s="148">
        <v>0</v>
      </c>
      <c r="T145" s="149">
        <f>S145*H145</f>
        <v>0</v>
      </c>
      <c r="AR145" s="150" t="s">
        <v>188</v>
      </c>
      <c r="AT145" s="150" t="s">
        <v>134</v>
      </c>
      <c r="AU145" s="150" t="s">
        <v>132</v>
      </c>
      <c r="AY145" s="16" t="s">
        <v>124</v>
      </c>
      <c r="BE145" s="151">
        <f>IF(N145="základná",J145,0)</f>
        <v>0</v>
      </c>
      <c r="BF145" s="151">
        <f>IF(N145="znížená",J145,0)</f>
        <v>0</v>
      </c>
      <c r="BG145" s="151">
        <f>IF(N145="zákl. prenesená",J145,0)</f>
        <v>0</v>
      </c>
      <c r="BH145" s="151">
        <f>IF(N145="zníž. prenesená",J145,0)</f>
        <v>0</v>
      </c>
      <c r="BI145" s="151">
        <f>IF(N145="nulová",J145,0)</f>
        <v>0</v>
      </c>
      <c r="BJ145" s="16" t="s">
        <v>132</v>
      </c>
      <c r="BK145" s="151">
        <f>ROUND(I145*H145,2)</f>
        <v>0</v>
      </c>
      <c r="BL145" s="16" t="s">
        <v>179</v>
      </c>
      <c r="BM145" s="150" t="s">
        <v>313</v>
      </c>
    </row>
    <row r="146" spans="2:65" s="12" customFormat="1" ht="11.25">
      <c r="B146" s="163"/>
      <c r="D146" s="164" t="s">
        <v>140</v>
      </c>
      <c r="F146" s="165" t="s">
        <v>351</v>
      </c>
      <c r="H146" s="166">
        <v>2.8719999999999999</v>
      </c>
      <c r="I146" s="167"/>
      <c r="L146" s="163"/>
      <c r="M146" s="168"/>
      <c r="T146" s="169"/>
      <c r="AT146" s="170" t="s">
        <v>140</v>
      </c>
      <c r="AU146" s="170" t="s">
        <v>132</v>
      </c>
      <c r="AV146" s="12" t="s">
        <v>132</v>
      </c>
      <c r="AW146" s="12" t="s">
        <v>4</v>
      </c>
      <c r="AX146" s="12" t="s">
        <v>82</v>
      </c>
      <c r="AY146" s="170" t="s">
        <v>124</v>
      </c>
    </row>
    <row r="147" spans="2:65" s="1" customFormat="1" ht="24.2" customHeight="1">
      <c r="B147" s="31"/>
      <c r="C147" s="138" t="s">
        <v>199</v>
      </c>
      <c r="D147" s="138" t="s">
        <v>127</v>
      </c>
      <c r="E147" s="139" t="s">
        <v>277</v>
      </c>
      <c r="F147" s="140" t="s">
        <v>278</v>
      </c>
      <c r="G147" s="141" t="s">
        <v>130</v>
      </c>
      <c r="H147" s="142">
        <v>29.103999999999999</v>
      </c>
      <c r="I147" s="143"/>
      <c r="J147" s="144">
        <f>ROUND(I147*H147,2)</f>
        <v>0</v>
      </c>
      <c r="K147" s="145"/>
      <c r="L147" s="31"/>
      <c r="M147" s="146" t="s">
        <v>1</v>
      </c>
      <c r="N147" s="147" t="s">
        <v>40</v>
      </c>
      <c r="P147" s="148">
        <f>O147*H147</f>
        <v>0</v>
      </c>
      <c r="Q147" s="148">
        <v>0</v>
      </c>
      <c r="R147" s="148">
        <f>Q147*H147</f>
        <v>0</v>
      </c>
      <c r="S147" s="148">
        <v>1E-3</v>
      </c>
      <c r="T147" s="149">
        <f>S147*H147</f>
        <v>2.9104000000000001E-2</v>
      </c>
      <c r="AR147" s="150" t="s">
        <v>179</v>
      </c>
      <c r="AT147" s="150" t="s">
        <v>127</v>
      </c>
      <c r="AU147" s="150" t="s">
        <v>132</v>
      </c>
      <c r="AY147" s="16" t="s">
        <v>124</v>
      </c>
      <c r="BE147" s="151">
        <f>IF(N147="základná",J147,0)</f>
        <v>0</v>
      </c>
      <c r="BF147" s="151">
        <f>IF(N147="znížená",J147,0)</f>
        <v>0</v>
      </c>
      <c r="BG147" s="151">
        <f>IF(N147="zákl. prenesená",J147,0)</f>
        <v>0</v>
      </c>
      <c r="BH147" s="151">
        <f>IF(N147="zníž. prenesená",J147,0)</f>
        <v>0</v>
      </c>
      <c r="BI147" s="151">
        <f>IF(N147="nulová",J147,0)</f>
        <v>0</v>
      </c>
      <c r="BJ147" s="16" t="s">
        <v>132</v>
      </c>
      <c r="BK147" s="151">
        <f>ROUND(I147*H147,2)</f>
        <v>0</v>
      </c>
      <c r="BL147" s="16" t="s">
        <v>179</v>
      </c>
      <c r="BM147" s="150" t="s">
        <v>315</v>
      </c>
    </row>
    <row r="148" spans="2:65" s="1" customFormat="1" ht="24.2" customHeight="1">
      <c r="B148" s="31"/>
      <c r="C148" s="138" t="s">
        <v>179</v>
      </c>
      <c r="D148" s="138" t="s">
        <v>127</v>
      </c>
      <c r="E148" s="139" t="s">
        <v>280</v>
      </c>
      <c r="F148" s="140" t="s">
        <v>281</v>
      </c>
      <c r="G148" s="141" t="s">
        <v>130</v>
      </c>
      <c r="H148" s="142">
        <v>29.103999999999999</v>
      </c>
      <c r="I148" s="143"/>
      <c r="J148" s="144">
        <f>ROUND(I148*H148,2)</f>
        <v>0</v>
      </c>
      <c r="K148" s="145"/>
      <c r="L148" s="31"/>
      <c r="M148" s="146" t="s">
        <v>1</v>
      </c>
      <c r="N148" s="147" t="s">
        <v>40</v>
      </c>
      <c r="P148" s="148">
        <f>O148*H148</f>
        <v>0</v>
      </c>
      <c r="Q148" s="148">
        <v>2.9999999999999997E-4</v>
      </c>
      <c r="R148" s="148">
        <f>Q148*H148</f>
        <v>8.7311999999999997E-3</v>
      </c>
      <c r="S148" s="148">
        <v>0</v>
      </c>
      <c r="T148" s="149">
        <f>S148*H148</f>
        <v>0</v>
      </c>
      <c r="AR148" s="150" t="s">
        <v>179</v>
      </c>
      <c r="AT148" s="150" t="s">
        <v>127</v>
      </c>
      <c r="AU148" s="150" t="s">
        <v>132</v>
      </c>
      <c r="AY148" s="16" t="s">
        <v>124</v>
      </c>
      <c r="BE148" s="151">
        <f>IF(N148="základná",J148,0)</f>
        <v>0</v>
      </c>
      <c r="BF148" s="151">
        <f>IF(N148="znížená",J148,0)</f>
        <v>0</v>
      </c>
      <c r="BG148" s="151">
        <f>IF(N148="zákl. prenesená",J148,0)</f>
        <v>0</v>
      </c>
      <c r="BH148" s="151">
        <f>IF(N148="zníž. prenesená",J148,0)</f>
        <v>0</v>
      </c>
      <c r="BI148" s="151">
        <f>IF(N148="nulová",J148,0)</f>
        <v>0</v>
      </c>
      <c r="BJ148" s="16" t="s">
        <v>132</v>
      </c>
      <c r="BK148" s="151">
        <f>ROUND(I148*H148,2)</f>
        <v>0</v>
      </c>
      <c r="BL148" s="16" t="s">
        <v>179</v>
      </c>
      <c r="BM148" s="150" t="s">
        <v>316</v>
      </c>
    </row>
    <row r="149" spans="2:65" s="1" customFormat="1" ht="24.2" customHeight="1">
      <c r="B149" s="31"/>
      <c r="C149" s="152" t="s">
        <v>206</v>
      </c>
      <c r="D149" s="152" t="s">
        <v>134</v>
      </c>
      <c r="E149" s="153" t="s">
        <v>273</v>
      </c>
      <c r="F149" s="154" t="s">
        <v>274</v>
      </c>
      <c r="G149" s="155" t="s">
        <v>130</v>
      </c>
      <c r="H149" s="156">
        <v>30.559000000000001</v>
      </c>
      <c r="I149" s="157"/>
      <c r="J149" s="158">
        <f>ROUND(I149*H149,2)</f>
        <v>0</v>
      </c>
      <c r="K149" s="159"/>
      <c r="L149" s="160"/>
      <c r="M149" s="161" t="s">
        <v>1</v>
      </c>
      <c r="N149" s="162" t="s">
        <v>40</v>
      </c>
      <c r="P149" s="148">
        <f>O149*H149</f>
        <v>0</v>
      </c>
      <c r="Q149" s="148">
        <v>3.0000000000000001E-3</v>
      </c>
      <c r="R149" s="148">
        <f>Q149*H149</f>
        <v>9.1677000000000008E-2</v>
      </c>
      <c r="S149" s="148">
        <v>0</v>
      </c>
      <c r="T149" s="149">
        <f>S149*H149</f>
        <v>0</v>
      </c>
      <c r="AR149" s="150" t="s">
        <v>188</v>
      </c>
      <c r="AT149" s="150" t="s">
        <v>134</v>
      </c>
      <c r="AU149" s="150" t="s">
        <v>132</v>
      </c>
      <c r="AY149" s="16" t="s">
        <v>124</v>
      </c>
      <c r="BE149" s="151">
        <f>IF(N149="základná",J149,0)</f>
        <v>0</v>
      </c>
      <c r="BF149" s="151">
        <f>IF(N149="znížená",J149,0)</f>
        <v>0</v>
      </c>
      <c r="BG149" s="151">
        <f>IF(N149="zákl. prenesená",J149,0)</f>
        <v>0</v>
      </c>
      <c r="BH149" s="151">
        <f>IF(N149="zníž. prenesená",J149,0)</f>
        <v>0</v>
      </c>
      <c r="BI149" s="151">
        <f>IF(N149="nulová",J149,0)</f>
        <v>0</v>
      </c>
      <c r="BJ149" s="16" t="s">
        <v>132</v>
      </c>
      <c r="BK149" s="151">
        <f>ROUND(I149*H149,2)</f>
        <v>0</v>
      </c>
      <c r="BL149" s="16" t="s">
        <v>179</v>
      </c>
      <c r="BM149" s="150" t="s">
        <v>317</v>
      </c>
    </row>
    <row r="150" spans="2:65" s="12" customFormat="1" ht="11.25">
      <c r="B150" s="163"/>
      <c r="D150" s="164" t="s">
        <v>140</v>
      </c>
      <c r="F150" s="165" t="s">
        <v>352</v>
      </c>
      <c r="H150" s="166">
        <v>30.559000000000001</v>
      </c>
      <c r="I150" s="167"/>
      <c r="L150" s="163"/>
      <c r="M150" s="168"/>
      <c r="T150" s="169"/>
      <c r="AT150" s="170" t="s">
        <v>140</v>
      </c>
      <c r="AU150" s="170" t="s">
        <v>132</v>
      </c>
      <c r="AV150" s="12" t="s">
        <v>132</v>
      </c>
      <c r="AW150" s="12" t="s">
        <v>4</v>
      </c>
      <c r="AX150" s="12" t="s">
        <v>82</v>
      </c>
      <c r="AY150" s="170" t="s">
        <v>124</v>
      </c>
    </row>
    <row r="151" spans="2:65" s="1" customFormat="1" ht="24.2" customHeight="1">
      <c r="B151" s="31"/>
      <c r="C151" s="138" t="s">
        <v>209</v>
      </c>
      <c r="D151" s="138" t="s">
        <v>127</v>
      </c>
      <c r="E151" s="139" t="s">
        <v>210</v>
      </c>
      <c r="F151" s="140" t="s">
        <v>211</v>
      </c>
      <c r="G151" s="141" t="s">
        <v>130</v>
      </c>
      <c r="H151" s="142">
        <v>29.103999999999999</v>
      </c>
      <c r="I151" s="143"/>
      <c r="J151" s="144">
        <f t="shared" ref="J151:J160" si="0">ROUND(I151*H151,2)</f>
        <v>0</v>
      </c>
      <c r="K151" s="145"/>
      <c r="L151" s="31"/>
      <c r="M151" s="146" t="s">
        <v>1</v>
      </c>
      <c r="N151" s="147" t="s">
        <v>40</v>
      </c>
      <c r="P151" s="148">
        <f t="shared" ref="P151:P160" si="1">O151*H151</f>
        <v>0</v>
      </c>
      <c r="Q151" s="148">
        <v>0</v>
      </c>
      <c r="R151" s="148">
        <f t="shared" ref="R151:R160" si="2">Q151*H151</f>
        <v>0</v>
      </c>
      <c r="S151" s="148">
        <v>0</v>
      </c>
      <c r="T151" s="149">
        <f t="shared" ref="T151:T160" si="3">S151*H151</f>
        <v>0</v>
      </c>
      <c r="AR151" s="150" t="s">
        <v>179</v>
      </c>
      <c r="AT151" s="150" t="s">
        <v>127</v>
      </c>
      <c r="AU151" s="150" t="s">
        <v>132</v>
      </c>
      <c r="AY151" s="16" t="s">
        <v>124</v>
      </c>
      <c r="BE151" s="151">
        <f t="shared" ref="BE151:BE160" si="4">IF(N151="základná",J151,0)</f>
        <v>0</v>
      </c>
      <c r="BF151" s="151">
        <f t="shared" ref="BF151:BF160" si="5">IF(N151="znížená",J151,0)</f>
        <v>0</v>
      </c>
      <c r="BG151" s="151">
        <f t="shared" ref="BG151:BG160" si="6">IF(N151="zákl. prenesená",J151,0)</f>
        <v>0</v>
      </c>
      <c r="BH151" s="151">
        <f t="shared" ref="BH151:BH160" si="7">IF(N151="zníž. prenesená",J151,0)</f>
        <v>0</v>
      </c>
      <c r="BI151" s="151">
        <f t="shared" ref="BI151:BI160" si="8">IF(N151="nulová",J151,0)</f>
        <v>0</v>
      </c>
      <c r="BJ151" s="16" t="s">
        <v>132</v>
      </c>
      <c r="BK151" s="151">
        <f t="shared" ref="BK151:BK160" si="9">ROUND(I151*H151,2)</f>
        <v>0</v>
      </c>
      <c r="BL151" s="16" t="s">
        <v>179</v>
      </c>
      <c r="BM151" s="150" t="s">
        <v>319</v>
      </c>
    </row>
    <row r="152" spans="2:65" s="1" customFormat="1" ht="21.75" customHeight="1">
      <c r="B152" s="31"/>
      <c r="C152" s="138" t="s">
        <v>213</v>
      </c>
      <c r="D152" s="138" t="s">
        <v>127</v>
      </c>
      <c r="E152" s="139" t="s">
        <v>214</v>
      </c>
      <c r="F152" s="140" t="s">
        <v>215</v>
      </c>
      <c r="G152" s="141" t="s">
        <v>130</v>
      </c>
      <c r="H152" s="142">
        <v>29.103999999999999</v>
      </c>
      <c r="I152" s="143"/>
      <c r="J152" s="144">
        <f t="shared" si="0"/>
        <v>0</v>
      </c>
      <c r="K152" s="145"/>
      <c r="L152" s="31"/>
      <c r="M152" s="146" t="s">
        <v>1</v>
      </c>
      <c r="N152" s="147" t="s">
        <v>40</v>
      </c>
      <c r="P152" s="148">
        <f t="shared" si="1"/>
        <v>0</v>
      </c>
      <c r="Q152" s="148">
        <v>0</v>
      </c>
      <c r="R152" s="148">
        <f t="shared" si="2"/>
        <v>0</v>
      </c>
      <c r="S152" s="148">
        <v>0</v>
      </c>
      <c r="T152" s="149">
        <f t="shared" si="3"/>
        <v>0</v>
      </c>
      <c r="AR152" s="150" t="s">
        <v>179</v>
      </c>
      <c r="AT152" s="150" t="s">
        <v>127</v>
      </c>
      <c r="AU152" s="150" t="s">
        <v>132</v>
      </c>
      <c r="AY152" s="16" t="s">
        <v>124</v>
      </c>
      <c r="BE152" s="151">
        <f t="shared" si="4"/>
        <v>0</v>
      </c>
      <c r="BF152" s="151">
        <f t="shared" si="5"/>
        <v>0</v>
      </c>
      <c r="BG152" s="151">
        <f t="shared" si="6"/>
        <v>0</v>
      </c>
      <c r="BH152" s="151">
        <f t="shared" si="7"/>
        <v>0</v>
      </c>
      <c r="BI152" s="151">
        <f t="shared" si="8"/>
        <v>0</v>
      </c>
      <c r="BJ152" s="16" t="s">
        <v>132</v>
      </c>
      <c r="BK152" s="151">
        <f t="shared" si="9"/>
        <v>0</v>
      </c>
      <c r="BL152" s="16" t="s">
        <v>179</v>
      </c>
      <c r="BM152" s="150" t="s">
        <v>320</v>
      </c>
    </row>
    <row r="153" spans="2:65" s="1" customFormat="1" ht="24.2" customHeight="1">
      <c r="B153" s="31"/>
      <c r="C153" s="138" t="s">
        <v>7</v>
      </c>
      <c r="D153" s="138" t="s">
        <v>127</v>
      </c>
      <c r="E153" s="139" t="s">
        <v>217</v>
      </c>
      <c r="F153" s="140" t="s">
        <v>218</v>
      </c>
      <c r="G153" s="141" t="s">
        <v>130</v>
      </c>
      <c r="H153" s="142">
        <v>29.103999999999999</v>
      </c>
      <c r="I153" s="143"/>
      <c r="J153" s="144">
        <f t="shared" si="0"/>
        <v>0</v>
      </c>
      <c r="K153" s="145"/>
      <c r="L153" s="31"/>
      <c r="M153" s="146" t="s">
        <v>1</v>
      </c>
      <c r="N153" s="147" t="s">
        <v>40</v>
      </c>
      <c r="P153" s="148">
        <f t="shared" si="1"/>
        <v>0</v>
      </c>
      <c r="Q153" s="148">
        <v>8.0000000000000007E-5</v>
      </c>
      <c r="R153" s="148">
        <f t="shared" si="2"/>
        <v>2.32832E-3</v>
      </c>
      <c r="S153" s="148">
        <v>0</v>
      </c>
      <c r="T153" s="149">
        <f t="shared" si="3"/>
        <v>0</v>
      </c>
      <c r="AR153" s="150" t="s">
        <v>179</v>
      </c>
      <c r="AT153" s="150" t="s">
        <v>127</v>
      </c>
      <c r="AU153" s="150" t="s">
        <v>132</v>
      </c>
      <c r="AY153" s="16" t="s">
        <v>124</v>
      </c>
      <c r="BE153" s="151">
        <f t="shared" si="4"/>
        <v>0</v>
      </c>
      <c r="BF153" s="151">
        <f t="shared" si="5"/>
        <v>0</v>
      </c>
      <c r="BG153" s="151">
        <f t="shared" si="6"/>
        <v>0</v>
      </c>
      <c r="BH153" s="151">
        <f t="shared" si="7"/>
        <v>0</v>
      </c>
      <c r="BI153" s="151">
        <f t="shared" si="8"/>
        <v>0</v>
      </c>
      <c r="BJ153" s="16" t="s">
        <v>132</v>
      </c>
      <c r="BK153" s="151">
        <f t="shared" si="9"/>
        <v>0</v>
      </c>
      <c r="BL153" s="16" t="s">
        <v>179</v>
      </c>
      <c r="BM153" s="150" t="s">
        <v>321</v>
      </c>
    </row>
    <row r="154" spans="2:65" s="1" customFormat="1" ht="24.2" customHeight="1">
      <c r="B154" s="31"/>
      <c r="C154" s="138" t="s">
        <v>220</v>
      </c>
      <c r="D154" s="138" t="s">
        <v>127</v>
      </c>
      <c r="E154" s="139" t="s">
        <v>221</v>
      </c>
      <c r="F154" s="140" t="s">
        <v>222</v>
      </c>
      <c r="G154" s="141" t="s">
        <v>130</v>
      </c>
      <c r="H154" s="142">
        <v>15</v>
      </c>
      <c r="I154" s="143"/>
      <c r="J154" s="144">
        <f t="shared" si="0"/>
        <v>0</v>
      </c>
      <c r="K154" s="145"/>
      <c r="L154" s="31"/>
      <c r="M154" s="146" t="s">
        <v>1</v>
      </c>
      <c r="N154" s="147" t="s">
        <v>40</v>
      </c>
      <c r="P154" s="148">
        <f t="shared" si="1"/>
        <v>0</v>
      </c>
      <c r="Q154" s="148">
        <v>4.4999999999999997E-3</v>
      </c>
      <c r="R154" s="148">
        <f t="shared" si="2"/>
        <v>6.7499999999999991E-2</v>
      </c>
      <c r="S154" s="148">
        <v>0</v>
      </c>
      <c r="T154" s="149">
        <f t="shared" si="3"/>
        <v>0</v>
      </c>
      <c r="AR154" s="150" t="s">
        <v>179</v>
      </c>
      <c r="AT154" s="150" t="s">
        <v>127</v>
      </c>
      <c r="AU154" s="150" t="s">
        <v>132</v>
      </c>
      <c r="AY154" s="16" t="s">
        <v>124</v>
      </c>
      <c r="BE154" s="151">
        <f t="shared" si="4"/>
        <v>0</v>
      </c>
      <c r="BF154" s="151">
        <f t="shared" si="5"/>
        <v>0</v>
      </c>
      <c r="BG154" s="151">
        <f t="shared" si="6"/>
        <v>0</v>
      </c>
      <c r="BH154" s="151">
        <f t="shared" si="7"/>
        <v>0</v>
      </c>
      <c r="BI154" s="151">
        <f t="shared" si="8"/>
        <v>0</v>
      </c>
      <c r="BJ154" s="16" t="s">
        <v>132</v>
      </c>
      <c r="BK154" s="151">
        <f t="shared" si="9"/>
        <v>0</v>
      </c>
      <c r="BL154" s="16" t="s">
        <v>179</v>
      </c>
      <c r="BM154" s="150" t="s">
        <v>322</v>
      </c>
    </row>
    <row r="155" spans="2:65" s="1" customFormat="1" ht="24.2" customHeight="1">
      <c r="B155" s="31"/>
      <c r="C155" s="138" t="s">
        <v>224</v>
      </c>
      <c r="D155" s="138" t="s">
        <v>127</v>
      </c>
      <c r="E155" s="139" t="s">
        <v>225</v>
      </c>
      <c r="F155" s="140" t="s">
        <v>226</v>
      </c>
      <c r="G155" s="141" t="s">
        <v>130</v>
      </c>
      <c r="H155" s="142">
        <v>29.103999999999999</v>
      </c>
      <c r="I155" s="143"/>
      <c r="J155" s="144">
        <f t="shared" si="0"/>
        <v>0</v>
      </c>
      <c r="K155" s="145"/>
      <c r="L155" s="31"/>
      <c r="M155" s="146" t="s">
        <v>1</v>
      </c>
      <c r="N155" s="147" t="s">
        <v>40</v>
      </c>
      <c r="P155" s="148">
        <f t="shared" si="1"/>
        <v>0</v>
      </c>
      <c r="Q155" s="148">
        <v>0</v>
      </c>
      <c r="R155" s="148">
        <f t="shared" si="2"/>
        <v>0</v>
      </c>
      <c r="S155" s="148">
        <v>0</v>
      </c>
      <c r="T155" s="149">
        <f t="shared" si="3"/>
        <v>0</v>
      </c>
      <c r="AR155" s="150" t="s">
        <v>179</v>
      </c>
      <c r="AT155" s="150" t="s">
        <v>127</v>
      </c>
      <c r="AU155" s="150" t="s">
        <v>132</v>
      </c>
      <c r="AY155" s="16" t="s">
        <v>124</v>
      </c>
      <c r="BE155" s="151">
        <f t="shared" si="4"/>
        <v>0</v>
      </c>
      <c r="BF155" s="151">
        <f t="shared" si="5"/>
        <v>0</v>
      </c>
      <c r="BG155" s="151">
        <f t="shared" si="6"/>
        <v>0</v>
      </c>
      <c r="BH155" s="151">
        <f t="shared" si="7"/>
        <v>0</v>
      </c>
      <c r="BI155" s="151">
        <f t="shared" si="8"/>
        <v>0</v>
      </c>
      <c r="BJ155" s="16" t="s">
        <v>132</v>
      </c>
      <c r="BK155" s="151">
        <f t="shared" si="9"/>
        <v>0</v>
      </c>
      <c r="BL155" s="16" t="s">
        <v>179</v>
      </c>
      <c r="BM155" s="150" t="s">
        <v>323</v>
      </c>
    </row>
    <row r="156" spans="2:65" s="1" customFormat="1" ht="16.5" customHeight="1">
      <c r="B156" s="31"/>
      <c r="C156" s="138" t="s">
        <v>228</v>
      </c>
      <c r="D156" s="138" t="s">
        <v>127</v>
      </c>
      <c r="E156" s="139" t="s">
        <v>229</v>
      </c>
      <c r="F156" s="140" t="s">
        <v>230</v>
      </c>
      <c r="G156" s="141" t="s">
        <v>130</v>
      </c>
      <c r="H156" s="142">
        <v>15</v>
      </c>
      <c r="I156" s="143"/>
      <c r="J156" s="144">
        <f t="shared" si="0"/>
        <v>0</v>
      </c>
      <c r="K156" s="145"/>
      <c r="L156" s="31"/>
      <c r="M156" s="146" t="s">
        <v>1</v>
      </c>
      <c r="N156" s="147" t="s">
        <v>40</v>
      </c>
      <c r="P156" s="148">
        <f t="shared" si="1"/>
        <v>0</v>
      </c>
      <c r="Q156" s="148">
        <v>0</v>
      </c>
      <c r="R156" s="148">
        <f t="shared" si="2"/>
        <v>0</v>
      </c>
      <c r="S156" s="148">
        <v>0</v>
      </c>
      <c r="T156" s="149">
        <f t="shared" si="3"/>
        <v>0</v>
      </c>
      <c r="AR156" s="150" t="s">
        <v>179</v>
      </c>
      <c r="AT156" s="150" t="s">
        <v>127</v>
      </c>
      <c r="AU156" s="150" t="s">
        <v>132</v>
      </c>
      <c r="AY156" s="16" t="s">
        <v>124</v>
      </c>
      <c r="BE156" s="151">
        <f t="shared" si="4"/>
        <v>0</v>
      </c>
      <c r="BF156" s="151">
        <f t="shared" si="5"/>
        <v>0</v>
      </c>
      <c r="BG156" s="151">
        <f t="shared" si="6"/>
        <v>0</v>
      </c>
      <c r="BH156" s="151">
        <f t="shared" si="7"/>
        <v>0</v>
      </c>
      <c r="BI156" s="151">
        <f t="shared" si="8"/>
        <v>0</v>
      </c>
      <c r="BJ156" s="16" t="s">
        <v>132</v>
      </c>
      <c r="BK156" s="151">
        <f t="shared" si="9"/>
        <v>0</v>
      </c>
      <c r="BL156" s="16" t="s">
        <v>179</v>
      </c>
      <c r="BM156" s="150" t="s">
        <v>324</v>
      </c>
    </row>
    <row r="157" spans="2:65" s="1" customFormat="1" ht="24.2" customHeight="1">
      <c r="B157" s="31"/>
      <c r="C157" s="138" t="s">
        <v>232</v>
      </c>
      <c r="D157" s="138" t="s">
        <v>127</v>
      </c>
      <c r="E157" s="139" t="s">
        <v>233</v>
      </c>
      <c r="F157" s="140" t="s">
        <v>234</v>
      </c>
      <c r="G157" s="141" t="s">
        <v>178</v>
      </c>
      <c r="H157" s="142">
        <v>50</v>
      </c>
      <c r="I157" s="143"/>
      <c r="J157" s="144">
        <f t="shared" si="0"/>
        <v>0</v>
      </c>
      <c r="K157" s="145"/>
      <c r="L157" s="31"/>
      <c r="M157" s="146" t="s">
        <v>1</v>
      </c>
      <c r="N157" s="147" t="s">
        <v>40</v>
      </c>
      <c r="P157" s="148">
        <f t="shared" si="1"/>
        <v>0</v>
      </c>
      <c r="Q157" s="148">
        <v>0</v>
      </c>
      <c r="R157" s="148">
        <f t="shared" si="2"/>
        <v>0</v>
      </c>
      <c r="S157" s="148">
        <v>0</v>
      </c>
      <c r="T157" s="149">
        <f t="shared" si="3"/>
        <v>0</v>
      </c>
      <c r="AR157" s="150" t="s">
        <v>179</v>
      </c>
      <c r="AT157" s="150" t="s">
        <v>127</v>
      </c>
      <c r="AU157" s="150" t="s">
        <v>132</v>
      </c>
      <c r="AY157" s="16" t="s">
        <v>124</v>
      </c>
      <c r="BE157" s="151">
        <f t="shared" si="4"/>
        <v>0</v>
      </c>
      <c r="BF157" s="151">
        <f t="shared" si="5"/>
        <v>0</v>
      </c>
      <c r="BG157" s="151">
        <f t="shared" si="6"/>
        <v>0</v>
      </c>
      <c r="BH157" s="151">
        <f t="shared" si="7"/>
        <v>0</v>
      </c>
      <c r="BI157" s="151">
        <f t="shared" si="8"/>
        <v>0</v>
      </c>
      <c r="BJ157" s="16" t="s">
        <v>132</v>
      </c>
      <c r="BK157" s="151">
        <f t="shared" si="9"/>
        <v>0</v>
      </c>
      <c r="BL157" s="16" t="s">
        <v>179</v>
      </c>
      <c r="BM157" s="150" t="s">
        <v>325</v>
      </c>
    </row>
    <row r="158" spans="2:65" s="1" customFormat="1" ht="16.5" customHeight="1">
      <c r="B158" s="31"/>
      <c r="C158" s="138" t="s">
        <v>236</v>
      </c>
      <c r="D158" s="138" t="s">
        <v>127</v>
      </c>
      <c r="E158" s="139" t="s">
        <v>237</v>
      </c>
      <c r="F158" s="140" t="s">
        <v>238</v>
      </c>
      <c r="G158" s="141" t="s">
        <v>178</v>
      </c>
      <c r="H158" s="142">
        <v>1.5</v>
      </c>
      <c r="I158" s="143"/>
      <c r="J158" s="144">
        <f t="shared" si="0"/>
        <v>0</v>
      </c>
      <c r="K158" s="145"/>
      <c r="L158" s="31"/>
      <c r="M158" s="146" t="s">
        <v>1</v>
      </c>
      <c r="N158" s="147" t="s">
        <v>40</v>
      </c>
      <c r="P158" s="148">
        <f t="shared" si="1"/>
        <v>0</v>
      </c>
      <c r="Q158" s="148">
        <v>4.0000000000000003E-5</v>
      </c>
      <c r="R158" s="148">
        <f t="shared" si="2"/>
        <v>6.0000000000000008E-5</v>
      </c>
      <c r="S158" s="148">
        <v>0</v>
      </c>
      <c r="T158" s="149">
        <f t="shared" si="3"/>
        <v>0</v>
      </c>
      <c r="AR158" s="150" t="s">
        <v>179</v>
      </c>
      <c r="AT158" s="150" t="s">
        <v>127</v>
      </c>
      <c r="AU158" s="150" t="s">
        <v>132</v>
      </c>
      <c r="AY158" s="16" t="s">
        <v>124</v>
      </c>
      <c r="BE158" s="151">
        <f t="shared" si="4"/>
        <v>0</v>
      </c>
      <c r="BF158" s="151">
        <f t="shared" si="5"/>
        <v>0</v>
      </c>
      <c r="BG158" s="151">
        <f t="shared" si="6"/>
        <v>0</v>
      </c>
      <c r="BH158" s="151">
        <f t="shared" si="7"/>
        <v>0</v>
      </c>
      <c r="BI158" s="151">
        <f t="shared" si="8"/>
        <v>0</v>
      </c>
      <c r="BJ158" s="16" t="s">
        <v>132</v>
      </c>
      <c r="BK158" s="151">
        <f t="shared" si="9"/>
        <v>0</v>
      </c>
      <c r="BL158" s="16" t="s">
        <v>179</v>
      </c>
      <c r="BM158" s="150" t="s">
        <v>326</v>
      </c>
    </row>
    <row r="159" spans="2:65" s="1" customFormat="1" ht="16.5" customHeight="1">
      <c r="B159" s="31"/>
      <c r="C159" s="152" t="s">
        <v>240</v>
      </c>
      <c r="D159" s="152" t="s">
        <v>134</v>
      </c>
      <c r="E159" s="153" t="s">
        <v>241</v>
      </c>
      <c r="F159" s="154" t="s">
        <v>242</v>
      </c>
      <c r="G159" s="155" t="s">
        <v>178</v>
      </c>
      <c r="H159" s="156">
        <v>1.5</v>
      </c>
      <c r="I159" s="157"/>
      <c r="J159" s="158">
        <f t="shared" si="0"/>
        <v>0</v>
      </c>
      <c r="K159" s="159"/>
      <c r="L159" s="160"/>
      <c r="M159" s="161" t="s">
        <v>1</v>
      </c>
      <c r="N159" s="162" t="s">
        <v>40</v>
      </c>
      <c r="P159" s="148">
        <f t="shared" si="1"/>
        <v>0</v>
      </c>
      <c r="Q159" s="148">
        <v>2.0000000000000001E-4</v>
      </c>
      <c r="R159" s="148">
        <f t="shared" si="2"/>
        <v>3.0000000000000003E-4</v>
      </c>
      <c r="S159" s="148">
        <v>0</v>
      </c>
      <c r="T159" s="149">
        <f t="shared" si="3"/>
        <v>0</v>
      </c>
      <c r="AR159" s="150" t="s">
        <v>188</v>
      </c>
      <c r="AT159" s="150" t="s">
        <v>134</v>
      </c>
      <c r="AU159" s="150" t="s">
        <v>132</v>
      </c>
      <c r="AY159" s="16" t="s">
        <v>124</v>
      </c>
      <c r="BE159" s="151">
        <f t="shared" si="4"/>
        <v>0</v>
      </c>
      <c r="BF159" s="151">
        <f t="shared" si="5"/>
        <v>0</v>
      </c>
      <c r="BG159" s="151">
        <f t="shared" si="6"/>
        <v>0</v>
      </c>
      <c r="BH159" s="151">
        <f t="shared" si="7"/>
        <v>0</v>
      </c>
      <c r="BI159" s="151">
        <f t="shared" si="8"/>
        <v>0</v>
      </c>
      <c r="BJ159" s="16" t="s">
        <v>132</v>
      </c>
      <c r="BK159" s="151">
        <f t="shared" si="9"/>
        <v>0</v>
      </c>
      <c r="BL159" s="16" t="s">
        <v>179</v>
      </c>
      <c r="BM159" s="150" t="s">
        <v>327</v>
      </c>
    </row>
    <row r="160" spans="2:65" s="1" customFormat="1" ht="24.2" customHeight="1">
      <c r="B160" s="31"/>
      <c r="C160" s="138" t="s">
        <v>244</v>
      </c>
      <c r="D160" s="138" t="s">
        <v>127</v>
      </c>
      <c r="E160" s="139" t="s">
        <v>245</v>
      </c>
      <c r="F160" s="140" t="s">
        <v>246</v>
      </c>
      <c r="G160" s="141" t="s">
        <v>150</v>
      </c>
      <c r="H160" s="142">
        <v>0.22</v>
      </c>
      <c r="I160" s="143"/>
      <c r="J160" s="144">
        <f t="shared" si="0"/>
        <v>0</v>
      </c>
      <c r="K160" s="145"/>
      <c r="L160" s="31"/>
      <c r="M160" s="171" t="s">
        <v>1</v>
      </c>
      <c r="N160" s="172" t="s">
        <v>40</v>
      </c>
      <c r="O160" s="173"/>
      <c r="P160" s="174">
        <f t="shared" si="1"/>
        <v>0</v>
      </c>
      <c r="Q160" s="174">
        <v>0</v>
      </c>
      <c r="R160" s="174">
        <f t="shared" si="2"/>
        <v>0</v>
      </c>
      <c r="S160" s="174">
        <v>0</v>
      </c>
      <c r="T160" s="175">
        <f t="shared" si="3"/>
        <v>0</v>
      </c>
      <c r="AR160" s="150" t="s">
        <v>179</v>
      </c>
      <c r="AT160" s="150" t="s">
        <v>127</v>
      </c>
      <c r="AU160" s="150" t="s">
        <v>132</v>
      </c>
      <c r="AY160" s="16" t="s">
        <v>124</v>
      </c>
      <c r="BE160" s="151">
        <f t="shared" si="4"/>
        <v>0</v>
      </c>
      <c r="BF160" s="151">
        <f t="shared" si="5"/>
        <v>0</v>
      </c>
      <c r="BG160" s="151">
        <f t="shared" si="6"/>
        <v>0</v>
      </c>
      <c r="BH160" s="151">
        <f t="shared" si="7"/>
        <v>0</v>
      </c>
      <c r="BI160" s="151">
        <f t="shared" si="8"/>
        <v>0</v>
      </c>
      <c r="BJ160" s="16" t="s">
        <v>132</v>
      </c>
      <c r="BK160" s="151">
        <f t="shared" si="9"/>
        <v>0</v>
      </c>
      <c r="BL160" s="16" t="s">
        <v>179</v>
      </c>
      <c r="BM160" s="150" t="s">
        <v>328</v>
      </c>
    </row>
    <row r="161" spans="2:12" s="1" customFormat="1" ht="6.95" customHeight="1">
      <c r="B161" s="46"/>
      <c r="C161" s="47"/>
      <c r="D161" s="47"/>
      <c r="E161" s="47"/>
      <c r="F161" s="47"/>
      <c r="G161" s="47"/>
      <c r="H161" s="47"/>
      <c r="I161" s="47"/>
      <c r="J161" s="47"/>
      <c r="K161" s="47"/>
      <c r="L161" s="31"/>
    </row>
  </sheetData>
  <sheetProtection algorithmName="SHA-512" hashValue="XjICafwcoYOFnz2iUeZ525tJqlAGjh1eUSe+UomQ45gVQemuAR5ERqSSA4GyzngfTwrzVyaCYAv+qXKk1KZs7w==" saltValue="XLaWpxALJXOcDCYYfxxs0GvxifeXqrKBQesUVYD9YSoHFzmHSHgzuVR5DalVmVjpNx/6IrnBELkcBpt6L17k8w==" spinCount="100000" sheet="1" objects="1" scenarios="1" formatColumns="0" formatRows="0" autoFilter="0"/>
  <autoFilter ref="C121:K160" xr:uid="{00000000-0009-0000-0000-000005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12</vt:i4>
      </vt:variant>
    </vt:vector>
  </HeadingPairs>
  <TitlesOfParts>
    <vt:vector size="19" baseType="lpstr">
      <vt:lpstr>Rekapitulácia stavby</vt:lpstr>
      <vt:lpstr>01 - Serverovňa - elektro...</vt:lpstr>
      <vt:lpstr>02 - Chodba Interné - prí...</vt:lpstr>
      <vt:lpstr>Hárok1</vt:lpstr>
      <vt:lpstr>03 - Onkológia - sesterne</vt:lpstr>
      <vt:lpstr>04 - Kuchyňa</vt:lpstr>
      <vt:lpstr>05 - Šatňa centrálna ster...</vt:lpstr>
      <vt:lpstr>'01 - Serverovňa - elektro...'!Názvy_tlače</vt:lpstr>
      <vt:lpstr>'02 - Chodba Interné - prí...'!Názvy_tlače</vt:lpstr>
      <vt:lpstr>'03 - Onkológia - sesterne'!Názvy_tlače</vt:lpstr>
      <vt:lpstr>'04 - Kuchyňa'!Názvy_tlače</vt:lpstr>
      <vt:lpstr>'05 - Šatňa centrálna ster...'!Názvy_tlače</vt:lpstr>
      <vt:lpstr>'Rekapitulácia stavby'!Názvy_tlače</vt:lpstr>
      <vt:lpstr>'01 - Serverovňa - elektro...'!Oblasť_tlače</vt:lpstr>
      <vt:lpstr>'02 - Chodba Interné - prí...'!Oblasť_tlače</vt:lpstr>
      <vt:lpstr>'03 - Onkológia - sesterne'!Oblasť_tlače</vt:lpstr>
      <vt:lpstr>'04 - Kuchyňa'!Oblasť_tlače</vt:lpstr>
      <vt:lpstr>'05 - Šatňa centrálna ster...'!Oblasť_tlače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Záň, Pavol</dc:creator>
  <cp:lastModifiedBy>Barbora Ľachová</cp:lastModifiedBy>
  <dcterms:created xsi:type="dcterms:W3CDTF">2023-01-20T08:53:34Z</dcterms:created>
  <dcterms:modified xsi:type="dcterms:W3CDTF">2023-01-27T11:08:25Z</dcterms:modified>
</cp:coreProperties>
</file>