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630" yWindow="540" windowWidth="27495" windowHeight="12210"/>
  </bookViews>
  <sheets>
    <sheet name="Rekapitulácia stavby" sheetId="1" r:id="rId1"/>
    <sheet name="SO 01 - SKLADOVÁ NÁDRŽ NA..." sheetId="2" r:id="rId2"/>
    <sheet name="SO 02 - SKLADOVÁ NÁDRŽ NA..." sheetId="3" r:id="rId3"/>
    <sheet name="SO 03 - BUDOVA SEPARÁTORA..." sheetId="4" r:id="rId4"/>
  </sheets>
  <definedNames>
    <definedName name="_xlnm._FilterDatabase" localSheetId="1" hidden="1">'SO 01 - SKLADOVÁ NÁDRŽ NA...'!$C$126:$K$179</definedName>
    <definedName name="_xlnm._FilterDatabase" localSheetId="2" hidden="1">'SO 02 - SKLADOVÁ NÁDRŽ NA...'!$C$126:$K$179</definedName>
    <definedName name="_xlnm._FilterDatabase" localSheetId="3" hidden="1">'SO 03 - BUDOVA SEPARÁTORA...'!$C$127:$K$192</definedName>
    <definedName name="_xlnm.Print_Titles" localSheetId="0">'Rekapitulácia stavby'!$92:$92</definedName>
    <definedName name="_xlnm.Print_Titles" localSheetId="1">'SO 01 - SKLADOVÁ NÁDRŽ NA...'!$126:$126</definedName>
    <definedName name="_xlnm.Print_Titles" localSheetId="2">'SO 02 - SKLADOVÁ NÁDRŽ NA...'!$126:$126</definedName>
    <definedName name="_xlnm.Print_Titles" localSheetId="3">'SO 03 - BUDOVA SEPARÁTORA...'!$127:$127</definedName>
    <definedName name="_xlnm.Print_Area" localSheetId="0">'Rekapitulácia stavby'!$D$4:$AO$76,'Rekapitulácia stavby'!$C$82:$AQ$98</definedName>
    <definedName name="_xlnm.Print_Area" localSheetId="1">'SO 01 - SKLADOVÁ NÁDRŽ NA...'!$C$4:$J$76,'SO 01 - SKLADOVÁ NÁDRŽ NA...'!$C$114:$J$179</definedName>
    <definedName name="_xlnm.Print_Area" localSheetId="2">'SO 02 - SKLADOVÁ NÁDRŽ NA...'!$C$4:$J$76,'SO 02 - SKLADOVÁ NÁDRŽ NA...'!$C$114:$J$179</definedName>
    <definedName name="_xlnm.Print_Area" localSheetId="3">'SO 03 - BUDOVA SEPARÁTORA...'!$C$4:$J$76,'SO 03 - BUDOVA SEPARÁTORA...'!$C$115:$J$192</definedName>
  </definedNames>
  <calcPr calcId="145621"/>
</workbook>
</file>

<file path=xl/calcChain.xml><?xml version="1.0" encoding="utf-8"?>
<calcChain xmlns="http://schemas.openxmlformats.org/spreadsheetml/2006/main">
  <c r="J37" i="4" l="1"/>
  <c r="J36" i="4"/>
  <c r="AY97" i="1"/>
  <c r="J35" i="4"/>
  <c r="AX97" i="1"/>
  <c r="BI192" i="4"/>
  <c r="BH192" i="4"/>
  <c r="BG192" i="4"/>
  <c r="BE192" i="4"/>
  <c r="T192" i="4"/>
  <c r="T191" i="4"/>
  <c r="R192" i="4"/>
  <c r="R191" i="4"/>
  <c r="P192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4" i="4"/>
  <c r="BH164" i="4"/>
  <c r="BG164" i="4"/>
  <c r="BE164" i="4"/>
  <c r="T164" i="4"/>
  <c r="T163" i="4"/>
  <c r="R164" i="4"/>
  <c r="R163" i="4"/>
  <c r="P164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J125" i="4"/>
  <c r="F125" i="4"/>
  <c r="J124" i="4"/>
  <c r="F124" i="4"/>
  <c r="F122" i="4"/>
  <c r="E120" i="4"/>
  <c r="J92" i="4"/>
  <c r="F92" i="4"/>
  <c r="J91" i="4"/>
  <c r="F91" i="4"/>
  <c r="F89" i="4"/>
  <c r="E87" i="4"/>
  <c r="J12" i="4"/>
  <c r="J122" i="4"/>
  <c r="E7" i="4"/>
  <c r="E118" i="4"/>
  <c r="J37" i="3"/>
  <c r="J36" i="3"/>
  <c r="AY96" i="1" s="1"/>
  <c r="J35" i="3"/>
  <c r="AX96" i="1" s="1"/>
  <c r="BI179" i="3"/>
  <c r="BH179" i="3"/>
  <c r="BG179" i="3"/>
  <c r="BE179" i="3"/>
  <c r="T179" i="3"/>
  <c r="T178" i="3" s="1"/>
  <c r="R179" i="3"/>
  <c r="R178" i="3" s="1"/>
  <c r="P179" i="3"/>
  <c r="P178" i="3" s="1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0" i="3"/>
  <c r="BH160" i="3"/>
  <c r="BG160" i="3"/>
  <c r="BE160" i="3"/>
  <c r="T160" i="3"/>
  <c r="T159" i="3" s="1"/>
  <c r="R160" i="3"/>
  <c r="R159" i="3" s="1"/>
  <c r="P160" i="3"/>
  <c r="P159" i="3" s="1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J124" i="3"/>
  <c r="F124" i="3"/>
  <c r="J123" i="3"/>
  <c r="F123" i="3"/>
  <c r="F121" i="3"/>
  <c r="E119" i="3"/>
  <c r="J92" i="3"/>
  <c r="F92" i="3"/>
  <c r="J91" i="3"/>
  <c r="F91" i="3"/>
  <c r="F89" i="3"/>
  <c r="E87" i="3"/>
  <c r="J12" i="3"/>
  <c r="J89" i="3"/>
  <c r="E7" i="3"/>
  <c r="E85" i="3"/>
  <c r="J37" i="2"/>
  <c r="J36" i="2"/>
  <c r="AY95" i="1" s="1"/>
  <c r="J35" i="2"/>
  <c r="AX95" i="1" s="1"/>
  <c r="BI179" i="2"/>
  <c r="BH179" i="2"/>
  <c r="BG179" i="2"/>
  <c r="BE179" i="2"/>
  <c r="T179" i="2"/>
  <c r="T178" i="2" s="1"/>
  <c r="R179" i="2"/>
  <c r="R178" i="2" s="1"/>
  <c r="P179" i="2"/>
  <c r="P178" i="2" s="1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0" i="2"/>
  <c r="BH160" i="2"/>
  <c r="BG160" i="2"/>
  <c r="BE160" i="2"/>
  <c r="T160" i="2"/>
  <c r="T159" i="2" s="1"/>
  <c r="R160" i="2"/>
  <c r="R159" i="2" s="1"/>
  <c r="P160" i="2"/>
  <c r="P159" i="2" s="1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J124" i="2"/>
  <c r="F124" i="2"/>
  <c r="J123" i="2"/>
  <c r="F123" i="2"/>
  <c r="F121" i="2"/>
  <c r="E119" i="2"/>
  <c r="J92" i="2"/>
  <c r="F92" i="2"/>
  <c r="J91" i="2"/>
  <c r="F91" i="2"/>
  <c r="F89" i="2"/>
  <c r="E87" i="2"/>
  <c r="J12" i="2"/>
  <c r="J89" i="2"/>
  <c r="E7" i="2"/>
  <c r="E117" i="2"/>
  <c r="L90" i="1"/>
  <c r="AM90" i="1"/>
  <c r="AM89" i="1"/>
  <c r="L89" i="1"/>
  <c r="AM87" i="1"/>
  <c r="L87" i="1"/>
  <c r="L85" i="1"/>
  <c r="L84" i="1"/>
  <c r="J176" i="2"/>
  <c r="BK170" i="2"/>
  <c r="J164" i="2"/>
  <c r="BK150" i="2"/>
  <c r="BK141" i="2"/>
  <c r="BK131" i="2"/>
  <c r="BK166" i="2"/>
  <c r="J150" i="2"/>
  <c r="BK137" i="2"/>
  <c r="J179" i="2"/>
  <c r="BK175" i="2"/>
  <c r="BK160" i="2"/>
  <c r="BK147" i="2"/>
  <c r="J143" i="2"/>
  <c r="J134" i="2"/>
  <c r="J167" i="2"/>
  <c r="J160" i="2"/>
  <c r="BK149" i="2"/>
  <c r="J142" i="2"/>
  <c r="BK139" i="2"/>
  <c r="BK134" i="2"/>
  <c r="J173" i="3"/>
  <c r="BK165" i="3"/>
  <c r="J156" i="3"/>
  <c r="J149" i="3"/>
  <c r="J137" i="3"/>
  <c r="BK169" i="3"/>
  <c r="J146" i="3"/>
  <c r="BK139" i="3"/>
  <c r="J131" i="3"/>
  <c r="J171" i="3"/>
  <c r="J163" i="3"/>
  <c r="J153" i="3"/>
  <c r="BK144" i="3"/>
  <c r="J134" i="3"/>
  <c r="J169" i="3"/>
  <c r="J165" i="3"/>
  <c r="J155" i="3"/>
  <c r="J142" i="3"/>
  <c r="J139" i="3"/>
  <c r="J182" i="4"/>
  <c r="J175" i="4"/>
  <c r="J170" i="4"/>
  <c r="J160" i="4"/>
  <c r="BK153" i="4"/>
  <c r="BK150" i="4"/>
  <c r="J137" i="4"/>
  <c r="J192" i="4"/>
  <c r="BK182" i="4"/>
  <c r="J171" i="4"/>
  <c r="J168" i="4"/>
  <c r="J155" i="4"/>
  <c r="J139" i="4"/>
  <c r="J190" i="4"/>
  <c r="J184" i="4"/>
  <c r="J174" i="4"/>
  <c r="BK161" i="4"/>
  <c r="J153" i="4"/>
  <c r="J150" i="4"/>
  <c r="J133" i="4"/>
  <c r="BK189" i="4"/>
  <c r="J178" i="4"/>
  <c r="BK168" i="4"/>
  <c r="J158" i="4"/>
  <c r="J146" i="4"/>
  <c r="J135" i="4"/>
  <c r="J177" i="2"/>
  <c r="BK171" i="2"/>
  <c r="J165" i="2"/>
  <c r="BK152" i="2"/>
  <c r="BK143" i="2"/>
  <c r="BK132" i="2"/>
  <c r="BK167" i="2"/>
  <c r="BK144" i="2"/>
  <c r="J132" i="2"/>
  <c r="BK177" i="2"/>
  <c r="BK173" i="2"/>
  <c r="J171" i="2"/>
  <c r="J158" i="2"/>
  <c r="BK153" i="2"/>
  <c r="BK142" i="2"/>
  <c r="BK130" i="2"/>
  <c r="J166" i="2"/>
  <c r="J156" i="2"/>
  <c r="BK148" i="2"/>
  <c r="J140" i="2"/>
  <c r="J135" i="2"/>
  <c r="J130" i="2"/>
  <c r="J172" i="3"/>
  <c r="BK167" i="3"/>
  <c r="BK157" i="3"/>
  <c r="BK153" i="3"/>
  <c r="J130" i="3"/>
  <c r="J157" i="3"/>
  <c r="BK143" i="3"/>
  <c r="J136" i="3"/>
  <c r="J132" i="3"/>
  <c r="BK175" i="3"/>
  <c r="BK164" i="3"/>
  <c r="BK156" i="3"/>
  <c r="BK146" i="3"/>
  <c r="BK136" i="3"/>
  <c r="BK179" i="3"/>
  <c r="BK170" i="3"/>
  <c r="BK166" i="3"/>
  <c r="J152" i="3"/>
  <c r="J143" i="3"/>
  <c r="BK140" i="3"/>
  <c r="BK137" i="3"/>
  <c r="BK135" i="3"/>
  <c r="J186" i="4"/>
  <c r="BK178" i="4"/>
  <c r="J172" i="4"/>
  <c r="J162" i="4"/>
  <c r="J154" i="4"/>
  <c r="BK151" i="4"/>
  <c r="BK140" i="4"/>
  <c r="BK134" i="4"/>
  <c r="BK188" i="4"/>
  <c r="BK175" i="4"/>
  <c r="BK169" i="4"/>
  <c r="J161" i="4"/>
  <c r="J144" i="4"/>
  <c r="J132" i="4"/>
  <c r="BK186" i="4"/>
  <c r="BK181" i="4"/>
  <c r="BK167" i="4"/>
  <c r="BK157" i="4"/>
  <c r="BK144" i="4"/>
  <c r="J136" i="4"/>
  <c r="BK192" i="4"/>
  <c r="BK183" i="4"/>
  <c r="BK172" i="4"/>
  <c r="BK162" i="4"/>
  <c r="J151" i="4"/>
  <c r="BK137" i="4"/>
  <c r="J134" i="4"/>
  <c r="BK179" i="2"/>
  <c r="BK172" i="2"/>
  <c r="J168" i="2"/>
  <c r="J155" i="2"/>
  <c r="J148" i="2"/>
  <c r="BK133" i="2"/>
  <c r="J170" i="2"/>
  <c r="J157" i="2"/>
  <c r="BK140" i="2"/>
  <c r="J131" i="2"/>
  <c r="BK176" i="2"/>
  <c r="J172" i="2"/>
  <c r="BK156" i="2"/>
  <c r="J146" i="2"/>
  <c r="J136" i="2"/>
  <c r="BK168" i="2"/>
  <c r="BK165" i="2"/>
  <c r="J153" i="2"/>
  <c r="J147" i="2"/>
  <c r="J141" i="2"/>
  <c r="BK136" i="2"/>
  <c r="J133" i="2"/>
  <c r="J175" i="3"/>
  <c r="J170" i="3"/>
  <c r="J158" i="3"/>
  <c r="BK150" i="3"/>
  <c r="J144" i="3"/>
  <c r="J179" i="3"/>
  <c r="BK152" i="3"/>
  <c r="J140" i="3"/>
  <c r="J135" i="3"/>
  <c r="J177" i="3"/>
  <c r="J168" i="3"/>
  <c r="BK158" i="3"/>
  <c r="BK149" i="3"/>
  <c r="BK131" i="3"/>
  <c r="BK172" i="3"/>
  <c r="J167" i="3"/>
  <c r="J164" i="3"/>
  <c r="J150" i="3"/>
  <c r="J133" i="3"/>
  <c r="BK130" i="3"/>
  <c r="J185" i="4"/>
  <c r="BK177" i="4"/>
  <c r="BK171" i="4"/>
  <c r="BK164" i="4"/>
  <c r="BK158" i="4"/>
  <c r="J148" i="4"/>
  <c r="BK145" i="4"/>
  <c r="J138" i="4"/>
  <c r="BK132" i="4"/>
  <c r="BK187" i="4"/>
  <c r="J177" i="4"/>
  <c r="BK152" i="4"/>
  <c r="BK146" i="4"/>
  <c r="BK135" i="4"/>
  <c r="J131" i="4"/>
  <c r="BK185" i="4"/>
  <c r="BK176" i="4"/>
  <c r="J164" i="4"/>
  <c r="J152" i="4"/>
  <c r="BK142" i="4"/>
  <c r="BK139" i="4"/>
  <c r="J187" i="4"/>
  <c r="J176" i="4"/>
  <c r="J167" i="4"/>
  <c r="BK154" i="4"/>
  <c r="J145" i="4"/>
  <c r="BK143" i="4"/>
  <c r="BK131" i="4"/>
  <c r="J173" i="2"/>
  <c r="BK169" i="2"/>
  <c r="BK157" i="2"/>
  <c r="J149" i="2"/>
  <c r="BK135" i="2"/>
  <c r="J175" i="2"/>
  <c r="BK164" i="2"/>
  <c r="J139" i="2"/>
  <c r="AS94" i="1"/>
  <c r="J163" i="2"/>
  <c r="BK155" i="2"/>
  <c r="J144" i="2"/>
  <c r="J169" i="2"/>
  <c r="BK163" i="2"/>
  <c r="BK158" i="2"/>
  <c r="J152" i="2"/>
  <c r="BK146" i="2"/>
  <c r="J137" i="2"/>
  <c r="BK177" i="3"/>
  <c r="BK171" i="3"/>
  <c r="J160" i="3"/>
  <c r="BK155" i="3"/>
  <c r="J147" i="3"/>
  <c r="J176" i="3"/>
  <c r="J148" i="3"/>
  <c r="BK142" i="3"/>
  <c r="BK134" i="3"/>
  <c r="BK176" i="3"/>
  <c r="J166" i="3"/>
  <c r="BK160" i="3"/>
  <c r="BK148" i="3"/>
  <c r="BK141" i="3"/>
  <c r="BK133" i="3"/>
  <c r="BK173" i="3"/>
  <c r="BK168" i="3"/>
  <c r="BK163" i="3"/>
  <c r="BK147" i="3"/>
  <c r="J141" i="3"/>
  <c r="BK132" i="3"/>
  <c r="BK190" i="4"/>
  <c r="J181" i="4"/>
  <c r="BK173" i="4"/>
  <c r="J169" i="4"/>
  <c r="BK155" i="4"/>
  <c r="BK147" i="4"/>
  <c r="J143" i="4"/>
  <c r="BK136" i="4"/>
  <c r="J189" i="4"/>
  <c r="BK184" i="4"/>
  <c r="J173" i="4"/>
  <c r="BK148" i="4"/>
  <c r="J142" i="4"/>
  <c r="BK133" i="4"/>
  <c r="J188" i="4"/>
  <c r="J183" i="4"/>
  <c r="BK170" i="4"/>
  <c r="BK160" i="4"/>
  <c r="J147" i="4"/>
  <c r="J140" i="4"/>
  <c r="BK174" i="4"/>
  <c r="J157" i="4"/>
  <c r="BK138" i="4"/>
  <c r="T129" i="2" l="1"/>
  <c r="T138" i="2"/>
  <c r="T145" i="2"/>
  <c r="T151" i="2"/>
  <c r="R154" i="2"/>
  <c r="BK162" i="2"/>
  <c r="J162" i="2" s="1"/>
  <c r="J105" i="2" s="1"/>
  <c r="BK174" i="2"/>
  <c r="J174" i="2"/>
  <c r="J106" i="2" s="1"/>
  <c r="R129" i="3"/>
  <c r="BK138" i="3"/>
  <c r="J138" i="3"/>
  <c r="J99" i="3" s="1"/>
  <c r="BK145" i="3"/>
  <c r="J145" i="3" s="1"/>
  <c r="J100" i="3" s="1"/>
  <c r="P151" i="3"/>
  <c r="P154" i="3"/>
  <c r="BK162" i="3"/>
  <c r="J162" i="3"/>
  <c r="J105" i="3" s="1"/>
  <c r="BK174" i="3"/>
  <c r="J174" i="3" s="1"/>
  <c r="J106" i="3" s="1"/>
  <c r="BK141" i="4"/>
  <c r="J141" i="4"/>
  <c r="J99" i="4" s="1"/>
  <c r="BK149" i="4"/>
  <c r="J149" i="4" s="1"/>
  <c r="J100" i="4" s="1"/>
  <c r="BK156" i="4"/>
  <c r="J156" i="4"/>
  <c r="J101" i="4" s="1"/>
  <c r="T156" i="4"/>
  <c r="T159" i="4"/>
  <c r="R166" i="4"/>
  <c r="R165" i="4" s="1"/>
  <c r="P180" i="4"/>
  <c r="P179" i="4" s="1"/>
  <c r="BK129" i="2"/>
  <c r="J129" i="2" s="1"/>
  <c r="J98" i="2" s="1"/>
  <c r="BK138" i="2"/>
  <c r="J138" i="2"/>
  <c r="J99" i="2" s="1"/>
  <c r="BK145" i="2"/>
  <c r="J145" i="2" s="1"/>
  <c r="J100" i="2" s="1"/>
  <c r="P151" i="2"/>
  <c r="P154" i="2"/>
  <c r="T162" i="2"/>
  <c r="T161" i="2"/>
  <c r="T174" i="2"/>
  <c r="T129" i="3"/>
  <c r="R138" i="3"/>
  <c r="T145" i="3"/>
  <c r="T151" i="3"/>
  <c r="T154" i="3"/>
  <c r="P162" i="3"/>
  <c r="R174" i="3"/>
  <c r="P130" i="4"/>
  <c r="P141" i="4"/>
  <c r="P149" i="4"/>
  <c r="BK159" i="4"/>
  <c r="J159" i="4" s="1"/>
  <c r="J102" i="4" s="1"/>
  <c r="BK166" i="4"/>
  <c r="BK165" i="4"/>
  <c r="J165" i="4" s="1"/>
  <c r="J104" i="4" s="1"/>
  <c r="BK180" i="4"/>
  <c r="J180" i="4"/>
  <c r="J107" i="4" s="1"/>
  <c r="P129" i="2"/>
  <c r="P138" i="2"/>
  <c r="P145" i="2"/>
  <c r="BK151" i="2"/>
  <c r="J151" i="2"/>
  <c r="J101" i="2" s="1"/>
  <c r="BK154" i="2"/>
  <c r="J154" i="2" s="1"/>
  <c r="J102" i="2" s="1"/>
  <c r="R162" i="2"/>
  <c r="R161" i="2"/>
  <c r="R174" i="2"/>
  <c r="P129" i="3"/>
  <c r="T138" i="3"/>
  <c r="R145" i="3"/>
  <c r="R151" i="3"/>
  <c r="R154" i="3"/>
  <c r="T162" i="3"/>
  <c r="T161" i="3"/>
  <c r="T174" i="3"/>
  <c r="BK130" i="4"/>
  <c r="R130" i="4"/>
  <c r="T141" i="4"/>
  <c r="T149" i="4"/>
  <c r="R156" i="4"/>
  <c r="R159" i="4"/>
  <c r="P166" i="4"/>
  <c r="P165" i="4" s="1"/>
  <c r="R180" i="4"/>
  <c r="R179" i="4" s="1"/>
  <c r="R129" i="2"/>
  <c r="R138" i="2"/>
  <c r="R145" i="2"/>
  <c r="R151" i="2"/>
  <c r="T154" i="2"/>
  <c r="P162" i="2"/>
  <c r="P161" i="2"/>
  <c r="P174" i="2"/>
  <c r="BK129" i="3"/>
  <c r="J129" i="3" s="1"/>
  <c r="J98" i="3" s="1"/>
  <c r="P138" i="3"/>
  <c r="P145" i="3"/>
  <c r="BK151" i="3"/>
  <c r="J151" i="3"/>
  <c r="J101" i="3" s="1"/>
  <c r="BK154" i="3"/>
  <c r="J154" i="3" s="1"/>
  <c r="J102" i="3" s="1"/>
  <c r="R162" i="3"/>
  <c r="R161" i="3"/>
  <c r="P174" i="3"/>
  <c r="T130" i="4"/>
  <c r="T129" i="4" s="1"/>
  <c r="R141" i="4"/>
  <c r="R149" i="4"/>
  <c r="P156" i="4"/>
  <c r="P159" i="4"/>
  <c r="T166" i="4"/>
  <c r="T165" i="4" s="1"/>
  <c r="T180" i="4"/>
  <c r="T179" i="4" s="1"/>
  <c r="BK159" i="3"/>
  <c r="J159" i="3" s="1"/>
  <c r="J103" i="3" s="1"/>
  <c r="BK178" i="3"/>
  <c r="J178" i="3"/>
  <c r="J107" i="3" s="1"/>
  <c r="BK163" i="4"/>
  <c r="J163" i="4" s="1"/>
  <c r="J103" i="4" s="1"/>
  <c r="BK159" i="2"/>
  <c r="J159" i="2"/>
  <c r="J103" i="2" s="1"/>
  <c r="BK178" i="2"/>
  <c r="J178" i="2" s="1"/>
  <c r="J107" i="2" s="1"/>
  <c r="BK191" i="4"/>
  <c r="J191" i="4"/>
  <c r="J108" i="4" s="1"/>
  <c r="E85" i="4"/>
  <c r="BF133" i="4"/>
  <c r="BF135" i="4"/>
  <c r="BF142" i="4"/>
  <c r="BF150" i="4"/>
  <c r="BF157" i="4"/>
  <c r="BF161" i="4"/>
  <c r="BF183" i="4"/>
  <c r="BF186" i="4"/>
  <c r="BF190" i="4"/>
  <c r="BF132" i="4"/>
  <c r="BF134" i="4"/>
  <c r="BF139" i="4"/>
  <c r="BF146" i="4"/>
  <c r="BF148" i="4"/>
  <c r="BF151" i="4"/>
  <c r="BF152" i="4"/>
  <c r="BF173" i="4"/>
  <c r="BF175" i="4"/>
  <c r="BF176" i="4"/>
  <c r="BF189" i="4"/>
  <c r="J89" i="4"/>
  <c r="BF131" i="4"/>
  <c r="BF140" i="4"/>
  <c r="BF143" i="4"/>
  <c r="BF144" i="4"/>
  <c r="BF145" i="4"/>
  <c r="BF154" i="4"/>
  <c r="BF160" i="4"/>
  <c r="BF162" i="4"/>
  <c r="BF167" i="4"/>
  <c r="BF169" i="4"/>
  <c r="BF170" i="4"/>
  <c r="BF174" i="4"/>
  <c r="BF177" i="4"/>
  <c r="BF182" i="4"/>
  <c r="BF187" i="4"/>
  <c r="BF188" i="4"/>
  <c r="BF136" i="4"/>
  <c r="BF137" i="4"/>
  <c r="BF138" i="4"/>
  <c r="BF147" i="4"/>
  <c r="BF153" i="4"/>
  <c r="BF155" i="4"/>
  <c r="BF158" i="4"/>
  <c r="BF164" i="4"/>
  <c r="BF168" i="4"/>
  <c r="BF171" i="4"/>
  <c r="BF172" i="4"/>
  <c r="BF178" i="4"/>
  <c r="BF181" i="4"/>
  <c r="BF184" i="4"/>
  <c r="BF185" i="4"/>
  <c r="BF192" i="4"/>
  <c r="E117" i="3"/>
  <c r="BF132" i="3"/>
  <c r="BF135" i="3"/>
  <c r="BF137" i="3"/>
  <c r="BF139" i="3"/>
  <c r="BF142" i="3"/>
  <c r="BF153" i="3"/>
  <c r="BF164" i="3"/>
  <c r="BF165" i="3"/>
  <c r="BF166" i="3"/>
  <c r="BF167" i="3"/>
  <c r="BF168" i="3"/>
  <c r="BF169" i="3"/>
  <c r="J121" i="3"/>
  <c r="BF133" i="3"/>
  <c r="BF140" i="3"/>
  <c r="BF141" i="3"/>
  <c r="BF148" i="3"/>
  <c r="BF152" i="3"/>
  <c r="BF158" i="3"/>
  <c r="BF160" i="3"/>
  <c r="BF170" i="3"/>
  <c r="BF171" i="3"/>
  <c r="BF179" i="3"/>
  <c r="BF131" i="3"/>
  <c r="BF134" i="3"/>
  <c r="BF144" i="3"/>
  <c r="BF147" i="3"/>
  <c r="BF156" i="3"/>
  <c r="BF163" i="3"/>
  <c r="BF177" i="3"/>
  <c r="BF130" i="3"/>
  <c r="BF136" i="3"/>
  <c r="BF143" i="3"/>
  <c r="BF146" i="3"/>
  <c r="BF149" i="3"/>
  <c r="BF150" i="3"/>
  <c r="BF155" i="3"/>
  <c r="BF157" i="3"/>
  <c r="BF172" i="3"/>
  <c r="BF173" i="3"/>
  <c r="BF175" i="3"/>
  <c r="BF176" i="3"/>
  <c r="BF132" i="2"/>
  <c r="BF140" i="2"/>
  <c r="BF141" i="2"/>
  <c r="BF142" i="2"/>
  <c r="BF146" i="2"/>
  <c r="BF150" i="2"/>
  <c r="BF153" i="2"/>
  <c r="BF157" i="2"/>
  <c r="BF158" i="2"/>
  <c r="BF165" i="2"/>
  <c r="BF168" i="2"/>
  <c r="BF169" i="2"/>
  <c r="BF171" i="2"/>
  <c r="BF130" i="2"/>
  <c r="BF133" i="2"/>
  <c r="BF139" i="2"/>
  <c r="BF160" i="2"/>
  <c r="BF172" i="2"/>
  <c r="J121" i="2"/>
  <c r="BF131" i="2"/>
  <c r="BF134" i="2"/>
  <c r="BF136" i="2"/>
  <c r="BF137" i="2"/>
  <c r="BF144" i="2"/>
  <c r="BF149" i="2"/>
  <c r="BF152" i="2"/>
  <c r="BF155" i="2"/>
  <c r="BF156" i="2"/>
  <c r="BF163" i="2"/>
  <c r="BF164" i="2"/>
  <c r="BF173" i="2"/>
  <c r="BF176" i="2"/>
  <c r="BF177" i="2"/>
  <c r="BF179" i="2"/>
  <c r="E85" i="2"/>
  <c r="BF135" i="2"/>
  <c r="BF143" i="2"/>
  <c r="BF147" i="2"/>
  <c r="BF148" i="2"/>
  <c r="BF166" i="2"/>
  <c r="BF167" i="2"/>
  <c r="BF170" i="2"/>
  <c r="BF175" i="2"/>
  <c r="F35" i="2"/>
  <c r="BB95" i="1"/>
  <c r="J33" i="2"/>
  <c r="AV95" i="1"/>
  <c r="F35" i="3"/>
  <c r="BB96" i="1"/>
  <c r="F33" i="4"/>
  <c r="AZ97" i="1"/>
  <c r="F35" i="4"/>
  <c r="BB97" i="1" s="1"/>
  <c r="F37" i="2"/>
  <c r="BD95" i="1"/>
  <c r="F37" i="3"/>
  <c r="BD96" i="1" s="1"/>
  <c r="F36" i="4"/>
  <c r="BC97" i="1"/>
  <c r="F33" i="2"/>
  <c r="AZ95" i="1" s="1"/>
  <c r="F36" i="3"/>
  <c r="BC96" i="1"/>
  <c r="J33" i="3"/>
  <c r="AV96" i="1" s="1"/>
  <c r="F37" i="4"/>
  <c r="BD97" i="1"/>
  <c r="F36" i="2"/>
  <c r="BC95" i="1" s="1"/>
  <c r="F33" i="3"/>
  <c r="AZ96" i="1"/>
  <c r="J33" i="4"/>
  <c r="AV97" i="1" s="1"/>
  <c r="BK128" i="2" l="1"/>
  <c r="T128" i="4"/>
  <c r="R128" i="2"/>
  <c r="R127" i="2"/>
  <c r="P128" i="3"/>
  <c r="P127" i="3" s="1"/>
  <c r="AU96" i="1" s="1"/>
  <c r="P161" i="3"/>
  <c r="T128" i="3"/>
  <c r="T127" i="3" s="1"/>
  <c r="R128" i="3"/>
  <c r="R127" i="3"/>
  <c r="R129" i="4"/>
  <c r="R128" i="4" s="1"/>
  <c r="P128" i="2"/>
  <c r="P127" i="2"/>
  <c r="AU95" i="1" s="1"/>
  <c r="P129" i="4"/>
  <c r="P128" i="4"/>
  <c r="AU97" i="1"/>
  <c r="BK129" i="4"/>
  <c r="T128" i="2"/>
  <c r="T127" i="2"/>
  <c r="BK128" i="3"/>
  <c r="J128" i="3" s="1"/>
  <c r="J97" i="3" s="1"/>
  <c r="J130" i="4"/>
  <c r="J98" i="4"/>
  <c r="BK179" i="4"/>
  <c r="J179" i="4" s="1"/>
  <c r="J106" i="4" s="1"/>
  <c r="BK161" i="3"/>
  <c r="J161" i="3" s="1"/>
  <c r="J104" i="3" s="1"/>
  <c r="J166" i="4"/>
  <c r="J105" i="4"/>
  <c r="BK161" i="2"/>
  <c r="J161" i="2" s="1"/>
  <c r="J104" i="2" s="1"/>
  <c r="J128" i="2"/>
  <c r="J97" i="2" s="1"/>
  <c r="F34" i="2"/>
  <c r="BA95" i="1" s="1"/>
  <c r="BD94" i="1"/>
  <c r="W33" i="1" s="1"/>
  <c r="BB94" i="1"/>
  <c r="AX94" i="1" s="1"/>
  <c r="J34" i="2"/>
  <c r="AW95" i="1" s="1"/>
  <c r="AT95" i="1" s="1"/>
  <c r="J34" i="4"/>
  <c r="AW97" i="1"/>
  <c r="AT97" i="1"/>
  <c r="F34" i="3"/>
  <c r="BA96" i="1" s="1"/>
  <c r="BC94" i="1"/>
  <c r="W32" i="1"/>
  <c r="AZ94" i="1"/>
  <c r="AV94" i="1" s="1"/>
  <c r="AK29" i="1" s="1"/>
  <c r="J34" i="3"/>
  <c r="AW96" i="1"/>
  <c r="AT96" i="1"/>
  <c r="F34" i="4"/>
  <c r="BA97" i="1"/>
  <c r="BK128" i="4" l="1"/>
  <c r="J128" i="4"/>
  <c r="J30" i="4" s="1"/>
  <c r="AG97" i="1" s="1"/>
  <c r="BK127" i="2"/>
  <c r="J127" i="2"/>
  <c r="J96" i="2"/>
  <c r="J129" i="4"/>
  <c r="J97" i="4" s="1"/>
  <c r="BK127" i="3"/>
  <c r="J127" i="3"/>
  <c r="J96" i="3"/>
  <c r="AY94" i="1"/>
  <c r="BA94" i="1"/>
  <c r="W30" i="1" s="1"/>
  <c r="AU94" i="1"/>
  <c r="W29" i="1"/>
  <c r="W31" i="1"/>
  <c r="J39" i="4" l="1"/>
  <c r="J96" i="4"/>
  <c r="AN97" i="1"/>
  <c r="J30" i="3"/>
  <c r="AG96" i="1"/>
  <c r="J30" i="2"/>
  <c r="AG95" i="1" s="1"/>
  <c r="AN95" i="1" s="1"/>
  <c r="AW94" i="1"/>
  <c r="AK30" i="1"/>
  <c r="J39" i="2" l="1"/>
  <c r="J39" i="3"/>
  <c r="AN96" i="1"/>
  <c r="AG94" i="1"/>
  <c r="AN94" i="1" s="1"/>
  <c r="AK26" i="1"/>
  <c r="AT94" i="1"/>
  <c r="AK35" i="1" l="1"/>
</calcChain>
</file>

<file path=xl/sharedStrings.xml><?xml version="1.0" encoding="utf-8"?>
<sst xmlns="http://schemas.openxmlformats.org/spreadsheetml/2006/main" count="2635" uniqueCount="433">
  <si>
    <t>Export Komplet</t>
  </si>
  <si>
    <t/>
  </si>
  <si>
    <t>2.0</t>
  </si>
  <si>
    <t>False</t>
  </si>
  <si>
    <t>{aeaee00a-b95f-40fe-a60a-fe7ecd09bac2}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</si>
  <si>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</si>
  <si>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</si>
  <si>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</si>
  <si>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</si>
  <si>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</si>
  <si>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Kód:</t>
  </si>
  <si>
    <t>40-23</t>
  </si>
  <si>
    <t>Stavba:</t>
  </si>
  <si>
    <t>SKLADOVACIA NÁDRŽ NA HNOJOVICU A BUDOVA SEPARÁTORA HNOJOVICE</t>
  </si>
  <si>
    <t>JKSO:</t>
  </si>
  <si>
    <t>KS:</t>
  </si>
  <si>
    <t>Miesto:</t>
  </si>
  <si>
    <t>Dvor Mikuláš-Dubník,k.ú.Veľká Tabuľa,p.č.:93/2,3</t>
  </si>
  <si>
    <t>Dátum:</t>
  </si>
  <si>
    <t>13. 6. 2022</t>
  </si>
  <si>
    <t>Objednávateľ:</t>
  </si>
  <si>
    <t>IČO:</t>
  </si>
  <si>
    <t>36521094</t>
  </si>
  <si>
    <t>AGROCONTRACT Mikuláš a.s.</t>
  </si>
  <si>
    <t>IČ DPH:</t>
  </si>
  <si>
    <t>SK2020143312</t>
  </si>
  <si>
    <t>Zhotoviteľ:</t>
  </si>
  <si>
    <t>Na základe výberu</t>
  </si>
  <si>
    <t>Projektant:</t>
  </si>
  <si>
    <t>Ing. arch. R. Hoferica</t>
  </si>
  <si>
    <t>True</t>
  </si>
  <si>
    <t>Spracovateľ:</t>
  </si>
  <si>
    <t>40062767</t>
  </si>
  <si>
    <t>Ingrid Szegheőová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</si>
  <si>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</si>
  <si>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</si>
  <si>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</si>
  <si>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</si>
  <si>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</si>
  <si>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</si>
  <si>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</si>
  <si>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</si>
  <si>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</si>
  <si>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</si>
  <si>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</si>
  <si>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</si>
  <si>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</si>
  <si>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</si>
  <si>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</si>
  <si>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</si>
  <si>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</si>
  <si>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</si>
  <si>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</si>
  <si>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</si>
  <si>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</si>
  <si>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</si>
  <si>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</si>
  <si>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</si>
  <si>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</si>
  <si>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</si>
  <si>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</si>
  <si>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</si>
  <si>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</si>
  <si>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</si>
  <si>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</si>
  <si>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</si>
  <si>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</si>
  <si>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</si>
  <si>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</si>
  <si>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</si>
  <si>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</si>
  <si>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</si>
  <si>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</si>
  <si>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</si>
  <si>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</si>
  <si>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</si>
  <si>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</si>
  <si>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</si>
  <si>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</si>
  <si>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</si>
  <si>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</si>
  <si>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SKLADOVÁ NÁDRŽ NA HNOJOVICU - A</t>
  </si>
  <si>
    <t>STA</t>
  </si>
  <si>
    <t>1</t>
  </si>
  <si>
    <t>{188c6ed3-9d5b-4502-9141-d3b4c293f9ab}</t>
  </si>
  <si>
    <t>SO 02</t>
  </si>
  <si>
    <t>SKLADOVÁ NÁDRŽ NA HNOJOVICU - B</t>
  </si>
  <si>
    <t>{bc6c4c13-f4ba-4b46-a910-18e89da6706a}</t>
  </si>
  <si>
    <t>SO 03</t>
  </si>
  <si>
    <t>BUDOVA SEPARÁTORA HNOJOVICE A PODZEMNEJ NÁDRŽE NA HNOJOVICU</t>
  </si>
  <si>
    <t>{6bfbccc1-098c-441b-a40d-f93fb5ac8411}</t>
  </si>
  <si>
    <t>KRYCÍ LIST ROZPOČTU</t>
  </si>
  <si>
    <t>Objekt:</t>
  </si>
  <si>
    <t>SO 01 - SKLADOVÁ NÁDRŽ NA HNOJOVICU - 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</si>
  <si>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</si>
  <si>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</si>
  <si>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</si>
  <si>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</si>
  <si>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</si>
  <si>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</si>
  <si>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</si>
  <si>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</si>
  <si>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</si>
  <si>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6 - Úpravy povrchov, podlahy, osadenie</t>
  </si>
  <si>
    <t xml:space="preserve">    9 - Ostatné konštrukcie a práce</t>
  </si>
  <si>
    <t xml:space="preserve">    99 - Presun hmôt HSV</t>
  </si>
  <si>
    <t>PSV - Práce a dodávky PSV</t>
  </si>
  <si>
    <t xml:space="preserve">    711 - Izolácie proti vode a vlhkosti</t>
  </si>
  <si>
    <t xml:space="preserve">    767 - Konštrukcie doplnkové kovové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</si>
  <si>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</si>
  <si>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</si>
  <si>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</si>
  <si>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</si>
  <si>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</si>
  <si>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</si>
  <si>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</si>
  <si>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</si>
  <si>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</si>
  <si>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</si>
  <si>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</si>
  <si>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</si>
  <si>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</si>
  <si>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</si>
  <si>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</si>
  <si>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</si>
  <si>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</si>
  <si>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</si>
  <si>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122201102.S</t>
  </si>
  <si>
    <t>Odkopávka a prekopávka nezapažená v hornine 3, nad 100 do 1000 m3</t>
  </si>
  <si>
    <t>m3</t>
  </si>
  <si>
    <t>4</t>
  </si>
  <si>
    <t>2</t>
  </si>
  <si>
    <t>-1321770855</t>
  </si>
  <si>
    <t>122201109.S</t>
  </si>
  <si>
    <t>Odkopávky a prekopávky nezapažené. Príplatok k cenám za lepivosť horniny 3</t>
  </si>
  <si>
    <t>-82590165</t>
  </si>
  <si>
    <t>3</t>
  </si>
  <si>
    <t>162501122.S</t>
  </si>
  <si>
    <t>Vodorovné premiestnenie výkopku po spevnenej ceste z horniny tr.1-4, nad 100 do 1000 m3 na vzdialenosť do 3000 m - zemina vytlačená</t>
  </si>
  <si>
    <t>-314307943</t>
  </si>
  <si>
    <t>167101102.S</t>
  </si>
  <si>
    <t>Nakladanie neuľahnutého výkopku z hornín tr.1-4 nad 100 do 1000 m3</t>
  </si>
  <si>
    <t>1234920095</t>
  </si>
  <si>
    <t>5</t>
  </si>
  <si>
    <t>171201202.S</t>
  </si>
  <si>
    <t>Uloženie sypaniny na skládky nad 100 do 1000 m3</t>
  </si>
  <si>
    <t>-1972939978</t>
  </si>
  <si>
    <t>6</t>
  </si>
  <si>
    <t>174101002.S</t>
  </si>
  <si>
    <t>Zásyp sypaninou so zhutnením jám, šachiet, rýh, zárezov alebo okolo objektov nad 100 do 1000 m3 - spätný okolo objektu</t>
  </si>
  <si>
    <t>453175257</t>
  </si>
  <si>
    <t>7</t>
  </si>
  <si>
    <t>181101102.S</t>
  </si>
  <si>
    <t>Úprava pláne v zárezoch v hornine 1-4 so zhutnením</t>
  </si>
  <si>
    <t>m2</t>
  </si>
  <si>
    <t>1595456685</t>
  </si>
  <si>
    <t>8</t>
  </si>
  <si>
    <t>181201101.S</t>
  </si>
  <si>
    <t>Úprava pláne v násypoch v hornine 1-4 bez zhutnenia</t>
  </si>
  <si>
    <t>-1348925318</t>
  </si>
  <si>
    <t>Zakladanie</t>
  </si>
  <si>
    <t>9</t>
  </si>
  <si>
    <t>271573001.S</t>
  </si>
  <si>
    <t>Násyp pod základové konštrukcie so zhutnením zo štrkopiesku</t>
  </si>
  <si>
    <t>1037120811</t>
  </si>
  <si>
    <t>10</t>
  </si>
  <si>
    <t>273313521.S</t>
  </si>
  <si>
    <t>Betón základových dosiek, prostý tr. C 12/15 - podkladový betón</t>
  </si>
  <si>
    <t>-2135862941</t>
  </si>
  <si>
    <t>11</t>
  </si>
  <si>
    <t>273326242.S1</t>
  </si>
  <si>
    <t>Základové dosky z betónu EN206-1 - C30/37 - XC4, XF3, XA1 (SK) - CI 0.4 - Dmax 16 - S3 - max. priesak 50mm PODĽA EN 12390-8.</t>
  </si>
  <si>
    <t>-480430500</t>
  </si>
  <si>
    <t>12</t>
  </si>
  <si>
    <t>273356031.S</t>
  </si>
  <si>
    <t>Debnenie základových dosiek pre plochy zaoblené zhotovenie</t>
  </si>
  <si>
    <t>1579234052</t>
  </si>
  <si>
    <t>13</t>
  </si>
  <si>
    <t>273356032.S</t>
  </si>
  <si>
    <t>Debnenie základových dosiek pre plochy zaoblené odstránenie</t>
  </si>
  <si>
    <t>559202308</t>
  </si>
  <si>
    <t>14</t>
  </si>
  <si>
    <t>273362021.S</t>
  </si>
  <si>
    <t>Výstuž základových dosiek zo zvár. sietí KARI</t>
  </si>
  <si>
    <t>t</t>
  </si>
  <si>
    <t>-296184178</t>
  </si>
  <si>
    <t>Zvislé a kompletné konštrukcie</t>
  </si>
  <si>
    <t>15</t>
  </si>
  <si>
    <t>382323910.S</t>
  </si>
  <si>
    <t>Steny výšk. objektov(síl,zásobníkov,veží,...), zhotovované do posuvného debnenia, z betónu železového tr C 30/37</t>
  </si>
  <si>
    <t>-276608488</t>
  </si>
  <si>
    <t>16</t>
  </si>
  <si>
    <t>382354501.S</t>
  </si>
  <si>
    <t>Debnenie posuvné obojstranné samostatných síl výšky do 50m- montáž</t>
  </si>
  <si>
    <t>m</t>
  </si>
  <si>
    <t>1230509406</t>
  </si>
  <si>
    <t>17</t>
  </si>
  <si>
    <t>382354502.S</t>
  </si>
  <si>
    <t>Debnenie posuvné obojstranné samostatných síl výšky do 50m- ťahanie</t>
  </si>
  <si>
    <t>-433831934</t>
  </si>
  <si>
    <t>18</t>
  </si>
  <si>
    <t>382354503.S</t>
  </si>
  <si>
    <t>Debnenie posuvné obojstranné samostatných síl výšky do 50m- demontáž</t>
  </si>
  <si>
    <t>595474850</t>
  </si>
  <si>
    <t>19</t>
  </si>
  <si>
    <t>382362821.S</t>
  </si>
  <si>
    <t>Výstuž stien výšk. objektov do posuvného debnenia z oc. B500 (10505)</t>
  </si>
  <si>
    <t>1509325553</t>
  </si>
  <si>
    <t>Úpravy povrchov, podlahy, osadenie</t>
  </si>
  <si>
    <t>632001011.S</t>
  </si>
  <si>
    <t>Zhotovenie separačnej fólie  z PE- vodorovne - 2 vrstvy</t>
  </si>
  <si>
    <t>110152125</t>
  </si>
  <si>
    <t>21</t>
  </si>
  <si>
    <t>M</t>
  </si>
  <si>
    <t>283230000800.S</t>
  </si>
  <si>
    <t>Fólia z PE pre spodnú stavbu</t>
  </si>
  <si>
    <t>32</t>
  </si>
  <si>
    <t>1902882699</t>
  </si>
  <si>
    <t>Ostatné konštrukcie a práce</t>
  </si>
  <si>
    <t>22</t>
  </si>
  <si>
    <t>931994105.S</t>
  </si>
  <si>
    <t xml:space="preserve">Tesnenie pracovnej škáry betónovej konštrukcia vnútorným pásom </t>
  </si>
  <si>
    <t>1368404016</t>
  </si>
  <si>
    <t>23</t>
  </si>
  <si>
    <t>941941031.S</t>
  </si>
  <si>
    <t>Montáž lešenia ľahkého pracovného radového s podlahami šírky od 0,80 do 1,00 m, výšky do 10 m</t>
  </si>
  <si>
    <t>1686843019</t>
  </si>
  <si>
    <t>24</t>
  </si>
  <si>
    <t>941941191.S</t>
  </si>
  <si>
    <t>Príplatok za prvý a každý ďalší i začatý mesiac použitia lešenia ľahkého pracovného radového s podlahami šírky od 0,80 do 1,00 m, výšky do 10 m</t>
  </si>
  <si>
    <t>-554175325</t>
  </si>
  <si>
    <t>25</t>
  </si>
  <si>
    <t>941941831.S</t>
  </si>
  <si>
    <t>Demontáž lešenia ľahkého pracovného radového s podlahami šírky nad 0,80 do 1,00 m, výšky do 10 m</t>
  </si>
  <si>
    <t>-2106230480</t>
  </si>
  <si>
    <t>99</t>
  </si>
  <si>
    <t>Presun hmôt HSV</t>
  </si>
  <si>
    <t>26</t>
  </si>
  <si>
    <t>998132211.S</t>
  </si>
  <si>
    <t>Presun hmôt pre obj.8132, 8133,8134,8144,zvis.konštr.monolit.,plášť betón.do posuv.debnenia,v.do 50 m</t>
  </si>
  <si>
    <t>-1102510509</t>
  </si>
  <si>
    <t>PSV</t>
  </si>
  <si>
    <t>Práce a dodávky PSV</t>
  </si>
  <si>
    <t>711</t>
  </si>
  <si>
    <t>Izolácie proti vode a vlhkosti</t>
  </si>
  <si>
    <t>27</t>
  </si>
  <si>
    <t>711112001.S</t>
  </si>
  <si>
    <t>Zhotovenie  izolácie proti zemnej vlhkosti zvislá penetračným náterom za studena</t>
  </si>
  <si>
    <t>-1876868205</t>
  </si>
  <si>
    <t>28</t>
  </si>
  <si>
    <t>246170000900.S</t>
  </si>
  <si>
    <t>Lak asfaltový penetračný</t>
  </si>
  <si>
    <t>-1368873917</t>
  </si>
  <si>
    <t>29</t>
  </si>
  <si>
    <t>711141559.S</t>
  </si>
  <si>
    <t>Zhotovenie  izolácie proti zemnej vlhkosti a tlakovej vode vodorovná NAIP pritavením</t>
  </si>
  <si>
    <t>1389782709</t>
  </si>
  <si>
    <t>30</t>
  </si>
  <si>
    <t>628310001000</t>
  </si>
  <si>
    <t>Pás asfaltový  pre spodné vrstvy hydroizolačných systémov</t>
  </si>
  <si>
    <t>-2108174994</t>
  </si>
  <si>
    <t>31</t>
  </si>
  <si>
    <t>711511101.S</t>
  </si>
  <si>
    <t>Zhotovenie  izolácie  náterom penetračným pod hydroizoláciu - dno nádrže</t>
  </si>
  <si>
    <t>1745288663</t>
  </si>
  <si>
    <t>111630002700.S</t>
  </si>
  <si>
    <t xml:space="preserve">Penetračný náter- dno nádrže </t>
  </si>
  <si>
    <t>-628872132</t>
  </si>
  <si>
    <t>33</t>
  </si>
  <si>
    <t>711511132.S</t>
  </si>
  <si>
    <t>Zhotovenie  izolácie na báze cementu - 2 vrstvy - dno nádrže</t>
  </si>
  <si>
    <t>1129261257</t>
  </si>
  <si>
    <t>34</t>
  </si>
  <si>
    <t>24561-hydroizol</t>
  </si>
  <si>
    <t>Tekutá hydroizolácia na báze cementu - 2 vrstvy - dno nádrže</t>
  </si>
  <si>
    <t>-1445204361</t>
  </si>
  <si>
    <t>35</t>
  </si>
  <si>
    <t>711541164.S</t>
  </si>
  <si>
    <t>Zhotovenie  izolácie zvislých stien nádrží</t>
  </si>
  <si>
    <t>-1251705736</t>
  </si>
  <si>
    <t>36</t>
  </si>
  <si>
    <t>283230-HDPE</t>
  </si>
  <si>
    <t>Fólia HDPE na ochranu betónu nádrže s hrčkami na zabetónovanie, hr.2mm</t>
  </si>
  <si>
    <t>1531340146</t>
  </si>
  <si>
    <t>37</t>
  </si>
  <si>
    <t>998711102.S</t>
  </si>
  <si>
    <t>Presun hmôt pre izoláciu proti vode v objektoch výšky nad 6 do 12 m</t>
  </si>
  <si>
    <t>539449970</t>
  </si>
  <si>
    <t>767</t>
  </si>
  <si>
    <t>Konštrukcie doplnkové kovové</t>
  </si>
  <si>
    <t>38</t>
  </si>
  <si>
    <t>767651210.S</t>
  </si>
  <si>
    <t xml:space="preserve">Montáž oceľ.nerezových vstupných dverí </t>
  </si>
  <si>
    <t>ks</t>
  </si>
  <si>
    <t>-1786276124</t>
  </si>
  <si>
    <t>39</t>
  </si>
  <si>
    <t>136110-dvere</t>
  </si>
  <si>
    <t>Dvere vstupné oceľ. nerezové šx v 1100 x 1100mm do nerezovej zárubne - atyp</t>
  </si>
  <si>
    <t>884441809</t>
  </si>
  <si>
    <t>40</t>
  </si>
  <si>
    <t>998767102.S</t>
  </si>
  <si>
    <t>Presun hmôt pre kovové stavebné doplnkové konštrukcie v objektoch výšky nad 6 do 12 m</t>
  </si>
  <si>
    <t>-143064371</t>
  </si>
  <si>
    <t>VRN</t>
  </si>
  <si>
    <t>Investičné náklady neobsiahnuté v cenách</t>
  </si>
  <si>
    <t>41</t>
  </si>
  <si>
    <t>000600013.S</t>
  </si>
  <si>
    <t xml:space="preserve">Zariadenie staveniska </t>
  </si>
  <si>
    <t>eur</t>
  </si>
  <si>
    <t>1024</t>
  </si>
  <si>
    <t>1792538669</t>
  </si>
  <si>
    <t>SO 02 - SKLADOVÁ NÁDRŽ NA HNOJOVICU - B</t>
  </si>
  <si>
    <t xml:space="preserve">    9 - Ostatné konštrukcie a práce-búranie</t>
  </si>
  <si>
    <t>Ostatné konštrukcie a práce-búranie</t>
  </si>
  <si>
    <t>-1206683061</t>
  </si>
  <si>
    <t>SO 03 - BUDOVA SEPARÁTORA HNOJOVICE A PODZEMNEJ NÁDRŽE NA HNOJOVICU</t>
  </si>
  <si>
    <t>Ostatné - Ostatné</t>
  </si>
  <si>
    <t xml:space="preserve">    TECH - Technológie</t>
  </si>
  <si>
    <t>-1033713462</t>
  </si>
  <si>
    <t>-950725857</t>
  </si>
  <si>
    <t>131201102.S</t>
  </si>
  <si>
    <t>Výkop nezapaženej jamy v hornine 3, nad 100 do 1000 m3</t>
  </si>
  <si>
    <t>-2042049564</t>
  </si>
  <si>
    <t>131201109.S</t>
  </si>
  <si>
    <t>Hĺbenie nezapažených jám a zárezov. Príplatok za lepivosť horniny 3</t>
  </si>
  <si>
    <t>1258095191</t>
  </si>
  <si>
    <t xml:space="preserve">Vodorovné premiestnenie výkopku po spevnenej ceste z horniny tr.1-4, nad 100 do 1000 m3 na vzdialenosť do 3000 m </t>
  </si>
  <si>
    <t>171201101.S</t>
  </si>
  <si>
    <t>Uloženie sypaniny do násypov s rozprestretím sypaniny vo vrstvách a s hrubým urovnaním nezhutnených</t>
  </si>
  <si>
    <t>273356021.S</t>
  </si>
  <si>
    <t>Debnenie základových konštrukcií pre plochy rovinné zhotovenie</t>
  </si>
  <si>
    <t>1876605676</t>
  </si>
  <si>
    <t>273356022.S</t>
  </si>
  <si>
    <t>Debnenie základových konštrukcií pre plochy rovinné odstránenie</t>
  </si>
  <si>
    <t>1583890413</t>
  </si>
  <si>
    <t>273362442.S</t>
  </si>
  <si>
    <t>Výstuž základových dosiek zo zvár. sietí KARI, priemer drôtu 8/8 mm, veľkosť oka 150x150 mm</t>
  </si>
  <si>
    <t>1891386703</t>
  </si>
  <si>
    <t>380326332.S</t>
  </si>
  <si>
    <t>Kompletné konštrukcie  zo železobetónu vodostavebného C 30/37, hr. 150-300 mm</t>
  </si>
  <si>
    <t>-586137379</t>
  </si>
  <si>
    <t>380356221.S</t>
  </si>
  <si>
    <t>Debnenie kompl. konštrukcií  z plôch zaoblených zhotovenie</t>
  </si>
  <si>
    <t>1053190333</t>
  </si>
  <si>
    <t>380356222.S</t>
  </si>
  <si>
    <t>Debnenie kompl. konštrukcií z plôch zaoblených odstránenie</t>
  </si>
  <si>
    <t>956473469</t>
  </si>
  <si>
    <t>380356241.S</t>
  </si>
  <si>
    <t>Debnenie komplet. konštruk.  neom. z bet. vodostav. plôch rovinných zhotovenie</t>
  </si>
  <si>
    <t>-809166850</t>
  </si>
  <si>
    <t>380356242.S</t>
  </si>
  <si>
    <t>Debnenie komplet. konštruk.  neom. z bet. vodostav. plôch rovinných odstránenie</t>
  </si>
  <si>
    <t>1404669896</t>
  </si>
  <si>
    <t>380361006.S</t>
  </si>
  <si>
    <t>Výstuž komplet. konstr. z ocele B500 (10505)</t>
  </si>
  <si>
    <t>1631785721</t>
  </si>
  <si>
    <t>Zhotovenie separačnej fólie  z PE- 2 vrstvy</t>
  </si>
  <si>
    <t>Presun hmôt pre obj.8132, 8133,8134,8144,zvis.konštr.monolit.,plášť betón,v.do 50 m</t>
  </si>
  <si>
    <t>767251125.S1</t>
  </si>
  <si>
    <t>Montáž oceľových schodísk a plošiny, vrátane zábradlia a nosnej konštrukcie</t>
  </si>
  <si>
    <t>1932564574</t>
  </si>
  <si>
    <t>553430010115.S</t>
  </si>
  <si>
    <t>Oceľové schody a plošina, vrátane zábradlia a nosnej konštrukcie - interiér</t>
  </si>
  <si>
    <t>2138541934</t>
  </si>
  <si>
    <t>553430010115.S2</t>
  </si>
  <si>
    <t>Oceľové schody - exteriér</t>
  </si>
  <si>
    <t>-1037027214</t>
  </si>
  <si>
    <t>767397102.S</t>
  </si>
  <si>
    <t>Montáž strešných sendvičových panelov na OK, hrúbky nad 80 do 120 mm</t>
  </si>
  <si>
    <t>80298303</t>
  </si>
  <si>
    <t>553260001800.S</t>
  </si>
  <si>
    <t>Panel sendvičový s polyuretánovým jadrom strešný oceľový plášť š. 1000 mm hr. jadra 120 mm</t>
  </si>
  <si>
    <t>1641156752</t>
  </si>
  <si>
    <t>767411101.S</t>
  </si>
  <si>
    <t>Montáž opláštenia sendvičovými stenovými panelmi  na OK, hrúbky do 100 mm</t>
  </si>
  <si>
    <t>629615185</t>
  </si>
  <si>
    <t>553250002300.S</t>
  </si>
  <si>
    <t>Panel sendvičový z tvrdej polyuretánovej peny stenový štandardný oceľový plášť  hr. jadra 60 mm</t>
  </si>
  <si>
    <t>-938379422</t>
  </si>
  <si>
    <t>767431002.S1</t>
  </si>
  <si>
    <t>Montáž oceľovej konštrukcie budovy separátora</t>
  </si>
  <si>
    <t>1037288253</t>
  </si>
  <si>
    <t>553240000800.S</t>
  </si>
  <si>
    <t>Oceľová konštrukcia budovy separátora</t>
  </si>
  <si>
    <t>1293550638</t>
  </si>
  <si>
    <t xml:space="preserve">Montáž  vstupných dverí </t>
  </si>
  <si>
    <t>Dvere vstupné šxv 3000x6000mm - atyp</t>
  </si>
  <si>
    <t>998767202.S</t>
  </si>
  <si>
    <t>%</t>
  </si>
  <si>
    <t>Ostatné</t>
  </si>
  <si>
    <t>TECH</t>
  </si>
  <si>
    <t>Technológie</t>
  </si>
  <si>
    <t>42</t>
  </si>
  <si>
    <t>T01</t>
  </si>
  <si>
    <t>Zakrivené sklonené separačné sito</t>
  </si>
  <si>
    <t>-1803024118</t>
  </si>
  <si>
    <t>43</t>
  </si>
  <si>
    <t>T02</t>
  </si>
  <si>
    <t>Vibrátor</t>
  </si>
  <si>
    <t>-1416593950</t>
  </si>
  <si>
    <t>44</t>
  </si>
  <si>
    <t>T03</t>
  </si>
  <si>
    <t>Stojan na sito</t>
  </si>
  <si>
    <t>582901755</t>
  </si>
  <si>
    <t>45</t>
  </si>
  <si>
    <t>T04</t>
  </si>
  <si>
    <t>Montážna sada</t>
  </si>
  <si>
    <t>-26577543</t>
  </si>
  <si>
    <t>46</t>
  </si>
  <si>
    <t>T05</t>
  </si>
  <si>
    <t>Elektrorozvody a riadiaci systém</t>
  </si>
  <si>
    <t>1314210725</t>
  </si>
  <si>
    <t>47</t>
  </si>
  <si>
    <t>T06</t>
  </si>
  <si>
    <t>Šnekový separátor</t>
  </si>
  <si>
    <t>-510247181</t>
  </si>
  <si>
    <t>48</t>
  </si>
  <si>
    <t>T07</t>
  </si>
  <si>
    <t>Vynášací dopravník</t>
  </si>
  <si>
    <t>-2114318629</t>
  </si>
  <si>
    <t>49</t>
  </si>
  <si>
    <t>T08</t>
  </si>
  <si>
    <t>Montáž technológie</t>
  </si>
  <si>
    <t>578063894</t>
  </si>
  <si>
    <t>50</t>
  </si>
  <si>
    <t>T09</t>
  </si>
  <si>
    <t>Spojovací materiál</t>
  </si>
  <si>
    <t>-1186602634</t>
  </si>
  <si>
    <t>51</t>
  </si>
  <si>
    <t>T010</t>
  </si>
  <si>
    <t>Doprava</t>
  </si>
  <si>
    <t>-335355127</t>
  </si>
  <si>
    <t>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</si>
</sst>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%"/>
    <numFmt numFmtId="165" formatCode="dd\.mm\.yyyy"/>
    <numFmt numFmtId="166" formatCode="#,##0.00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1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0" fillId="0" borderId="0" xfId="0" applyProtection="1"/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9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25" width="2.6640625" style="1" customWidth="1"/>
    <col min="26" max="26" width="11" style="1" customWidth="1"/>
    <col min="27" max="33" width="2.6640625" style="1" customWidth="1"/>
    <col min="34" max="34" width="3.33203125" style="1" customWidth="1"/>
    <col min="35" max="35" width="23.1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06" t="s">
        <v>5</v>
      </c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6</v>
      </c>
    </row>
    <row r="5" spans="1:74" s="1" customFormat="1" ht="12" customHeight="1">
      <c r="B5" s="17"/>
      <c r="D5" s="20" t="s">
        <v>10</v>
      </c>
      <c r="K5" s="170" t="s">
        <v>11</v>
      </c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R5" s="17"/>
      <c r="BS5" s="14" t="s">
        <v>6</v>
      </c>
    </row>
    <row r="6" spans="1:74" s="1" customFormat="1" ht="36.950000000000003" customHeight="1">
      <c r="B6" s="17"/>
      <c r="D6" s="22" t="s">
        <v>12</v>
      </c>
      <c r="K6" s="172" t="s">
        <v>13</v>
      </c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R6" s="17"/>
      <c r="BS6" s="14" t="s">
        <v>6</v>
      </c>
    </row>
    <row r="7" spans="1:74" s="1" customFormat="1" ht="12" customHeight="1">
      <c r="B7" s="17"/>
      <c r="D7" s="23" t="s">
        <v>14</v>
      </c>
      <c r="K7" s="21" t="s">
        <v>1</v>
      </c>
      <c r="AK7" s="23" t="s">
        <v>15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16</v>
      </c>
      <c r="K8" s="21" t="s">
        <v>17</v>
      </c>
      <c r="AK8" s="23" t="s">
        <v>18</v>
      </c>
      <c r="AN8" s="21" t="s">
        <v>19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20</v>
      </c>
      <c r="AK10" s="23" t="s">
        <v>21</v>
      </c>
      <c r="AN10" s="21" t="s">
        <v>22</v>
      </c>
      <c r="AR10" s="17"/>
      <c r="BS10" s="14" t="s">
        <v>6</v>
      </c>
    </row>
    <row r="11" spans="1:74" s="1" customFormat="1" ht="18.399999999999999" customHeight="1">
      <c r="B11" s="17"/>
      <c r="E11" s="21" t="s">
        <v>23</v>
      </c>
      <c r="AK11" s="23" t="s">
        <v>24</v>
      </c>
      <c r="AN11" s="21" t="s">
        <v>25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26</v>
      </c>
      <c r="AK13" s="23" t="s">
        <v>21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27</v>
      </c>
      <c r="AK14" s="23" t="s">
        <v>24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28</v>
      </c>
      <c r="AK16" s="23" t="s">
        <v>21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29</v>
      </c>
      <c r="AK17" s="23" t="s">
        <v>24</v>
      </c>
      <c r="AN17" s="21" t="s">
        <v>1</v>
      </c>
      <c r="AR17" s="17"/>
      <c r="BS17" s="14" t="s">
        <v>30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31</v>
      </c>
      <c r="AK19" s="23" t="s">
        <v>21</v>
      </c>
      <c r="AN19" s="21" t="s">
        <v>32</v>
      </c>
      <c r="AR19" s="17"/>
      <c r="BS19" s="14" t="s">
        <v>6</v>
      </c>
    </row>
    <row r="20" spans="1:71" s="1" customFormat="1" ht="18.399999999999999" customHeight="1">
      <c r="B20" s="17"/>
      <c r="E20" s="21" t="s">
        <v>33</v>
      </c>
      <c r="AK20" s="23" t="s">
        <v>24</v>
      </c>
      <c r="AN20" s="21" t="s">
        <v>1</v>
      </c>
      <c r="AR20" s="17"/>
      <c r="BS20" s="14" t="s">
        <v>30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34</v>
      </c>
      <c r="AR22" s="17"/>
    </row>
    <row r="23" spans="1:71" s="1" customFormat="1" ht="16.5" customHeight="1">
      <c r="B23" s="17"/>
      <c r="E23" s="173" t="s">
        <v>1</v>
      </c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35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74">
        <f>ROUND(AG94,2)</f>
        <v>1526400.2</v>
      </c>
      <c r="AL26" s="175"/>
      <c r="AM26" s="175"/>
      <c r="AN26" s="175"/>
      <c r="AO26" s="175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76" t="s">
        <v>36</v>
      </c>
      <c r="M28" s="176"/>
      <c r="N28" s="176"/>
      <c r="O28" s="176"/>
      <c r="P28" s="176"/>
      <c r="Q28" s="26"/>
      <c r="R28" s="26"/>
      <c r="S28" s="26"/>
      <c r="T28" s="26"/>
      <c r="U28" s="26"/>
      <c r="V28" s="26"/>
      <c r="W28" s="176" t="s">
        <v>37</v>
      </c>
      <c r="X28" s="176"/>
      <c r="Y28" s="176"/>
      <c r="Z28" s="176"/>
      <c r="AA28" s="176"/>
      <c r="AB28" s="176"/>
      <c r="AC28" s="176"/>
      <c r="AD28" s="176"/>
      <c r="AE28" s="176"/>
      <c r="AF28" s="26"/>
      <c r="AG28" s="26"/>
      <c r="AH28" s="26"/>
      <c r="AI28" s="26"/>
      <c r="AJ28" s="26"/>
      <c r="AK28" s="176" t="s">
        <v>38</v>
      </c>
      <c r="AL28" s="176"/>
      <c r="AM28" s="176"/>
      <c r="AN28" s="176"/>
      <c r="AO28" s="176"/>
      <c r="AP28" s="26"/>
      <c r="AQ28" s="26"/>
      <c r="AR28" s="27"/>
      <c r="BE28" s="26"/>
    </row>
    <row r="29" spans="1:71" s="3" customFormat="1" ht="14.45" customHeight="1">
      <c r="B29" s="31"/>
      <c r="D29" s="23" t="s">
        <v>39</v>
      </c>
      <c r="F29" s="32" t="s">
        <v>40</v>
      </c>
      <c r="L29" s="179">
        <v>0.2</v>
      </c>
      <c r="M29" s="178"/>
      <c r="N29" s="178"/>
      <c r="O29" s="178"/>
      <c r="P29" s="178"/>
      <c r="Q29" s="33"/>
      <c r="R29" s="33"/>
      <c r="S29" s="33"/>
      <c r="T29" s="33"/>
      <c r="U29" s="33"/>
      <c r="V29" s="33"/>
      <c r="W29" s="177">
        <f>ROUND(AZ94, 2)</f>
        <v>0</v>
      </c>
      <c r="X29" s="178"/>
      <c r="Y29" s="178"/>
      <c r="Z29" s="178"/>
      <c r="AA29" s="178"/>
      <c r="AB29" s="178"/>
      <c r="AC29" s="178"/>
      <c r="AD29" s="178"/>
      <c r="AE29" s="178"/>
      <c r="AF29" s="33"/>
      <c r="AG29" s="33"/>
      <c r="AH29" s="33"/>
      <c r="AI29" s="33"/>
      <c r="AJ29" s="33"/>
      <c r="AK29" s="177">
        <f>ROUND(AV94, 2)</f>
        <v>0</v>
      </c>
      <c r="AL29" s="178"/>
      <c r="AM29" s="178"/>
      <c r="AN29" s="178"/>
      <c r="AO29" s="178"/>
      <c r="AP29" s="33"/>
      <c r="AQ29" s="33"/>
      <c r="AR29" s="34"/>
      <c r="AS29" s="33"/>
      <c r="AT29" s="33"/>
      <c r="AU29" s="33"/>
      <c r="AV29" s="33"/>
      <c r="AW29" s="33"/>
      <c r="AX29" s="33"/>
      <c r="AY29" s="33"/>
      <c r="AZ29" s="33"/>
    </row>
    <row r="30" spans="1:71" s="3" customFormat="1" ht="14.45" customHeight="1">
      <c r="B30" s="31"/>
      <c r="F30" s="32" t="s">
        <v>41</v>
      </c>
      <c r="L30" s="182">
        <v>0.2</v>
      </c>
      <c r="M30" s="181"/>
      <c r="N30" s="181"/>
      <c r="O30" s="181"/>
      <c r="P30" s="181"/>
      <c r="W30" s="180">
        <f>ROUND(BA94, 2)</f>
        <v>1526400.2</v>
      </c>
      <c r="X30" s="181"/>
      <c r="Y30" s="181"/>
      <c r="Z30" s="181"/>
      <c r="AA30" s="181"/>
      <c r="AB30" s="181"/>
      <c r="AC30" s="181"/>
      <c r="AD30" s="181"/>
      <c r="AE30" s="181"/>
      <c r="AK30" s="180">
        <f>ROUND(AW94, 2)</f>
        <v>305280.03999999998</v>
      </c>
      <c r="AL30" s="181"/>
      <c r="AM30" s="181"/>
      <c r="AN30" s="181"/>
      <c r="AO30" s="181"/>
      <c r="AR30" s="31"/>
    </row>
    <row r="31" spans="1:71" s="3" customFormat="1" ht="14.45" hidden="1" customHeight="1">
      <c r="B31" s="31"/>
      <c r="F31" s="23" t="s">
        <v>42</v>
      </c>
      <c r="L31" s="182">
        <v>0.2</v>
      </c>
      <c r="M31" s="181"/>
      <c r="N31" s="181"/>
      <c r="O31" s="181"/>
      <c r="P31" s="181"/>
      <c r="W31" s="180">
        <f>ROUND(BB94, 2)</f>
        <v>0</v>
      </c>
      <c r="X31" s="181"/>
      <c r="Y31" s="181"/>
      <c r="Z31" s="181"/>
      <c r="AA31" s="181"/>
      <c r="AB31" s="181"/>
      <c r="AC31" s="181"/>
      <c r="AD31" s="181"/>
      <c r="AE31" s="181"/>
      <c r="AK31" s="180">
        <v>0</v>
      </c>
      <c r="AL31" s="181"/>
      <c r="AM31" s="181"/>
      <c r="AN31" s="181"/>
      <c r="AO31" s="181"/>
      <c r="AR31" s="31"/>
    </row>
    <row r="32" spans="1:71" s="3" customFormat="1" ht="14.45" hidden="1" customHeight="1">
      <c r="B32" s="31"/>
      <c r="F32" s="23" t="s">
        <v>43</v>
      </c>
      <c r="L32" s="182">
        <v>0.2</v>
      </c>
      <c r="M32" s="181"/>
      <c r="N32" s="181"/>
      <c r="O32" s="181"/>
      <c r="P32" s="181"/>
      <c r="W32" s="180">
        <f>ROUND(BC94, 2)</f>
        <v>0</v>
      </c>
      <c r="X32" s="181"/>
      <c r="Y32" s="181"/>
      <c r="Z32" s="181"/>
      <c r="AA32" s="181"/>
      <c r="AB32" s="181"/>
      <c r="AC32" s="181"/>
      <c r="AD32" s="181"/>
      <c r="AE32" s="181"/>
      <c r="AK32" s="180">
        <v>0</v>
      </c>
      <c r="AL32" s="181"/>
      <c r="AM32" s="181"/>
      <c r="AN32" s="181"/>
      <c r="AO32" s="181"/>
      <c r="AR32" s="31"/>
    </row>
    <row r="33" spans="1:57" s="3" customFormat="1" ht="14.45" hidden="1" customHeight="1">
      <c r="B33" s="31"/>
      <c r="F33" s="32" t="s">
        <v>44</v>
      </c>
      <c r="L33" s="179">
        <v>0</v>
      </c>
      <c r="M33" s="178"/>
      <c r="N33" s="178"/>
      <c r="O33" s="178"/>
      <c r="P33" s="178"/>
      <c r="Q33" s="33"/>
      <c r="R33" s="33"/>
      <c r="S33" s="33"/>
      <c r="T33" s="33"/>
      <c r="U33" s="33"/>
      <c r="V33" s="33"/>
      <c r="W33" s="177">
        <f>ROUND(BD94, 2)</f>
        <v>0</v>
      </c>
      <c r="X33" s="178"/>
      <c r="Y33" s="178"/>
      <c r="Z33" s="178"/>
      <c r="AA33" s="178"/>
      <c r="AB33" s="178"/>
      <c r="AC33" s="178"/>
      <c r="AD33" s="178"/>
      <c r="AE33" s="178"/>
      <c r="AF33" s="33"/>
      <c r="AG33" s="33"/>
      <c r="AH33" s="33"/>
      <c r="AI33" s="33"/>
      <c r="AJ33" s="33"/>
      <c r="AK33" s="177">
        <v>0</v>
      </c>
      <c r="AL33" s="178"/>
      <c r="AM33" s="178"/>
      <c r="AN33" s="178"/>
      <c r="AO33" s="178"/>
      <c r="AP33" s="33"/>
      <c r="AQ33" s="33"/>
      <c r="AR33" s="34"/>
      <c r="AS33" s="33"/>
      <c r="AT33" s="33"/>
      <c r="AU33" s="33"/>
      <c r="AV33" s="33"/>
      <c r="AW33" s="33"/>
      <c r="AX33" s="33"/>
      <c r="AY33" s="33"/>
      <c r="AZ33" s="33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5"/>
      <c r="D35" s="36" t="s">
        <v>45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46</v>
      </c>
      <c r="U35" s="37"/>
      <c r="V35" s="37"/>
      <c r="W35" s="37"/>
      <c r="X35" s="183" t="s">
        <v>47</v>
      </c>
      <c r="Y35" s="184"/>
      <c r="Z35" s="184"/>
      <c r="AA35" s="184"/>
      <c r="AB35" s="184"/>
      <c r="AC35" s="37"/>
      <c r="AD35" s="37"/>
      <c r="AE35" s="37"/>
      <c r="AF35" s="37"/>
      <c r="AG35" s="37"/>
      <c r="AH35" s="37"/>
      <c r="AI35" s="37"/>
      <c r="AJ35" s="37"/>
      <c r="AK35" s="185">
        <f>SUM(AK26:AK33)</f>
        <v>1831680.24</v>
      </c>
      <c r="AL35" s="184"/>
      <c r="AM35" s="184"/>
      <c r="AN35" s="184"/>
      <c r="AO35" s="186"/>
      <c r="AP35" s="35"/>
      <c r="AQ35" s="35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48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49</v>
      </c>
      <c r="AI49" s="41"/>
      <c r="AJ49" s="41"/>
      <c r="AK49" s="41"/>
      <c r="AL49" s="41"/>
      <c r="AM49" s="41"/>
      <c r="AN49" s="41"/>
      <c r="AO49" s="41"/>
      <c r="AR49" s="39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6"/>
      <c r="B60" s="27"/>
      <c r="C60" s="26"/>
      <c r="D60" s="42" t="s">
        <v>50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2" t="s">
        <v>51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2" t="s">
        <v>50</v>
      </c>
      <c r="AI60" s="29"/>
      <c r="AJ60" s="29"/>
      <c r="AK60" s="29"/>
      <c r="AL60" s="29"/>
      <c r="AM60" s="42" t="s">
        <v>51</v>
      </c>
      <c r="AN60" s="29"/>
      <c r="AO60" s="29"/>
      <c r="AP60" s="26"/>
      <c r="AQ60" s="26"/>
      <c r="AR60" s="27"/>
      <c r="BE60" s="26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6"/>
      <c r="B64" s="27"/>
      <c r="C64" s="26"/>
      <c r="D64" s="40" t="s">
        <v>52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53</v>
      </c>
      <c r="AI64" s="43"/>
      <c r="AJ64" s="43"/>
      <c r="AK64" s="43"/>
      <c r="AL64" s="43"/>
      <c r="AM64" s="43"/>
      <c r="AN64" s="43"/>
      <c r="AO64" s="43"/>
      <c r="AP64" s="26"/>
      <c r="AQ64" s="26"/>
      <c r="AR64" s="27"/>
      <c r="BE64" s="26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6"/>
      <c r="B75" s="27"/>
      <c r="C75" s="26"/>
      <c r="D75" s="42" t="s">
        <v>50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2" t="s">
        <v>51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2" t="s">
        <v>50</v>
      </c>
      <c r="AI75" s="29"/>
      <c r="AJ75" s="29"/>
      <c r="AK75" s="29"/>
      <c r="AL75" s="29"/>
      <c r="AM75" s="42" t="s">
        <v>51</v>
      </c>
      <c r="AN75" s="29"/>
      <c r="AO75" s="29"/>
      <c r="AP75" s="26"/>
      <c r="AQ75" s="26"/>
      <c r="AR75" s="27"/>
      <c r="BE75" s="26"/>
    </row>
    <row r="76" spans="1:57" s="2" customFormat="1" ht="11.25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27"/>
      <c r="BE77" s="26"/>
    </row>
    <row r="81" spans="1:91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27"/>
      <c r="BE81" s="26"/>
    </row>
    <row r="82" spans="1:91" s="2" customFormat="1" ht="24.95" customHeight="1">
      <c r="A82" s="26"/>
      <c r="B82" s="27"/>
      <c r="C82" s="18" t="s">
        <v>54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8"/>
      <c r="C84" s="23" t="s">
        <v>10</v>
      </c>
      <c r="L84" s="4" t="str">
        <f>K5</f>
        <v>40-23</v>
      </c>
      <c r="AR84" s="48"/>
    </row>
    <row r="85" spans="1:91" s="5" customFormat="1" ht="36.950000000000003" customHeight="1">
      <c r="B85" s="49"/>
      <c r="C85" s="50" t="s">
        <v>12</v>
      </c>
      <c r="L85" s="187" t="str">
        <f>K6</f>
        <v>SKLADOVACIA NÁDRŽ NA HNOJOVICU A BUDOVA SEPARÁTORA HNOJOVICE</v>
      </c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8"/>
      <c r="AJ85" s="188"/>
      <c r="AK85" s="188"/>
      <c r="AL85" s="188"/>
      <c r="AM85" s="188"/>
      <c r="AN85" s="188"/>
      <c r="AO85" s="188"/>
      <c r="AR85" s="49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16</v>
      </c>
      <c r="D87" s="26"/>
      <c r="E87" s="26"/>
      <c r="F87" s="26"/>
      <c r="G87" s="26"/>
      <c r="H87" s="26"/>
      <c r="I87" s="26"/>
      <c r="J87" s="26"/>
      <c r="K87" s="26"/>
      <c r="L87" s="51" t="str">
        <f>IF(K8="","",K8)</f>
        <v>Dvor Mikuláš-Dubník,k.ú.Veľká Tabuľa,p.č.:93/2,3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18</v>
      </c>
      <c r="AJ87" s="26"/>
      <c r="AK87" s="26"/>
      <c r="AL87" s="26"/>
      <c r="AM87" s="189" t="str">
        <f>IF(AN8= "","",AN8)</f>
        <v>13. 6. 2022</v>
      </c>
      <c r="AN87" s="189"/>
      <c r="AO87" s="26"/>
      <c r="AP87" s="26"/>
      <c r="AQ87" s="26"/>
      <c r="AR87" s="27"/>
      <c r="BE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>
      <c r="A89" s="26"/>
      <c r="B89" s="27"/>
      <c r="C89" s="23" t="s">
        <v>20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AGROCONTRACT Mikuláš a.s.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28</v>
      </c>
      <c r="AJ89" s="26"/>
      <c r="AK89" s="26"/>
      <c r="AL89" s="26"/>
      <c r="AM89" s="190" t="str">
        <f>IF(E17="","",E17)</f>
        <v>Ing. arch. R. Hoferica</v>
      </c>
      <c r="AN89" s="191"/>
      <c r="AO89" s="191"/>
      <c r="AP89" s="191"/>
      <c r="AQ89" s="26"/>
      <c r="AR89" s="27"/>
      <c r="AS89" s="192" t="s">
        <v>55</v>
      </c>
      <c r="AT89" s="193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6"/>
    </row>
    <row r="90" spans="1:91" s="2" customFormat="1" ht="15.2" customHeight="1">
      <c r="A90" s="26"/>
      <c r="B90" s="27"/>
      <c r="C90" s="23" t="s">
        <v>26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>Na základe výberu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31</v>
      </c>
      <c r="AJ90" s="26"/>
      <c r="AK90" s="26"/>
      <c r="AL90" s="26"/>
      <c r="AM90" s="190" t="str">
        <f>IF(E20="","",E20)</f>
        <v>Ingrid Szegheőová</v>
      </c>
      <c r="AN90" s="191"/>
      <c r="AO90" s="191"/>
      <c r="AP90" s="191"/>
      <c r="AQ90" s="26"/>
      <c r="AR90" s="27"/>
      <c r="AS90" s="194"/>
      <c r="AT90" s="195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94"/>
      <c r="AT91" s="195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6"/>
    </row>
    <row r="92" spans="1:91" s="2" customFormat="1" ht="29.25" customHeight="1">
      <c r="A92" s="26"/>
      <c r="B92" s="27"/>
      <c r="C92" s="196" t="s">
        <v>56</v>
      </c>
      <c r="D92" s="197"/>
      <c r="E92" s="197"/>
      <c r="F92" s="197"/>
      <c r="G92" s="197"/>
      <c r="H92" s="57"/>
      <c r="I92" s="198" t="s">
        <v>57</v>
      </c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9" t="s">
        <v>58</v>
      </c>
      <c r="AH92" s="197"/>
      <c r="AI92" s="197"/>
      <c r="AJ92" s="197"/>
      <c r="AK92" s="197"/>
      <c r="AL92" s="197"/>
      <c r="AM92" s="197"/>
      <c r="AN92" s="198" t="s">
        <v>59</v>
      </c>
      <c r="AO92" s="197"/>
      <c r="AP92" s="200"/>
      <c r="AQ92" s="58" t="s">
        <v>60</v>
      </c>
      <c r="AR92" s="27"/>
      <c r="AS92" s="59" t="s">
        <v>61</v>
      </c>
      <c r="AT92" s="60" t="s">
        <v>62</v>
      </c>
      <c r="AU92" s="60" t="s">
        <v>63</v>
      </c>
      <c r="AV92" s="60" t="s">
        <v>64</v>
      </c>
      <c r="AW92" s="60" t="s">
        <v>65</v>
      </c>
      <c r="AX92" s="60" t="s">
        <v>66</v>
      </c>
      <c r="AY92" s="60" t="s">
        <v>67</v>
      </c>
      <c r="AZ92" s="60" t="s">
        <v>68</v>
      </c>
      <c r="BA92" s="60" t="s">
        <v>69</v>
      </c>
      <c r="BB92" s="60" t="s">
        <v>70</v>
      </c>
      <c r="BC92" s="60" t="s">
        <v>71</v>
      </c>
      <c r="BD92" s="61" t="s">
        <v>72</v>
      </c>
      <c r="BE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6"/>
    </row>
    <row r="94" spans="1:91" s="6" customFormat="1" ht="32.450000000000003" customHeight="1">
      <c r="B94" s="65"/>
      <c r="C94" s="66" t="s">
        <v>73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04">
        <f>ROUND(SUM(AG95:AG97),2)</f>
        <v>1526400.2</v>
      </c>
      <c r="AH94" s="204"/>
      <c r="AI94" s="204"/>
      <c r="AJ94" s="204"/>
      <c r="AK94" s="204"/>
      <c r="AL94" s="204"/>
      <c r="AM94" s="204"/>
      <c r="AN94" s="205">
        <f>SUM(AG94,AT94)</f>
        <v>1831680.24</v>
      </c>
      <c r="AO94" s="205"/>
      <c r="AP94" s="205"/>
      <c r="AQ94" s="69" t="s">
        <v>1</v>
      </c>
      <c r="AR94" s="65"/>
      <c r="AS94" s="70">
        <f>ROUND(SUM(AS95:AS97),2)</f>
        <v>0</v>
      </c>
      <c r="AT94" s="71">
        <f>ROUND(SUM(AV94:AW94),2)</f>
        <v>305280.03999999998</v>
      </c>
      <c r="AU94" s="72">
        <f>ROUND(SUM(AU95:AU97),5)</f>
        <v>13435.408649999999</v>
      </c>
      <c r="AV94" s="71">
        <f>ROUND(AZ94*L29,2)</f>
        <v>0</v>
      </c>
      <c r="AW94" s="71">
        <f>ROUND(BA94*L30,2)</f>
        <v>305280.03999999998</v>
      </c>
      <c r="AX94" s="71">
        <f>ROUND(BB94*L29,2)</f>
        <v>0</v>
      </c>
      <c r="AY94" s="71">
        <f>ROUND(BC94*L30,2)</f>
        <v>0</v>
      </c>
      <c r="AZ94" s="71">
        <f>ROUND(SUM(AZ95:AZ97),2)</f>
        <v>0</v>
      </c>
      <c r="BA94" s="71">
        <f>ROUND(SUM(BA95:BA97),2)</f>
        <v>1526400.2</v>
      </c>
      <c r="BB94" s="71">
        <f>ROUND(SUM(BB95:BB97),2)</f>
        <v>0</v>
      </c>
      <c r="BC94" s="71">
        <f>ROUND(SUM(BC95:BC97),2)</f>
        <v>0</v>
      </c>
      <c r="BD94" s="73">
        <f>ROUND(SUM(BD95:BD97),2)</f>
        <v>0</v>
      </c>
      <c r="BS94" s="74" t="s">
        <v>74</v>
      </c>
      <c r="BT94" s="74" t="s">
        <v>75</v>
      </c>
      <c r="BU94" s="75" t="s">
        <v>76</v>
      </c>
      <c r="BV94" s="74" t="s">
        <v>77</v>
      </c>
      <c r="BW94" s="74" t="s">
        <v>4</v>
      </c>
      <c r="BX94" s="74" t="s">
        <v>78</v>
      </c>
      <c r="CL94" s="74" t="s">
        <v>1</v>
      </c>
    </row>
    <row r="95" spans="1:91" s="7" customFormat="1" ht="24.75" customHeight="1">
      <c r="A95" s="76" t="s">
        <v>79</v>
      </c>
      <c r="B95" s="77"/>
      <c r="C95" s="78"/>
      <c r="D95" s="203" t="s">
        <v>80</v>
      </c>
      <c r="E95" s="203"/>
      <c r="F95" s="203"/>
      <c r="G95" s="203"/>
      <c r="H95" s="203"/>
      <c r="I95" s="79"/>
      <c r="J95" s="203" t="s">
        <v>81</v>
      </c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1">
        <f>'SO 01 - SKLADOVÁ NÁDRŽ NA...'!J30</f>
        <v>548289.42000000004</v>
      </c>
      <c r="AH95" s="202"/>
      <c r="AI95" s="202"/>
      <c r="AJ95" s="202"/>
      <c r="AK95" s="202"/>
      <c r="AL95" s="202"/>
      <c r="AM95" s="202"/>
      <c r="AN95" s="201">
        <f>SUM(AG95,AT95)</f>
        <v>657947.30000000005</v>
      </c>
      <c r="AO95" s="202"/>
      <c r="AP95" s="202"/>
      <c r="AQ95" s="80" t="s">
        <v>82</v>
      </c>
      <c r="AR95" s="77"/>
      <c r="AS95" s="81">
        <v>0</v>
      </c>
      <c r="AT95" s="82">
        <f>ROUND(SUM(AV95:AW95),2)</f>
        <v>109657.88</v>
      </c>
      <c r="AU95" s="83">
        <f>'SO 01 - SKLADOVÁ NÁDRŽ NA...'!P127</f>
        <v>5127.0120631999998</v>
      </c>
      <c r="AV95" s="82">
        <f>'SO 01 - SKLADOVÁ NÁDRŽ NA...'!J33</f>
        <v>0</v>
      </c>
      <c r="AW95" s="82">
        <f>'SO 01 - SKLADOVÁ NÁDRŽ NA...'!J34</f>
        <v>109657.88</v>
      </c>
      <c r="AX95" s="82">
        <f>'SO 01 - SKLADOVÁ NÁDRŽ NA...'!J35</f>
        <v>0</v>
      </c>
      <c r="AY95" s="82">
        <f>'SO 01 - SKLADOVÁ NÁDRŽ NA...'!J36</f>
        <v>0</v>
      </c>
      <c r="AZ95" s="82">
        <f>'SO 01 - SKLADOVÁ NÁDRŽ NA...'!F33</f>
        <v>0</v>
      </c>
      <c r="BA95" s="82">
        <f>'SO 01 - SKLADOVÁ NÁDRŽ NA...'!F34</f>
        <v>548289.42000000004</v>
      </c>
      <c r="BB95" s="82">
        <f>'SO 01 - SKLADOVÁ NÁDRŽ NA...'!F35</f>
        <v>0</v>
      </c>
      <c r="BC95" s="82">
        <f>'SO 01 - SKLADOVÁ NÁDRŽ NA...'!F36</f>
        <v>0</v>
      </c>
      <c r="BD95" s="84">
        <f>'SO 01 - SKLADOVÁ NÁDRŽ NA...'!F37</f>
        <v>0</v>
      </c>
      <c r="BT95" s="85" t="s">
        <v>83</v>
      </c>
      <c r="BV95" s="85" t="s">
        <v>77</v>
      </c>
      <c r="BW95" s="85" t="s">
        <v>84</v>
      </c>
      <c r="BX95" s="85" t="s">
        <v>4</v>
      </c>
      <c r="CL95" s="85" t="s">
        <v>1</v>
      </c>
      <c r="CM95" s="85" t="s">
        <v>75</v>
      </c>
    </row>
    <row r="96" spans="1:91" s="7" customFormat="1" ht="24.75" customHeight="1">
      <c r="A96" s="76" t="s">
        <v>79</v>
      </c>
      <c r="B96" s="77"/>
      <c r="C96" s="78"/>
      <c r="D96" s="203" t="s">
        <v>85</v>
      </c>
      <c r="E96" s="203"/>
      <c r="F96" s="203"/>
      <c r="G96" s="203"/>
      <c r="H96" s="203"/>
      <c r="I96" s="79"/>
      <c r="J96" s="203" t="s">
        <v>86</v>
      </c>
      <c r="K96" s="203"/>
      <c r="L96" s="203"/>
      <c r="M96" s="203"/>
      <c r="N96" s="203"/>
      <c r="O96" s="203"/>
      <c r="P96" s="203"/>
      <c r="Q96" s="203"/>
      <c r="R96" s="203"/>
      <c r="S96" s="203"/>
      <c r="T96" s="203"/>
      <c r="U96" s="203"/>
      <c r="V96" s="203"/>
      <c r="W96" s="203"/>
      <c r="X96" s="203"/>
      <c r="Y96" s="203"/>
      <c r="Z96" s="203"/>
      <c r="AA96" s="203"/>
      <c r="AB96" s="203"/>
      <c r="AC96" s="203"/>
      <c r="AD96" s="203"/>
      <c r="AE96" s="203"/>
      <c r="AF96" s="203"/>
      <c r="AG96" s="201">
        <f>'SO 02 - SKLADOVÁ NÁDRŽ NA...'!J30</f>
        <v>548289.42000000004</v>
      </c>
      <c r="AH96" s="202"/>
      <c r="AI96" s="202"/>
      <c r="AJ96" s="202"/>
      <c r="AK96" s="202"/>
      <c r="AL96" s="202"/>
      <c r="AM96" s="202"/>
      <c r="AN96" s="201">
        <f>SUM(AG96,AT96)</f>
        <v>657947.30000000005</v>
      </c>
      <c r="AO96" s="202"/>
      <c r="AP96" s="202"/>
      <c r="AQ96" s="80" t="s">
        <v>82</v>
      </c>
      <c r="AR96" s="77"/>
      <c r="AS96" s="81">
        <v>0</v>
      </c>
      <c r="AT96" s="82">
        <f>ROUND(SUM(AV96:AW96),2)</f>
        <v>109657.88</v>
      </c>
      <c r="AU96" s="83">
        <f>'SO 02 - SKLADOVÁ NÁDRŽ NA...'!P127</f>
        <v>5127.0120631999998</v>
      </c>
      <c r="AV96" s="82">
        <f>'SO 02 - SKLADOVÁ NÁDRŽ NA...'!J33</f>
        <v>0</v>
      </c>
      <c r="AW96" s="82">
        <f>'SO 02 - SKLADOVÁ NÁDRŽ NA...'!J34</f>
        <v>109657.88</v>
      </c>
      <c r="AX96" s="82">
        <f>'SO 02 - SKLADOVÁ NÁDRŽ NA...'!J35</f>
        <v>0</v>
      </c>
      <c r="AY96" s="82">
        <f>'SO 02 - SKLADOVÁ NÁDRŽ NA...'!J36</f>
        <v>0</v>
      </c>
      <c r="AZ96" s="82">
        <f>'SO 02 - SKLADOVÁ NÁDRŽ NA...'!F33</f>
        <v>0</v>
      </c>
      <c r="BA96" s="82">
        <f>'SO 02 - SKLADOVÁ NÁDRŽ NA...'!F34</f>
        <v>548289.42000000004</v>
      </c>
      <c r="BB96" s="82">
        <f>'SO 02 - SKLADOVÁ NÁDRŽ NA...'!F35</f>
        <v>0</v>
      </c>
      <c r="BC96" s="82">
        <f>'SO 02 - SKLADOVÁ NÁDRŽ NA...'!F36</f>
        <v>0</v>
      </c>
      <c r="BD96" s="84">
        <f>'SO 02 - SKLADOVÁ NÁDRŽ NA...'!F37</f>
        <v>0</v>
      </c>
      <c r="BT96" s="85" t="s">
        <v>83</v>
      </c>
      <c r="BV96" s="85" t="s">
        <v>77</v>
      </c>
      <c r="BW96" s="85" t="s">
        <v>87</v>
      </c>
      <c r="BX96" s="85" t="s">
        <v>4</v>
      </c>
      <c r="CL96" s="85" t="s">
        <v>1</v>
      </c>
      <c r="CM96" s="85" t="s">
        <v>75</v>
      </c>
    </row>
    <row r="97" spans="1:91" s="7" customFormat="1" ht="24.75" customHeight="1">
      <c r="A97" s="76" t="s">
        <v>79</v>
      </c>
      <c r="B97" s="77"/>
      <c r="C97" s="78"/>
      <c r="D97" s="203" t="s">
        <v>88</v>
      </c>
      <c r="E97" s="203"/>
      <c r="F97" s="203"/>
      <c r="G97" s="203"/>
      <c r="H97" s="203"/>
      <c r="I97" s="79"/>
      <c r="J97" s="203" t="s">
        <v>89</v>
      </c>
      <c r="K97" s="203"/>
      <c r="L97" s="203"/>
      <c r="M97" s="203"/>
      <c r="N97" s="203"/>
      <c r="O97" s="203"/>
      <c r="P97" s="203"/>
      <c r="Q97" s="203"/>
      <c r="R97" s="203"/>
      <c r="S97" s="203"/>
      <c r="T97" s="203"/>
      <c r="U97" s="203"/>
      <c r="V97" s="203"/>
      <c r="W97" s="203"/>
      <c r="X97" s="203"/>
      <c r="Y97" s="203"/>
      <c r="Z97" s="203"/>
      <c r="AA97" s="203"/>
      <c r="AB97" s="203"/>
      <c r="AC97" s="203"/>
      <c r="AD97" s="203"/>
      <c r="AE97" s="203"/>
      <c r="AF97" s="203"/>
      <c r="AG97" s="201">
        <f>'SO 03 - BUDOVA SEPARÁTORA...'!J30</f>
        <v>429821.36</v>
      </c>
      <c r="AH97" s="202"/>
      <c r="AI97" s="202"/>
      <c r="AJ97" s="202"/>
      <c r="AK97" s="202"/>
      <c r="AL97" s="202"/>
      <c r="AM97" s="202"/>
      <c r="AN97" s="201">
        <f>SUM(AG97,AT97)</f>
        <v>515785.63</v>
      </c>
      <c r="AO97" s="202"/>
      <c r="AP97" s="202"/>
      <c r="AQ97" s="80" t="s">
        <v>82</v>
      </c>
      <c r="AR97" s="77"/>
      <c r="AS97" s="86">
        <v>0</v>
      </c>
      <c r="AT97" s="87">
        <f>ROUND(SUM(AV97:AW97),2)</f>
        <v>85964.27</v>
      </c>
      <c r="AU97" s="88">
        <f>'SO 03 - BUDOVA SEPARÁTORA...'!P128</f>
        <v>3181.3845216000004</v>
      </c>
      <c r="AV97" s="87">
        <f>'SO 03 - BUDOVA SEPARÁTORA...'!J33</f>
        <v>0</v>
      </c>
      <c r="AW97" s="87">
        <f>'SO 03 - BUDOVA SEPARÁTORA...'!J34</f>
        <v>85964.27</v>
      </c>
      <c r="AX97" s="87">
        <f>'SO 03 - BUDOVA SEPARÁTORA...'!J35</f>
        <v>0</v>
      </c>
      <c r="AY97" s="87">
        <f>'SO 03 - BUDOVA SEPARÁTORA...'!J36</f>
        <v>0</v>
      </c>
      <c r="AZ97" s="87">
        <f>'SO 03 - BUDOVA SEPARÁTORA...'!F33</f>
        <v>0</v>
      </c>
      <c r="BA97" s="87">
        <f>'SO 03 - BUDOVA SEPARÁTORA...'!F34</f>
        <v>429821.36</v>
      </c>
      <c r="BB97" s="87">
        <f>'SO 03 - BUDOVA SEPARÁTORA...'!F35</f>
        <v>0</v>
      </c>
      <c r="BC97" s="87">
        <f>'SO 03 - BUDOVA SEPARÁTORA...'!F36</f>
        <v>0</v>
      </c>
      <c r="BD97" s="89">
        <f>'SO 03 - BUDOVA SEPARÁTORA...'!F37</f>
        <v>0</v>
      </c>
      <c r="BT97" s="85" t="s">
        <v>83</v>
      </c>
      <c r="BV97" s="85" t="s">
        <v>77</v>
      </c>
      <c r="BW97" s="85" t="s">
        <v>90</v>
      </c>
      <c r="BX97" s="85" t="s">
        <v>4</v>
      </c>
      <c r="CL97" s="85" t="s">
        <v>1</v>
      </c>
      <c r="CM97" s="85" t="s">
        <v>75</v>
      </c>
    </row>
    <row r="98" spans="1:91" s="2" customFormat="1" ht="30" customHeight="1">
      <c r="A98" s="26"/>
      <c r="B98" s="27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7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</row>
    <row r="99" spans="1:91" s="2" customFormat="1" ht="6.95" customHeight="1">
      <c r="A99" s="26"/>
      <c r="B99" s="44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27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</row>
  </sheetData>
  <mergeCells count="48">
    <mergeCell ref="AR2:BE2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SO 01 - SKLADOVÁ NÁDRŽ NA...'!C2" display="/"/>
    <hyperlink ref="A96" location="'SO 02 - SKLADOVÁ NÁDRŽ NA...'!C2" display="/"/>
    <hyperlink ref="A97" location="'SO 03 - BUDOVA SEPARÁTORA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80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61.16406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90"/>
    </row>
    <row r="2" spans="1:46" s="1" customFormat="1" ht="36.950000000000003" customHeight="1">
      <c r="L2" s="206" t="s">
        <v>5</v>
      </c>
      <c r="M2" s="171"/>
      <c r="N2" s="171"/>
      <c r="O2" s="171"/>
      <c r="P2" s="171"/>
      <c r="Q2" s="171"/>
      <c r="R2" s="171"/>
      <c r="S2" s="171"/>
      <c r="T2" s="171"/>
      <c r="U2" s="171"/>
      <c r="V2" s="171"/>
      <c r="AT2" s="14" t="s">
        <v>84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91</v>
      </c>
      <c r="L4" s="17"/>
      <c r="M4" s="91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26.25" customHeight="1">
      <c r="B7" s="17"/>
      <c r="E7" s="207" t="str">
        <f>'Rekapitulácia stavby'!K6</f>
        <v>SKLADOVACIA NÁDRŽ NA HNOJOVICU A BUDOVA SEPARÁTORA HNOJOVICE</v>
      </c>
      <c r="F7" s="208"/>
      <c r="G7" s="208"/>
      <c r="H7" s="208"/>
      <c r="L7" s="17"/>
    </row>
    <row r="8" spans="1:46" s="2" customFormat="1" ht="12" customHeight="1">
      <c r="A8" s="26"/>
      <c r="B8" s="27"/>
      <c r="C8" s="26"/>
      <c r="D8" s="23" t="s">
        <v>92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87" t="s">
        <v>93</v>
      </c>
      <c r="F9" s="209"/>
      <c r="G9" s="209"/>
      <c r="H9" s="209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1.25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52" t="str">
        <f>'Rekapitulácia stavby'!AN8</f>
        <v>13. 6. 2022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22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23</v>
      </c>
      <c r="F15" s="26"/>
      <c r="G15" s="26"/>
      <c r="H15" s="26"/>
      <c r="I15" s="23" t="s">
        <v>24</v>
      </c>
      <c r="J15" s="21" t="s">
        <v>25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26</v>
      </c>
      <c r="E17" s="26"/>
      <c r="F17" s="26"/>
      <c r="G17" s="26"/>
      <c r="H17" s="26"/>
      <c r="I17" s="23" t="s">
        <v>21</v>
      </c>
      <c r="J17" s="21" t="s">
        <v>1</v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1" t="s">
        <v>27</v>
      </c>
      <c r="F18" s="26"/>
      <c r="G18" s="26"/>
      <c r="H18" s="26"/>
      <c r="I18" s="23" t="s">
        <v>24</v>
      </c>
      <c r="J18" s="21" t="s">
        <v>1</v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28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29</v>
      </c>
      <c r="F21" s="26"/>
      <c r="G21" s="26"/>
      <c r="H21" s="26"/>
      <c r="I21" s="23" t="s">
        <v>24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31</v>
      </c>
      <c r="E23" s="26"/>
      <c r="F23" s="26"/>
      <c r="G23" s="26"/>
      <c r="H23" s="26"/>
      <c r="I23" s="23" t="s">
        <v>21</v>
      </c>
      <c r="J23" s="21" t="s">
        <v>32</v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33</v>
      </c>
      <c r="F24" s="26"/>
      <c r="G24" s="26"/>
      <c r="H24" s="26"/>
      <c r="I24" s="23" t="s">
        <v>24</v>
      </c>
      <c r="J24" s="21" t="s">
        <v>1</v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34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73" t="s">
        <v>1</v>
      </c>
      <c r="F27" s="173"/>
      <c r="G27" s="173"/>
      <c r="H27" s="173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35</v>
      </c>
      <c r="E30" s="26"/>
      <c r="F30" s="26"/>
      <c r="G30" s="26"/>
      <c r="H30" s="26"/>
      <c r="I30" s="26"/>
      <c r="J30" s="68">
        <f>ROUND(J127, 2)</f>
        <v>548289.42000000004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37</v>
      </c>
      <c r="G32" s="26"/>
      <c r="H32" s="26"/>
      <c r="I32" s="30" t="s">
        <v>36</v>
      </c>
      <c r="J32" s="30" t="s">
        <v>38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6" t="s">
        <v>39</v>
      </c>
      <c r="E33" s="32" t="s">
        <v>40</v>
      </c>
      <c r="F33" s="97">
        <f>ROUND((SUM(BE127:BE179)),  2)</f>
        <v>0</v>
      </c>
      <c r="G33" s="98"/>
      <c r="H33" s="98"/>
      <c r="I33" s="99">
        <v>0.2</v>
      </c>
      <c r="J33" s="97">
        <f>ROUND(((SUM(BE127:BE179))*I33),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32" t="s">
        <v>41</v>
      </c>
      <c r="F34" s="100">
        <f>ROUND((SUM(BF127:BF179)),  2)</f>
        <v>548289.42000000004</v>
      </c>
      <c r="G34" s="26"/>
      <c r="H34" s="26"/>
      <c r="I34" s="101">
        <v>0.2</v>
      </c>
      <c r="J34" s="100">
        <f>ROUND(((SUM(BF127:BF179))*I34),  2)</f>
        <v>109657.88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42</v>
      </c>
      <c r="F35" s="100">
        <f>ROUND((SUM(BG127:BG179)),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43</v>
      </c>
      <c r="F36" s="100">
        <f>ROUND((SUM(BH127:BH179)),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32" t="s">
        <v>44</v>
      </c>
      <c r="F37" s="97">
        <f>ROUND((SUM(BI127:BI179)),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45</v>
      </c>
      <c r="E39" s="57"/>
      <c r="F39" s="57"/>
      <c r="G39" s="104" t="s">
        <v>46</v>
      </c>
      <c r="H39" s="105" t="s">
        <v>47</v>
      </c>
      <c r="I39" s="57"/>
      <c r="J39" s="106">
        <f>SUM(J30:J37)</f>
        <v>657947.30000000005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6"/>
      <c r="B61" s="27"/>
      <c r="C61" s="26"/>
      <c r="D61" s="42" t="s">
        <v>50</v>
      </c>
      <c r="E61" s="29"/>
      <c r="F61" s="108" t="s">
        <v>51</v>
      </c>
      <c r="G61" s="42" t="s">
        <v>50</v>
      </c>
      <c r="H61" s="29"/>
      <c r="I61" s="29"/>
      <c r="J61" s="109" t="s">
        <v>51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6"/>
      <c r="B65" s="27"/>
      <c r="C65" s="26"/>
      <c r="D65" s="40" t="s">
        <v>52</v>
      </c>
      <c r="E65" s="43"/>
      <c r="F65" s="43"/>
      <c r="G65" s="40" t="s">
        <v>53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6"/>
      <c r="B76" s="27"/>
      <c r="C76" s="26"/>
      <c r="D76" s="42" t="s">
        <v>50</v>
      </c>
      <c r="E76" s="29"/>
      <c r="F76" s="108" t="s">
        <v>51</v>
      </c>
      <c r="G76" s="42" t="s">
        <v>50</v>
      </c>
      <c r="H76" s="29"/>
      <c r="I76" s="29"/>
      <c r="J76" s="109" t="s">
        <v>51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hidden="1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94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6.25" hidden="1" customHeight="1">
      <c r="A85" s="26"/>
      <c r="B85" s="27"/>
      <c r="C85" s="26"/>
      <c r="D85" s="26"/>
      <c r="E85" s="207" t="str">
        <f>E7</f>
        <v>SKLADOVACIA NÁDRŽ NA HNOJOVICU A BUDOVA SEPARÁTORA HNOJOVICE</v>
      </c>
      <c r="F85" s="208"/>
      <c r="G85" s="208"/>
      <c r="H85" s="208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>
      <c r="A86" s="26"/>
      <c r="B86" s="27"/>
      <c r="C86" s="23" t="s">
        <v>92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hidden="1" customHeight="1">
      <c r="A87" s="26"/>
      <c r="B87" s="27"/>
      <c r="C87" s="26"/>
      <c r="D87" s="26"/>
      <c r="E87" s="187" t="str">
        <f>E9</f>
        <v>SO 01 - SKLADOVÁ NÁDRŽ NA HNOJOVICU - A</v>
      </c>
      <c r="F87" s="209"/>
      <c r="G87" s="209"/>
      <c r="H87" s="209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hidden="1" customHeight="1">
      <c r="A89" s="26"/>
      <c r="B89" s="27"/>
      <c r="C89" s="23" t="s">
        <v>16</v>
      </c>
      <c r="D89" s="26"/>
      <c r="E89" s="26"/>
      <c r="F89" s="21" t="str">
        <f>F12</f>
        <v>Dvor Mikuláš-Dubník,k.ú.Veľká Tabuľa,p.č.:93/2,3</v>
      </c>
      <c r="G89" s="26"/>
      <c r="H89" s="26"/>
      <c r="I89" s="23" t="s">
        <v>18</v>
      </c>
      <c r="J89" s="52" t="str">
        <f>IF(J12="","",J12)</f>
        <v>13. 6. 2022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hidden="1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hidden="1" customHeight="1">
      <c r="A91" s="26"/>
      <c r="B91" s="27"/>
      <c r="C91" s="23" t="s">
        <v>20</v>
      </c>
      <c r="D91" s="26"/>
      <c r="E91" s="26"/>
      <c r="F91" s="21" t="str">
        <f>E15</f>
        <v>AGROCONTRACT Mikuláš a.s.</v>
      </c>
      <c r="G91" s="26"/>
      <c r="H91" s="26"/>
      <c r="I91" s="23" t="s">
        <v>28</v>
      </c>
      <c r="J91" s="24" t="str">
        <f>E21</f>
        <v>Ing. arch. R. Hoferica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hidden="1" customHeight="1">
      <c r="A92" s="26"/>
      <c r="B92" s="27"/>
      <c r="C92" s="23" t="s">
        <v>26</v>
      </c>
      <c r="D92" s="26"/>
      <c r="E92" s="26"/>
      <c r="F92" s="21" t="str">
        <f>IF(E18="","",E18)</f>
        <v>Na základe výberu</v>
      </c>
      <c r="G92" s="26"/>
      <c r="H92" s="26"/>
      <c r="I92" s="23" t="s">
        <v>31</v>
      </c>
      <c r="J92" s="24" t="str">
        <f>E24</f>
        <v>Ingrid Szegheőová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hidden="1" customHeight="1">
      <c r="A94" s="26"/>
      <c r="B94" s="27"/>
      <c r="C94" s="110" t="s">
        <v>95</v>
      </c>
      <c r="D94" s="102"/>
      <c r="E94" s="102"/>
      <c r="F94" s="102"/>
      <c r="G94" s="102"/>
      <c r="H94" s="102"/>
      <c r="I94" s="102"/>
      <c r="J94" s="111" t="s">
        <v>96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hidden="1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hidden="1" customHeight="1">
      <c r="A96" s="26"/>
      <c r="B96" s="27"/>
      <c r="C96" s="112" t="s">
        <v>97</v>
      </c>
      <c r="D96" s="26"/>
      <c r="E96" s="26"/>
      <c r="F96" s="26"/>
      <c r="G96" s="26"/>
      <c r="H96" s="26"/>
      <c r="I96" s="26"/>
      <c r="J96" s="68">
        <f>J127</f>
        <v>548289.42000000004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98</v>
      </c>
    </row>
    <row r="97" spans="1:31" s="9" customFormat="1" ht="24.95" hidden="1" customHeight="1">
      <c r="B97" s="113"/>
      <c r="D97" s="114" t="s">
        <v>99</v>
      </c>
      <c r="E97" s="115"/>
      <c r="F97" s="115"/>
      <c r="G97" s="115"/>
      <c r="H97" s="115"/>
      <c r="I97" s="115"/>
      <c r="J97" s="116">
        <f>J128</f>
        <v>430569.22</v>
      </c>
      <c r="L97" s="113"/>
    </row>
    <row r="98" spans="1:31" s="10" customFormat="1" ht="19.899999999999999" hidden="1" customHeight="1">
      <c r="B98" s="117"/>
      <c r="D98" s="118" t="s">
        <v>100</v>
      </c>
      <c r="E98" s="119"/>
      <c r="F98" s="119"/>
      <c r="G98" s="119"/>
      <c r="H98" s="119"/>
      <c r="I98" s="119"/>
      <c r="J98" s="120">
        <f>J129</f>
        <v>12420.609999999999</v>
      </c>
      <c r="L98" s="117"/>
    </row>
    <row r="99" spans="1:31" s="10" customFormat="1" ht="19.899999999999999" hidden="1" customHeight="1">
      <c r="B99" s="117"/>
      <c r="D99" s="118" t="s">
        <v>101</v>
      </c>
      <c r="E99" s="119"/>
      <c r="F99" s="119"/>
      <c r="G99" s="119"/>
      <c r="H99" s="119"/>
      <c r="I99" s="119"/>
      <c r="J99" s="120">
        <f>J138</f>
        <v>134885.9</v>
      </c>
      <c r="L99" s="117"/>
    </row>
    <row r="100" spans="1:31" s="10" customFormat="1" ht="19.899999999999999" hidden="1" customHeight="1">
      <c r="B100" s="117"/>
      <c r="D100" s="118" t="s">
        <v>102</v>
      </c>
      <c r="E100" s="119"/>
      <c r="F100" s="119"/>
      <c r="G100" s="119"/>
      <c r="H100" s="119"/>
      <c r="I100" s="119"/>
      <c r="J100" s="120">
        <f>J145</f>
        <v>167144.59000000003</v>
      </c>
      <c r="L100" s="117"/>
    </row>
    <row r="101" spans="1:31" s="10" customFormat="1" ht="19.899999999999999" hidden="1" customHeight="1">
      <c r="B101" s="117"/>
      <c r="D101" s="118" t="s">
        <v>103</v>
      </c>
      <c r="E101" s="119"/>
      <c r="F101" s="119"/>
      <c r="G101" s="119"/>
      <c r="H101" s="119"/>
      <c r="I101" s="119"/>
      <c r="J101" s="120">
        <f>J151</f>
        <v>6241.4400000000005</v>
      </c>
      <c r="L101" s="117"/>
    </row>
    <row r="102" spans="1:31" s="10" customFormat="1" ht="19.899999999999999" hidden="1" customHeight="1">
      <c r="B102" s="117"/>
      <c r="D102" s="118" t="s">
        <v>104</v>
      </c>
      <c r="E102" s="119"/>
      <c r="F102" s="119"/>
      <c r="G102" s="119"/>
      <c r="H102" s="119"/>
      <c r="I102" s="119"/>
      <c r="J102" s="120">
        <f>J154</f>
        <v>30161.45</v>
      </c>
      <c r="L102" s="117"/>
    </row>
    <row r="103" spans="1:31" s="10" customFormat="1" ht="19.899999999999999" hidden="1" customHeight="1">
      <c r="B103" s="117"/>
      <c r="D103" s="118" t="s">
        <v>105</v>
      </c>
      <c r="E103" s="119"/>
      <c r="F103" s="119"/>
      <c r="G103" s="119"/>
      <c r="H103" s="119"/>
      <c r="I103" s="119"/>
      <c r="J103" s="120">
        <f>J159</f>
        <v>79715.23</v>
      </c>
      <c r="L103" s="117"/>
    </row>
    <row r="104" spans="1:31" s="9" customFormat="1" ht="24.95" hidden="1" customHeight="1">
      <c r="B104" s="113"/>
      <c r="D104" s="114" t="s">
        <v>106</v>
      </c>
      <c r="E104" s="115"/>
      <c r="F104" s="115"/>
      <c r="G104" s="115"/>
      <c r="H104" s="115"/>
      <c r="I104" s="115"/>
      <c r="J104" s="116">
        <f>J161</f>
        <v>92705.52</v>
      </c>
      <c r="L104" s="113"/>
    </row>
    <row r="105" spans="1:31" s="10" customFormat="1" ht="19.899999999999999" hidden="1" customHeight="1">
      <c r="B105" s="117"/>
      <c r="D105" s="118" t="s">
        <v>107</v>
      </c>
      <c r="E105" s="119"/>
      <c r="F105" s="119"/>
      <c r="G105" s="119"/>
      <c r="H105" s="119"/>
      <c r="I105" s="119"/>
      <c r="J105" s="120">
        <f>J162</f>
        <v>78948.100000000006</v>
      </c>
      <c r="L105" s="117"/>
    </row>
    <row r="106" spans="1:31" s="10" customFormat="1" ht="19.899999999999999" hidden="1" customHeight="1">
      <c r="B106" s="117"/>
      <c r="D106" s="118" t="s">
        <v>108</v>
      </c>
      <c r="E106" s="119"/>
      <c r="F106" s="119"/>
      <c r="G106" s="119"/>
      <c r="H106" s="119"/>
      <c r="I106" s="119"/>
      <c r="J106" s="120">
        <f>J174</f>
        <v>13757.42</v>
      </c>
      <c r="L106" s="117"/>
    </row>
    <row r="107" spans="1:31" s="9" customFormat="1" ht="24.95" hidden="1" customHeight="1">
      <c r="B107" s="113"/>
      <c r="D107" s="114" t="s">
        <v>109</v>
      </c>
      <c r="E107" s="115"/>
      <c r="F107" s="115"/>
      <c r="G107" s="115"/>
      <c r="H107" s="115"/>
      <c r="I107" s="115"/>
      <c r="J107" s="116">
        <f>J178</f>
        <v>25014.68</v>
      </c>
      <c r="L107" s="113"/>
    </row>
    <row r="108" spans="1:31" s="2" customFormat="1" ht="21.75" hidden="1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6.95" hidden="1" customHeight="1">
      <c r="A109" s="26"/>
      <c r="B109" s="44"/>
      <c r="C109" s="45"/>
      <c r="D109" s="45"/>
      <c r="E109" s="45"/>
      <c r="F109" s="45"/>
      <c r="G109" s="45"/>
      <c r="H109" s="45"/>
      <c r="I109" s="45"/>
      <c r="J109" s="45"/>
      <c r="K109" s="45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ht="11.25" hidden="1"/>
    <row r="111" spans="1:31" ht="11.25" hidden="1"/>
    <row r="112" spans="1:31" ht="11.25" hidden="1"/>
    <row r="113" spans="1:63" s="2" customFormat="1" ht="6.95" customHeight="1">
      <c r="A113" s="26"/>
      <c r="B113" s="46"/>
      <c r="C113" s="47"/>
      <c r="D113" s="47"/>
      <c r="E113" s="47"/>
      <c r="F113" s="47"/>
      <c r="G113" s="47"/>
      <c r="H113" s="47"/>
      <c r="I113" s="47"/>
      <c r="J113" s="47"/>
      <c r="K113" s="47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3" s="2" customFormat="1" ht="24.95" customHeight="1">
      <c r="A114" s="26"/>
      <c r="B114" s="27"/>
      <c r="C114" s="18" t="s">
        <v>110</v>
      </c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3" s="2" customFormat="1" ht="12" customHeight="1">
      <c r="A116" s="26"/>
      <c r="B116" s="27"/>
      <c r="C116" s="23" t="s">
        <v>12</v>
      </c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2" customFormat="1" ht="26.25" customHeight="1">
      <c r="A117" s="26"/>
      <c r="B117" s="27"/>
      <c r="C117" s="26"/>
      <c r="D117" s="26"/>
      <c r="E117" s="207" t="str">
        <f>E7</f>
        <v>SKLADOVACIA NÁDRŽ NA HNOJOVICU A BUDOVA SEPARÁTORA HNOJOVICE</v>
      </c>
      <c r="F117" s="208"/>
      <c r="G117" s="208"/>
      <c r="H117" s="208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3" s="2" customFormat="1" ht="12" customHeight="1">
      <c r="A118" s="26"/>
      <c r="B118" s="27"/>
      <c r="C118" s="23" t="s">
        <v>92</v>
      </c>
      <c r="D118" s="26"/>
      <c r="E118" s="26"/>
      <c r="F118" s="26"/>
      <c r="G118" s="26"/>
      <c r="H118" s="26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16.5" customHeight="1">
      <c r="A119" s="26"/>
      <c r="B119" s="27"/>
      <c r="C119" s="26"/>
      <c r="D119" s="26"/>
      <c r="E119" s="187" t="str">
        <f>E9</f>
        <v>SO 01 - SKLADOVÁ NÁDRŽ NA HNOJOVICU - A</v>
      </c>
      <c r="F119" s="209"/>
      <c r="G119" s="209"/>
      <c r="H119" s="209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6.9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12" customHeight="1">
      <c r="A121" s="26"/>
      <c r="B121" s="27"/>
      <c r="C121" s="23" t="s">
        <v>16</v>
      </c>
      <c r="D121" s="26"/>
      <c r="E121" s="26"/>
      <c r="F121" s="21" t="str">
        <f>F12</f>
        <v>Dvor Mikuláš-Dubník,k.ú.Veľká Tabuľa,p.č.:93/2,3</v>
      </c>
      <c r="G121" s="26"/>
      <c r="H121" s="26"/>
      <c r="I121" s="23" t="s">
        <v>18</v>
      </c>
      <c r="J121" s="52" t="str">
        <f>IF(J12="","",J12)</f>
        <v>13. 6. 2022</v>
      </c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6.9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15.2" customHeight="1">
      <c r="A123" s="26"/>
      <c r="B123" s="27"/>
      <c r="C123" s="23" t="s">
        <v>20</v>
      </c>
      <c r="D123" s="26"/>
      <c r="E123" s="26"/>
      <c r="F123" s="21" t="str">
        <f>E15</f>
        <v>AGROCONTRACT Mikuláš a.s.</v>
      </c>
      <c r="G123" s="26"/>
      <c r="H123" s="26"/>
      <c r="I123" s="23" t="s">
        <v>28</v>
      </c>
      <c r="J123" s="24" t="str">
        <f>E21</f>
        <v>Ing. arch. R. Hoferica</v>
      </c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15.2" customHeight="1">
      <c r="A124" s="26"/>
      <c r="B124" s="27"/>
      <c r="C124" s="23" t="s">
        <v>26</v>
      </c>
      <c r="D124" s="26"/>
      <c r="E124" s="26"/>
      <c r="F124" s="21" t="str">
        <f>IF(E18="","",E18)</f>
        <v>Na základe výberu</v>
      </c>
      <c r="G124" s="26"/>
      <c r="H124" s="26"/>
      <c r="I124" s="23" t="s">
        <v>31</v>
      </c>
      <c r="J124" s="24" t="str">
        <f>E24</f>
        <v>Ingrid Szegheőová</v>
      </c>
      <c r="K124" s="26"/>
      <c r="L124" s="39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2" customFormat="1" ht="10.35" customHeight="1">
      <c r="A125" s="26"/>
      <c r="B125" s="27"/>
      <c r="C125" s="26"/>
      <c r="D125" s="26"/>
      <c r="E125" s="26"/>
      <c r="F125" s="26"/>
      <c r="G125" s="26"/>
      <c r="H125" s="26"/>
      <c r="I125" s="26"/>
      <c r="J125" s="26"/>
      <c r="K125" s="26"/>
      <c r="L125" s="39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63" s="11" customFormat="1" ht="29.25" customHeight="1">
      <c r="A126" s="121"/>
      <c r="B126" s="122"/>
      <c r="C126" s="123" t="s">
        <v>111</v>
      </c>
      <c r="D126" s="124" t="s">
        <v>60</v>
      </c>
      <c r="E126" s="124" t="s">
        <v>56</v>
      </c>
      <c r="F126" s="124" t="s">
        <v>57</v>
      </c>
      <c r="G126" s="124" t="s">
        <v>112</v>
      </c>
      <c r="H126" s="124" t="s">
        <v>113</v>
      </c>
      <c r="I126" s="124" t="s">
        <v>114</v>
      </c>
      <c r="J126" s="125" t="s">
        <v>96</v>
      </c>
      <c r="K126" s="126" t="s">
        <v>115</v>
      </c>
      <c r="L126" s="127"/>
      <c r="M126" s="59" t="s">
        <v>1</v>
      </c>
      <c r="N126" s="60" t="s">
        <v>39</v>
      </c>
      <c r="O126" s="60" t="s">
        <v>116</v>
      </c>
      <c r="P126" s="60" t="s">
        <v>117</v>
      </c>
      <c r="Q126" s="60" t="s">
        <v>118</v>
      </c>
      <c r="R126" s="60" t="s">
        <v>119</v>
      </c>
      <c r="S126" s="60" t="s">
        <v>120</v>
      </c>
      <c r="T126" s="61" t="s">
        <v>121</v>
      </c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</row>
    <row r="127" spans="1:63" s="2" customFormat="1" ht="22.9" customHeight="1">
      <c r="A127" s="26"/>
      <c r="B127" s="27"/>
      <c r="C127" s="66" t="s">
        <v>97</v>
      </c>
      <c r="D127" s="26"/>
      <c r="E127" s="26"/>
      <c r="F127" s="26"/>
      <c r="G127" s="26"/>
      <c r="H127" s="26"/>
      <c r="I127" s="26"/>
      <c r="J127" s="128">
        <f>BK127</f>
        <v>548289.42000000004</v>
      </c>
      <c r="K127" s="26"/>
      <c r="L127" s="27"/>
      <c r="M127" s="62"/>
      <c r="N127" s="53"/>
      <c r="O127" s="63"/>
      <c r="P127" s="129">
        <f>P128+P161+P178</f>
        <v>5127.0120631999998</v>
      </c>
      <c r="Q127" s="63"/>
      <c r="R127" s="129">
        <f>R128+R161+R178</f>
        <v>2224.9382348999998</v>
      </c>
      <c r="S127" s="63"/>
      <c r="T127" s="130">
        <f>T128+T161+T178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T127" s="14" t="s">
        <v>74</v>
      </c>
      <c r="AU127" s="14" t="s">
        <v>98</v>
      </c>
      <c r="BK127" s="131">
        <f>BK128+BK161+BK178</f>
        <v>548289.42000000004</v>
      </c>
    </row>
    <row r="128" spans="1:63" s="12" customFormat="1" ht="25.9" customHeight="1">
      <c r="B128" s="132"/>
      <c r="D128" s="133" t="s">
        <v>74</v>
      </c>
      <c r="E128" s="134" t="s">
        <v>122</v>
      </c>
      <c r="F128" s="134" t="s">
        <v>123</v>
      </c>
      <c r="J128" s="135">
        <f>BK128</f>
        <v>430569.22</v>
      </c>
      <c r="L128" s="132"/>
      <c r="M128" s="136"/>
      <c r="N128" s="137"/>
      <c r="O128" s="137"/>
      <c r="P128" s="138">
        <f>P129+P138+P145+P151+P154+P159</f>
        <v>4836.5001299999994</v>
      </c>
      <c r="Q128" s="137"/>
      <c r="R128" s="138">
        <f>R129+R138+R145+R151+R154+R159</f>
        <v>2220.4873946999996</v>
      </c>
      <c r="S128" s="137"/>
      <c r="T128" s="139">
        <f>T129+T138+T145+T151+T154+T159</f>
        <v>0</v>
      </c>
      <c r="AR128" s="133" t="s">
        <v>83</v>
      </c>
      <c r="AT128" s="140" t="s">
        <v>74</v>
      </c>
      <c r="AU128" s="140" t="s">
        <v>75</v>
      </c>
      <c r="AY128" s="133" t="s">
        <v>124</v>
      </c>
      <c r="BK128" s="141">
        <f>BK129+BK138+BK145+BK151+BK154+BK159</f>
        <v>430569.22</v>
      </c>
    </row>
    <row r="129" spans="1:65" s="12" customFormat="1" ht="22.9" customHeight="1">
      <c r="B129" s="132"/>
      <c r="D129" s="133" t="s">
        <v>74</v>
      </c>
      <c r="E129" s="142" t="s">
        <v>83</v>
      </c>
      <c r="F129" s="142" t="s">
        <v>125</v>
      </c>
      <c r="J129" s="143">
        <f>BK129</f>
        <v>12420.609999999999</v>
      </c>
      <c r="L129" s="132"/>
      <c r="M129" s="136"/>
      <c r="N129" s="137"/>
      <c r="O129" s="137"/>
      <c r="P129" s="138">
        <f>SUM(P130:P137)</f>
        <v>329.51903999999996</v>
      </c>
      <c r="Q129" s="137"/>
      <c r="R129" s="138">
        <f>SUM(R130:R137)</f>
        <v>0</v>
      </c>
      <c r="S129" s="137"/>
      <c r="T129" s="139">
        <f>SUM(T130:T137)</f>
        <v>0</v>
      </c>
      <c r="AR129" s="133" t="s">
        <v>83</v>
      </c>
      <c r="AT129" s="140" t="s">
        <v>74</v>
      </c>
      <c r="AU129" s="140" t="s">
        <v>83</v>
      </c>
      <c r="AY129" s="133" t="s">
        <v>124</v>
      </c>
      <c r="BK129" s="141">
        <f>SUM(BK130:BK137)</f>
        <v>12420.609999999999</v>
      </c>
    </row>
    <row r="130" spans="1:65" s="2" customFormat="1" ht="24.2" customHeight="1">
      <c r="A130" s="26"/>
      <c r="B130" s="144"/>
      <c r="C130" s="145" t="s">
        <v>83</v>
      </c>
      <c r="D130" s="145" t="s">
        <v>126</v>
      </c>
      <c r="E130" s="146" t="s">
        <v>127</v>
      </c>
      <c r="F130" s="147" t="s">
        <v>128</v>
      </c>
      <c r="G130" s="148" t="s">
        <v>129</v>
      </c>
      <c r="H130" s="149">
        <v>769.45</v>
      </c>
      <c r="I130" s="149">
        <v>5.95</v>
      </c>
      <c r="J130" s="149">
        <f t="shared" ref="J130:J137" si="0">ROUND(I130*H130,2)</f>
        <v>4578.2299999999996</v>
      </c>
      <c r="K130" s="150"/>
      <c r="L130" s="27"/>
      <c r="M130" s="151" t="s">
        <v>1</v>
      </c>
      <c r="N130" s="152" t="s">
        <v>41</v>
      </c>
      <c r="O130" s="153">
        <v>0.24299999999999999</v>
      </c>
      <c r="P130" s="153">
        <f t="shared" ref="P130:P137" si="1">O130*H130</f>
        <v>186.97635</v>
      </c>
      <c r="Q130" s="153">
        <v>0</v>
      </c>
      <c r="R130" s="153">
        <f t="shared" ref="R130:R137" si="2">Q130*H130</f>
        <v>0</v>
      </c>
      <c r="S130" s="153">
        <v>0</v>
      </c>
      <c r="T130" s="154">
        <f t="shared" ref="T130:T137" si="3"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130</v>
      </c>
      <c r="AT130" s="155" t="s">
        <v>126</v>
      </c>
      <c r="AU130" s="155" t="s">
        <v>131</v>
      </c>
      <c r="AY130" s="14" t="s">
        <v>124</v>
      </c>
      <c r="BE130" s="156">
        <f t="shared" ref="BE130:BE137" si="4">IF(N130="základná",J130,0)</f>
        <v>0</v>
      </c>
      <c r="BF130" s="156">
        <f t="shared" ref="BF130:BF137" si="5">IF(N130="znížená",J130,0)</f>
        <v>4578.2299999999996</v>
      </c>
      <c r="BG130" s="156">
        <f t="shared" ref="BG130:BG137" si="6">IF(N130="zákl. prenesená",J130,0)</f>
        <v>0</v>
      </c>
      <c r="BH130" s="156">
        <f t="shared" ref="BH130:BH137" si="7">IF(N130="zníž. prenesená",J130,0)</f>
        <v>0</v>
      </c>
      <c r="BI130" s="156">
        <f t="shared" ref="BI130:BI137" si="8">IF(N130="nulová",J130,0)</f>
        <v>0</v>
      </c>
      <c r="BJ130" s="14" t="s">
        <v>131</v>
      </c>
      <c r="BK130" s="156">
        <f t="shared" ref="BK130:BK137" si="9">ROUND(I130*H130,2)</f>
        <v>4578.2299999999996</v>
      </c>
      <c r="BL130" s="14" t="s">
        <v>130</v>
      </c>
      <c r="BM130" s="155" t="s">
        <v>132</v>
      </c>
    </row>
    <row r="131" spans="1:65" s="2" customFormat="1" ht="24.2" customHeight="1">
      <c r="A131" s="26"/>
      <c r="B131" s="144"/>
      <c r="C131" s="145" t="s">
        <v>131</v>
      </c>
      <c r="D131" s="145" t="s">
        <v>126</v>
      </c>
      <c r="E131" s="146" t="s">
        <v>133</v>
      </c>
      <c r="F131" s="147" t="s">
        <v>134</v>
      </c>
      <c r="G131" s="148" t="s">
        <v>129</v>
      </c>
      <c r="H131" s="149">
        <v>230.84</v>
      </c>
      <c r="I131" s="149">
        <v>1.59</v>
      </c>
      <c r="J131" s="149">
        <f t="shared" si="0"/>
        <v>367.04</v>
      </c>
      <c r="K131" s="150"/>
      <c r="L131" s="27"/>
      <c r="M131" s="151" t="s">
        <v>1</v>
      </c>
      <c r="N131" s="152" t="s">
        <v>41</v>
      </c>
      <c r="O131" s="153">
        <v>5.6000000000000001E-2</v>
      </c>
      <c r="P131" s="153">
        <f t="shared" si="1"/>
        <v>12.92704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130</v>
      </c>
      <c r="AT131" s="155" t="s">
        <v>126</v>
      </c>
      <c r="AU131" s="155" t="s">
        <v>131</v>
      </c>
      <c r="AY131" s="14" t="s">
        <v>124</v>
      </c>
      <c r="BE131" s="156">
        <f t="shared" si="4"/>
        <v>0</v>
      </c>
      <c r="BF131" s="156">
        <f t="shared" si="5"/>
        <v>367.04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4" t="s">
        <v>131</v>
      </c>
      <c r="BK131" s="156">
        <f t="shared" si="9"/>
        <v>367.04</v>
      </c>
      <c r="BL131" s="14" t="s">
        <v>130</v>
      </c>
      <c r="BM131" s="155" t="s">
        <v>135</v>
      </c>
    </row>
    <row r="132" spans="1:65" s="2" customFormat="1" ht="37.9" customHeight="1">
      <c r="A132" s="26"/>
      <c r="B132" s="144"/>
      <c r="C132" s="145" t="s">
        <v>136</v>
      </c>
      <c r="D132" s="145" t="s">
        <v>126</v>
      </c>
      <c r="E132" s="146" t="s">
        <v>137</v>
      </c>
      <c r="F132" s="147" t="s">
        <v>138</v>
      </c>
      <c r="G132" s="148" t="s">
        <v>129</v>
      </c>
      <c r="H132" s="149">
        <v>760.83</v>
      </c>
      <c r="I132" s="149">
        <v>5</v>
      </c>
      <c r="J132" s="149">
        <f t="shared" si="0"/>
        <v>3804.15</v>
      </c>
      <c r="K132" s="150"/>
      <c r="L132" s="27"/>
      <c r="M132" s="151" t="s">
        <v>1</v>
      </c>
      <c r="N132" s="152" t="s">
        <v>41</v>
      </c>
      <c r="O132" s="153">
        <v>5.3999999999999999E-2</v>
      </c>
      <c r="P132" s="153">
        <f t="shared" si="1"/>
        <v>41.084820000000001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130</v>
      </c>
      <c r="AT132" s="155" t="s">
        <v>126</v>
      </c>
      <c r="AU132" s="155" t="s">
        <v>131</v>
      </c>
      <c r="AY132" s="14" t="s">
        <v>124</v>
      </c>
      <c r="BE132" s="156">
        <f t="shared" si="4"/>
        <v>0</v>
      </c>
      <c r="BF132" s="156">
        <f t="shared" si="5"/>
        <v>3804.15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131</v>
      </c>
      <c r="BK132" s="156">
        <f t="shared" si="9"/>
        <v>3804.15</v>
      </c>
      <c r="BL132" s="14" t="s">
        <v>130</v>
      </c>
      <c r="BM132" s="155" t="s">
        <v>139</v>
      </c>
    </row>
    <row r="133" spans="1:65" s="2" customFormat="1" ht="24.2" customHeight="1">
      <c r="A133" s="26"/>
      <c r="B133" s="144"/>
      <c r="C133" s="145" t="s">
        <v>130</v>
      </c>
      <c r="D133" s="145" t="s">
        <v>126</v>
      </c>
      <c r="E133" s="146" t="s">
        <v>140</v>
      </c>
      <c r="F133" s="147" t="s">
        <v>141</v>
      </c>
      <c r="G133" s="148" t="s">
        <v>129</v>
      </c>
      <c r="H133" s="149">
        <v>760.83</v>
      </c>
      <c r="I133" s="149">
        <v>3.01</v>
      </c>
      <c r="J133" s="149">
        <f t="shared" si="0"/>
        <v>2290.1</v>
      </c>
      <c r="K133" s="150"/>
      <c r="L133" s="27"/>
      <c r="M133" s="151" t="s">
        <v>1</v>
      </c>
      <c r="N133" s="152" t="s">
        <v>41</v>
      </c>
      <c r="O133" s="153">
        <v>8.6999999999999994E-2</v>
      </c>
      <c r="P133" s="153">
        <f t="shared" si="1"/>
        <v>66.192210000000003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130</v>
      </c>
      <c r="AT133" s="155" t="s">
        <v>126</v>
      </c>
      <c r="AU133" s="155" t="s">
        <v>131</v>
      </c>
      <c r="AY133" s="14" t="s">
        <v>124</v>
      </c>
      <c r="BE133" s="156">
        <f t="shared" si="4"/>
        <v>0</v>
      </c>
      <c r="BF133" s="156">
        <f t="shared" si="5"/>
        <v>2290.1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131</v>
      </c>
      <c r="BK133" s="156">
        <f t="shared" si="9"/>
        <v>2290.1</v>
      </c>
      <c r="BL133" s="14" t="s">
        <v>130</v>
      </c>
      <c r="BM133" s="155" t="s">
        <v>142</v>
      </c>
    </row>
    <row r="134" spans="1:65" s="2" customFormat="1" ht="21.75" customHeight="1">
      <c r="A134" s="26"/>
      <c r="B134" s="144"/>
      <c r="C134" s="145" t="s">
        <v>143</v>
      </c>
      <c r="D134" s="145" t="s">
        <v>126</v>
      </c>
      <c r="E134" s="146" t="s">
        <v>144</v>
      </c>
      <c r="F134" s="147" t="s">
        <v>145</v>
      </c>
      <c r="G134" s="148" t="s">
        <v>129</v>
      </c>
      <c r="H134" s="149">
        <v>760.83</v>
      </c>
      <c r="I134" s="149">
        <v>1.03</v>
      </c>
      <c r="J134" s="149">
        <f t="shared" si="0"/>
        <v>783.65</v>
      </c>
      <c r="K134" s="150"/>
      <c r="L134" s="27"/>
      <c r="M134" s="151" t="s">
        <v>1</v>
      </c>
      <c r="N134" s="152" t="s">
        <v>41</v>
      </c>
      <c r="O134" s="153">
        <v>8.0000000000000002E-3</v>
      </c>
      <c r="P134" s="153">
        <f t="shared" si="1"/>
        <v>6.0866400000000001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130</v>
      </c>
      <c r="AT134" s="155" t="s">
        <v>126</v>
      </c>
      <c r="AU134" s="155" t="s">
        <v>131</v>
      </c>
      <c r="AY134" s="14" t="s">
        <v>124</v>
      </c>
      <c r="BE134" s="156">
        <f t="shared" si="4"/>
        <v>0</v>
      </c>
      <c r="BF134" s="156">
        <f t="shared" si="5"/>
        <v>783.65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131</v>
      </c>
      <c r="BK134" s="156">
        <f t="shared" si="9"/>
        <v>783.65</v>
      </c>
      <c r="BL134" s="14" t="s">
        <v>130</v>
      </c>
      <c r="BM134" s="155" t="s">
        <v>146</v>
      </c>
    </row>
    <row r="135" spans="1:65" s="2" customFormat="1" ht="37.9" customHeight="1">
      <c r="A135" s="26"/>
      <c r="B135" s="144"/>
      <c r="C135" s="145" t="s">
        <v>147</v>
      </c>
      <c r="D135" s="145" t="s">
        <v>126</v>
      </c>
      <c r="E135" s="146" t="s">
        <v>148</v>
      </c>
      <c r="F135" s="147" t="s">
        <v>149</v>
      </c>
      <c r="G135" s="148" t="s">
        <v>129</v>
      </c>
      <c r="H135" s="149">
        <v>8.6199999999999992</v>
      </c>
      <c r="I135" s="149">
        <v>5.21</v>
      </c>
      <c r="J135" s="149">
        <f t="shared" si="0"/>
        <v>44.91</v>
      </c>
      <c r="K135" s="150"/>
      <c r="L135" s="27"/>
      <c r="M135" s="151" t="s">
        <v>1</v>
      </c>
      <c r="N135" s="152" t="s">
        <v>41</v>
      </c>
      <c r="O135" s="153">
        <v>0.22900000000000001</v>
      </c>
      <c r="P135" s="153">
        <f t="shared" si="1"/>
        <v>1.9739799999999998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130</v>
      </c>
      <c r="AT135" s="155" t="s">
        <v>126</v>
      </c>
      <c r="AU135" s="155" t="s">
        <v>131</v>
      </c>
      <c r="AY135" s="14" t="s">
        <v>124</v>
      </c>
      <c r="BE135" s="156">
        <f t="shared" si="4"/>
        <v>0</v>
      </c>
      <c r="BF135" s="156">
        <f t="shared" si="5"/>
        <v>44.91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131</v>
      </c>
      <c r="BK135" s="156">
        <f t="shared" si="9"/>
        <v>44.91</v>
      </c>
      <c r="BL135" s="14" t="s">
        <v>130</v>
      </c>
      <c r="BM135" s="155" t="s">
        <v>150</v>
      </c>
    </row>
    <row r="136" spans="1:65" s="2" customFormat="1" ht="21.75" customHeight="1">
      <c r="A136" s="26"/>
      <c r="B136" s="144"/>
      <c r="C136" s="145" t="s">
        <v>151</v>
      </c>
      <c r="D136" s="145" t="s">
        <v>126</v>
      </c>
      <c r="E136" s="146" t="s">
        <v>152</v>
      </c>
      <c r="F136" s="147" t="s">
        <v>153</v>
      </c>
      <c r="G136" s="148" t="s">
        <v>154</v>
      </c>
      <c r="H136" s="149">
        <v>770</v>
      </c>
      <c r="I136" s="149">
        <v>0.67</v>
      </c>
      <c r="J136" s="149">
        <f t="shared" si="0"/>
        <v>515.9</v>
      </c>
      <c r="K136" s="150"/>
      <c r="L136" s="27"/>
      <c r="M136" s="151" t="s">
        <v>1</v>
      </c>
      <c r="N136" s="152" t="s">
        <v>41</v>
      </c>
      <c r="O136" s="153">
        <v>1.7000000000000001E-2</v>
      </c>
      <c r="P136" s="153">
        <f t="shared" si="1"/>
        <v>13.090000000000002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130</v>
      </c>
      <c r="AT136" s="155" t="s">
        <v>126</v>
      </c>
      <c r="AU136" s="155" t="s">
        <v>131</v>
      </c>
      <c r="AY136" s="14" t="s">
        <v>124</v>
      </c>
      <c r="BE136" s="156">
        <f t="shared" si="4"/>
        <v>0</v>
      </c>
      <c r="BF136" s="156">
        <f t="shared" si="5"/>
        <v>515.9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131</v>
      </c>
      <c r="BK136" s="156">
        <f t="shared" si="9"/>
        <v>515.9</v>
      </c>
      <c r="BL136" s="14" t="s">
        <v>130</v>
      </c>
      <c r="BM136" s="155" t="s">
        <v>155</v>
      </c>
    </row>
    <row r="137" spans="1:65" s="2" customFormat="1" ht="21.75" customHeight="1">
      <c r="A137" s="26"/>
      <c r="B137" s="144"/>
      <c r="C137" s="145" t="s">
        <v>156</v>
      </c>
      <c r="D137" s="145" t="s">
        <v>126</v>
      </c>
      <c r="E137" s="146" t="s">
        <v>157</v>
      </c>
      <c r="F137" s="147" t="s">
        <v>158</v>
      </c>
      <c r="G137" s="148" t="s">
        <v>154</v>
      </c>
      <c r="H137" s="149">
        <v>99</v>
      </c>
      <c r="I137" s="149">
        <v>0.37</v>
      </c>
      <c r="J137" s="149">
        <f t="shared" si="0"/>
        <v>36.630000000000003</v>
      </c>
      <c r="K137" s="150"/>
      <c r="L137" s="27"/>
      <c r="M137" s="151" t="s">
        <v>1</v>
      </c>
      <c r="N137" s="152" t="s">
        <v>41</v>
      </c>
      <c r="O137" s="153">
        <v>1.2E-2</v>
      </c>
      <c r="P137" s="153">
        <f t="shared" si="1"/>
        <v>1.1879999999999999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130</v>
      </c>
      <c r="AT137" s="155" t="s">
        <v>126</v>
      </c>
      <c r="AU137" s="155" t="s">
        <v>131</v>
      </c>
      <c r="AY137" s="14" t="s">
        <v>124</v>
      </c>
      <c r="BE137" s="156">
        <f t="shared" si="4"/>
        <v>0</v>
      </c>
      <c r="BF137" s="156">
        <f t="shared" si="5"/>
        <v>36.630000000000003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131</v>
      </c>
      <c r="BK137" s="156">
        <f t="shared" si="9"/>
        <v>36.630000000000003</v>
      </c>
      <c r="BL137" s="14" t="s">
        <v>130</v>
      </c>
      <c r="BM137" s="155" t="s">
        <v>159</v>
      </c>
    </row>
    <row r="138" spans="1:65" s="12" customFormat="1" ht="22.9" customHeight="1">
      <c r="B138" s="132"/>
      <c r="D138" s="133" t="s">
        <v>74</v>
      </c>
      <c r="E138" s="142" t="s">
        <v>131</v>
      </c>
      <c r="F138" s="142" t="s">
        <v>160</v>
      </c>
      <c r="J138" s="143">
        <f>BK138</f>
        <v>134885.9</v>
      </c>
      <c r="L138" s="132"/>
      <c r="M138" s="136"/>
      <c r="N138" s="137"/>
      <c r="O138" s="137"/>
      <c r="P138" s="138">
        <f>SUM(P139:P144)</f>
        <v>1007.7481</v>
      </c>
      <c r="Q138" s="137"/>
      <c r="R138" s="138">
        <f>SUM(R139:R144)</f>
        <v>1318.7802938</v>
      </c>
      <c r="S138" s="137"/>
      <c r="T138" s="139">
        <f>SUM(T139:T144)</f>
        <v>0</v>
      </c>
      <c r="AR138" s="133" t="s">
        <v>83</v>
      </c>
      <c r="AT138" s="140" t="s">
        <v>74</v>
      </c>
      <c r="AU138" s="140" t="s">
        <v>83</v>
      </c>
      <c r="AY138" s="133" t="s">
        <v>124</v>
      </c>
      <c r="BK138" s="141">
        <f>SUM(BK139:BK144)</f>
        <v>134885.9</v>
      </c>
    </row>
    <row r="139" spans="1:65" s="2" customFormat="1" ht="24.2" customHeight="1">
      <c r="A139" s="26"/>
      <c r="B139" s="144"/>
      <c r="C139" s="145" t="s">
        <v>161</v>
      </c>
      <c r="D139" s="145" t="s">
        <v>126</v>
      </c>
      <c r="E139" s="146" t="s">
        <v>162</v>
      </c>
      <c r="F139" s="147" t="s">
        <v>163</v>
      </c>
      <c r="G139" s="148" t="s">
        <v>129</v>
      </c>
      <c r="H139" s="149">
        <v>230.83</v>
      </c>
      <c r="I139" s="149">
        <v>67.569999999999993</v>
      </c>
      <c r="J139" s="149">
        <f t="shared" ref="J139:J144" si="10">ROUND(I139*H139,2)</f>
        <v>15597.18</v>
      </c>
      <c r="K139" s="150"/>
      <c r="L139" s="27"/>
      <c r="M139" s="151" t="s">
        <v>1</v>
      </c>
      <c r="N139" s="152" t="s">
        <v>41</v>
      </c>
      <c r="O139" s="153">
        <v>1.097</v>
      </c>
      <c r="P139" s="153">
        <f t="shared" ref="P139:P144" si="11">O139*H139</f>
        <v>253.22051000000002</v>
      </c>
      <c r="Q139" s="153">
        <v>2.0699999999999998</v>
      </c>
      <c r="R139" s="153">
        <f t="shared" ref="R139:R144" si="12">Q139*H139</f>
        <v>477.81810000000002</v>
      </c>
      <c r="S139" s="153">
        <v>0</v>
      </c>
      <c r="T139" s="154">
        <f t="shared" ref="T139:T144" si="13"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130</v>
      </c>
      <c r="AT139" s="155" t="s">
        <v>126</v>
      </c>
      <c r="AU139" s="155" t="s">
        <v>131</v>
      </c>
      <c r="AY139" s="14" t="s">
        <v>124</v>
      </c>
      <c r="BE139" s="156">
        <f t="shared" ref="BE139:BE144" si="14">IF(N139="základná",J139,0)</f>
        <v>0</v>
      </c>
      <c r="BF139" s="156">
        <f t="shared" ref="BF139:BF144" si="15">IF(N139="znížená",J139,0)</f>
        <v>15597.18</v>
      </c>
      <c r="BG139" s="156">
        <f t="shared" ref="BG139:BG144" si="16">IF(N139="zákl. prenesená",J139,0)</f>
        <v>0</v>
      </c>
      <c r="BH139" s="156">
        <f t="shared" ref="BH139:BH144" si="17">IF(N139="zníž. prenesená",J139,0)</f>
        <v>0</v>
      </c>
      <c r="BI139" s="156">
        <f t="shared" ref="BI139:BI144" si="18">IF(N139="nulová",J139,0)</f>
        <v>0</v>
      </c>
      <c r="BJ139" s="14" t="s">
        <v>131</v>
      </c>
      <c r="BK139" s="156">
        <f t="shared" ref="BK139:BK144" si="19">ROUND(I139*H139,2)</f>
        <v>15597.18</v>
      </c>
      <c r="BL139" s="14" t="s">
        <v>130</v>
      </c>
      <c r="BM139" s="155" t="s">
        <v>164</v>
      </c>
    </row>
    <row r="140" spans="1:65" s="2" customFormat="1" ht="24.2" customHeight="1">
      <c r="A140" s="26"/>
      <c r="B140" s="144"/>
      <c r="C140" s="145" t="s">
        <v>165</v>
      </c>
      <c r="D140" s="145" t="s">
        <v>126</v>
      </c>
      <c r="E140" s="146" t="s">
        <v>166</v>
      </c>
      <c r="F140" s="147" t="s">
        <v>167</v>
      </c>
      <c r="G140" s="148" t="s">
        <v>129</v>
      </c>
      <c r="H140" s="149">
        <v>78.13</v>
      </c>
      <c r="I140" s="149">
        <v>144.07</v>
      </c>
      <c r="J140" s="149">
        <f t="shared" si="10"/>
        <v>11256.19</v>
      </c>
      <c r="K140" s="150"/>
      <c r="L140" s="27"/>
      <c r="M140" s="151" t="s">
        <v>1</v>
      </c>
      <c r="N140" s="152" t="s">
        <v>41</v>
      </c>
      <c r="O140" s="153">
        <v>0.61799999999999999</v>
      </c>
      <c r="P140" s="153">
        <f t="shared" si="11"/>
        <v>48.284339999999993</v>
      </c>
      <c r="Q140" s="153">
        <v>2.23543</v>
      </c>
      <c r="R140" s="153">
        <f t="shared" si="12"/>
        <v>174.6541459</v>
      </c>
      <c r="S140" s="153">
        <v>0</v>
      </c>
      <c r="T140" s="154">
        <f t="shared" si="1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130</v>
      </c>
      <c r="AT140" s="155" t="s">
        <v>126</v>
      </c>
      <c r="AU140" s="155" t="s">
        <v>131</v>
      </c>
      <c r="AY140" s="14" t="s">
        <v>124</v>
      </c>
      <c r="BE140" s="156">
        <f t="shared" si="14"/>
        <v>0</v>
      </c>
      <c r="BF140" s="156">
        <f t="shared" si="15"/>
        <v>11256.19</v>
      </c>
      <c r="BG140" s="156">
        <f t="shared" si="16"/>
        <v>0</v>
      </c>
      <c r="BH140" s="156">
        <f t="shared" si="17"/>
        <v>0</v>
      </c>
      <c r="BI140" s="156">
        <f t="shared" si="18"/>
        <v>0</v>
      </c>
      <c r="BJ140" s="14" t="s">
        <v>131</v>
      </c>
      <c r="BK140" s="156">
        <f t="shared" si="19"/>
        <v>11256.19</v>
      </c>
      <c r="BL140" s="14" t="s">
        <v>130</v>
      </c>
      <c r="BM140" s="155" t="s">
        <v>168</v>
      </c>
    </row>
    <row r="141" spans="1:65" s="2" customFormat="1" ht="37.9" customHeight="1">
      <c r="A141" s="26"/>
      <c r="B141" s="144"/>
      <c r="C141" s="145" t="s">
        <v>169</v>
      </c>
      <c r="D141" s="145" t="s">
        <v>126</v>
      </c>
      <c r="E141" s="146" t="s">
        <v>170</v>
      </c>
      <c r="F141" s="147" t="s">
        <v>171</v>
      </c>
      <c r="G141" s="148" t="s">
        <v>129</v>
      </c>
      <c r="H141" s="149">
        <v>266.81</v>
      </c>
      <c r="I141" s="149">
        <v>194.72</v>
      </c>
      <c r="J141" s="149">
        <f t="shared" si="10"/>
        <v>51953.24</v>
      </c>
      <c r="K141" s="150"/>
      <c r="L141" s="27"/>
      <c r="M141" s="151" t="s">
        <v>1</v>
      </c>
      <c r="N141" s="152" t="s">
        <v>41</v>
      </c>
      <c r="O141" s="153">
        <v>1.115</v>
      </c>
      <c r="P141" s="153">
        <f t="shared" si="11"/>
        <v>297.49315000000001</v>
      </c>
      <c r="Q141" s="153">
        <v>2.3919100000000002</v>
      </c>
      <c r="R141" s="153">
        <f t="shared" si="12"/>
        <v>638.18550710000011</v>
      </c>
      <c r="S141" s="153">
        <v>0</v>
      </c>
      <c r="T141" s="154">
        <f t="shared" si="1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130</v>
      </c>
      <c r="AT141" s="155" t="s">
        <v>126</v>
      </c>
      <c r="AU141" s="155" t="s">
        <v>131</v>
      </c>
      <c r="AY141" s="14" t="s">
        <v>124</v>
      </c>
      <c r="BE141" s="156">
        <f t="shared" si="14"/>
        <v>0</v>
      </c>
      <c r="BF141" s="156">
        <f t="shared" si="15"/>
        <v>51953.24</v>
      </c>
      <c r="BG141" s="156">
        <f t="shared" si="16"/>
        <v>0</v>
      </c>
      <c r="BH141" s="156">
        <f t="shared" si="17"/>
        <v>0</v>
      </c>
      <c r="BI141" s="156">
        <f t="shared" si="18"/>
        <v>0</v>
      </c>
      <c r="BJ141" s="14" t="s">
        <v>131</v>
      </c>
      <c r="BK141" s="156">
        <f t="shared" si="19"/>
        <v>51953.24</v>
      </c>
      <c r="BL141" s="14" t="s">
        <v>130</v>
      </c>
      <c r="BM141" s="155" t="s">
        <v>172</v>
      </c>
    </row>
    <row r="142" spans="1:65" s="2" customFormat="1" ht="24.2" customHeight="1">
      <c r="A142" s="26"/>
      <c r="B142" s="144"/>
      <c r="C142" s="145" t="s">
        <v>173</v>
      </c>
      <c r="D142" s="145" t="s">
        <v>126</v>
      </c>
      <c r="E142" s="146" t="s">
        <v>174</v>
      </c>
      <c r="F142" s="147" t="s">
        <v>175</v>
      </c>
      <c r="G142" s="148" t="s">
        <v>154</v>
      </c>
      <c r="H142" s="149">
        <v>43.9</v>
      </c>
      <c r="I142" s="149">
        <v>42.72</v>
      </c>
      <c r="J142" s="149">
        <f t="shared" si="10"/>
        <v>1875.41</v>
      </c>
      <c r="K142" s="150"/>
      <c r="L142" s="27"/>
      <c r="M142" s="151" t="s">
        <v>1</v>
      </c>
      <c r="N142" s="152" t="s">
        <v>41</v>
      </c>
      <c r="O142" s="153">
        <v>1.085</v>
      </c>
      <c r="P142" s="153">
        <f t="shared" si="11"/>
        <v>47.631499999999996</v>
      </c>
      <c r="Q142" s="153">
        <v>8.1600000000000006E-3</v>
      </c>
      <c r="R142" s="153">
        <f t="shared" si="12"/>
        <v>0.35822399999999999</v>
      </c>
      <c r="S142" s="153">
        <v>0</v>
      </c>
      <c r="T142" s="154">
        <f t="shared" si="1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130</v>
      </c>
      <c r="AT142" s="155" t="s">
        <v>126</v>
      </c>
      <c r="AU142" s="155" t="s">
        <v>131</v>
      </c>
      <c r="AY142" s="14" t="s">
        <v>124</v>
      </c>
      <c r="BE142" s="156">
        <f t="shared" si="14"/>
        <v>0</v>
      </c>
      <c r="BF142" s="156">
        <f t="shared" si="15"/>
        <v>1875.41</v>
      </c>
      <c r="BG142" s="156">
        <f t="shared" si="16"/>
        <v>0</v>
      </c>
      <c r="BH142" s="156">
        <f t="shared" si="17"/>
        <v>0</v>
      </c>
      <c r="BI142" s="156">
        <f t="shared" si="18"/>
        <v>0</v>
      </c>
      <c r="BJ142" s="14" t="s">
        <v>131</v>
      </c>
      <c r="BK142" s="156">
        <f t="shared" si="19"/>
        <v>1875.41</v>
      </c>
      <c r="BL142" s="14" t="s">
        <v>130</v>
      </c>
      <c r="BM142" s="155" t="s">
        <v>176</v>
      </c>
    </row>
    <row r="143" spans="1:65" s="2" customFormat="1" ht="24.2" customHeight="1">
      <c r="A143" s="26"/>
      <c r="B143" s="144"/>
      <c r="C143" s="145" t="s">
        <v>177</v>
      </c>
      <c r="D143" s="145" t="s">
        <v>126</v>
      </c>
      <c r="E143" s="146" t="s">
        <v>178</v>
      </c>
      <c r="F143" s="147" t="s">
        <v>179</v>
      </c>
      <c r="G143" s="148" t="s">
        <v>154</v>
      </c>
      <c r="H143" s="149">
        <v>43.9</v>
      </c>
      <c r="I143" s="149">
        <v>7.54</v>
      </c>
      <c r="J143" s="149">
        <f t="shared" si="10"/>
        <v>331.01</v>
      </c>
      <c r="K143" s="150"/>
      <c r="L143" s="27"/>
      <c r="M143" s="151" t="s">
        <v>1</v>
      </c>
      <c r="N143" s="152" t="s">
        <v>41</v>
      </c>
      <c r="O143" s="153">
        <v>0.28199999999999997</v>
      </c>
      <c r="P143" s="153">
        <f t="shared" si="11"/>
        <v>12.379799999999998</v>
      </c>
      <c r="Q143" s="153">
        <v>0</v>
      </c>
      <c r="R143" s="153">
        <f t="shared" si="12"/>
        <v>0</v>
      </c>
      <c r="S143" s="153">
        <v>0</v>
      </c>
      <c r="T143" s="154">
        <f t="shared" si="1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130</v>
      </c>
      <c r="AT143" s="155" t="s">
        <v>126</v>
      </c>
      <c r="AU143" s="155" t="s">
        <v>131</v>
      </c>
      <c r="AY143" s="14" t="s">
        <v>124</v>
      </c>
      <c r="BE143" s="156">
        <f t="shared" si="14"/>
        <v>0</v>
      </c>
      <c r="BF143" s="156">
        <f t="shared" si="15"/>
        <v>331.01</v>
      </c>
      <c r="BG143" s="156">
        <f t="shared" si="16"/>
        <v>0</v>
      </c>
      <c r="BH143" s="156">
        <f t="shared" si="17"/>
        <v>0</v>
      </c>
      <c r="BI143" s="156">
        <f t="shared" si="18"/>
        <v>0</v>
      </c>
      <c r="BJ143" s="14" t="s">
        <v>131</v>
      </c>
      <c r="BK143" s="156">
        <f t="shared" si="19"/>
        <v>331.01</v>
      </c>
      <c r="BL143" s="14" t="s">
        <v>130</v>
      </c>
      <c r="BM143" s="155" t="s">
        <v>180</v>
      </c>
    </row>
    <row r="144" spans="1:65" s="2" customFormat="1" ht="16.5" customHeight="1">
      <c r="A144" s="26"/>
      <c r="B144" s="144"/>
      <c r="C144" s="145" t="s">
        <v>181</v>
      </c>
      <c r="D144" s="145" t="s">
        <v>126</v>
      </c>
      <c r="E144" s="146" t="s">
        <v>182</v>
      </c>
      <c r="F144" s="147" t="s">
        <v>183</v>
      </c>
      <c r="G144" s="148" t="s">
        <v>184</v>
      </c>
      <c r="H144" s="149">
        <v>23.08</v>
      </c>
      <c r="I144" s="149">
        <v>2334.1799999999998</v>
      </c>
      <c r="J144" s="149">
        <f t="shared" si="10"/>
        <v>53872.87</v>
      </c>
      <c r="K144" s="150"/>
      <c r="L144" s="27"/>
      <c r="M144" s="151" t="s">
        <v>1</v>
      </c>
      <c r="N144" s="152" t="s">
        <v>41</v>
      </c>
      <c r="O144" s="153">
        <v>15.11</v>
      </c>
      <c r="P144" s="153">
        <f t="shared" si="11"/>
        <v>348.73879999999997</v>
      </c>
      <c r="Q144" s="153">
        <v>1.20296</v>
      </c>
      <c r="R144" s="153">
        <f t="shared" si="12"/>
        <v>27.7643168</v>
      </c>
      <c r="S144" s="153">
        <v>0</v>
      </c>
      <c r="T144" s="154">
        <f t="shared" si="1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130</v>
      </c>
      <c r="AT144" s="155" t="s">
        <v>126</v>
      </c>
      <c r="AU144" s="155" t="s">
        <v>131</v>
      </c>
      <c r="AY144" s="14" t="s">
        <v>124</v>
      </c>
      <c r="BE144" s="156">
        <f t="shared" si="14"/>
        <v>0</v>
      </c>
      <c r="BF144" s="156">
        <f t="shared" si="15"/>
        <v>53872.87</v>
      </c>
      <c r="BG144" s="156">
        <f t="shared" si="16"/>
        <v>0</v>
      </c>
      <c r="BH144" s="156">
        <f t="shared" si="17"/>
        <v>0</v>
      </c>
      <c r="BI144" s="156">
        <f t="shared" si="18"/>
        <v>0</v>
      </c>
      <c r="BJ144" s="14" t="s">
        <v>131</v>
      </c>
      <c r="BK144" s="156">
        <f t="shared" si="19"/>
        <v>53872.87</v>
      </c>
      <c r="BL144" s="14" t="s">
        <v>130</v>
      </c>
      <c r="BM144" s="155" t="s">
        <v>185</v>
      </c>
    </row>
    <row r="145" spans="1:65" s="12" customFormat="1" ht="22.9" customHeight="1">
      <c r="B145" s="132"/>
      <c r="D145" s="133" t="s">
        <v>74</v>
      </c>
      <c r="E145" s="142" t="s">
        <v>136</v>
      </c>
      <c r="F145" s="142" t="s">
        <v>186</v>
      </c>
      <c r="J145" s="143">
        <f>BK145</f>
        <v>167144.59000000003</v>
      </c>
      <c r="L145" s="132"/>
      <c r="M145" s="136"/>
      <c r="N145" s="137"/>
      <c r="O145" s="137"/>
      <c r="P145" s="138">
        <f>SUM(P146:P150)</f>
        <v>2002.5425699999998</v>
      </c>
      <c r="Q145" s="137"/>
      <c r="R145" s="138">
        <f>SUM(R146:R150)</f>
        <v>851.38966989999983</v>
      </c>
      <c r="S145" s="137"/>
      <c r="T145" s="139">
        <f>SUM(T146:T150)</f>
        <v>0</v>
      </c>
      <c r="AR145" s="133" t="s">
        <v>83</v>
      </c>
      <c r="AT145" s="140" t="s">
        <v>74</v>
      </c>
      <c r="AU145" s="140" t="s">
        <v>83</v>
      </c>
      <c r="AY145" s="133" t="s">
        <v>124</v>
      </c>
      <c r="BK145" s="141">
        <f>SUM(BK146:BK150)</f>
        <v>167144.59000000003</v>
      </c>
    </row>
    <row r="146" spans="1:65" s="2" customFormat="1" ht="37.9" customHeight="1">
      <c r="A146" s="26"/>
      <c r="B146" s="144"/>
      <c r="C146" s="145" t="s">
        <v>187</v>
      </c>
      <c r="D146" s="145" t="s">
        <v>126</v>
      </c>
      <c r="E146" s="146" t="s">
        <v>188</v>
      </c>
      <c r="F146" s="147" t="s">
        <v>189</v>
      </c>
      <c r="G146" s="148" t="s">
        <v>129</v>
      </c>
      <c r="H146" s="149">
        <v>347.2</v>
      </c>
      <c r="I146" s="149">
        <v>242.72</v>
      </c>
      <c r="J146" s="149">
        <f>ROUND(I146*H146,2)</f>
        <v>84272.38</v>
      </c>
      <c r="K146" s="150"/>
      <c r="L146" s="27"/>
      <c r="M146" s="151" t="s">
        <v>1</v>
      </c>
      <c r="N146" s="152" t="s">
        <v>41</v>
      </c>
      <c r="O146" s="153">
        <v>2.419</v>
      </c>
      <c r="P146" s="153">
        <f>O146*H146</f>
        <v>839.8768</v>
      </c>
      <c r="Q146" s="153">
        <v>2.38828</v>
      </c>
      <c r="R146" s="153">
        <f>Q146*H146</f>
        <v>829.21081599999991</v>
      </c>
      <c r="S146" s="153">
        <v>0</v>
      </c>
      <c r="T146" s="154">
        <f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130</v>
      </c>
      <c r="AT146" s="155" t="s">
        <v>126</v>
      </c>
      <c r="AU146" s="155" t="s">
        <v>131</v>
      </c>
      <c r="AY146" s="14" t="s">
        <v>124</v>
      </c>
      <c r="BE146" s="156">
        <f>IF(N146="základná",J146,0)</f>
        <v>0</v>
      </c>
      <c r="BF146" s="156">
        <f>IF(N146="znížená",J146,0)</f>
        <v>84272.38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4" t="s">
        <v>131</v>
      </c>
      <c r="BK146" s="156">
        <f>ROUND(I146*H146,2)</f>
        <v>84272.38</v>
      </c>
      <c r="BL146" s="14" t="s">
        <v>130</v>
      </c>
      <c r="BM146" s="155" t="s">
        <v>190</v>
      </c>
    </row>
    <row r="147" spans="1:65" s="2" customFormat="1" ht="24.2" customHeight="1">
      <c r="A147" s="26"/>
      <c r="B147" s="144"/>
      <c r="C147" s="145" t="s">
        <v>191</v>
      </c>
      <c r="D147" s="145" t="s">
        <v>126</v>
      </c>
      <c r="E147" s="146" t="s">
        <v>192</v>
      </c>
      <c r="F147" s="147" t="s">
        <v>193</v>
      </c>
      <c r="G147" s="148" t="s">
        <v>194</v>
      </c>
      <c r="H147" s="149">
        <v>96.4</v>
      </c>
      <c r="I147" s="149">
        <v>145.65</v>
      </c>
      <c r="J147" s="149">
        <f>ROUND(I147*H147,2)</f>
        <v>14040.66</v>
      </c>
      <c r="K147" s="150"/>
      <c r="L147" s="27"/>
      <c r="M147" s="151" t="s">
        <v>1</v>
      </c>
      <c r="N147" s="152" t="s">
        <v>41</v>
      </c>
      <c r="O147" s="153">
        <v>3.6240000000000001</v>
      </c>
      <c r="P147" s="153">
        <f>O147*H147</f>
        <v>349.35360000000003</v>
      </c>
      <c r="Q147" s="153">
        <v>0</v>
      </c>
      <c r="R147" s="153">
        <f>Q147*H147</f>
        <v>0</v>
      </c>
      <c r="S147" s="153">
        <v>0</v>
      </c>
      <c r="T147" s="154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130</v>
      </c>
      <c r="AT147" s="155" t="s">
        <v>126</v>
      </c>
      <c r="AU147" s="155" t="s">
        <v>131</v>
      </c>
      <c r="AY147" s="14" t="s">
        <v>124</v>
      </c>
      <c r="BE147" s="156">
        <f>IF(N147="základná",J147,0)</f>
        <v>0</v>
      </c>
      <c r="BF147" s="156">
        <f>IF(N147="znížená",J147,0)</f>
        <v>14040.66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4" t="s">
        <v>131</v>
      </c>
      <c r="BK147" s="156">
        <f>ROUND(I147*H147,2)</f>
        <v>14040.66</v>
      </c>
      <c r="BL147" s="14" t="s">
        <v>130</v>
      </c>
      <c r="BM147" s="155" t="s">
        <v>195</v>
      </c>
    </row>
    <row r="148" spans="1:65" s="2" customFormat="1" ht="24.2" customHeight="1">
      <c r="A148" s="26"/>
      <c r="B148" s="144"/>
      <c r="C148" s="145" t="s">
        <v>196</v>
      </c>
      <c r="D148" s="145" t="s">
        <v>126</v>
      </c>
      <c r="E148" s="146" t="s">
        <v>197</v>
      </c>
      <c r="F148" s="147" t="s">
        <v>198</v>
      </c>
      <c r="G148" s="148" t="s">
        <v>154</v>
      </c>
      <c r="H148" s="149">
        <v>983.26</v>
      </c>
      <c r="I148" s="149">
        <v>15.23</v>
      </c>
      <c r="J148" s="149">
        <f>ROUND(I148*H148,2)</f>
        <v>14975.05</v>
      </c>
      <c r="K148" s="150"/>
      <c r="L148" s="27"/>
      <c r="M148" s="151" t="s">
        <v>1</v>
      </c>
      <c r="N148" s="152" t="s">
        <v>41</v>
      </c>
      <c r="O148" s="153">
        <v>0.34499999999999997</v>
      </c>
      <c r="P148" s="153">
        <f>O148*H148</f>
        <v>339.22469999999998</v>
      </c>
      <c r="Q148" s="153">
        <v>1.5399999999999999E-3</v>
      </c>
      <c r="R148" s="153">
        <f>Q148*H148</f>
        <v>1.5142203999999999</v>
      </c>
      <c r="S148" s="153">
        <v>0</v>
      </c>
      <c r="T148" s="154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130</v>
      </c>
      <c r="AT148" s="155" t="s">
        <v>126</v>
      </c>
      <c r="AU148" s="155" t="s">
        <v>131</v>
      </c>
      <c r="AY148" s="14" t="s">
        <v>124</v>
      </c>
      <c r="BE148" s="156">
        <f>IF(N148="základná",J148,0)</f>
        <v>0</v>
      </c>
      <c r="BF148" s="156">
        <f>IF(N148="znížená",J148,0)</f>
        <v>14975.05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4" t="s">
        <v>131</v>
      </c>
      <c r="BK148" s="156">
        <f>ROUND(I148*H148,2)</f>
        <v>14975.05</v>
      </c>
      <c r="BL148" s="14" t="s">
        <v>130</v>
      </c>
      <c r="BM148" s="155" t="s">
        <v>199</v>
      </c>
    </row>
    <row r="149" spans="1:65" s="2" customFormat="1" ht="24.2" customHeight="1">
      <c r="A149" s="26"/>
      <c r="B149" s="144"/>
      <c r="C149" s="145" t="s">
        <v>200</v>
      </c>
      <c r="D149" s="145" t="s">
        <v>126</v>
      </c>
      <c r="E149" s="146" t="s">
        <v>201</v>
      </c>
      <c r="F149" s="147" t="s">
        <v>202</v>
      </c>
      <c r="G149" s="148" t="s">
        <v>194</v>
      </c>
      <c r="H149" s="149">
        <v>96.4</v>
      </c>
      <c r="I149" s="149">
        <v>84.33</v>
      </c>
      <c r="J149" s="149">
        <f>ROUND(I149*H149,2)</f>
        <v>8129.41</v>
      </c>
      <c r="K149" s="150"/>
      <c r="L149" s="27"/>
      <c r="M149" s="151" t="s">
        <v>1</v>
      </c>
      <c r="N149" s="152" t="s">
        <v>41</v>
      </c>
      <c r="O149" s="153">
        <v>2.0250499999999998</v>
      </c>
      <c r="P149" s="153">
        <f>O149*H149</f>
        <v>195.21482</v>
      </c>
      <c r="Q149" s="153">
        <v>6.2E-4</v>
      </c>
      <c r="R149" s="153">
        <f>Q149*H149</f>
        <v>5.9768000000000002E-2</v>
      </c>
      <c r="S149" s="153">
        <v>0</v>
      </c>
      <c r="T149" s="154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130</v>
      </c>
      <c r="AT149" s="155" t="s">
        <v>126</v>
      </c>
      <c r="AU149" s="155" t="s">
        <v>131</v>
      </c>
      <c r="AY149" s="14" t="s">
        <v>124</v>
      </c>
      <c r="BE149" s="156">
        <f>IF(N149="základná",J149,0)</f>
        <v>0</v>
      </c>
      <c r="BF149" s="156">
        <f>IF(N149="znížená",J149,0)</f>
        <v>8129.41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4" t="s">
        <v>131</v>
      </c>
      <c r="BK149" s="156">
        <f>ROUND(I149*H149,2)</f>
        <v>8129.41</v>
      </c>
      <c r="BL149" s="14" t="s">
        <v>130</v>
      </c>
      <c r="BM149" s="155" t="s">
        <v>203</v>
      </c>
    </row>
    <row r="150" spans="1:65" s="2" customFormat="1" ht="24.2" customHeight="1">
      <c r="A150" s="26"/>
      <c r="B150" s="144"/>
      <c r="C150" s="145" t="s">
        <v>204</v>
      </c>
      <c r="D150" s="145" t="s">
        <v>126</v>
      </c>
      <c r="E150" s="146" t="s">
        <v>205</v>
      </c>
      <c r="F150" s="147" t="s">
        <v>206</v>
      </c>
      <c r="G150" s="148" t="s">
        <v>184</v>
      </c>
      <c r="H150" s="149">
        <v>20.07</v>
      </c>
      <c r="I150" s="149">
        <v>2278.38</v>
      </c>
      <c r="J150" s="149">
        <f>ROUND(I150*H150,2)</f>
        <v>45727.09</v>
      </c>
      <c r="K150" s="150"/>
      <c r="L150" s="27"/>
      <c r="M150" s="151" t="s">
        <v>1</v>
      </c>
      <c r="N150" s="152" t="s">
        <v>41</v>
      </c>
      <c r="O150" s="153">
        <v>13.895</v>
      </c>
      <c r="P150" s="153">
        <f>O150*H150</f>
        <v>278.87265000000002</v>
      </c>
      <c r="Q150" s="153">
        <v>1.0266500000000001</v>
      </c>
      <c r="R150" s="153">
        <f>Q150*H150</f>
        <v>20.604865500000002</v>
      </c>
      <c r="S150" s="153">
        <v>0</v>
      </c>
      <c r="T150" s="154">
        <f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130</v>
      </c>
      <c r="AT150" s="155" t="s">
        <v>126</v>
      </c>
      <c r="AU150" s="155" t="s">
        <v>131</v>
      </c>
      <c r="AY150" s="14" t="s">
        <v>124</v>
      </c>
      <c r="BE150" s="156">
        <f>IF(N150="základná",J150,0)</f>
        <v>0</v>
      </c>
      <c r="BF150" s="156">
        <f>IF(N150="znížená",J150,0)</f>
        <v>45727.09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4" t="s">
        <v>131</v>
      </c>
      <c r="BK150" s="156">
        <f>ROUND(I150*H150,2)</f>
        <v>45727.09</v>
      </c>
      <c r="BL150" s="14" t="s">
        <v>130</v>
      </c>
      <c r="BM150" s="155" t="s">
        <v>207</v>
      </c>
    </row>
    <row r="151" spans="1:65" s="12" customFormat="1" ht="22.9" customHeight="1">
      <c r="B151" s="132"/>
      <c r="D151" s="133" t="s">
        <v>74</v>
      </c>
      <c r="E151" s="142" t="s">
        <v>147</v>
      </c>
      <c r="F151" s="142" t="s">
        <v>208</v>
      </c>
      <c r="J151" s="143">
        <f>BK151</f>
        <v>6241.4400000000005</v>
      </c>
      <c r="L151" s="132"/>
      <c r="M151" s="136"/>
      <c r="N151" s="137"/>
      <c r="O151" s="137"/>
      <c r="P151" s="138">
        <f>SUM(P152:P153)</f>
        <v>16.086199999999998</v>
      </c>
      <c r="Q151" s="137"/>
      <c r="R151" s="138">
        <f>SUM(R152:R153)</f>
        <v>0.72387899999999994</v>
      </c>
      <c r="S151" s="137"/>
      <c r="T151" s="139">
        <f>SUM(T152:T153)</f>
        <v>0</v>
      </c>
      <c r="AR151" s="133" t="s">
        <v>83</v>
      </c>
      <c r="AT151" s="140" t="s">
        <v>74</v>
      </c>
      <c r="AU151" s="140" t="s">
        <v>83</v>
      </c>
      <c r="AY151" s="133" t="s">
        <v>124</v>
      </c>
      <c r="BK151" s="141">
        <f>SUM(BK152:BK153)</f>
        <v>6241.4400000000005</v>
      </c>
    </row>
    <row r="152" spans="1:65" s="2" customFormat="1" ht="21.75" customHeight="1">
      <c r="A152" s="26"/>
      <c r="B152" s="144"/>
      <c r="C152" s="145" t="s">
        <v>7</v>
      </c>
      <c r="D152" s="145" t="s">
        <v>126</v>
      </c>
      <c r="E152" s="146" t="s">
        <v>209</v>
      </c>
      <c r="F152" s="147" t="s">
        <v>210</v>
      </c>
      <c r="G152" s="148" t="s">
        <v>154</v>
      </c>
      <c r="H152" s="149">
        <v>1608.62</v>
      </c>
      <c r="I152" s="149">
        <v>0.23</v>
      </c>
      <c r="J152" s="149">
        <f>ROUND(I152*H152,2)</f>
        <v>369.98</v>
      </c>
      <c r="K152" s="150"/>
      <c r="L152" s="27"/>
      <c r="M152" s="151" t="s">
        <v>1</v>
      </c>
      <c r="N152" s="152" t="s">
        <v>41</v>
      </c>
      <c r="O152" s="153">
        <v>0.01</v>
      </c>
      <c r="P152" s="153">
        <f>O152*H152</f>
        <v>16.086199999999998</v>
      </c>
      <c r="Q152" s="153">
        <v>0</v>
      </c>
      <c r="R152" s="153">
        <f>Q152*H152</f>
        <v>0</v>
      </c>
      <c r="S152" s="153">
        <v>0</v>
      </c>
      <c r="T152" s="154">
        <f>S152*H152</f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130</v>
      </c>
      <c r="AT152" s="155" t="s">
        <v>126</v>
      </c>
      <c r="AU152" s="155" t="s">
        <v>131</v>
      </c>
      <c r="AY152" s="14" t="s">
        <v>124</v>
      </c>
      <c r="BE152" s="156">
        <f>IF(N152="základná",J152,0)</f>
        <v>0</v>
      </c>
      <c r="BF152" s="156">
        <f>IF(N152="znížená",J152,0)</f>
        <v>369.98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4" t="s">
        <v>131</v>
      </c>
      <c r="BK152" s="156">
        <f>ROUND(I152*H152,2)</f>
        <v>369.98</v>
      </c>
      <c r="BL152" s="14" t="s">
        <v>130</v>
      </c>
      <c r="BM152" s="155" t="s">
        <v>211</v>
      </c>
    </row>
    <row r="153" spans="1:65" s="2" customFormat="1" ht="16.5" customHeight="1">
      <c r="A153" s="26"/>
      <c r="B153" s="144"/>
      <c r="C153" s="157" t="s">
        <v>212</v>
      </c>
      <c r="D153" s="157" t="s">
        <v>213</v>
      </c>
      <c r="E153" s="158" t="s">
        <v>214</v>
      </c>
      <c r="F153" s="159" t="s">
        <v>215</v>
      </c>
      <c r="G153" s="160" t="s">
        <v>154</v>
      </c>
      <c r="H153" s="161">
        <v>1608.62</v>
      </c>
      <c r="I153" s="161">
        <v>3.65</v>
      </c>
      <c r="J153" s="161">
        <f>ROUND(I153*H153,2)</f>
        <v>5871.46</v>
      </c>
      <c r="K153" s="162"/>
      <c r="L153" s="163"/>
      <c r="M153" s="164" t="s">
        <v>1</v>
      </c>
      <c r="N153" s="165" t="s">
        <v>41</v>
      </c>
      <c r="O153" s="153">
        <v>0</v>
      </c>
      <c r="P153" s="153">
        <f>O153*H153</f>
        <v>0</v>
      </c>
      <c r="Q153" s="153">
        <v>4.4999999999999999E-4</v>
      </c>
      <c r="R153" s="153">
        <f>Q153*H153</f>
        <v>0.72387899999999994</v>
      </c>
      <c r="S153" s="153">
        <v>0</v>
      </c>
      <c r="T153" s="154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216</v>
      </c>
      <c r="AT153" s="155" t="s">
        <v>213</v>
      </c>
      <c r="AU153" s="155" t="s">
        <v>131</v>
      </c>
      <c r="AY153" s="14" t="s">
        <v>124</v>
      </c>
      <c r="BE153" s="156">
        <f>IF(N153="základná",J153,0)</f>
        <v>0</v>
      </c>
      <c r="BF153" s="156">
        <f>IF(N153="znížená",J153,0)</f>
        <v>5871.46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4" t="s">
        <v>131</v>
      </c>
      <c r="BK153" s="156">
        <f>ROUND(I153*H153,2)</f>
        <v>5871.46</v>
      </c>
      <c r="BL153" s="14" t="s">
        <v>191</v>
      </c>
      <c r="BM153" s="155" t="s">
        <v>217</v>
      </c>
    </row>
    <row r="154" spans="1:65" s="12" customFormat="1" ht="22.9" customHeight="1">
      <c r="B154" s="132"/>
      <c r="D154" s="133" t="s">
        <v>74</v>
      </c>
      <c r="E154" s="142" t="s">
        <v>161</v>
      </c>
      <c r="F154" s="142" t="s">
        <v>218</v>
      </c>
      <c r="J154" s="143">
        <f>BK154</f>
        <v>30161.45</v>
      </c>
      <c r="L154" s="132"/>
      <c r="M154" s="136"/>
      <c r="N154" s="137"/>
      <c r="O154" s="137"/>
      <c r="P154" s="138">
        <f>SUM(P155:P158)</f>
        <v>461.40390000000002</v>
      </c>
      <c r="Q154" s="137"/>
      <c r="R154" s="138">
        <f>SUM(R155:R158)</f>
        <v>49.593552000000003</v>
      </c>
      <c r="S154" s="137"/>
      <c r="T154" s="139">
        <f>SUM(T155:T158)</f>
        <v>0</v>
      </c>
      <c r="AR154" s="133" t="s">
        <v>83</v>
      </c>
      <c r="AT154" s="140" t="s">
        <v>74</v>
      </c>
      <c r="AU154" s="140" t="s">
        <v>83</v>
      </c>
      <c r="AY154" s="133" t="s">
        <v>124</v>
      </c>
      <c r="BK154" s="141">
        <f>SUM(BK155:BK158)</f>
        <v>30161.45</v>
      </c>
    </row>
    <row r="155" spans="1:65" s="2" customFormat="1" ht="24.2" customHeight="1">
      <c r="A155" s="26"/>
      <c r="B155" s="144"/>
      <c r="C155" s="145" t="s">
        <v>219</v>
      </c>
      <c r="D155" s="145" t="s">
        <v>126</v>
      </c>
      <c r="E155" s="146" t="s">
        <v>220</v>
      </c>
      <c r="F155" s="147" t="s">
        <v>221</v>
      </c>
      <c r="G155" s="148" t="s">
        <v>194</v>
      </c>
      <c r="H155" s="149">
        <v>506.1</v>
      </c>
      <c r="I155" s="149">
        <v>34.94</v>
      </c>
      <c r="J155" s="149">
        <f>ROUND(I155*H155,2)</f>
        <v>17683.13</v>
      </c>
      <c r="K155" s="150"/>
      <c r="L155" s="27"/>
      <c r="M155" s="151" t="s">
        <v>1</v>
      </c>
      <c r="N155" s="152" t="s">
        <v>41</v>
      </c>
      <c r="O155" s="153">
        <v>0.45200000000000001</v>
      </c>
      <c r="P155" s="153">
        <f>O155*H155</f>
        <v>228.75720000000001</v>
      </c>
      <c r="Q155" s="153">
        <v>2.7999999999999998E-4</v>
      </c>
      <c r="R155" s="153">
        <f>Q155*H155</f>
        <v>0.141708</v>
      </c>
      <c r="S155" s="153">
        <v>0</v>
      </c>
      <c r="T155" s="154">
        <f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130</v>
      </c>
      <c r="AT155" s="155" t="s">
        <v>126</v>
      </c>
      <c r="AU155" s="155" t="s">
        <v>131</v>
      </c>
      <c r="AY155" s="14" t="s">
        <v>124</v>
      </c>
      <c r="BE155" s="156">
        <f>IF(N155="základná",J155,0)</f>
        <v>0</v>
      </c>
      <c r="BF155" s="156">
        <f>IF(N155="znížená",J155,0)</f>
        <v>17683.13</v>
      </c>
      <c r="BG155" s="156">
        <f>IF(N155="zákl. prenesená",J155,0)</f>
        <v>0</v>
      </c>
      <c r="BH155" s="156">
        <f>IF(N155="zníž. prenesená",J155,0)</f>
        <v>0</v>
      </c>
      <c r="BI155" s="156">
        <f>IF(N155="nulová",J155,0)</f>
        <v>0</v>
      </c>
      <c r="BJ155" s="14" t="s">
        <v>131</v>
      </c>
      <c r="BK155" s="156">
        <f>ROUND(I155*H155,2)</f>
        <v>17683.13</v>
      </c>
      <c r="BL155" s="14" t="s">
        <v>130</v>
      </c>
      <c r="BM155" s="155" t="s">
        <v>222</v>
      </c>
    </row>
    <row r="156" spans="1:65" s="2" customFormat="1" ht="33" customHeight="1">
      <c r="A156" s="26"/>
      <c r="B156" s="144"/>
      <c r="C156" s="145" t="s">
        <v>223</v>
      </c>
      <c r="D156" s="145" t="s">
        <v>126</v>
      </c>
      <c r="E156" s="146" t="s">
        <v>224</v>
      </c>
      <c r="F156" s="147" t="s">
        <v>225</v>
      </c>
      <c r="G156" s="148" t="s">
        <v>154</v>
      </c>
      <c r="H156" s="149">
        <v>961.35</v>
      </c>
      <c r="I156" s="149">
        <v>3.76</v>
      </c>
      <c r="J156" s="149">
        <f>ROUND(I156*H156,2)</f>
        <v>3614.68</v>
      </c>
      <c r="K156" s="150"/>
      <c r="L156" s="27"/>
      <c r="M156" s="151" t="s">
        <v>1</v>
      </c>
      <c r="N156" s="152" t="s">
        <v>41</v>
      </c>
      <c r="O156" s="153">
        <v>0.13200000000000001</v>
      </c>
      <c r="P156" s="153">
        <f>O156*H156</f>
        <v>126.8982</v>
      </c>
      <c r="Q156" s="153">
        <v>2.572E-2</v>
      </c>
      <c r="R156" s="153">
        <f>Q156*H156</f>
        <v>24.725922000000001</v>
      </c>
      <c r="S156" s="153">
        <v>0</v>
      </c>
      <c r="T156" s="154">
        <f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130</v>
      </c>
      <c r="AT156" s="155" t="s">
        <v>126</v>
      </c>
      <c r="AU156" s="155" t="s">
        <v>131</v>
      </c>
      <c r="AY156" s="14" t="s">
        <v>124</v>
      </c>
      <c r="BE156" s="156">
        <f>IF(N156="základná",J156,0)</f>
        <v>0</v>
      </c>
      <c r="BF156" s="156">
        <f>IF(N156="znížená",J156,0)</f>
        <v>3614.68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4" t="s">
        <v>131</v>
      </c>
      <c r="BK156" s="156">
        <f>ROUND(I156*H156,2)</f>
        <v>3614.68</v>
      </c>
      <c r="BL156" s="14" t="s">
        <v>130</v>
      </c>
      <c r="BM156" s="155" t="s">
        <v>226</v>
      </c>
    </row>
    <row r="157" spans="1:65" s="2" customFormat="1" ht="44.25" customHeight="1">
      <c r="A157" s="26"/>
      <c r="B157" s="144"/>
      <c r="C157" s="145" t="s">
        <v>227</v>
      </c>
      <c r="D157" s="145" t="s">
        <v>126</v>
      </c>
      <c r="E157" s="146" t="s">
        <v>228</v>
      </c>
      <c r="F157" s="147" t="s">
        <v>229</v>
      </c>
      <c r="G157" s="148" t="s">
        <v>154</v>
      </c>
      <c r="H157" s="149">
        <v>2884.05</v>
      </c>
      <c r="I157" s="149">
        <v>2.2599999999999998</v>
      </c>
      <c r="J157" s="149">
        <f>ROUND(I157*H157,2)</f>
        <v>6517.95</v>
      </c>
      <c r="K157" s="150"/>
      <c r="L157" s="27"/>
      <c r="M157" s="151" t="s">
        <v>1</v>
      </c>
      <c r="N157" s="152" t="s">
        <v>41</v>
      </c>
      <c r="O157" s="153">
        <v>6.0000000000000001E-3</v>
      </c>
      <c r="P157" s="153">
        <f>O157*H157</f>
        <v>17.304300000000001</v>
      </c>
      <c r="Q157" s="153">
        <v>0</v>
      </c>
      <c r="R157" s="153">
        <f>Q157*H157</f>
        <v>0</v>
      </c>
      <c r="S157" s="153">
        <v>0</v>
      </c>
      <c r="T157" s="154">
        <f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130</v>
      </c>
      <c r="AT157" s="155" t="s">
        <v>126</v>
      </c>
      <c r="AU157" s="155" t="s">
        <v>131</v>
      </c>
      <c r="AY157" s="14" t="s">
        <v>124</v>
      </c>
      <c r="BE157" s="156">
        <f>IF(N157="základná",J157,0)</f>
        <v>0</v>
      </c>
      <c r="BF157" s="156">
        <f>IF(N157="znížená",J157,0)</f>
        <v>6517.95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4" t="s">
        <v>131</v>
      </c>
      <c r="BK157" s="156">
        <f>ROUND(I157*H157,2)</f>
        <v>6517.95</v>
      </c>
      <c r="BL157" s="14" t="s">
        <v>130</v>
      </c>
      <c r="BM157" s="155" t="s">
        <v>230</v>
      </c>
    </row>
    <row r="158" spans="1:65" s="2" customFormat="1" ht="33" customHeight="1">
      <c r="A158" s="26"/>
      <c r="B158" s="144"/>
      <c r="C158" s="145" t="s">
        <v>231</v>
      </c>
      <c r="D158" s="145" t="s">
        <v>126</v>
      </c>
      <c r="E158" s="146" t="s">
        <v>232</v>
      </c>
      <c r="F158" s="147" t="s">
        <v>233</v>
      </c>
      <c r="G158" s="148" t="s">
        <v>154</v>
      </c>
      <c r="H158" s="149">
        <v>961.35</v>
      </c>
      <c r="I158" s="149">
        <v>2.44</v>
      </c>
      <c r="J158" s="149">
        <f>ROUND(I158*H158,2)</f>
        <v>2345.69</v>
      </c>
      <c r="K158" s="150"/>
      <c r="L158" s="27"/>
      <c r="M158" s="151" t="s">
        <v>1</v>
      </c>
      <c r="N158" s="152" t="s">
        <v>41</v>
      </c>
      <c r="O158" s="153">
        <v>9.1999999999999998E-2</v>
      </c>
      <c r="P158" s="153">
        <f>O158*H158</f>
        <v>88.444199999999995</v>
      </c>
      <c r="Q158" s="153">
        <v>2.572E-2</v>
      </c>
      <c r="R158" s="153">
        <f>Q158*H158</f>
        <v>24.725922000000001</v>
      </c>
      <c r="S158" s="153">
        <v>0</v>
      </c>
      <c r="T158" s="154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130</v>
      </c>
      <c r="AT158" s="155" t="s">
        <v>126</v>
      </c>
      <c r="AU158" s="155" t="s">
        <v>131</v>
      </c>
      <c r="AY158" s="14" t="s">
        <v>124</v>
      </c>
      <c r="BE158" s="156">
        <f>IF(N158="základná",J158,0)</f>
        <v>0</v>
      </c>
      <c r="BF158" s="156">
        <f>IF(N158="znížená",J158,0)</f>
        <v>2345.69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4" t="s">
        <v>131</v>
      </c>
      <c r="BK158" s="156">
        <f>ROUND(I158*H158,2)</f>
        <v>2345.69</v>
      </c>
      <c r="BL158" s="14" t="s">
        <v>130</v>
      </c>
      <c r="BM158" s="155" t="s">
        <v>234</v>
      </c>
    </row>
    <row r="159" spans="1:65" s="12" customFormat="1" ht="22.9" customHeight="1">
      <c r="B159" s="132"/>
      <c r="D159" s="133" t="s">
        <v>74</v>
      </c>
      <c r="E159" s="142" t="s">
        <v>235</v>
      </c>
      <c r="F159" s="142" t="s">
        <v>236</v>
      </c>
      <c r="J159" s="143">
        <f>BK159</f>
        <v>79715.23</v>
      </c>
      <c r="L159" s="132"/>
      <c r="M159" s="136"/>
      <c r="N159" s="137"/>
      <c r="O159" s="137"/>
      <c r="P159" s="138">
        <f>P160</f>
        <v>1019.20032</v>
      </c>
      <c r="Q159" s="137"/>
      <c r="R159" s="138">
        <f>R160</f>
        <v>0</v>
      </c>
      <c r="S159" s="137"/>
      <c r="T159" s="139">
        <f>T160</f>
        <v>0</v>
      </c>
      <c r="AR159" s="133" t="s">
        <v>83</v>
      </c>
      <c r="AT159" s="140" t="s">
        <v>74</v>
      </c>
      <c r="AU159" s="140" t="s">
        <v>83</v>
      </c>
      <c r="AY159" s="133" t="s">
        <v>124</v>
      </c>
      <c r="BK159" s="141">
        <f>BK160</f>
        <v>79715.23</v>
      </c>
    </row>
    <row r="160" spans="1:65" s="2" customFormat="1" ht="37.9" customHeight="1">
      <c r="A160" s="26"/>
      <c r="B160" s="144"/>
      <c r="C160" s="145" t="s">
        <v>237</v>
      </c>
      <c r="D160" s="145" t="s">
        <v>126</v>
      </c>
      <c r="E160" s="146" t="s">
        <v>238</v>
      </c>
      <c r="F160" s="147" t="s">
        <v>239</v>
      </c>
      <c r="G160" s="148" t="s">
        <v>184</v>
      </c>
      <c r="H160" s="149">
        <v>2220.48</v>
      </c>
      <c r="I160" s="149">
        <v>35.9</v>
      </c>
      <c r="J160" s="149">
        <f>ROUND(I160*H160,2)</f>
        <v>79715.23</v>
      </c>
      <c r="K160" s="150"/>
      <c r="L160" s="27"/>
      <c r="M160" s="151" t="s">
        <v>1</v>
      </c>
      <c r="N160" s="152" t="s">
        <v>41</v>
      </c>
      <c r="O160" s="153">
        <v>0.45900000000000002</v>
      </c>
      <c r="P160" s="153">
        <f>O160*H160</f>
        <v>1019.20032</v>
      </c>
      <c r="Q160" s="153">
        <v>0</v>
      </c>
      <c r="R160" s="153">
        <f>Q160*H160</f>
        <v>0</v>
      </c>
      <c r="S160" s="153">
        <v>0</v>
      </c>
      <c r="T160" s="154">
        <f>S160*H160</f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130</v>
      </c>
      <c r="AT160" s="155" t="s">
        <v>126</v>
      </c>
      <c r="AU160" s="155" t="s">
        <v>131</v>
      </c>
      <c r="AY160" s="14" t="s">
        <v>124</v>
      </c>
      <c r="BE160" s="156">
        <f>IF(N160="základná",J160,0)</f>
        <v>0</v>
      </c>
      <c r="BF160" s="156">
        <f>IF(N160="znížená",J160,0)</f>
        <v>79715.23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4" t="s">
        <v>131</v>
      </c>
      <c r="BK160" s="156">
        <f>ROUND(I160*H160,2)</f>
        <v>79715.23</v>
      </c>
      <c r="BL160" s="14" t="s">
        <v>130</v>
      </c>
      <c r="BM160" s="155" t="s">
        <v>240</v>
      </c>
    </row>
    <row r="161" spans="1:65" s="12" customFormat="1" ht="25.9" customHeight="1">
      <c r="B161" s="132"/>
      <c r="D161" s="133" t="s">
        <v>74</v>
      </c>
      <c r="E161" s="134" t="s">
        <v>241</v>
      </c>
      <c r="F161" s="134" t="s">
        <v>242</v>
      </c>
      <c r="J161" s="135">
        <f>BK161</f>
        <v>92705.52</v>
      </c>
      <c r="L161" s="132"/>
      <c r="M161" s="136"/>
      <c r="N161" s="137"/>
      <c r="O161" s="137"/>
      <c r="P161" s="138">
        <f>P162+P174</f>
        <v>290.51193319999999</v>
      </c>
      <c r="Q161" s="137"/>
      <c r="R161" s="138">
        <f>R162+R174</f>
        <v>4.4508402</v>
      </c>
      <c r="S161" s="137"/>
      <c r="T161" s="139">
        <f>T162+T174</f>
        <v>0</v>
      </c>
      <c r="AR161" s="133" t="s">
        <v>131</v>
      </c>
      <c r="AT161" s="140" t="s">
        <v>74</v>
      </c>
      <c r="AU161" s="140" t="s">
        <v>75</v>
      </c>
      <c r="AY161" s="133" t="s">
        <v>124</v>
      </c>
      <c r="BK161" s="141">
        <f>BK162+BK174</f>
        <v>92705.52</v>
      </c>
    </row>
    <row r="162" spans="1:65" s="12" customFormat="1" ht="22.9" customHeight="1">
      <c r="B162" s="132"/>
      <c r="D162" s="133" t="s">
        <v>74</v>
      </c>
      <c r="E162" s="142" t="s">
        <v>243</v>
      </c>
      <c r="F162" s="142" t="s">
        <v>244</v>
      </c>
      <c r="J162" s="143">
        <f>BK162</f>
        <v>78948.100000000006</v>
      </c>
      <c r="L162" s="132"/>
      <c r="M162" s="136"/>
      <c r="N162" s="137"/>
      <c r="O162" s="137"/>
      <c r="P162" s="138">
        <f>SUM(P163:P173)</f>
        <v>288.25546320000001</v>
      </c>
      <c r="Q162" s="137"/>
      <c r="R162" s="138">
        <f>SUM(R163:R173)</f>
        <v>4.3375202000000002</v>
      </c>
      <c r="S162" s="137"/>
      <c r="T162" s="139">
        <f>SUM(T163:T173)</f>
        <v>0</v>
      </c>
      <c r="AR162" s="133" t="s">
        <v>131</v>
      </c>
      <c r="AT162" s="140" t="s">
        <v>74</v>
      </c>
      <c r="AU162" s="140" t="s">
        <v>83</v>
      </c>
      <c r="AY162" s="133" t="s">
        <v>124</v>
      </c>
      <c r="BK162" s="141">
        <f>SUM(BK163:BK173)</f>
        <v>78948.100000000006</v>
      </c>
    </row>
    <row r="163" spans="1:65" s="2" customFormat="1" ht="24.2" customHeight="1">
      <c r="A163" s="26"/>
      <c r="B163" s="144"/>
      <c r="C163" s="145" t="s">
        <v>245</v>
      </c>
      <c r="D163" s="145" t="s">
        <v>126</v>
      </c>
      <c r="E163" s="146" t="s">
        <v>246</v>
      </c>
      <c r="F163" s="147" t="s">
        <v>247</v>
      </c>
      <c r="G163" s="148" t="s">
        <v>154</v>
      </c>
      <c r="H163" s="149">
        <v>68.680000000000007</v>
      </c>
      <c r="I163" s="149">
        <v>0.45</v>
      </c>
      <c r="J163" s="149">
        <f t="shared" ref="J163:J173" si="20">ROUND(I163*H163,2)</f>
        <v>30.91</v>
      </c>
      <c r="K163" s="150"/>
      <c r="L163" s="27"/>
      <c r="M163" s="151" t="s">
        <v>1</v>
      </c>
      <c r="N163" s="152" t="s">
        <v>41</v>
      </c>
      <c r="O163" s="153">
        <v>1.6E-2</v>
      </c>
      <c r="P163" s="153">
        <f t="shared" ref="P163:P173" si="21">O163*H163</f>
        <v>1.0988800000000001</v>
      </c>
      <c r="Q163" s="153">
        <v>0</v>
      </c>
      <c r="R163" s="153">
        <f t="shared" ref="R163:R173" si="22">Q163*H163</f>
        <v>0</v>
      </c>
      <c r="S163" s="153">
        <v>0</v>
      </c>
      <c r="T163" s="154">
        <f t="shared" ref="T163:T173" si="23">S163*H163</f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191</v>
      </c>
      <c r="AT163" s="155" t="s">
        <v>126</v>
      </c>
      <c r="AU163" s="155" t="s">
        <v>131</v>
      </c>
      <c r="AY163" s="14" t="s">
        <v>124</v>
      </c>
      <c r="BE163" s="156">
        <f t="shared" ref="BE163:BE173" si="24">IF(N163="základná",J163,0)</f>
        <v>0</v>
      </c>
      <c r="BF163" s="156">
        <f t="shared" ref="BF163:BF173" si="25">IF(N163="znížená",J163,0)</f>
        <v>30.91</v>
      </c>
      <c r="BG163" s="156">
        <f t="shared" ref="BG163:BG173" si="26">IF(N163="zákl. prenesená",J163,0)</f>
        <v>0</v>
      </c>
      <c r="BH163" s="156">
        <f t="shared" ref="BH163:BH173" si="27">IF(N163="zníž. prenesená",J163,0)</f>
        <v>0</v>
      </c>
      <c r="BI163" s="156">
        <f t="shared" ref="BI163:BI173" si="28">IF(N163="nulová",J163,0)</f>
        <v>0</v>
      </c>
      <c r="BJ163" s="14" t="s">
        <v>131</v>
      </c>
      <c r="BK163" s="156">
        <f t="shared" ref="BK163:BK173" si="29">ROUND(I163*H163,2)</f>
        <v>30.91</v>
      </c>
      <c r="BL163" s="14" t="s">
        <v>191</v>
      </c>
      <c r="BM163" s="155" t="s">
        <v>248</v>
      </c>
    </row>
    <row r="164" spans="1:65" s="2" customFormat="1" ht="16.5" customHeight="1">
      <c r="A164" s="26"/>
      <c r="B164" s="144"/>
      <c r="C164" s="157" t="s">
        <v>249</v>
      </c>
      <c r="D164" s="157" t="s">
        <v>213</v>
      </c>
      <c r="E164" s="158" t="s">
        <v>250</v>
      </c>
      <c r="F164" s="159" t="s">
        <v>251</v>
      </c>
      <c r="G164" s="160" t="s">
        <v>184</v>
      </c>
      <c r="H164" s="161">
        <v>0.02</v>
      </c>
      <c r="I164" s="161">
        <v>2512.0700000000002</v>
      </c>
      <c r="J164" s="161">
        <f t="shared" si="20"/>
        <v>50.24</v>
      </c>
      <c r="K164" s="162"/>
      <c r="L164" s="163"/>
      <c r="M164" s="164" t="s">
        <v>1</v>
      </c>
      <c r="N164" s="165" t="s">
        <v>41</v>
      </c>
      <c r="O164" s="153">
        <v>0</v>
      </c>
      <c r="P164" s="153">
        <f t="shared" si="21"/>
        <v>0</v>
      </c>
      <c r="Q164" s="153">
        <v>1</v>
      </c>
      <c r="R164" s="153">
        <f t="shared" si="22"/>
        <v>0.02</v>
      </c>
      <c r="S164" s="153">
        <v>0</v>
      </c>
      <c r="T164" s="154">
        <f t="shared" si="2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216</v>
      </c>
      <c r="AT164" s="155" t="s">
        <v>213</v>
      </c>
      <c r="AU164" s="155" t="s">
        <v>131</v>
      </c>
      <c r="AY164" s="14" t="s">
        <v>124</v>
      </c>
      <c r="BE164" s="156">
        <f t="shared" si="24"/>
        <v>0</v>
      </c>
      <c r="BF164" s="156">
        <f t="shared" si="25"/>
        <v>50.24</v>
      </c>
      <c r="BG164" s="156">
        <f t="shared" si="26"/>
        <v>0</v>
      </c>
      <c r="BH164" s="156">
        <f t="shared" si="27"/>
        <v>0</v>
      </c>
      <c r="BI164" s="156">
        <f t="shared" si="28"/>
        <v>0</v>
      </c>
      <c r="BJ164" s="14" t="s">
        <v>131</v>
      </c>
      <c r="BK164" s="156">
        <f t="shared" si="29"/>
        <v>50.24</v>
      </c>
      <c r="BL164" s="14" t="s">
        <v>191</v>
      </c>
      <c r="BM164" s="155" t="s">
        <v>252</v>
      </c>
    </row>
    <row r="165" spans="1:65" s="2" customFormat="1" ht="24.2" customHeight="1">
      <c r="A165" s="26"/>
      <c r="B165" s="144"/>
      <c r="C165" s="145" t="s">
        <v>253</v>
      </c>
      <c r="D165" s="145" t="s">
        <v>126</v>
      </c>
      <c r="E165" s="146" t="s">
        <v>254</v>
      </c>
      <c r="F165" s="147" t="s">
        <v>255</v>
      </c>
      <c r="G165" s="148" t="s">
        <v>154</v>
      </c>
      <c r="H165" s="149">
        <v>68.680000000000007</v>
      </c>
      <c r="I165" s="149">
        <v>6.73</v>
      </c>
      <c r="J165" s="149">
        <f t="shared" si="20"/>
        <v>462.22</v>
      </c>
      <c r="K165" s="150"/>
      <c r="L165" s="27"/>
      <c r="M165" s="151" t="s">
        <v>1</v>
      </c>
      <c r="N165" s="152" t="s">
        <v>41</v>
      </c>
      <c r="O165" s="153">
        <v>0.21099000000000001</v>
      </c>
      <c r="P165" s="153">
        <f t="shared" si="21"/>
        <v>14.490793200000002</v>
      </c>
      <c r="Q165" s="153">
        <v>5.4000000000000001E-4</v>
      </c>
      <c r="R165" s="153">
        <f t="shared" si="22"/>
        <v>3.7087200000000001E-2</v>
      </c>
      <c r="S165" s="153">
        <v>0</v>
      </c>
      <c r="T165" s="154">
        <f t="shared" si="2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191</v>
      </c>
      <c r="AT165" s="155" t="s">
        <v>126</v>
      </c>
      <c r="AU165" s="155" t="s">
        <v>131</v>
      </c>
      <c r="AY165" s="14" t="s">
        <v>124</v>
      </c>
      <c r="BE165" s="156">
        <f t="shared" si="24"/>
        <v>0</v>
      </c>
      <c r="BF165" s="156">
        <f t="shared" si="25"/>
        <v>462.22</v>
      </c>
      <c r="BG165" s="156">
        <f t="shared" si="26"/>
        <v>0</v>
      </c>
      <c r="BH165" s="156">
        <f t="shared" si="27"/>
        <v>0</v>
      </c>
      <c r="BI165" s="156">
        <f t="shared" si="28"/>
        <v>0</v>
      </c>
      <c r="BJ165" s="14" t="s">
        <v>131</v>
      </c>
      <c r="BK165" s="156">
        <f t="shared" si="29"/>
        <v>462.22</v>
      </c>
      <c r="BL165" s="14" t="s">
        <v>191</v>
      </c>
      <c r="BM165" s="155" t="s">
        <v>256</v>
      </c>
    </row>
    <row r="166" spans="1:65" s="2" customFormat="1" ht="24.2" customHeight="1">
      <c r="A166" s="26"/>
      <c r="B166" s="144"/>
      <c r="C166" s="157" t="s">
        <v>257</v>
      </c>
      <c r="D166" s="157" t="s">
        <v>213</v>
      </c>
      <c r="E166" s="158" t="s">
        <v>258</v>
      </c>
      <c r="F166" s="159" t="s">
        <v>259</v>
      </c>
      <c r="G166" s="160" t="s">
        <v>154</v>
      </c>
      <c r="H166" s="161">
        <v>78.98</v>
      </c>
      <c r="I166" s="161">
        <v>4.9400000000000004</v>
      </c>
      <c r="J166" s="161">
        <f t="shared" si="20"/>
        <v>390.16</v>
      </c>
      <c r="K166" s="162"/>
      <c r="L166" s="163"/>
      <c r="M166" s="164" t="s">
        <v>1</v>
      </c>
      <c r="N166" s="165" t="s">
        <v>41</v>
      </c>
      <c r="O166" s="153">
        <v>0</v>
      </c>
      <c r="P166" s="153">
        <f t="shared" si="21"/>
        <v>0</v>
      </c>
      <c r="Q166" s="153">
        <v>4.2500000000000003E-3</v>
      </c>
      <c r="R166" s="153">
        <f t="shared" si="22"/>
        <v>0.33566500000000005</v>
      </c>
      <c r="S166" s="153">
        <v>0</v>
      </c>
      <c r="T166" s="154">
        <f t="shared" si="2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216</v>
      </c>
      <c r="AT166" s="155" t="s">
        <v>213</v>
      </c>
      <c r="AU166" s="155" t="s">
        <v>131</v>
      </c>
      <c r="AY166" s="14" t="s">
        <v>124</v>
      </c>
      <c r="BE166" s="156">
        <f t="shared" si="24"/>
        <v>0</v>
      </c>
      <c r="BF166" s="156">
        <f t="shared" si="25"/>
        <v>390.16</v>
      </c>
      <c r="BG166" s="156">
        <f t="shared" si="26"/>
        <v>0</v>
      </c>
      <c r="BH166" s="156">
        <f t="shared" si="27"/>
        <v>0</v>
      </c>
      <c r="BI166" s="156">
        <f t="shared" si="28"/>
        <v>0</v>
      </c>
      <c r="BJ166" s="14" t="s">
        <v>131</v>
      </c>
      <c r="BK166" s="156">
        <f t="shared" si="29"/>
        <v>390.16</v>
      </c>
      <c r="BL166" s="14" t="s">
        <v>191</v>
      </c>
      <c r="BM166" s="155" t="s">
        <v>260</v>
      </c>
    </row>
    <row r="167" spans="1:65" s="2" customFormat="1" ht="24.2" customHeight="1">
      <c r="A167" s="26"/>
      <c r="B167" s="144"/>
      <c r="C167" s="145" t="s">
        <v>261</v>
      </c>
      <c r="D167" s="145" t="s">
        <v>126</v>
      </c>
      <c r="E167" s="146" t="s">
        <v>262</v>
      </c>
      <c r="F167" s="147" t="s">
        <v>263</v>
      </c>
      <c r="G167" s="148" t="s">
        <v>154</v>
      </c>
      <c r="H167" s="149">
        <v>706.86</v>
      </c>
      <c r="I167" s="149">
        <v>0.75</v>
      </c>
      <c r="J167" s="149">
        <f t="shared" si="20"/>
        <v>530.15</v>
      </c>
      <c r="K167" s="150"/>
      <c r="L167" s="27"/>
      <c r="M167" s="151" t="s">
        <v>1</v>
      </c>
      <c r="N167" s="152" t="s">
        <v>41</v>
      </c>
      <c r="O167" s="153">
        <v>2.4E-2</v>
      </c>
      <c r="P167" s="153">
        <f t="shared" si="21"/>
        <v>16.964639999999999</v>
      </c>
      <c r="Q167" s="153">
        <v>0</v>
      </c>
      <c r="R167" s="153">
        <f t="shared" si="22"/>
        <v>0</v>
      </c>
      <c r="S167" s="153">
        <v>0</v>
      </c>
      <c r="T167" s="154">
        <f t="shared" si="2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191</v>
      </c>
      <c r="AT167" s="155" t="s">
        <v>126</v>
      </c>
      <c r="AU167" s="155" t="s">
        <v>131</v>
      </c>
      <c r="AY167" s="14" t="s">
        <v>124</v>
      </c>
      <c r="BE167" s="156">
        <f t="shared" si="24"/>
        <v>0</v>
      </c>
      <c r="BF167" s="156">
        <f t="shared" si="25"/>
        <v>530.15</v>
      </c>
      <c r="BG167" s="156">
        <f t="shared" si="26"/>
        <v>0</v>
      </c>
      <c r="BH167" s="156">
        <f t="shared" si="27"/>
        <v>0</v>
      </c>
      <c r="BI167" s="156">
        <f t="shared" si="28"/>
        <v>0</v>
      </c>
      <c r="BJ167" s="14" t="s">
        <v>131</v>
      </c>
      <c r="BK167" s="156">
        <f t="shared" si="29"/>
        <v>530.15</v>
      </c>
      <c r="BL167" s="14" t="s">
        <v>191</v>
      </c>
      <c r="BM167" s="155" t="s">
        <v>264</v>
      </c>
    </row>
    <row r="168" spans="1:65" s="2" customFormat="1" ht="16.5" customHeight="1">
      <c r="A168" s="26"/>
      <c r="B168" s="144"/>
      <c r="C168" s="157" t="s">
        <v>216</v>
      </c>
      <c r="D168" s="157" t="s">
        <v>213</v>
      </c>
      <c r="E168" s="158" t="s">
        <v>265</v>
      </c>
      <c r="F168" s="159" t="s">
        <v>266</v>
      </c>
      <c r="G168" s="160" t="s">
        <v>154</v>
      </c>
      <c r="H168" s="161">
        <v>706.86</v>
      </c>
      <c r="I168" s="161">
        <v>3.24</v>
      </c>
      <c r="J168" s="161">
        <f t="shared" si="20"/>
        <v>2290.23</v>
      </c>
      <c r="K168" s="162"/>
      <c r="L168" s="163"/>
      <c r="M168" s="164" t="s">
        <v>1</v>
      </c>
      <c r="N168" s="165" t="s">
        <v>41</v>
      </c>
      <c r="O168" s="153">
        <v>0</v>
      </c>
      <c r="P168" s="153">
        <f t="shared" si="21"/>
        <v>0</v>
      </c>
      <c r="Q168" s="153">
        <v>1E-3</v>
      </c>
      <c r="R168" s="153">
        <f t="shared" si="22"/>
        <v>0.70686000000000004</v>
      </c>
      <c r="S168" s="153">
        <v>0</v>
      </c>
      <c r="T168" s="154">
        <f t="shared" si="2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216</v>
      </c>
      <c r="AT168" s="155" t="s">
        <v>213</v>
      </c>
      <c r="AU168" s="155" t="s">
        <v>131</v>
      </c>
      <c r="AY168" s="14" t="s">
        <v>124</v>
      </c>
      <c r="BE168" s="156">
        <f t="shared" si="24"/>
        <v>0</v>
      </c>
      <c r="BF168" s="156">
        <f t="shared" si="25"/>
        <v>2290.23</v>
      </c>
      <c r="BG168" s="156">
        <f t="shared" si="26"/>
        <v>0</v>
      </c>
      <c r="BH168" s="156">
        <f t="shared" si="27"/>
        <v>0</v>
      </c>
      <c r="BI168" s="156">
        <f t="shared" si="28"/>
        <v>0</v>
      </c>
      <c r="BJ168" s="14" t="s">
        <v>131</v>
      </c>
      <c r="BK168" s="156">
        <f t="shared" si="29"/>
        <v>2290.23</v>
      </c>
      <c r="BL168" s="14" t="s">
        <v>191</v>
      </c>
      <c r="BM168" s="155" t="s">
        <v>267</v>
      </c>
    </row>
    <row r="169" spans="1:65" s="2" customFormat="1" ht="24.2" customHeight="1">
      <c r="A169" s="26"/>
      <c r="B169" s="144"/>
      <c r="C169" s="145" t="s">
        <v>268</v>
      </c>
      <c r="D169" s="145" t="s">
        <v>126</v>
      </c>
      <c r="E169" s="146" t="s">
        <v>269</v>
      </c>
      <c r="F169" s="147" t="s">
        <v>270</v>
      </c>
      <c r="G169" s="148" t="s">
        <v>154</v>
      </c>
      <c r="H169" s="149">
        <v>1413.72</v>
      </c>
      <c r="I169" s="149">
        <v>6.1</v>
      </c>
      <c r="J169" s="149">
        <f t="shared" si="20"/>
        <v>8623.69</v>
      </c>
      <c r="K169" s="150"/>
      <c r="L169" s="27"/>
      <c r="M169" s="151" t="s">
        <v>1</v>
      </c>
      <c r="N169" s="152" t="s">
        <v>41</v>
      </c>
      <c r="O169" s="153">
        <v>6.0999999999999999E-2</v>
      </c>
      <c r="P169" s="153">
        <f t="shared" si="21"/>
        <v>86.236919999999998</v>
      </c>
      <c r="Q169" s="153">
        <v>2.2000000000000001E-4</v>
      </c>
      <c r="R169" s="153">
        <f t="shared" si="22"/>
        <v>0.31101840000000003</v>
      </c>
      <c r="S169" s="153">
        <v>0</v>
      </c>
      <c r="T169" s="154">
        <f t="shared" si="2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191</v>
      </c>
      <c r="AT169" s="155" t="s">
        <v>126</v>
      </c>
      <c r="AU169" s="155" t="s">
        <v>131</v>
      </c>
      <c r="AY169" s="14" t="s">
        <v>124</v>
      </c>
      <c r="BE169" s="156">
        <f t="shared" si="24"/>
        <v>0</v>
      </c>
      <c r="BF169" s="156">
        <f t="shared" si="25"/>
        <v>8623.69</v>
      </c>
      <c r="BG169" s="156">
        <f t="shared" si="26"/>
        <v>0</v>
      </c>
      <c r="BH169" s="156">
        <f t="shared" si="27"/>
        <v>0</v>
      </c>
      <c r="BI169" s="156">
        <f t="shared" si="28"/>
        <v>0</v>
      </c>
      <c r="BJ169" s="14" t="s">
        <v>131</v>
      </c>
      <c r="BK169" s="156">
        <f t="shared" si="29"/>
        <v>8623.69</v>
      </c>
      <c r="BL169" s="14" t="s">
        <v>191</v>
      </c>
      <c r="BM169" s="155" t="s">
        <v>271</v>
      </c>
    </row>
    <row r="170" spans="1:65" s="2" customFormat="1" ht="24.2" customHeight="1">
      <c r="A170" s="26"/>
      <c r="B170" s="144"/>
      <c r="C170" s="157" t="s">
        <v>272</v>
      </c>
      <c r="D170" s="157" t="s">
        <v>213</v>
      </c>
      <c r="E170" s="158" t="s">
        <v>273</v>
      </c>
      <c r="F170" s="159" t="s">
        <v>274</v>
      </c>
      <c r="G170" s="160" t="s">
        <v>154</v>
      </c>
      <c r="H170" s="161">
        <v>1413.72</v>
      </c>
      <c r="I170" s="161">
        <v>12.22</v>
      </c>
      <c r="J170" s="161">
        <f t="shared" si="20"/>
        <v>17275.66</v>
      </c>
      <c r="K170" s="162"/>
      <c r="L170" s="163"/>
      <c r="M170" s="164" t="s">
        <v>1</v>
      </c>
      <c r="N170" s="165" t="s">
        <v>41</v>
      </c>
      <c r="O170" s="153">
        <v>0</v>
      </c>
      <c r="P170" s="153">
        <f t="shared" si="21"/>
        <v>0</v>
      </c>
      <c r="Q170" s="153">
        <v>1E-3</v>
      </c>
      <c r="R170" s="153">
        <f t="shared" si="22"/>
        <v>1.4137200000000001</v>
      </c>
      <c r="S170" s="153">
        <v>0</v>
      </c>
      <c r="T170" s="154">
        <f t="shared" si="2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216</v>
      </c>
      <c r="AT170" s="155" t="s">
        <v>213</v>
      </c>
      <c r="AU170" s="155" t="s">
        <v>131</v>
      </c>
      <c r="AY170" s="14" t="s">
        <v>124</v>
      </c>
      <c r="BE170" s="156">
        <f t="shared" si="24"/>
        <v>0</v>
      </c>
      <c r="BF170" s="156">
        <f t="shared" si="25"/>
        <v>17275.66</v>
      </c>
      <c r="BG170" s="156">
        <f t="shared" si="26"/>
        <v>0</v>
      </c>
      <c r="BH170" s="156">
        <f t="shared" si="27"/>
        <v>0</v>
      </c>
      <c r="BI170" s="156">
        <f t="shared" si="28"/>
        <v>0</v>
      </c>
      <c r="BJ170" s="14" t="s">
        <v>131</v>
      </c>
      <c r="BK170" s="156">
        <f t="shared" si="29"/>
        <v>17275.66</v>
      </c>
      <c r="BL170" s="14" t="s">
        <v>191</v>
      </c>
      <c r="BM170" s="155" t="s">
        <v>275</v>
      </c>
    </row>
    <row r="171" spans="1:65" s="2" customFormat="1" ht="16.5" customHeight="1">
      <c r="A171" s="26"/>
      <c r="B171" s="144"/>
      <c r="C171" s="145" t="s">
        <v>276</v>
      </c>
      <c r="D171" s="145" t="s">
        <v>126</v>
      </c>
      <c r="E171" s="146" t="s">
        <v>277</v>
      </c>
      <c r="F171" s="147" t="s">
        <v>278</v>
      </c>
      <c r="G171" s="148" t="s">
        <v>154</v>
      </c>
      <c r="H171" s="149">
        <v>961.35</v>
      </c>
      <c r="I171" s="149">
        <v>12.86</v>
      </c>
      <c r="J171" s="149">
        <f t="shared" si="20"/>
        <v>12362.96</v>
      </c>
      <c r="K171" s="150"/>
      <c r="L171" s="27"/>
      <c r="M171" s="151" t="s">
        <v>1</v>
      </c>
      <c r="N171" s="152" t="s">
        <v>41</v>
      </c>
      <c r="O171" s="153">
        <v>0.16900000000000001</v>
      </c>
      <c r="P171" s="153">
        <f t="shared" si="21"/>
        <v>162.46815000000001</v>
      </c>
      <c r="Q171" s="153">
        <v>5.4000000000000001E-4</v>
      </c>
      <c r="R171" s="153">
        <f t="shared" si="22"/>
        <v>0.51912900000000006</v>
      </c>
      <c r="S171" s="153">
        <v>0</v>
      </c>
      <c r="T171" s="154">
        <f t="shared" si="2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191</v>
      </c>
      <c r="AT171" s="155" t="s">
        <v>126</v>
      </c>
      <c r="AU171" s="155" t="s">
        <v>131</v>
      </c>
      <c r="AY171" s="14" t="s">
        <v>124</v>
      </c>
      <c r="BE171" s="156">
        <f t="shared" si="24"/>
        <v>0</v>
      </c>
      <c r="BF171" s="156">
        <f t="shared" si="25"/>
        <v>12362.96</v>
      </c>
      <c r="BG171" s="156">
        <f t="shared" si="26"/>
        <v>0</v>
      </c>
      <c r="BH171" s="156">
        <f t="shared" si="27"/>
        <v>0</v>
      </c>
      <c r="BI171" s="156">
        <f t="shared" si="28"/>
        <v>0</v>
      </c>
      <c r="BJ171" s="14" t="s">
        <v>131</v>
      </c>
      <c r="BK171" s="156">
        <f t="shared" si="29"/>
        <v>12362.96</v>
      </c>
      <c r="BL171" s="14" t="s">
        <v>191</v>
      </c>
      <c r="BM171" s="155" t="s">
        <v>279</v>
      </c>
    </row>
    <row r="172" spans="1:65" s="2" customFormat="1" ht="24.2" customHeight="1">
      <c r="A172" s="26"/>
      <c r="B172" s="144"/>
      <c r="C172" s="157" t="s">
        <v>280</v>
      </c>
      <c r="D172" s="157" t="s">
        <v>213</v>
      </c>
      <c r="E172" s="158" t="s">
        <v>281</v>
      </c>
      <c r="F172" s="159" t="s">
        <v>282</v>
      </c>
      <c r="G172" s="160" t="s">
        <v>154</v>
      </c>
      <c r="H172" s="161">
        <v>1057.49</v>
      </c>
      <c r="I172" s="161">
        <v>34.72</v>
      </c>
      <c r="J172" s="161">
        <f t="shared" si="20"/>
        <v>36716.050000000003</v>
      </c>
      <c r="K172" s="162"/>
      <c r="L172" s="163"/>
      <c r="M172" s="164" t="s">
        <v>1</v>
      </c>
      <c r="N172" s="165" t="s">
        <v>41</v>
      </c>
      <c r="O172" s="153">
        <v>0</v>
      </c>
      <c r="P172" s="153">
        <f t="shared" si="21"/>
        <v>0</v>
      </c>
      <c r="Q172" s="153">
        <v>9.3999999999999997E-4</v>
      </c>
      <c r="R172" s="153">
        <f t="shared" si="22"/>
        <v>0.99404059999999994</v>
      </c>
      <c r="S172" s="153">
        <v>0</v>
      </c>
      <c r="T172" s="154">
        <f t="shared" si="2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216</v>
      </c>
      <c r="AT172" s="155" t="s">
        <v>213</v>
      </c>
      <c r="AU172" s="155" t="s">
        <v>131</v>
      </c>
      <c r="AY172" s="14" t="s">
        <v>124</v>
      </c>
      <c r="BE172" s="156">
        <f t="shared" si="24"/>
        <v>0</v>
      </c>
      <c r="BF172" s="156">
        <f t="shared" si="25"/>
        <v>36716.050000000003</v>
      </c>
      <c r="BG172" s="156">
        <f t="shared" si="26"/>
        <v>0</v>
      </c>
      <c r="BH172" s="156">
        <f t="shared" si="27"/>
        <v>0</v>
      </c>
      <c r="BI172" s="156">
        <f t="shared" si="28"/>
        <v>0</v>
      </c>
      <c r="BJ172" s="14" t="s">
        <v>131</v>
      </c>
      <c r="BK172" s="156">
        <f t="shared" si="29"/>
        <v>36716.050000000003</v>
      </c>
      <c r="BL172" s="14" t="s">
        <v>191</v>
      </c>
      <c r="BM172" s="155" t="s">
        <v>283</v>
      </c>
    </row>
    <row r="173" spans="1:65" s="2" customFormat="1" ht="24.2" customHeight="1">
      <c r="A173" s="26"/>
      <c r="B173" s="144"/>
      <c r="C173" s="145" t="s">
        <v>284</v>
      </c>
      <c r="D173" s="145" t="s">
        <v>126</v>
      </c>
      <c r="E173" s="146" t="s">
        <v>285</v>
      </c>
      <c r="F173" s="147" t="s">
        <v>286</v>
      </c>
      <c r="G173" s="148" t="s">
        <v>184</v>
      </c>
      <c r="H173" s="149">
        <v>4.34</v>
      </c>
      <c r="I173" s="149">
        <v>49.73</v>
      </c>
      <c r="J173" s="149">
        <f t="shared" si="20"/>
        <v>215.83</v>
      </c>
      <c r="K173" s="150"/>
      <c r="L173" s="27"/>
      <c r="M173" s="151" t="s">
        <v>1</v>
      </c>
      <c r="N173" s="152" t="s">
        <v>41</v>
      </c>
      <c r="O173" s="153">
        <v>1.6120000000000001</v>
      </c>
      <c r="P173" s="153">
        <f t="shared" si="21"/>
        <v>6.9960800000000001</v>
      </c>
      <c r="Q173" s="153">
        <v>0</v>
      </c>
      <c r="R173" s="153">
        <f t="shared" si="22"/>
        <v>0</v>
      </c>
      <c r="S173" s="153">
        <v>0</v>
      </c>
      <c r="T173" s="154">
        <f t="shared" si="2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191</v>
      </c>
      <c r="AT173" s="155" t="s">
        <v>126</v>
      </c>
      <c r="AU173" s="155" t="s">
        <v>131</v>
      </c>
      <c r="AY173" s="14" t="s">
        <v>124</v>
      </c>
      <c r="BE173" s="156">
        <f t="shared" si="24"/>
        <v>0</v>
      </c>
      <c r="BF173" s="156">
        <f t="shared" si="25"/>
        <v>215.83</v>
      </c>
      <c r="BG173" s="156">
        <f t="shared" si="26"/>
        <v>0</v>
      </c>
      <c r="BH173" s="156">
        <f t="shared" si="27"/>
        <v>0</v>
      </c>
      <c r="BI173" s="156">
        <f t="shared" si="28"/>
        <v>0</v>
      </c>
      <c r="BJ173" s="14" t="s">
        <v>131</v>
      </c>
      <c r="BK173" s="156">
        <f t="shared" si="29"/>
        <v>215.83</v>
      </c>
      <c r="BL173" s="14" t="s">
        <v>191</v>
      </c>
      <c r="BM173" s="155" t="s">
        <v>287</v>
      </c>
    </row>
    <row r="174" spans="1:65" s="12" customFormat="1" ht="22.9" customHeight="1">
      <c r="B174" s="132"/>
      <c r="D174" s="133" t="s">
        <v>74</v>
      </c>
      <c r="E174" s="142" t="s">
        <v>288</v>
      </c>
      <c r="F174" s="142" t="s">
        <v>289</v>
      </c>
      <c r="J174" s="143">
        <f>BK174</f>
        <v>13757.42</v>
      </c>
      <c r="L174" s="132"/>
      <c r="M174" s="136"/>
      <c r="N174" s="137"/>
      <c r="O174" s="137"/>
      <c r="P174" s="138">
        <f>SUM(P175:P177)</f>
        <v>2.2564699999999998</v>
      </c>
      <c r="Q174" s="137"/>
      <c r="R174" s="138">
        <f>SUM(R175:R177)</f>
        <v>0.11332</v>
      </c>
      <c r="S174" s="137"/>
      <c r="T174" s="139">
        <f>SUM(T175:T177)</f>
        <v>0</v>
      </c>
      <c r="AR174" s="133" t="s">
        <v>131</v>
      </c>
      <c r="AT174" s="140" t="s">
        <v>74</v>
      </c>
      <c r="AU174" s="140" t="s">
        <v>83</v>
      </c>
      <c r="AY174" s="133" t="s">
        <v>124</v>
      </c>
      <c r="BK174" s="141">
        <f>SUM(BK175:BK177)</f>
        <v>13757.42</v>
      </c>
    </row>
    <row r="175" spans="1:65" s="2" customFormat="1" ht="16.5" customHeight="1">
      <c r="A175" s="26"/>
      <c r="B175" s="144"/>
      <c r="C175" s="145" t="s">
        <v>290</v>
      </c>
      <c r="D175" s="145" t="s">
        <v>126</v>
      </c>
      <c r="E175" s="146" t="s">
        <v>291</v>
      </c>
      <c r="F175" s="147" t="s">
        <v>292</v>
      </c>
      <c r="G175" s="148" t="s">
        <v>293</v>
      </c>
      <c r="H175" s="149">
        <v>1</v>
      </c>
      <c r="I175" s="149">
        <v>1144.6300000000001</v>
      </c>
      <c r="J175" s="149">
        <f>ROUND(I175*H175,2)</f>
        <v>1144.6300000000001</v>
      </c>
      <c r="K175" s="150"/>
      <c r="L175" s="27"/>
      <c r="M175" s="151" t="s">
        <v>1</v>
      </c>
      <c r="N175" s="152" t="s">
        <v>41</v>
      </c>
      <c r="O175" s="153">
        <v>1.8685499999999999</v>
      </c>
      <c r="P175" s="153">
        <f>O175*H175</f>
        <v>1.8685499999999999</v>
      </c>
      <c r="Q175" s="153">
        <v>3.2000000000000003E-4</v>
      </c>
      <c r="R175" s="153">
        <f>Q175*H175</f>
        <v>3.2000000000000003E-4</v>
      </c>
      <c r="S175" s="153">
        <v>0</v>
      </c>
      <c r="T175" s="154">
        <f>S175*H175</f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191</v>
      </c>
      <c r="AT175" s="155" t="s">
        <v>126</v>
      </c>
      <c r="AU175" s="155" t="s">
        <v>131</v>
      </c>
      <c r="AY175" s="14" t="s">
        <v>124</v>
      </c>
      <c r="BE175" s="156">
        <f>IF(N175="základná",J175,0)</f>
        <v>0</v>
      </c>
      <c r="BF175" s="156">
        <f>IF(N175="znížená",J175,0)</f>
        <v>1144.6300000000001</v>
      </c>
      <c r="BG175" s="156">
        <f>IF(N175="zákl. prenesená",J175,0)</f>
        <v>0</v>
      </c>
      <c r="BH175" s="156">
        <f>IF(N175="zníž. prenesená",J175,0)</f>
        <v>0</v>
      </c>
      <c r="BI175" s="156">
        <f>IF(N175="nulová",J175,0)</f>
        <v>0</v>
      </c>
      <c r="BJ175" s="14" t="s">
        <v>131</v>
      </c>
      <c r="BK175" s="156">
        <f>ROUND(I175*H175,2)</f>
        <v>1144.6300000000001</v>
      </c>
      <c r="BL175" s="14" t="s">
        <v>191</v>
      </c>
      <c r="BM175" s="155" t="s">
        <v>294</v>
      </c>
    </row>
    <row r="176" spans="1:65" s="2" customFormat="1" ht="24.2" customHeight="1">
      <c r="A176" s="26"/>
      <c r="B176" s="144"/>
      <c r="C176" s="157" t="s">
        <v>295</v>
      </c>
      <c r="D176" s="157" t="s">
        <v>213</v>
      </c>
      <c r="E176" s="158" t="s">
        <v>296</v>
      </c>
      <c r="F176" s="159" t="s">
        <v>297</v>
      </c>
      <c r="G176" s="160" t="s">
        <v>293</v>
      </c>
      <c r="H176" s="161">
        <v>1</v>
      </c>
      <c r="I176" s="161">
        <v>12603.76</v>
      </c>
      <c r="J176" s="161">
        <f>ROUND(I176*H176,2)</f>
        <v>12603.76</v>
      </c>
      <c r="K176" s="162"/>
      <c r="L176" s="163"/>
      <c r="M176" s="164" t="s">
        <v>1</v>
      </c>
      <c r="N176" s="165" t="s">
        <v>41</v>
      </c>
      <c r="O176" s="153">
        <v>0</v>
      </c>
      <c r="P176" s="153">
        <f>O176*H176</f>
        <v>0</v>
      </c>
      <c r="Q176" s="153">
        <v>0.113</v>
      </c>
      <c r="R176" s="153">
        <f>Q176*H176</f>
        <v>0.113</v>
      </c>
      <c r="S176" s="153">
        <v>0</v>
      </c>
      <c r="T176" s="154">
        <f>S176*H176</f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5" t="s">
        <v>216</v>
      </c>
      <c r="AT176" s="155" t="s">
        <v>213</v>
      </c>
      <c r="AU176" s="155" t="s">
        <v>131</v>
      </c>
      <c r="AY176" s="14" t="s">
        <v>124</v>
      </c>
      <c r="BE176" s="156">
        <f>IF(N176="základná",J176,0)</f>
        <v>0</v>
      </c>
      <c r="BF176" s="156">
        <f>IF(N176="znížená",J176,0)</f>
        <v>12603.76</v>
      </c>
      <c r="BG176" s="156">
        <f>IF(N176="zákl. prenesená",J176,0)</f>
        <v>0</v>
      </c>
      <c r="BH176" s="156">
        <f>IF(N176="zníž. prenesená",J176,0)</f>
        <v>0</v>
      </c>
      <c r="BI176" s="156">
        <f>IF(N176="nulová",J176,0)</f>
        <v>0</v>
      </c>
      <c r="BJ176" s="14" t="s">
        <v>131</v>
      </c>
      <c r="BK176" s="156">
        <f>ROUND(I176*H176,2)</f>
        <v>12603.76</v>
      </c>
      <c r="BL176" s="14" t="s">
        <v>191</v>
      </c>
      <c r="BM176" s="155" t="s">
        <v>298</v>
      </c>
    </row>
    <row r="177" spans="1:65" s="2" customFormat="1" ht="24.2" customHeight="1">
      <c r="A177" s="26"/>
      <c r="B177" s="144"/>
      <c r="C177" s="145" t="s">
        <v>299</v>
      </c>
      <c r="D177" s="145" t="s">
        <v>126</v>
      </c>
      <c r="E177" s="146" t="s">
        <v>300</v>
      </c>
      <c r="F177" s="147" t="s">
        <v>301</v>
      </c>
      <c r="G177" s="148" t="s">
        <v>184</v>
      </c>
      <c r="H177" s="149">
        <v>0.13</v>
      </c>
      <c r="I177" s="149">
        <v>69.47</v>
      </c>
      <c r="J177" s="149">
        <f>ROUND(I177*H177,2)</f>
        <v>9.0299999999999994</v>
      </c>
      <c r="K177" s="150"/>
      <c r="L177" s="27"/>
      <c r="M177" s="151" t="s">
        <v>1</v>
      </c>
      <c r="N177" s="152" t="s">
        <v>41</v>
      </c>
      <c r="O177" s="153">
        <v>2.984</v>
      </c>
      <c r="P177" s="153">
        <f>O177*H177</f>
        <v>0.38791999999999999</v>
      </c>
      <c r="Q177" s="153">
        <v>0</v>
      </c>
      <c r="R177" s="153">
        <f>Q177*H177</f>
        <v>0</v>
      </c>
      <c r="S177" s="153">
        <v>0</v>
      </c>
      <c r="T177" s="154">
        <f>S177*H177</f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191</v>
      </c>
      <c r="AT177" s="155" t="s">
        <v>126</v>
      </c>
      <c r="AU177" s="155" t="s">
        <v>131</v>
      </c>
      <c r="AY177" s="14" t="s">
        <v>124</v>
      </c>
      <c r="BE177" s="156">
        <f>IF(N177="základná",J177,0)</f>
        <v>0</v>
      </c>
      <c r="BF177" s="156">
        <f>IF(N177="znížená",J177,0)</f>
        <v>9.0299999999999994</v>
      </c>
      <c r="BG177" s="156">
        <f>IF(N177="zákl. prenesená",J177,0)</f>
        <v>0</v>
      </c>
      <c r="BH177" s="156">
        <f>IF(N177="zníž. prenesená",J177,0)</f>
        <v>0</v>
      </c>
      <c r="BI177" s="156">
        <f>IF(N177="nulová",J177,0)</f>
        <v>0</v>
      </c>
      <c r="BJ177" s="14" t="s">
        <v>131</v>
      </c>
      <c r="BK177" s="156">
        <f>ROUND(I177*H177,2)</f>
        <v>9.0299999999999994</v>
      </c>
      <c r="BL177" s="14" t="s">
        <v>191</v>
      </c>
      <c r="BM177" s="155" t="s">
        <v>302</v>
      </c>
    </row>
    <row r="178" spans="1:65" s="12" customFormat="1" ht="25.9" customHeight="1">
      <c r="B178" s="132"/>
      <c r="D178" s="133" t="s">
        <v>74</v>
      </c>
      <c r="E178" s="134" t="s">
        <v>303</v>
      </c>
      <c r="F178" s="134" t="s">
        <v>304</v>
      </c>
      <c r="J178" s="135">
        <f>BK178</f>
        <v>25014.68</v>
      </c>
      <c r="L178" s="132"/>
      <c r="M178" s="136"/>
      <c r="N178" s="137"/>
      <c r="O178" s="137"/>
      <c r="P178" s="138">
        <f>P179</f>
        <v>0</v>
      </c>
      <c r="Q178" s="137"/>
      <c r="R178" s="138">
        <f>R179</f>
        <v>0</v>
      </c>
      <c r="S178" s="137"/>
      <c r="T178" s="139">
        <f>T179</f>
        <v>0</v>
      </c>
      <c r="AR178" s="133" t="s">
        <v>143</v>
      </c>
      <c r="AT178" s="140" t="s">
        <v>74</v>
      </c>
      <c r="AU178" s="140" t="s">
        <v>75</v>
      </c>
      <c r="AY178" s="133" t="s">
        <v>124</v>
      </c>
      <c r="BK178" s="141">
        <f>BK179</f>
        <v>25014.68</v>
      </c>
    </row>
    <row r="179" spans="1:65" s="2" customFormat="1" ht="16.5" customHeight="1">
      <c r="A179" s="26"/>
      <c r="B179" s="144"/>
      <c r="C179" s="145" t="s">
        <v>305</v>
      </c>
      <c r="D179" s="145" t="s">
        <v>126</v>
      </c>
      <c r="E179" s="146" t="s">
        <v>306</v>
      </c>
      <c r="F179" s="147" t="s">
        <v>307</v>
      </c>
      <c r="G179" s="148" t="s">
        <v>308</v>
      </c>
      <c r="H179" s="149">
        <v>1</v>
      </c>
      <c r="I179" s="149">
        <v>25014.68</v>
      </c>
      <c r="J179" s="149">
        <f>ROUND(I179*H179,2)</f>
        <v>25014.68</v>
      </c>
      <c r="K179" s="150"/>
      <c r="L179" s="27"/>
      <c r="M179" s="166" t="s">
        <v>1</v>
      </c>
      <c r="N179" s="167" t="s">
        <v>41</v>
      </c>
      <c r="O179" s="168">
        <v>0</v>
      </c>
      <c r="P179" s="168">
        <f>O179*H179</f>
        <v>0</v>
      </c>
      <c r="Q179" s="168">
        <v>0</v>
      </c>
      <c r="R179" s="168">
        <f>Q179*H179</f>
        <v>0</v>
      </c>
      <c r="S179" s="168">
        <v>0</v>
      </c>
      <c r="T179" s="169">
        <f>S179*H179</f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5" t="s">
        <v>309</v>
      </c>
      <c r="AT179" s="155" t="s">
        <v>126</v>
      </c>
      <c r="AU179" s="155" t="s">
        <v>83</v>
      </c>
      <c r="AY179" s="14" t="s">
        <v>124</v>
      </c>
      <c r="BE179" s="156">
        <f>IF(N179="základná",J179,0)</f>
        <v>0</v>
      </c>
      <c r="BF179" s="156">
        <f>IF(N179="znížená",J179,0)</f>
        <v>25014.68</v>
      </c>
      <c r="BG179" s="156">
        <f>IF(N179="zákl. prenesená",J179,0)</f>
        <v>0</v>
      </c>
      <c r="BH179" s="156">
        <f>IF(N179="zníž. prenesená",J179,0)</f>
        <v>0</v>
      </c>
      <c r="BI179" s="156">
        <f>IF(N179="nulová",J179,0)</f>
        <v>0</v>
      </c>
      <c r="BJ179" s="14" t="s">
        <v>131</v>
      </c>
      <c r="BK179" s="156">
        <f>ROUND(I179*H179,2)</f>
        <v>25014.68</v>
      </c>
      <c r="BL179" s="14" t="s">
        <v>309</v>
      </c>
      <c r="BM179" s="155" t="s">
        <v>310</v>
      </c>
    </row>
    <row r="180" spans="1:65" s="2" customFormat="1" ht="6.95" customHeight="1">
      <c r="A180" s="26"/>
      <c r="B180" s="44"/>
      <c r="C180" s="45"/>
      <c r="D180" s="45"/>
      <c r="E180" s="45"/>
      <c r="F180" s="45"/>
      <c r="G180" s="45"/>
      <c r="H180" s="45"/>
      <c r="I180" s="45"/>
      <c r="J180" s="45"/>
      <c r="K180" s="45"/>
      <c r="L180" s="27"/>
      <c r="M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</row>
  </sheetData>
  <autoFilter ref="C126:K179"/>
  <mergeCells count="8">
    <mergeCell ref="E117:H117"/>
    <mergeCell ref="E119:H119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80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90"/>
    </row>
    <row r="2" spans="1:46" s="1" customFormat="1" ht="36.950000000000003" customHeight="1">
      <c r="L2" s="206" t="s">
        <v>5</v>
      </c>
      <c r="M2" s="171"/>
      <c r="N2" s="171"/>
      <c r="O2" s="171"/>
      <c r="P2" s="171"/>
      <c r="Q2" s="171"/>
      <c r="R2" s="171"/>
      <c r="S2" s="171"/>
      <c r="T2" s="171"/>
      <c r="U2" s="171"/>
      <c r="V2" s="171"/>
      <c r="AT2" s="14" t="s">
        <v>87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91</v>
      </c>
      <c r="L4" s="17"/>
      <c r="M4" s="91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26.25" customHeight="1">
      <c r="B7" s="17"/>
      <c r="E7" s="207" t="str">
        <f>'Rekapitulácia stavby'!K6</f>
        <v>SKLADOVACIA NÁDRŽ NA HNOJOVICU A BUDOVA SEPARÁTORA HNOJOVICE</v>
      </c>
      <c r="F7" s="208"/>
      <c r="G7" s="208"/>
      <c r="H7" s="208"/>
      <c r="L7" s="17"/>
    </row>
    <row r="8" spans="1:46" s="2" customFormat="1" ht="12" customHeight="1">
      <c r="A8" s="26"/>
      <c r="B8" s="27"/>
      <c r="C8" s="26"/>
      <c r="D8" s="23" t="s">
        <v>92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87" t="s">
        <v>311</v>
      </c>
      <c r="F9" s="209"/>
      <c r="G9" s="209"/>
      <c r="H9" s="209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1.25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52" t="str">
        <f>'Rekapitulácia stavby'!AN8</f>
        <v>13. 6. 2022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22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23</v>
      </c>
      <c r="F15" s="26"/>
      <c r="G15" s="26"/>
      <c r="H15" s="26"/>
      <c r="I15" s="23" t="s">
        <v>24</v>
      </c>
      <c r="J15" s="21" t="s">
        <v>25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26</v>
      </c>
      <c r="E17" s="26"/>
      <c r="F17" s="26"/>
      <c r="G17" s="26"/>
      <c r="H17" s="26"/>
      <c r="I17" s="23" t="s">
        <v>21</v>
      </c>
      <c r="J17" s="21" t="s">
        <v>1</v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1" t="s">
        <v>27</v>
      </c>
      <c r="F18" s="26"/>
      <c r="G18" s="26"/>
      <c r="H18" s="26"/>
      <c r="I18" s="23" t="s">
        <v>24</v>
      </c>
      <c r="J18" s="21" t="s">
        <v>1</v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28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29</v>
      </c>
      <c r="F21" s="26"/>
      <c r="G21" s="26"/>
      <c r="H21" s="26"/>
      <c r="I21" s="23" t="s">
        <v>24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31</v>
      </c>
      <c r="E23" s="26"/>
      <c r="F23" s="26"/>
      <c r="G23" s="26"/>
      <c r="H23" s="26"/>
      <c r="I23" s="23" t="s">
        <v>21</v>
      </c>
      <c r="J23" s="21" t="s">
        <v>32</v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33</v>
      </c>
      <c r="F24" s="26"/>
      <c r="G24" s="26"/>
      <c r="H24" s="26"/>
      <c r="I24" s="23" t="s">
        <v>24</v>
      </c>
      <c r="J24" s="21" t="s">
        <v>1</v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34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73" t="s">
        <v>1</v>
      </c>
      <c r="F27" s="173"/>
      <c r="G27" s="173"/>
      <c r="H27" s="173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35</v>
      </c>
      <c r="E30" s="26"/>
      <c r="F30" s="26"/>
      <c r="G30" s="26"/>
      <c r="H30" s="26"/>
      <c r="I30" s="26"/>
      <c r="J30" s="68">
        <f>ROUND(J127, 2)</f>
        <v>548289.42000000004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37</v>
      </c>
      <c r="G32" s="26"/>
      <c r="H32" s="26"/>
      <c r="I32" s="30" t="s">
        <v>36</v>
      </c>
      <c r="J32" s="30" t="s">
        <v>38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6" t="s">
        <v>39</v>
      </c>
      <c r="E33" s="32" t="s">
        <v>40</v>
      </c>
      <c r="F33" s="97">
        <f>ROUND((SUM(BE127:BE179)),  2)</f>
        <v>0</v>
      </c>
      <c r="G33" s="98"/>
      <c r="H33" s="98"/>
      <c r="I33" s="99">
        <v>0.2</v>
      </c>
      <c r="J33" s="97">
        <f>ROUND(((SUM(BE127:BE179))*I33),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32" t="s">
        <v>41</v>
      </c>
      <c r="F34" s="100">
        <f>ROUND((SUM(BF127:BF179)),  2)</f>
        <v>548289.42000000004</v>
      </c>
      <c r="G34" s="26"/>
      <c r="H34" s="26"/>
      <c r="I34" s="101">
        <v>0.2</v>
      </c>
      <c r="J34" s="100">
        <f>ROUND(((SUM(BF127:BF179))*I34),  2)</f>
        <v>109657.88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42</v>
      </c>
      <c r="F35" s="100">
        <f>ROUND((SUM(BG127:BG179)),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43</v>
      </c>
      <c r="F36" s="100">
        <f>ROUND((SUM(BH127:BH179)),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32" t="s">
        <v>44</v>
      </c>
      <c r="F37" s="97">
        <f>ROUND((SUM(BI127:BI179)),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45</v>
      </c>
      <c r="E39" s="57"/>
      <c r="F39" s="57"/>
      <c r="G39" s="104" t="s">
        <v>46</v>
      </c>
      <c r="H39" s="105" t="s">
        <v>47</v>
      </c>
      <c r="I39" s="57"/>
      <c r="J39" s="106">
        <f>SUM(J30:J37)</f>
        <v>657947.30000000005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6"/>
      <c r="B61" s="27"/>
      <c r="C61" s="26"/>
      <c r="D61" s="42" t="s">
        <v>50</v>
      </c>
      <c r="E61" s="29"/>
      <c r="F61" s="108" t="s">
        <v>51</v>
      </c>
      <c r="G61" s="42" t="s">
        <v>50</v>
      </c>
      <c r="H61" s="29"/>
      <c r="I61" s="29"/>
      <c r="J61" s="109" t="s">
        <v>51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6"/>
      <c r="B65" s="27"/>
      <c r="C65" s="26"/>
      <c r="D65" s="40" t="s">
        <v>52</v>
      </c>
      <c r="E65" s="43"/>
      <c r="F65" s="43"/>
      <c r="G65" s="40" t="s">
        <v>53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6"/>
      <c r="B76" s="27"/>
      <c r="C76" s="26"/>
      <c r="D76" s="42" t="s">
        <v>50</v>
      </c>
      <c r="E76" s="29"/>
      <c r="F76" s="108" t="s">
        <v>51</v>
      </c>
      <c r="G76" s="42" t="s">
        <v>50</v>
      </c>
      <c r="H76" s="29"/>
      <c r="I76" s="29"/>
      <c r="J76" s="109" t="s">
        <v>51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hidden="1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94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6.25" hidden="1" customHeight="1">
      <c r="A85" s="26"/>
      <c r="B85" s="27"/>
      <c r="C85" s="26"/>
      <c r="D85" s="26"/>
      <c r="E85" s="207" t="str">
        <f>E7</f>
        <v>SKLADOVACIA NÁDRŽ NA HNOJOVICU A BUDOVA SEPARÁTORA HNOJOVICE</v>
      </c>
      <c r="F85" s="208"/>
      <c r="G85" s="208"/>
      <c r="H85" s="208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>
      <c r="A86" s="26"/>
      <c r="B86" s="27"/>
      <c r="C86" s="23" t="s">
        <v>92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hidden="1" customHeight="1">
      <c r="A87" s="26"/>
      <c r="B87" s="27"/>
      <c r="C87" s="26"/>
      <c r="D87" s="26"/>
      <c r="E87" s="187" t="str">
        <f>E9</f>
        <v>SO 02 - SKLADOVÁ NÁDRŽ NA HNOJOVICU - B</v>
      </c>
      <c r="F87" s="209"/>
      <c r="G87" s="209"/>
      <c r="H87" s="209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hidden="1" customHeight="1">
      <c r="A89" s="26"/>
      <c r="B89" s="27"/>
      <c r="C89" s="23" t="s">
        <v>16</v>
      </c>
      <c r="D89" s="26"/>
      <c r="E89" s="26"/>
      <c r="F89" s="21" t="str">
        <f>F12</f>
        <v>Dvor Mikuláš-Dubník,k.ú.Veľká Tabuľa,p.č.:93/2,3</v>
      </c>
      <c r="G89" s="26"/>
      <c r="H89" s="26"/>
      <c r="I89" s="23" t="s">
        <v>18</v>
      </c>
      <c r="J89" s="52" t="str">
        <f>IF(J12="","",J12)</f>
        <v>13. 6. 2022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hidden="1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hidden="1" customHeight="1">
      <c r="A91" s="26"/>
      <c r="B91" s="27"/>
      <c r="C91" s="23" t="s">
        <v>20</v>
      </c>
      <c r="D91" s="26"/>
      <c r="E91" s="26"/>
      <c r="F91" s="21" t="str">
        <f>E15</f>
        <v>AGROCONTRACT Mikuláš a.s.</v>
      </c>
      <c r="G91" s="26"/>
      <c r="H91" s="26"/>
      <c r="I91" s="23" t="s">
        <v>28</v>
      </c>
      <c r="J91" s="24" t="str">
        <f>E21</f>
        <v>Ing. arch. R. Hoferica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hidden="1" customHeight="1">
      <c r="A92" s="26"/>
      <c r="B92" s="27"/>
      <c r="C92" s="23" t="s">
        <v>26</v>
      </c>
      <c r="D92" s="26"/>
      <c r="E92" s="26"/>
      <c r="F92" s="21" t="str">
        <f>IF(E18="","",E18)</f>
        <v>Na základe výberu</v>
      </c>
      <c r="G92" s="26"/>
      <c r="H92" s="26"/>
      <c r="I92" s="23" t="s">
        <v>31</v>
      </c>
      <c r="J92" s="24" t="str">
        <f>E24</f>
        <v>Ingrid Szegheőová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hidden="1" customHeight="1">
      <c r="A94" s="26"/>
      <c r="B94" s="27"/>
      <c r="C94" s="110" t="s">
        <v>95</v>
      </c>
      <c r="D94" s="102"/>
      <c r="E94" s="102"/>
      <c r="F94" s="102"/>
      <c r="G94" s="102"/>
      <c r="H94" s="102"/>
      <c r="I94" s="102"/>
      <c r="J94" s="111" t="s">
        <v>96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hidden="1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hidden="1" customHeight="1">
      <c r="A96" s="26"/>
      <c r="B96" s="27"/>
      <c r="C96" s="112" t="s">
        <v>97</v>
      </c>
      <c r="D96" s="26"/>
      <c r="E96" s="26"/>
      <c r="F96" s="26"/>
      <c r="G96" s="26"/>
      <c r="H96" s="26"/>
      <c r="I96" s="26"/>
      <c r="J96" s="68">
        <f>J127</f>
        <v>548289.42000000004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98</v>
      </c>
    </row>
    <row r="97" spans="1:31" s="9" customFormat="1" ht="24.95" hidden="1" customHeight="1">
      <c r="B97" s="113"/>
      <c r="D97" s="114" t="s">
        <v>99</v>
      </c>
      <c r="E97" s="115"/>
      <c r="F97" s="115"/>
      <c r="G97" s="115"/>
      <c r="H97" s="115"/>
      <c r="I97" s="115"/>
      <c r="J97" s="116">
        <f>J128</f>
        <v>430569.22</v>
      </c>
      <c r="L97" s="113"/>
    </row>
    <row r="98" spans="1:31" s="10" customFormat="1" ht="19.899999999999999" hidden="1" customHeight="1">
      <c r="B98" s="117"/>
      <c r="D98" s="118" t="s">
        <v>100</v>
      </c>
      <c r="E98" s="119"/>
      <c r="F98" s="119"/>
      <c r="G98" s="119"/>
      <c r="H98" s="119"/>
      <c r="I98" s="119"/>
      <c r="J98" s="120">
        <f>J129</f>
        <v>12420.609999999999</v>
      </c>
      <c r="L98" s="117"/>
    </row>
    <row r="99" spans="1:31" s="10" customFormat="1" ht="19.899999999999999" hidden="1" customHeight="1">
      <c r="B99" s="117"/>
      <c r="D99" s="118" t="s">
        <v>101</v>
      </c>
      <c r="E99" s="119"/>
      <c r="F99" s="119"/>
      <c r="G99" s="119"/>
      <c r="H99" s="119"/>
      <c r="I99" s="119"/>
      <c r="J99" s="120">
        <f>J138</f>
        <v>134885.9</v>
      </c>
      <c r="L99" s="117"/>
    </row>
    <row r="100" spans="1:31" s="10" customFormat="1" ht="19.899999999999999" hidden="1" customHeight="1">
      <c r="B100" s="117"/>
      <c r="D100" s="118" t="s">
        <v>102</v>
      </c>
      <c r="E100" s="119"/>
      <c r="F100" s="119"/>
      <c r="G100" s="119"/>
      <c r="H100" s="119"/>
      <c r="I100" s="119"/>
      <c r="J100" s="120">
        <f>J145</f>
        <v>167144.59000000003</v>
      </c>
      <c r="L100" s="117"/>
    </row>
    <row r="101" spans="1:31" s="10" customFormat="1" ht="19.899999999999999" hidden="1" customHeight="1">
      <c r="B101" s="117"/>
      <c r="D101" s="118" t="s">
        <v>103</v>
      </c>
      <c r="E101" s="119"/>
      <c r="F101" s="119"/>
      <c r="G101" s="119"/>
      <c r="H101" s="119"/>
      <c r="I101" s="119"/>
      <c r="J101" s="120">
        <f>J151</f>
        <v>6241.4400000000005</v>
      </c>
      <c r="L101" s="117"/>
    </row>
    <row r="102" spans="1:31" s="10" customFormat="1" ht="19.899999999999999" hidden="1" customHeight="1">
      <c r="B102" s="117"/>
      <c r="D102" s="118" t="s">
        <v>312</v>
      </c>
      <c r="E102" s="119"/>
      <c r="F102" s="119"/>
      <c r="G102" s="119"/>
      <c r="H102" s="119"/>
      <c r="I102" s="119"/>
      <c r="J102" s="120">
        <f>J154</f>
        <v>30161.45</v>
      </c>
      <c r="L102" s="117"/>
    </row>
    <row r="103" spans="1:31" s="10" customFormat="1" ht="19.899999999999999" hidden="1" customHeight="1">
      <c r="B103" s="117"/>
      <c r="D103" s="118" t="s">
        <v>105</v>
      </c>
      <c r="E103" s="119"/>
      <c r="F103" s="119"/>
      <c r="G103" s="119"/>
      <c r="H103" s="119"/>
      <c r="I103" s="119"/>
      <c r="J103" s="120">
        <f>J159</f>
        <v>79715.23</v>
      </c>
      <c r="L103" s="117"/>
    </row>
    <row r="104" spans="1:31" s="9" customFormat="1" ht="24.95" hidden="1" customHeight="1">
      <c r="B104" s="113"/>
      <c r="D104" s="114" t="s">
        <v>106</v>
      </c>
      <c r="E104" s="115"/>
      <c r="F104" s="115"/>
      <c r="G104" s="115"/>
      <c r="H104" s="115"/>
      <c r="I104" s="115"/>
      <c r="J104" s="116">
        <f>J161</f>
        <v>92705.52</v>
      </c>
      <c r="L104" s="113"/>
    </row>
    <row r="105" spans="1:31" s="10" customFormat="1" ht="19.899999999999999" hidden="1" customHeight="1">
      <c r="B105" s="117"/>
      <c r="D105" s="118" t="s">
        <v>107</v>
      </c>
      <c r="E105" s="119"/>
      <c r="F105" s="119"/>
      <c r="G105" s="119"/>
      <c r="H105" s="119"/>
      <c r="I105" s="119"/>
      <c r="J105" s="120">
        <f>J162</f>
        <v>78948.100000000006</v>
      </c>
      <c r="L105" s="117"/>
    </row>
    <row r="106" spans="1:31" s="10" customFormat="1" ht="19.899999999999999" hidden="1" customHeight="1">
      <c r="B106" s="117"/>
      <c r="D106" s="118" t="s">
        <v>108</v>
      </c>
      <c r="E106" s="119"/>
      <c r="F106" s="119"/>
      <c r="G106" s="119"/>
      <c r="H106" s="119"/>
      <c r="I106" s="119"/>
      <c r="J106" s="120">
        <f>J174</f>
        <v>13757.42</v>
      </c>
      <c r="L106" s="117"/>
    </row>
    <row r="107" spans="1:31" s="9" customFormat="1" ht="24.95" hidden="1" customHeight="1">
      <c r="B107" s="113"/>
      <c r="D107" s="114" t="s">
        <v>109</v>
      </c>
      <c r="E107" s="115"/>
      <c r="F107" s="115"/>
      <c r="G107" s="115"/>
      <c r="H107" s="115"/>
      <c r="I107" s="115"/>
      <c r="J107" s="116">
        <f>J178</f>
        <v>25014.68</v>
      </c>
      <c r="L107" s="113"/>
    </row>
    <row r="108" spans="1:31" s="2" customFormat="1" ht="21.75" hidden="1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6.95" hidden="1" customHeight="1">
      <c r="A109" s="26"/>
      <c r="B109" s="44"/>
      <c r="C109" s="45"/>
      <c r="D109" s="45"/>
      <c r="E109" s="45"/>
      <c r="F109" s="45"/>
      <c r="G109" s="45"/>
      <c r="H109" s="45"/>
      <c r="I109" s="45"/>
      <c r="J109" s="45"/>
      <c r="K109" s="45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ht="11.25" hidden="1"/>
    <row r="111" spans="1:31" ht="11.25" hidden="1"/>
    <row r="112" spans="1:31" ht="11.25" hidden="1"/>
    <row r="113" spans="1:63" s="2" customFormat="1" ht="6.95" customHeight="1">
      <c r="A113" s="26"/>
      <c r="B113" s="46"/>
      <c r="C113" s="47"/>
      <c r="D113" s="47"/>
      <c r="E113" s="47"/>
      <c r="F113" s="47"/>
      <c r="G113" s="47"/>
      <c r="H113" s="47"/>
      <c r="I113" s="47"/>
      <c r="J113" s="47"/>
      <c r="K113" s="47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3" s="2" customFormat="1" ht="24.95" customHeight="1">
      <c r="A114" s="26"/>
      <c r="B114" s="27"/>
      <c r="C114" s="18" t="s">
        <v>110</v>
      </c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3" s="2" customFormat="1" ht="12" customHeight="1">
      <c r="A116" s="26"/>
      <c r="B116" s="27"/>
      <c r="C116" s="23" t="s">
        <v>12</v>
      </c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2" customFormat="1" ht="26.25" customHeight="1">
      <c r="A117" s="26"/>
      <c r="B117" s="27"/>
      <c r="C117" s="26"/>
      <c r="D117" s="26"/>
      <c r="E117" s="207" t="str">
        <f>E7</f>
        <v>SKLADOVACIA NÁDRŽ NA HNOJOVICU A BUDOVA SEPARÁTORA HNOJOVICE</v>
      </c>
      <c r="F117" s="208"/>
      <c r="G117" s="208"/>
      <c r="H117" s="208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3" s="2" customFormat="1" ht="12" customHeight="1">
      <c r="A118" s="26"/>
      <c r="B118" s="27"/>
      <c r="C118" s="23" t="s">
        <v>92</v>
      </c>
      <c r="D118" s="26"/>
      <c r="E118" s="26"/>
      <c r="F118" s="26"/>
      <c r="G118" s="26"/>
      <c r="H118" s="26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16.5" customHeight="1">
      <c r="A119" s="26"/>
      <c r="B119" s="27"/>
      <c r="C119" s="26"/>
      <c r="D119" s="26"/>
      <c r="E119" s="187" t="str">
        <f>E9</f>
        <v>SO 02 - SKLADOVÁ NÁDRŽ NA HNOJOVICU - B</v>
      </c>
      <c r="F119" s="209"/>
      <c r="G119" s="209"/>
      <c r="H119" s="209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6.9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12" customHeight="1">
      <c r="A121" s="26"/>
      <c r="B121" s="27"/>
      <c r="C121" s="23" t="s">
        <v>16</v>
      </c>
      <c r="D121" s="26"/>
      <c r="E121" s="26"/>
      <c r="F121" s="21" t="str">
        <f>F12</f>
        <v>Dvor Mikuláš-Dubník,k.ú.Veľká Tabuľa,p.č.:93/2,3</v>
      </c>
      <c r="G121" s="26"/>
      <c r="H121" s="26"/>
      <c r="I121" s="23" t="s">
        <v>18</v>
      </c>
      <c r="J121" s="52" t="str">
        <f>IF(J12="","",J12)</f>
        <v>13. 6. 2022</v>
      </c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6.9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15.2" customHeight="1">
      <c r="A123" s="26"/>
      <c r="B123" s="27"/>
      <c r="C123" s="23" t="s">
        <v>20</v>
      </c>
      <c r="D123" s="26"/>
      <c r="E123" s="26"/>
      <c r="F123" s="21" t="str">
        <f>E15</f>
        <v>AGROCONTRACT Mikuláš a.s.</v>
      </c>
      <c r="G123" s="26"/>
      <c r="H123" s="26"/>
      <c r="I123" s="23" t="s">
        <v>28</v>
      </c>
      <c r="J123" s="24" t="str">
        <f>E21</f>
        <v>Ing. arch. R. Hoferica</v>
      </c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15.2" customHeight="1">
      <c r="A124" s="26"/>
      <c r="B124" s="27"/>
      <c r="C124" s="23" t="s">
        <v>26</v>
      </c>
      <c r="D124" s="26"/>
      <c r="E124" s="26"/>
      <c r="F124" s="21" t="str">
        <f>IF(E18="","",E18)</f>
        <v>Na základe výberu</v>
      </c>
      <c r="G124" s="26"/>
      <c r="H124" s="26"/>
      <c r="I124" s="23" t="s">
        <v>31</v>
      </c>
      <c r="J124" s="24" t="str">
        <f>E24</f>
        <v>Ingrid Szegheőová</v>
      </c>
      <c r="K124" s="26"/>
      <c r="L124" s="39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2" customFormat="1" ht="10.35" customHeight="1">
      <c r="A125" s="26"/>
      <c r="B125" s="27"/>
      <c r="C125" s="26"/>
      <c r="D125" s="26"/>
      <c r="E125" s="26"/>
      <c r="F125" s="26"/>
      <c r="G125" s="26"/>
      <c r="H125" s="26"/>
      <c r="I125" s="26"/>
      <c r="J125" s="26"/>
      <c r="K125" s="26"/>
      <c r="L125" s="39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63" s="11" customFormat="1" ht="29.25" customHeight="1">
      <c r="A126" s="121"/>
      <c r="B126" s="122"/>
      <c r="C126" s="123" t="s">
        <v>111</v>
      </c>
      <c r="D126" s="124" t="s">
        <v>60</v>
      </c>
      <c r="E126" s="124" t="s">
        <v>56</v>
      </c>
      <c r="F126" s="124" t="s">
        <v>57</v>
      </c>
      <c r="G126" s="124" t="s">
        <v>112</v>
      </c>
      <c r="H126" s="124" t="s">
        <v>113</v>
      </c>
      <c r="I126" s="124" t="s">
        <v>114</v>
      </c>
      <c r="J126" s="125" t="s">
        <v>96</v>
      </c>
      <c r="K126" s="126" t="s">
        <v>115</v>
      </c>
      <c r="L126" s="127"/>
      <c r="M126" s="59" t="s">
        <v>1</v>
      </c>
      <c r="N126" s="60" t="s">
        <v>39</v>
      </c>
      <c r="O126" s="60" t="s">
        <v>116</v>
      </c>
      <c r="P126" s="60" t="s">
        <v>117</v>
      </c>
      <c r="Q126" s="60" t="s">
        <v>118</v>
      </c>
      <c r="R126" s="60" t="s">
        <v>119</v>
      </c>
      <c r="S126" s="60" t="s">
        <v>120</v>
      </c>
      <c r="T126" s="61" t="s">
        <v>121</v>
      </c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</row>
    <row r="127" spans="1:63" s="2" customFormat="1" ht="22.9" customHeight="1">
      <c r="A127" s="26"/>
      <c r="B127" s="27"/>
      <c r="C127" s="66" t="s">
        <v>97</v>
      </c>
      <c r="D127" s="26"/>
      <c r="E127" s="26"/>
      <c r="F127" s="26"/>
      <c r="G127" s="26"/>
      <c r="H127" s="26"/>
      <c r="I127" s="26"/>
      <c r="J127" s="128">
        <f>BK127</f>
        <v>548289.42000000004</v>
      </c>
      <c r="K127" s="26"/>
      <c r="L127" s="27"/>
      <c r="M127" s="62"/>
      <c r="N127" s="53"/>
      <c r="O127" s="63"/>
      <c r="P127" s="129">
        <f>P128+P161+P178</f>
        <v>5127.0120631999998</v>
      </c>
      <c r="Q127" s="63"/>
      <c r="R127" s="129">
        <f>R128+R161+R178</f>
        <v>2224.9382348999998</v>
      </c>
      <c r="S127" s="63"/>
      <c r="T127" s="130">
        <f>T128+T161+T178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T127" s="14" t="s">
        <v>74</v>
      </c>
      <c r="AU127" s="14" t="s">
        <v>98</v>
      </c>
      <c r="BK127" s="131">
        <f>BK128+BK161+BK178</f>
        <v>548289.42000000004</v>
      </c>
    </row>
    <row r="128" spans="1:63" s="12" customFormat="1" ht="25.9" customHeight="1">
      <c r="B128" s="132"/>
      <c r="D128" s="133" t="s">
        <v>74</v>
      </c>
      <c r="E128" s="134" t="s">
        <v>122</v>
      </c>
      <c r="F128" s="134" t="s">
        <v>123</v>
      </c>
      <c r="J128" s="135">
        <f>BK128</f>
        <v>430569.22</v>
      </c>
      <c r="L128" s="132"/>
      <c r="M128" s="136"/>
      <c r="N128" s="137"/>
      <c r="O128" s="137"/>
      <c r="P128" s="138">
        <f>P129+P138+P145+P151+P154+P159</f>
        <v>4836.5001299999994</v>
      </c>
      <c r="Q128" s="137"/>
      <c r="R128" s="138">
        <f>R129+R138+R145+R151+R154+R159</f>
        <v>2220.4873946999996</v>
      </c>
      <c r="S128" s="137"/>
      <c r="T128" s="139">
        <f>T129+T138+T145+T151+T154+T159</f>
        <v>0</v>
      </c>
      <c r="AR128" s="133" t="s">
        <v>83</v>
      </c>
      <c r="AT128" s="140" t="s">
        <v>74</v>
      </c>
      <c r="AU128" s="140" t="s">
        <v>75</v>
      </c>
      <c r="AY128" s="133" t="s">
        <v>124</v>
      </c>
      <c r="BK128" s="141">
        <f>BK129+BK138+BK145+BK151+BK154+BK159</f>
        <v>430569.22</v>
      </c>
    </row>
    <row r="129" spans="1:65" s="12" customFormat="1" ht="22.9" customHeight="1">
      <c r="B129" s="132"/>
      <c r="D129" s="133" t="s">
        <v>74</v>
      </c>
      <c r="E129" s="142" t="s">
        <v>83</v>
      </c>
      <c r="F129" s="142" t="s">
        <v>125</v>
      </c>
      <c r="J129" s="143">
        <f>BK129</f>
        <v>12420.609999999999</v>
      </c>
      <c r="L129" s="132"/>
      <c r="M129" s="136"/>
      <c r="N129" s="137"/>
      <c r="O129" s="137"/>
      <c r="P129" s="138">
        <f>SUM(P130:P137)</f>
        <v>329.51903999999996</v>
      </c>
      <c r="Q129" s="137"/>
      <c r="R129" s="138">
        <f>SUM(R130:R137)</f>
        <v>0</v>
      </c>
      <c r="S129" s="137"/>
      <c r="T129" s="139">
        <f>SUM(T130:T137)</f>
        <v>0</v>
      </c>
      <c r="AR129" s="133" t="s">
        <v>83</v>
      </c>
      <c r="AT129" s="140" t="s">
        <v>74</v>
      </c>
      <c r="AU129" s="140" t="s">
        <v>83</v>
      </c>
      <c r="AY129" s="133" t="s">
        <v>124</v>
      </c>
      <c r="BK129" s="141">
        <f>SUM(BK130:BK137)</f>
        <v>12420.609999999999</v>
      </c>
    </row>
    <row r="130" spans="1:65" s="2" customFormat="1" ht="24.2" customHeight="1">
      <c r="A130" s="26"/>
      <c r="B130" s="144"/>
      <c r="C130" s="145" t="s">
        <v>83</v>
      </c>
      <c r="D130" s="145" t="s">
        <v>126</v>
      </c>
      <c r="E130" s="146" t="s">
        <v>127</v>
      </c>
      <c r="F130" s="147" t="s">
        <v>128</v>
      </c>
      <c r="G130" s="148" t="s">
        <v>129</v>
      </c>
      <c r="H130" s="149">
        <v>769.45</v>
      </c>
      <c r="I130" s="149">
        <v>5.95</v>
      </c>
      <c r="J130" s="149">
        <f t="shared" ref="J130:J137" si="0">ROUND(I130*H130,2)</f>
        <v>4578.2299999999996</v>
      </c>
      <c r="K130" s="150"/>
      <c r="L130" s="27"/>
      <c r="M130" s="151" t="s">
        <v>1</v>
      </c>
      <c r="N130" s="152" t="s">
        <v>41</v>
      </c>
      <c r="O130" s="153">
        <v>0.24299999999999999</v>
      </c>
      <c r="P130" s="153">
        <f t="shared" ref="P130:P137" si="1">O130*H130</f>
        <v>186.97635</v>
      </c>
      <c r="Q130" s="153">
        <v>0</v>
      </c>
      <c r="R130" s="153">
        <f t="shared" ref="R130:R137" si="2">Q130*H130</f>
        <v>0</v>
      </c>
      <c r="S130" s="153">
        <v>0</v>
      </c>
      <c r="T130" s="154">
        <f t="shared" ref="T130:T137" si="3"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130</v>
      </c>
      <c r="AT130" s="155" t="s">
        <v>126</v>
      </c>
      <c r="AU130" s="155" t="s">
        <v>131</v>
      </c>
      <c r="AY130" s="14" t="s">
        <v>124</v>
      </c>
      <c r="BE130" s="156">
        <f t="shared" ref="BE130:BE137" si="4">IF(N130="základná",J130,0)</f>
        <v>0</v>
      </c>
      <c r="BF130" s="156">
        <f t="shared" ref="BF130:BF137" si="5">IF(N130="znížená",J130,0)</f>
        <v>4578.2299999999996</v>
      </c>
      <c r="BG130" s="156">
        <f t="shared" ref="BG130:BG137" si="6">IF(N130="zákl. prenesená",J130,0)</f>
        <v>0</v>
      </c>
      <c r="BH130" s="156">
        <f t="shared" ref="BH130:BH137" si="7">IF(N130="zníž. prenesená",J130,0)</f>
        <v>0</v>
      </c>
      <c r="BI130" s="156">
        <f t="shared" ref="BI130:BI137" si="8">IF(N130="nulová",J130,0)</f>
        <v>0</v>
      </c>
      <c r="BJ130" s="14" t="s">
        <v>131</v>
      </c>
      <c r="BK130" s="156">
        <f t="shared" ref="BK130:BK137" si="9">ROUND(I130*H130,2)</f>
        <v>4578.2299999999996</v>
      </c>
      <c r="BL130" s="14" t="s">
        <v>130</v>
      </c>
      <c r="BM130" s="155" t="s">
        <v>132</v>
      </c>
    </row>
    <row r="131" spans="1:65" s="2" customFormat="1" ht="24.2" customHeight="1">
      <c r="A131" s="26"/>
      <c r="B131" s="144"/>
      <c r="C131" s="145" t="s">
        <v>131</v>
      </c>
      <c r="D131" s="145" t="s">
        <v>126</v>
      </c>
      <c r="E131" s="146" t="s">
        <v>133</v>
      </c>
      <c r="F131" s="147" t="s">
        <v>134</v>
      </c>
      <c r="G131" s="148" t="s">
        <v>129</v>
      </c>
      <c r="H131" s="149">
        <v>230.84</v>
      </c>
      <c r="I131" s="149">
        <v>1.59</v>
      </c>
      <c r="J131" s="149">
        <f t="shared" si="0"/>
        <v>367.04</v>
      </c>
      <c r="K131" s="150"/>
      <c r="L131" s="27"/>
      <c r="M131" s="151" t="s">
        <v>1</v>
      </c>
      <c r="N131" s="152" t="s">
        <v>41</v>
      </c>
      <c r="O131" s="153">
        <v>5.6000000000000001E-2</v>
      </c>
      <c r="P131" s="153">
        <f t="shared" si="1"/>
        <v>12.92704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130</v>
      </c>
      <c r="AT131" s="155" t="s">
        <v>126</v>
      </c>
      <c r="AU131" s="155" t="s">
        <v>131</v>
      </c>
      <c r="AY131" s="14" t="s">
        <v>124</v>
      </c>
      <c r="BE131" s="156">
        <f t="shared" si="4"/>
        <v>0</v>
      </c>
      <c r="BF131" s="156">
        <f t="shared" si="5"/>
        <v>367.04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4" t="s">
        <v>131</v>
      </c>
      <c r="BK131" s="156">
        <f t="shared" si="9"/>
        <v>367.04</v>
      </c>
      <c r="BL131" s="14" t="s">
        <v>130</v>
      </c>
      <c r="BM131" s="155" t="s">
        <v>135</v>
      </c>
    </row>
    <row r="132" spans="1:65" s="2" customFormat="1" ht="37.9" customHeight="1">
      <c r="A132" s="26"/>
      <c r="B132" s="144"/>
      <c r="C132" s="145" t="s">
        <v>136</v>
      </c>
      <c r="D132" s="145" t="s">
        <v>126</v>
      </c>
      <c r="E132" s="146" t="s">
        <v>137</v>
      </c>
      <c r="F132" s="147" t="s">
        <v>138</v>
      </c>
      <c r="G132" s="148" t="s">
        <v>129</v>
      </c>
      <c r="H132" s="149">
        <v>760.83</v>
      </c>
      <c r="I132" s="149">
        <v>5</v>
      </c>
      <c r="J132" s="149">
        <f t="shared" si="0"/>
        <v>3804.15</v>
      </c>
      <c r="K132" s="150"/>
      <c r="L132" s="27"/>
      <c r="M132" s="151" t="s">
        <v>1</v>
      </c>
      <c r="N132" s="152" t="s">
        <v>41</v>
      </c>
      <c r="O132" s="153">
        <v>5.3999999999999999E-2</v>
      </c>
      <c r="P132" s="153">
        <f t="shared" si="1"/>
        <v>41.084820000000001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130</v>
      </c>
      <c r="AT132" s="155" t="s">
        <v>126</v>
      </c>
      <c r="AU132" s="155" t="s">
        <v>131</v>
      </c>
      <c r="AY132" s="14" t="s">
        <v>124</v>
      </c>
      <c r="BE132" s="156">
        <f t="shared" si="4"/>
        <v>0</v>
      </c>
      <c r="BF132" s="156">
        <f t="shared" si="5"/>
        <v>3804.15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131</v>
      </c>
      <c r="BK132" s="156">
        <f t="shared" si="9"/>
        <v>3804.15</v>
      </c>
      <c r="BL132" s="14" t="s">
        <v>130</v>
      </c>
      <c r="BM132" s="155" t="s">
        <v>139</v>
      </c>
    </row>
    <row r="133" spans="1:65" s="2" customFormat="1" ht="24.2" customHeight="1">
      <c r="A133" s="26"/>
      <c r="B133" s="144"/>
      <c r="C133" s="145" t="s">
        <v>130</v>
      </c>
      <c r="D133" s="145" t="s">
        <v>126</v>
      </c>
      <c r="E133" s="146" t="s">
        <v>140</v>
      </c>
      <c r="F133" s="147" t="s">
        <v>141</v>
      </c>
      <c r="G133" s="148" t="s">
        <v>129</v>
      </c>
      <c r="H133" s="149">
        <v>760.83</v>
      </c>
      <c r="I133" s="149">
        <v>3.01</v>
      </c>
      <c r="J133" s="149">
        <f t="shared" si="0"/>
        <v>2290.1</v>
      </c>
      <c r="K133" s="150"/>
      <c r="L133" s="27"/>
      <c r="M133" s="151" t="s">
        <v>1</v>
      </c>
      <c r="N133" s="152" t="s">
        <v>41</v>
      </c>
      <c r="O133" s="153">
        <v>8.6999999999999994E-2</v>
      </c>
      <c r="P133" s="153">
        <f t="shared" si="1"/>
        <v>66.192210000000003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130</v>
      </c>
      <c r="AT133" s="155" t="s">
        <v>126</v>
      </c>
      <c r="AU133" s="155" t="s">
        <v>131</v>
      </c>
      <c r="AY133" s="14" t="s">
        <v>124</v>
      </c>
      <c r="BE133" s="156">
        <f t="shared" si="4"/>
        <v>0</v>
      </c>
      <c r="BF133" s="156">
        <f t="shared" si="5"/>
        <v>2290.1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131</v>
      </c>
      <c r="BK133" s="156">
        <f t="shared" si="9"/>
        <v>2290.1</v>
      </c>
      <c r="BL133" s="14" t="s">
        <v>130</v>
      </c>
      <c r="BM133" s="155" t="s">
        <v>142</v>
      </c>
    </row>
    <row r="134" spans="1:65" s="2" customFormat="1" ht="21.75" customHeight="1">
      <c r="A134" s="26"/>
      <c r="B134" s="144"/>
      <c r="C134" s="145" t="s">
        <v>143</v>
      </c>
      <c r="D134" s="145" t="s">
        <v>126</v>
      </c>
      <c r="E134" s="146" t="s">
        <v>144</v>
      </c>
      <c r="F134" s="147" t="s">
        <v>145</v>
      </c>
      <c r="G134" s="148" t="s">
        <v>129</v>
      </c>
      <c r="H134" s="149">
        <v>760.83</v>
      </c>
      <c r="I134" s="149">
        <v>1.03</v>
      </c>
      <c r="J134" s="149">
        <f t="shared" si="0"/>
        <v>783.65</v>
      </c>
      <c r="K134" s="150"/>
      <c r="L134" s="27"/>
      <c r="M134" s="151" t="s">
        <v>1</v>
      </c>
      <c r="N134" s="152" t="s">
        <v>41</v>
      </c>
      <c r="O134" s="153">
        <v>8.0000000000000002E-3</v>
      </c>
      <c r="P134" s="153">
        <f t="shared" si="1"/>
        <v>6.0866400000000001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130</v>
      </c>
      <c r="AT134" s="155" t="s">
        <v>126</v>
      </c>
      <c r="AU134" s="155" t="s">
        <v>131</v>
      </c>
      <c r="AY134" s="14" t="s">
        <v>124</v>
      </c>
      <c r="BE134" s="156">
        <f t="shared" si="4"/>
        <v>0</v>
      </c>
      <c r="BF134" s="156">
        <f t="shared" si="5"/>
        <v>783.65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131</v>
      </c>
      <c r="BK134" s="156">
        <f t="shared" si="9"/>
        <v>783.65</v>
      </c>
      <c r="BL134" s="14" t="s">
        <v>130</v>
      </c>
      <c r="BM134" s="155" t="s">
        <v>146</v>
      </c>
    </row>
    <row r="135" spans="1:65" s="2" customFormat="1" ht="37.9" customHeight="1">
      <c r="A135" s="26"/>
      <c r="B135" s="144"/>
      <c r="C135" s="145" t="s">
        <v>147</v>
      </c>
      <c r="D135" s="145" t="s">
        <v>126</v>
      </c>
      <c r="E135" s="146" t="s">
        <v>148</v>
      </c>
      <c r="F135" s="147" t="s">
        <v>149</v>
      </c>
      <c r="G135" s="148" t="s">
        <v>129</v>
      </c>
      <c r="H135" s="149">
        <v>8.6199999999999992</v>
      </c>
      <c r="I135" s="149">
        <v>5.21</v>
      </c>
      <c r="J135" s="149">
        <f t="shared" si="0"/>
        <v>44.91</v>
      </c>
      <c r="K135" s="150"/>
      <c r="L135" s="27"/>
      <c r="M135" s="151" t="s">
        <v>1</v>
      </c>
      <c r="N135" s="152" t="s">
        <v>41</v>
      </c>
      <c r="O135" s="153">
        <v>0.22900000000000001</v>
      </c>
      <c r="P135" s="153">
        <f t="shared" si="1"/>
        <v>1.9739799999999998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130</v>
      </c>
      <c r="AT135" s="155" t="s">
        <v>126</v>
      </c>
      <c r="AU135" s="155" t="s">
        <v>131</v>
      </c>
      <c r="AY135" s="14" t="s">
        <v>124</v>
      </c>
      <c r="BE135" s="156">
        <f t="shared" si="4"/>
        <v>0</v>
      </c>
      <c r="BF135" s="156">
        <f t="shared" si="5"/>
        <v>44.91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131</v>
      </c>
      <c r="BK135" s="156">
        <f t="shared" si="9"/>
        <v>44.91</v>
      </c>
      <c r="BL135" s="14" t="s">
        <v>130</v>
      </c>
      <c r="BM135" s="155" t="s">
        <v>150</v>
      </c>
    </row>
    <row r="136" spans="1:65" s="2" customFormat="1" ht="21.75" customHeight="1">
      <c r="A136" s="26"/>
      <c r="B136" s="144"/>
      <c r="C136" s="145" t="s">
        <v>151</v>
      </c>
      <c r="D136" s="145" t="s">
        <v>126</v>
      </c>
      <c r="E136" s="146" t="s">
        <v>152</v>
      </c>
      <c r="F136" s="147" t="s">
        <v>153</v>
      </c>
      <c r="G136" s="148" t="s">
        <v>154</v>
      </c>
      <c r="H136" s="149">
        <v>770</v>
      </c>
      <c r="I136" s="149">
        <v>0.67</v>
      </c>
      <c r="J136" s="149">
        <f t="shared" si="0"/>
        <v>515.9</v>
      </c>
      <c r="K136" s="150"/>
      <c r="L136" s="27"/>
      <c r="M136" s="151" t="s">
        <v>1</v>
      </c>
      <c r="N136" s="152" t="s">
        <v>41</v>
      </c>
      <c r="O136" s="153">
        <v>1.7000000000000001E-2</v>
      </c>
      <c r="P136" s="153">
        <f t="shared" si="1"/>
        <v>13.090000000000002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130</v>
      </c>
      <c r="AT136" s="155" t="s">
        <v>126</v>
      </c>
      <c r="AU136" s="155" t="s">
        <v>131</v>
      </c>
      <c r="AY136" s="14" t="s">
        <v>124</v>
      </c>
      <c r="BE136" s="156">
        <f t="shared" si="4"/>
        <v>0</v>
      </c>
      <c r="BF136" s="156">
        <f t="shared" si="5"/>
        <v>515.9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131</v>
      </c>
      <c r="BK136" s="156">
        <f t="shared" si="9"/>
        <v>515.9</v>
      </c>
      <c r="BL136" s="14" t="s">
        <v>130</v>
      </c>
      <c r="BM136" s="155" t="s">
        <v>155</v>
      </c>
    </row>
    <row r="137" spans="1:65" s="2" customFormat="1" ht="21.75" customHeight="1">
      <c r="A137" s="26"/>
      <c r="B137" s="144"/>
      <c r="C137" s="145" t="s">
        <v>156</v>
      </c>
      <c r="D137" s="145" t="s">
        <v>126</v>
      </c>
      <c r="E137" s="146" t="s">
        <v>157</v>
      </c>
      <c r="F137" s="147" t="s">
        <v>158</v>
      </c>
      <c r="G137" s="148" t="s">
        <v>154</v>
      </c>
      <c r="H137" s="149">
        <v>99</v>
      </c>
      <c r="I137" s="149">
        <v>0.37</v>
      </c>
      <c r="J137" s="149">
        <f t="shared" si="0"/>
        <v>36.630000000000003</v>
      </c>
      <c r="K137" s="150"/>
      <c r="L137" s="27"/>
      <c r="M137" s="151" t="s">
        <v>1</v>
      </c>
      <c r="N137" s="152" t="s">
        <v>41</v>
      </c>
      <c r="O137" s="153">
        <v>1.2E-2</v>
      </c>
      <c r="P137" s="153">
        <f t="shared" si="1"/>
        <v>1.1879999999999999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130</v>
      </c>
      <c r="AT137" s="155" t="s">
        <v>126</v>
      </c>
      <c r="AU137" s="155" t="s">
        <v>131</v>
      </c>
      <c r="AY137" s="14" t="s">
        <v>124</v>
      </c>
      <c r="BE137" s="156">
        <f t="shared" si="4"/>
        <v>0</v>
      </c>
      <c r="BF137" s="156">
        <f t="shared" si="5"/>
        <v>36.630000000000003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131</v>
      </c>
      <c r="BK137" s="156">
        <f t="shared" si="9"/>
        <v>36.630000000000003</v>
      </c>
      <c r="BL137" s="14" t="s">
        <v>130</v>
      </c>
      <c r="BM137" s="155" t="s">
        <v>159</v>
      </c>
    </row>
    <row r="138" spans="1:65" s="12" customFormat="1" ht="22.9" customHeight="1">
      <c r="B138" s="132"/>
      <c r="D138" s="133" t="s">
        <v>74</v>
      </c>
      <c r="E138" s="142" t="s">
        <v>131</v>
      </c>
      <c r="F138" s="142" t="s">
        <v>160</v>
      </c>
      <c r="J138" s="143">
        <f>BK138</f>
        <v>134885.9</v>
      </c>
      <c r="L138" s="132"/>
      <c r="M138" s="136"/>
      <c r="N138" s="137"/>
      <c r="O138" s="137"/>
      <c r="P138" s="138">
        <f>SUM(P139:P144)</f>
        <v>1007.7481</v>
      </c>
      <c r="Q138" s="137"/>
      <c r="R138" s="138">
        <f>SUM(R139:R144)</f>
        <v>1318.7802938</v>
      </c>
      <c r="S138" s="137"/>
      <c r="T138" s="139">
        <f>SUM(T139:T144)</f>
        <v>0</v>
      </c>
      <c r="AR138" s="133" t="s">
        <v>83</v>
      </c>
      <c r="AT138" s="140" t="s">
        <v>74</v>
      </c>
      <c r="AU138" s="140" t="s">
        <v>83</v>
      </c>
      <c r="AY138" s="133" t="s">
        <v>124</v>
      </c>
      <c r="BK138" s="141">
        <f>SUM(BK139:BK144)</f>
        <v>134885.9</v>
      </c>
    </row>
    <row r="139" spans="1:65" s="2" customFormat="1" ht="24.2" customHeight="1">
      <c r="A139" s="26"/>
      <c r="B139" s="144"/>
      <c r="C139" s="145" t="s">
        <v>161</v>
      </c>
      <c r="D139" s="145" t="s">
        <v>126</v>
      </c>
      <c r="E139" s="146" t="s">
        <v>162</v>
      </c>
      <c r="F139" s="147" t="s">
        <v>163</v>
      </c>
      <c r="G139" s="148" t="s">
        <v>129</v>
      </c>
      <c r="H139" s="149">
        <v>230.83</v>
      </c>
      <c r="I139" s="149">
        <v>67.569999999999993</v>
      </c>
      <c r="J139" s="149">
        <f t="shared" ref="J139:J144" si="10">ROUND(I139*H139,2)</f>
        <v>15597.18</v>
      </c>
      <c r="K139" s="150"/>
      <c r="L139" s="27"/>
      <c r="M139" s="151" t="s">
        <v>1</v>
      </c>
      <c r="N139" s="152" t="s">
        <v>41</v>
      </c>
      <c r="O139" s="153">
        <v>1.097</v>
      </c>
      <c r="P139" s="153">
        <f t="shared" ref="P139:P144" si="11">O139*H139</f>
        <v>253.22051000000002</v>
      </c>
      <c r="Q139" s="153">
        <v>2.0699999999999998</v>
      </c>
      <c r="R139" s="153">
        <f t="shared" ref="R139:R144" si="12">Q139*H139</f>
        <v>477.81810000000002</v>
      </c>
      <c r="S139" s="153">
        <v>0</v>
      </c>
      <c r="T139" s="154">
        <f t="shared" ref="T139:T144" si="13"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130</v>
      </c>
      <c r="AT139" s="155" t="s">
        <v>126</v>
      </c>
      <c r="AU139" s="155" t="s">
        <v>131</v>
      </c>
      <c r="AY139" s="14" t="s">
        <v>124</v>
      </c>
      <c r="BE139" s="156">
        <f t="shared" ref="BE139:BE144" si="14">IF(N139="základná",J139,0)</f>
        <v>0</v>
      </c>
      <c r="BF139" s="156">
        <f t="shared" ref="BF139:BF144" si="15">IF(N139="znížená",J139,0)</f>
        <v>15597.18</v>
      </c>
      <c r="BG139" s="156">
        <f t="shared" ref="BG139:BG144" si="16">IF(N139="zákl. prenesená",J139,0)</f>
        <v>0</v>
      </c>
      <c r="BH139" s="156">
        <f t="shared" ref="BH139:BH144" si="17">IF(N139="zníž. prenesená",J139,0)</f>
        <v>0</v>
      </c>
      <c r="BI139" s="156">
        <f t="shared" ref="BI139:BI144" si="18">IF(N139="nulová",J139,0)</f>
        <v>0</v>
      </c>
      <c r="BJ139" s="14" t="s">
        <v>131</v>
      </c>
      <c r="BK139" s="156">
        <f t="shared" ref="BK139:BK144" si="19">ROUND(I139*H139,2)</f>
        <v>15597.18</v>
      </c>
      <c r="BL139" s="14" t="s">
        <v>130</v>
      </c>
      <c r="BM139" s="155" t="s">
        <v>164</v>
      </c>
    </row>
    <row r="140" spans="1:65" s="2" customFormat="1" ht="24.2" customHeight="1">
      <c r="A140" s="26"/>
      <c r="B140" s="144"/>
      <c r="C140" s="145" t="s">
        <v>165</v>
      </c>
      <c r="D140" s="145" t="s">
        <v>126</v>
      </c>
      <c r="E140" s="146" t="s">
        <v>166</v>
      </c>
      <c r="F140" s="147" t="s">
        <v>167</v>
      </c>
      <c r="G140" s="148" t="s">
        <v>129</v>
      </c>
      <c r="H140" s="149">
        <v>78.13</v>
      </c>
      <c r="I140" s="149">
        <v>144.07</v>
      </c>
      <c r="J140" s="149">
        <f t="shared" si="10"/>
        <v>11256.19</v>
      </c>
      <c r="K140" s="150"/>
      <c r="L140" s="27"/>
      <c r="M140" s="151" t="s">
        <v>1</v>
      </c>
      <c r="N140" s="152" t="s">
        <v>41</v>
      </c>
      <c r="O140" s="153">
        <v>0.61799999999999999</v>
      </c>
      <c r="P140" s="153">
        <f t="shared" si="11"/>
        <v>48.284339999999993</v>
      </c>
      <c r="Q140" s="153">
        <v>2.23543</v>
      </c>
      <c r="R140" s="153">
        <f t="shared" si="12"/>
        <v>174.6541459</v>
      </c>
      <c r="S140" s="153">
        <v>0</v>
      </c>
      <c r="T140" s="154">
        <f t="shared" si="1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130</v>
      </c>
      <c r="AT140" s="155" t="s">
        <v>126</v>
      </c>
      <c r="AU140" s="155" t="s">
        <v>131</v>
      </c>
      <c r="AY140" s="14" t="s">
        <v>124</v>
      </c>
      <c r="BE140" s="156">
        <f t="shared" si="14"/>
        <v>0</v>
      </c>
      <c r="BF140" s="156">
        <f t="shared" si="15"/>
        <v>11256.19</v>
      </c>
      <c r="BG140" s="156">
        <f t="shared" si="16"/>
        <v>0</v>
      </c>
      <c r="BH140" s="156">
        <f t="shared" si="17"/>
        <v>0</v>
      </c>
      <c r="BI140" s="156">
        <f t="shared" si="18"/>
        <v>0</v>
      </c>
      <c r="BJ140" s="14" t="s">
        <v>131</v>
      </c>
      <c r="BK140" s="156">
        <f t="shared" si="19"/>
        <v>11256.19</v>
      </c>
      <c r="BL140" s="14" t="s">
        <v>130</v>
      </c>
      <c r="BM140" s="155" t="s">
        <v>168</v>
      </c>
    </row>
    <row r="141" spans="1:65" s="2" customFormat="1" ht="37.9" customHeight="1">
      <c r="A141" s="26"/>
      <c r="B141" s="144"/>
      <c r="C141" s="145" t="s">
        <v>169</v>
      </c>
      <c r="D141" s="145" t="s">
        <v>126</v>
      </c>
      <c r="E141" s="146" t="s">
        <v>170</v>
      </c>
      <c r="F141" s="147" t="s">
        <v>171</v>
      </c>
      <c r="G141" s="148" t="s">
        <v>129</v>
      </c>
      <c r="H141" s="149">
        <v>266.81</v>
      </c>
      <c r="I141" s="149">
        <v>194.72</v>
      </c>
      <c r="J141" s="149">
        <f t="shared" si="10"/>
        <v>51953.24</v>
      </c>
      <c r="K141" s="150"/>
      <c r="L141" s="27"/>
      <c r="M141" s="151" t="s">
        <v>1</v>
      </c>
      <c r="N141" s="152" t="s">
        <v>41</v>
      </c>
      <c r="O141" s="153">
        <v>1.115</v>
      </c>
      <c r="P141" s="153">
        <f t="shared" si="11"/>
        <v>297.49315000000001</v>
      </c>
      <c r="Q141" s="153">
        <v>2.3919100000000002</v>
      </c>
      <c r="R141" s="153">
        <f t="shared" si="12"/>
        <v>638.18550710000011</v>
      </c>
      <c r="S141" s="153">
        <v>0</v>
      </c>
      <c r="T141" s="154">
        <f t="shared" si="1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130</v>
      </c>
      <c r="AT141" s="155" t="s">
        <v>126</v>
      </c>
      <c r="AU141" s="155" t="s">
        <v>131</v>
      </c>
      <c r="AY141" s="14" t="s">
        <v>124</v>
      </c>
      <c r="BE141" s="156">
        <f t="shared" si="14"/>
        <v>0</v>
      </c>
      <c r="BF141" s="156">
        <f t="shared" si="15"/>
        <v>51953.24</v>
      </c>
      <c r="BG141" s="156">
        <f t="shared" si="16"/>
        <v>0</v>
      </c>
      <c r="BH141" s="156">
        <f t="shared" si="17"/>
        <v>0</v>
      </c>
      <c r="BI141" s="156">
        <f t="shared" si="18"/>
        <v>0</v>
      </c>
      <c r="BJ141" s="14" t="s">
        <v>131</v>
      </c>
      <c r="BK141" s="156">
        <f t="shared" si="19"/>
        <v>51953.24</v>
      </c>
      <c r="BL141" s="14" t="s">
        <v>130</v>
      </c>
      <c r="BM141" s="155" t="s">
        <v>172</v>
      </c>
    </row>
    <row r="142" spans="1:65" s="2" customFormat="1" ht="24.2" customHeight="1">
      <c r="A142" s="26"/>
      <c r="B142" s="144"/>
      <c r="C142" s="145" t="s">
        <v>173</v>
      </c>
      <c r="D142" s="145" t="s">
        <v>126</v>
      </c>
      <c r="E142" s="146" t="s">
        <v>174</v>
      </c>
      <c r="F142" s="147" t="s">
        <v>175</v>
      </c>
      <c r="G142" s="148" t="s">
        <v>154</v>
      </c>
      <c r="H142" s="149">
        <v>43.9</v>
      </c>
      <c r="I142" s="149">
        <v>42.72</v>
      </c>
      <c r="J142" s="149">
        <f t="shared" si="10"/>
        <v>1875.41</v>
      </c>
      <c r="K142" s="150"/>
      <c r="L142" s="27"/>
      <c r="M142" s="151" t="s">
        <v>1</v>
      </c>
      <c r="N142" s="152" t="s">
        <v>41</v>
      </c>
      <c r="O142" s="153">
        <v>1.085</v>
      </c>
      <c r="P142" s="153">
        <f t="shared" si="11"/>
        <v>47.631499999999996</v>
      </c>
      <c r="Q142" s="153">
        <v>8.1600000000000006E-3</v>
      </c>
      <c r="R142" s="153">
        <f t="shared" si="12"/>
        <v>0.35822399999999999</v>
      </c>
      <c r="S142" s="153">
        <v>0</v>
      </c>
      <c r="T142" s="154">
        <f t="shared" si="1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130</v>
      </c>
      <c r="AT142" s="155" t="s">
        <v>126</v>
      </c>
      <c r="AU142" s="155" t="s">
        <v>131</v>
      </c>
      <c r="AY142" s="14" t="s">
        <v>124</v>
      </c>
      <c r="BE142" s="156">
        <f t="shared" si="14"/>
        <v>0</v>
      </c>
      <c r="BF142" s="156">
        <f t="shared" si="15"/>
        <v>1875.41</v>
      </c>
      <c r="BG142" s="156">
        <f t="shared" si="16"/>
        <v>0</v>
      </c>
      <c r="BH142" s="156">
        <f t="shared" si="17"/>
        <v>0</v>
      </c>
      <c r="BI142" s="156">
        <f t="shared" si="18"/>
        <v>0</v>
      </c>
      <c r="BJ142" s="14" t="s">
        <v>131</v>
      </c>
      <c r="BK142" s="156">
        <f t="shared" si="19"/>
        <v>1875.41</v>
      </c>
      <c r="BL142" s="14" t="s">
        <v>130</v>
      </c>
      <c r="BM142" s="155" t="s">
        <v>176</v>
      </c>
    </row>
    <row r="143" spans="1:65" s="2" customFormat="1" ht="24.2" customHeight="1">
      <c r="A143" s="26"/>
      <c r="B143" s="144"/>
      <c r="C143" s="145" t="s">
        <v>177</v>
      </c>
      <c r="D143" s="145" t="s">
        <v>126</v>
      </c>
      <c r="E143" s="146" t="s">
        <v>178</v>
      </c>
      <c r="F143" s="147" t="s">
        <v>179</v>
      </c>
      <c r="G143" s="148" t="s">
        <v>154</v>
      </c>
      <c r="H143" s="149">
        <v>43.9</v>
      </c>
      <c r="I143" s="149">
        <v>7.54</v>
      </c>
      <c r="J143" s="149">
        <f t="shared" si="10"/>
        <v>331.01</v>
      </c>
      <c r="K143" s="150"/>
      <c r="L143" s="27"/>
      <c r="M143" s="151" t="s">
        <v>1</v>
      </c>
      <c r="N143" s="152" t="s">
        <v>41</v>
      </c>
      <c r="O143" s="153">
        <v>0.28199999999999997</v>
      </c>
      <c r="P143" s="153">
        <f t="shared" si="11"/>
        <v>12.379799999999998</v>
      </c>
      <c r="Q143" s="153">
        <v>0</v>
      </c>
      <c r="R143" s="153">
        <f t="shared" si="12"/>
        <v>0</v>
      </c>
      <c r="S143" s="153">
        <v>0</v>
      </c>
      <c r="T143" s="154">
        <f t="shared" si="1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130</v>
      </c>
      <c r="AT143" s="155" t="s">
        <v>126</v>
      </c>
      <c r="AU143" s="155" t="s">
        <v>131</v>
      </c>
      <c r="AY143" s="14" t="s">
        <v>124</v>
      </c>
      <c r="BE143" s="156">
        <f t="shared" si="14"/>
        <v>0</v>
      </c>
      <c r="BF143" s="156">
        <f t="shared" si="15"/>
        <v>331.01</v>
      </c>
      <c r="BG143" s="156">
        <f t="shared" si="16"/>
        <v>0</v>
      </c>
      <c r="BH143" s="156">
        <f t="shared" si="17"/>
        <v>0</v>
      </c>
      <c r="BI143" s="156">
        <f t="shared" si="18"/>
        <v>0</v>
      </c>
      <c r="BJ143" s="14" t="s">
        <v>131</v>
      </c>
      <c r="BK143" s="156">
        <f t="shared" si="19"/>
        <v>331.01</v>
      </c>
      <c r="BL143" s="14" t="s">
        <v>130</v>
      </c>
      <c r="BM143" s="155" t="s">
        <v>180</v>
      </c>
    </row>
    <row r="144" spans="1:65" s="2" customFormat="1" ht="16.5" customHeight="1">
      <c r="A144" s="26"/>
      <c r="B144" s="144"/>
      <c r="C144" s="145" t="s">
        <v>181</v>
      </c>
      <c r="D144" s="145" t="s">
        <v>126</v>
      </c>
      <c r="E144" s="146" t="s">
        <v>182</v>
      </c>
      <c r="F144" s="147" t="s">
        <v>183</v>
      </c>
      <c r="G144" s="148" t="s">
        <v>184</v>
      </c>
      <c r="H144" s="149">
        <v>23.08</v>
      </c>
      <c r="I144" s="149">
        <v>2334.1799999999998</v>
      </c>
      <c r="J144" s="149">
        <f t="shared" si="10"/>
        <v>53872.87</v>
      </c>
      <c r="K144" s="150"/>
      <c r="L144" s="27"/>
      <c r="M144" s="151" t="s">
        <v>1</v>
      </c>
      <c r="N144" s="152" t="s">
        <v>41</v>
      </c>
      <c r="O144" s="153">
        <v>15.11</v>
      </c>
      <c r="P144" s="153">
        <f t="shared" si="11"/>
        <v>348.73879999999997</v>
      </c>
      <c r="Q144" s="153">
        <v>1.20296</v>
      </c>
      <c r="R144" s="153">
        <f t="shared" si="12"/>
        <v>27.7643168</v>
      </c>
      <c r="S144" s="153">
        <v>0</v>
      </c>
      <c r="T144" s="154">
        <f t="shared" si="1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130</v>
      </c>
      <c r="AT144" s="155" t="s">
        <v>126</v>
      </c>
      <c r="AU144" s="155" t="s">
        <v>131</v>
      </c>
      <c r="AY144" s="14" t="s">
        <v>124</v>
      </c>
      <c r="BE144" s="156">
        <f t="shared" si="14"/>
        <v>0</v>
      </c>
      <c r="BF144" s="156">
        <f t="shared" si="15"/>
        <v>53872.87</v>
      </c>
      <c r="BG144" s="156">
        <f t="shared" si="16"/>
        <v>0</v>
      </c>
      <c r="BH144" s="156">
        <f t="shared" si="17"/>
        <v>0</v>
      </c>
      <c r="BI144" s="156">
        <f t="shared" si="18"/>
        <v>0</v>
      </c>
      <c r="BJ144" s="14" t="s">
        <v>131</v>
      </c>
      <c r="BK144" s="156">
        <f t="shared" si="19"/>
        <v>53872.87</v>
      </c>
      <c r="BL144" s="14" t="s">
        <v>130</v>
      </c>
      <c r="BM144" s="155" t="s">
        <v>185</v>
      </c>
    </row>
    <row r="145" spans="1:65" s="12" customFormat="1" ht="22.9" customHeight="1">
      <c r="B145" s="132"/>
      <c r="D145" s="133" t="s">
        <v>74</v>
      </c>
      <c r="E145" s="142" t="s">
        <v>136</v>
      </c>
      <c r="F145" s="142" t="s">
        <v>186</v>
      </c>
      <c r="J145" s="143">
        <f>BK145</f>
        <v>167144.59000000003</v>
      </c>
      <c r="L145" s="132"/>
      <c r="M145" s="136"/>
      <c r="N145" s="137"/>
      <c r="O145" s="137"/>
      <c r="P145" s="138">
        <f>SUM(P146:P150)</f>
        <v>2002.5425699999998</v>
      </c>
      <c r="Q145" s="137"/>
      <c r="R145" s="138">
        <f>SUM(R146:R150)</f>
        <v>851.38966989999983</v>
      </c>
      <c r="S145" s="137"/>
      <c r="T145" s="139">
        <f>SUM(T146:T150)</f>
        <v>0</v>
      </c>
      <c r="AR145" s="133" t="s">
        <v>83</v>
      </c>
      <c r="AT145" s="140" t="s">
        <v>74</v>
      </c>
      <c r="AU145" s="140" t="s">
        <v>83</v>
      </c>
      <c r="AY145" s="133" t="s">
        <v>124</v>
      </c>
      <c r="BK145" s="141">
        <f>SUM(BK146:BK150)</f>
        <v>167144.59000000003</v>
      </c>
    </row>
    <row r="146" spans="1:65" s="2" customFormat="1" ht="37.9" customHeight="1">
      <c r="A146" s="26"/>
      <c r="B146" s="144"/>
      <c r="C146" s="145" t="s">
        <v>187</v>
      </c>
      <c r="D146" s="145" t="s">
        <v>126</v>
      </c>
      <c r="E146" s="146" t="s">
        <v>188</v>
      </c>
      <c r="F146" s="147" t="s">
        <v>189</v>
      </c>
      <c r="G146" s="148" t="s">
        <v>129</v>
      </c>
      <c r="H146" s="149">
        <v>347.2</v>
      </c>
      <c r="I146" s="149">
        <v>242.72</v>
      </c>
      <c r="J146" s="149">
        <f>ROUND(I146*H146,2)</f>
        <v>84272.38</v>
      </c>
      <c r="K146" s="150"/>
      <c r="L146" s="27"/>
      <c r="M146" s="151" t="s">
        <v>1</v>
      </c>
      <c r="N146" s="152" t="s">
        <v>41</v>
      </c>
      <c r="O146" s="153">
        <v>2.419</v>
      </c>
      <c r="P146" s="153">
        <f>O146*H146</f>
        <v>839.8768</v>
      </c>
      <c r="Q146" s="153">
        <v>2.38828</v>
      </c>
      <c r="R146" s="153">
        <f>Q146*H146</f>
        <v>829.21081599999991</v>
      </c>
      <c r="S146" s="153">
        <v>0</v>
      </c>
      <c r="T146" s="154">
        <f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130</v>
      </c>
      <c r="AT146" s="155" t="s">
        <v>126</v>
      </c>
      <c r="AU146" s="155" t="s">
        <v>131</v>
      </c>
      <c r="AY146" s="14" t="s">
        <v>124</v>
      </c>
      <c r="BE146" s="156">
        <f>IF(N146="základná",J146,0)</f>
        <v>0</v>
      </c>
      <c r="BF146" s="156">
        <f>IF(N146="znížená",J146,0)</f>
        <v>84272.38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4" t="s">
        <v>131</v>
      </c>
      <c r="BK146" s="156">
        <f>ROUND(I146*H146,2)</f>
        <v>84272.38</v>
      </c>
      <c r="BL146" s="14" t="s">
        <v>130</v>
      </c>
      <c r="BM146" s="155" t="s">
        <v>190</v>
      </c>
    </row>
    <row r="147" spans="1:65" s="2" customFormat="1" ht="24.2" customHeight="1">
      <c r="A147" s="26"/>
      <c r="B147" s="144"/>
      <c r="C147" s="145" t="s">
        <v>191</v>
      </c>
      <c r="D147" s="145" t="s">
        <v>126</v>
      </c>
      <c r="E147" s="146" t="s">
        <v>192</v>
      </c>
      <c r="F147" s="147" t="s">
        <v>193</v>
      </c>
      <c r="G147" s="148" t="s">
        <v>194</v>
      </c>
      <c r="H147" s="149">
        <v>96.4</v>
      </c>
      <c r="I147" s="149">
        <v>145.65</v>
      </c>
      <c r="J147" s="149">
        <f>ROUND(I147*H147,2)</f>
        <v>14040.66</v>
      </c>
      <c r="K147" s="150"/>
      <c r="L147" s="27"/>
      <c r="M147" s="151" t="s">
        <v>1</v>
      </c>
      <c r="N147" s="152" t="s">
        <v>41</v>
      </c>
      <c r="O147" s="153">
        <v>3.6240000000000001</v>
      </c>
      <c r="P147" s="153">
        <f>O147*H147</f>
        <v>349.35360000000003</v>
      </c>
      <c r="Q147" s="153">
        <v>0</v>
      </c>
      <c r="R147" s="153">
        <f>Q147*H147</f>
        <v>0</v>
      </c>
      <c r="S147" s="153">
        <v>0</v>
      </c>
      <c r="T147" s="154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130</v>
      </c>
      <c r="AT147" s="155" t="s">
        <v>126</v>
      </c>
      <c r="AU147" s="155" t="s">
        <v>131</v>
      </c>
      <c r="AY147" s="14" t="s">
        <v>124</v>
      </c>
      <c r="BE147" s="156">
        <f>IF(N147="základná",J147,0)</f>
        <v>0</v>
      </c>
      <c r="BF147" s="156">
        <f>IF(N147="znížená",J147,0)</f>
        <v>14040.66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4" t="s">
        <v>131</v>
      </c>
      <c r="BK147" s="156">
        <f>ROUND(I147*H147,2)</f>
        <v>14040.66</v>
      </c>
      <c r="BL147" s="14" t="s">
        <v>130</v>
      </c>
      <c r="BM147" s="155" t="s">
        <v>195</v>
      </c>
    </row>
    <row r="148" spans="1:65" s="2" customFormat="1" ht="24.2" customHeight="1">
      <c r="A148" s="26"/>
      <c r="B148" s="144"/>
      <c r="C148" s="145" t="s">
        <v>196</v>
      </c>
      <c r="D148" s="145" t="s">
        <v>126</v>
      </c>
      <c r="E148" s="146" t="s">
        <v>197</v>
      </c>
      <c r="F148" s="147" t="s">
        <v>198</v>
      </c>
      <c r="G148" s="148" t="s">
        <v>154</v>
      </c>
      <c r="H148" s="149">
        <v>983.26</v>
      </c>
      <c r="I148" s="149">
        <v>15.23</v>
      </c>
      <c r="J148" s="149">
        <f>ROUND(I148*H148,2)</f>
        <v>14975.05</v>
      </c>
      <c r="K148" s="150"/>
      <c r="L148" s="27"/>
      <c r="M148" s="151" t="s">
        <v>1</v>
      </c>
      <c r="N148" s="152" t="s">
        <v>41</v>
      </c>
      <c r="O148" s="153">
        <v>0.34499999999999997</v>
      </c>
      <c r="P148" s="153">
        <f>O148*H148</f>
        <v>339.22469999999998</v>
      </c>
      <c r="Q148" s="153">
        <v>1.5399999999999999E-3</v>
      </c>
      <c r="R148" s="153">
        <f>Q148*H148</f>
        <v>1.5142203999999999</v>
      </c>
      <c r="S148" s="153">
        <v>0</v>
      </c>
      <c r="T148" s="154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130</v>
      </c>
      <c r="AT148" s="155" t="s">
        <v>126</v>
      </c>
      <c r="AU148" s="155" t="s">
        <v>131</v>
      </c>
      <c r="AY148" s="14" t="s">
        <v>124</v>
      </c>
      <c r="BE148" s="156">
        <f>IF(N148="základná",J148,0)</f>
        <v>0</v>
      </c>
      <c r="BF148" s="156">
        <f>IF(N148="znížená",J148,0)</f>
        <v>14975.05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4" t="s">
        <v>131</v>
      </c>
      <c r="BK148" s="156">
        <f>ROUND(I148*H148,2)</f>
        <v>14975.05</v>
      </c>
      <c r="BL148" s="14" t="s">
        <v>130</v>
      </c>
      <c r="BM148" s="155" t="s">
        <v>199</v>
      </c>
    </row>
    <row r="149" spans="1:65" s="2" customFormat="1" ht="24.2" customHeight="1">
      <c r="A149" s="26"/>
      <c r="B149" s="144"/>
      <c r="C149" s="145" t="s">
        <v>200</v>
      </c>
      <c r="D149" s="145" t="s">
        <v>126</v>
      </c>
      <c r="E149" s="146" t="s">
        <v>201</v>
      </c>
      <c r="F149" s="147" t="s">
        <v>202</v>
      </c>
      <c r="G149" s="148" t="s">
        <v>194</v>
      </c>
      <c r="H149" s="149">
        <v>96.4</v>
      </c>
      <c r="I149" s="149">
        <v>84.33</v>
      </c>
      <c r="J149" s="149">
        <f>ROUND(I149*H149,2)</f>
        <v>8129.41</v>
      </c>
      <c r="K149" s="150"/>
      <c r="L149" s="27"/>
      <c r="M149" s="151" t="s">
        <v>1</v>
      </c>
      <c r="N149" s="152" t="s">
        <v>41</v>
      </c>
      <c r="O149" s="153">
        <v>2.0250499999999998</v>
      </c>
      <c r="P149" s="153">
        <f>O149*H149</f>
        <v>195.21482</v>
      </c>
      <c r="Q149" s="153">
        <v>6.2E-4</v>
      </c>
      <c r="R149" s="153">
        <f>Q149*H149</f>
        <v>5.9768000000000002E-2</v>
      </c>
      <c r="S149" s="153">
        <v>0</v>
      </c>
      <c r="T149" s="154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130</v>
      </c>
      <c r="AT149" s="155" t="s">
        <v>126</v>
      </c>
      <c r="AU149" s="155" t="s">
        <v>131</v>
      </c>
      <c r="AY149" s="14" t="s">
        <v>124</v>
      </c>
      <c r="BE149" s="156">
        <f>IF(N149="základná",J149,0)</f>
        <v>0</v>
      </c>
      <c r="BF149" s="156">
        <f>IF(N149="znížená",J149,0)</f>
        <v>8129.41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4" t="s">
        <v>131</v>
      </c>
      <c r="BK149" s="156">
        <f>ROUND(I149*H149,2)</f>
        <v>8129.41</v>
      </c>
      <c r="BL149" s="14" t="s">
        <v>130</v>
      </c>
      <c r="BM149" s="155" t="s">
        <v>203</v>
      </c>
    </row>
    <row r="150" spans="1:65" s="2" customFormat="1" ht="24.2" customHeight="1">
      <c r="A150" s="26"/>
      <c r="B150" s="144"/>
      <c r="C150" s="145" t="s">
        <v>204</v>
      </c>
      <c r="D150" s="145" t="s">
        <v>126</v>
      </c>
      <c r="E150" s="146" t="s">
        <v>205</v>
      </c>
      <c r="F150" s="147" t="s">
        <v>206</v>
      </c>
      <c r="G150" s="148" t="s">
        <v>184</v>
      </c>
      <c r="H150" s="149">
        <v>20.07</v>
      </c>
      <c r="I150" s="149">
        <v>2278.38</v>
      </c>
      <c r="J150" s="149">
        <f>ROUND(I150*H150,2)</f>
        <v>45727.09</v>
      </c>
      <c r="K150" s="150"/>
      <c r="L150" s="27"/>
      <c r="M150" s="151" t="s">
        <v>1</v>
      </c>
      <c r="N150" s="152" t="s">
        <v>41</v>
      </c>
      <c r="O150" s="153">
        <v>13.895</v>
      </c>
      <c r="P150" s="153">
        <f>O150*H150</f>
        <v>278.87265000000002</v>
      </c>
      <c r="Q150" s="153">
        <v>1.0266500000000001</v>
      </c>
      <c r="R150" s="153">
        <f>Q150*H150</f>
        <v>20.604865500000002</v>
      </c>
      <c r="S150" s="153">
        <v>0</v>
      </c>
      <c r="T150" s="154">
        <f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130</v>
      </c>
      <c r="AT150" s="155" t="s">
        <v>126</v>
      </c>
      <c r="AU150" s="155" t="s">
        <v>131</v>
      </c>
      <c r="AY150" s="14" t="s">
        <v>124</v>
      </c>
      <c r="BE150" s="156">
        <f>IF(N150="základná",J150,0)</f>
        <v>0</v>
      </c>
      <c r="BF150" s="156">
        <f>IF(N150="znížená",J150,0)</f>
        <v>45727.09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4" t="s">
        <v>131</v>
      </c>
      <c r="BK150" s="156">
        <f>ROUND(I150*H150,2)</f>
        <v>45727.09</v>
      </c>
      <c r="BL150" s="14" t="s">
        <v>130</v>
      </c>
      <c r="BM150" s="155" t="s">
        <v>207</v>
      </c>
    </row>
    <row r="151" spans="1:65" s="12" customFormat="1" ht="22.9" customHeight="1">
      <c r="B151" s="132"/>
      <c r="D151" s="133" t="s">
        <v>74</v>
      </c>
      <c r="E151" s="142" t="s">
        <v>147</v>
      </c>
      <c r="F151" s="142" t="s">
        <v>208</v>
      </c>
      <c r="J151" s="143">
        <f>BK151</f>
        <v>6241.4400000000005</v>
      </c>
      <c r="L151" s="132"/>
      <c r="M151" s="136"/>
      <c r="N151" s="137"/>
      <c r="O151" s="137"/>
      <c r="P151" s="138">
        <f>SUM(P152:P153)</f>
        <v>16.086199999999998</v>
      </c>
      <c r="Q151" s="137"/>
      <c r="R151" s="138">
        <f>SUM(R152:R153)</f>
        <v>0.72387899999999994</v>
      </c>
      <c r="S151" s="137"/>
      <c r="T151" s="139">
        <f>SUM(T152:T153)</f>
        <v>0</v>
      </c>
      <c r="AR151" s="133" t="s">
        <v>83</v>
      </c>
      <c r="AT151" s="140" t="s">
        <v>74</v>
      </c>
      <c r="AU151" s="140" t="s">
        <v>83</v>
      </c>
      <c r="AY151" s="133" t="s">
        <v>124</v>
      </c>
      <c r="BK151" s="141">
        <f>SUM(BK152:BK153)</f>
        <v>6241.4400000000005</v>
      </c>
    </row>
    <row r="152" spans="1:65" s="2" customFormat="1" ht="21.75" customHeight="1">
      <c r="A152" s="26"/>
      <c r="B152" s="144"/>
      <c r="C152" s="145" t="s">
        <v>7</v>
      </c>
      <c r="D152" s="145" t="s">
        <v>126</v>
      </c>
      <c r="E152" s="146" t="s">
        <v>209</v>
      </c>
      <c r="F152" s="147" t="s">
        <v>210</v>
      </c>
      <c r="G152" s="148" t="s">
        <v>154</v>
      </c>
      <c r="H152" s="149">
        <v>1608.62</v>
      </c>
      <c r="I152" s="149">
        <v>0.23</v>
      </c>
      <c r="J152" s="149">
        <f>ROUND(I152*H152,2)</f>
        <v>369.98</v>
      </c>
      <c r="K152" s="150"/>
      <c r="L152" s="27"/>
      <c r="M152" s="151" t="s">
        <v>1</v>
      </c>
      <c r="N152" s="152" t="s">
        <v>41</v>
      </c>
      <c r="O152" s="153">
        <v>0.01</v>
      </c>
      <c r="P152" s="153">
        <f>O152*H152</f>
        <v>16.086199999999998</v>
      </c>
      <c r="Q152" s="153">
        <v>0</v>
      </c>
      <c r="R152" s="153">
        <f>Q152*H152</f>
        <v>0</v>
      </c>
      <c r="S152" s="153">
        <v>0</v>
      </c>
      <c r="T152" s="154">
        <f>S152*H152</f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130</v>
      </c>
      <c r="AT152" s="155" t="s">
        <v>126</v>
      </c>
      <c r="AU152" s="155" t="s">
        <v>131</v>
      </c>
      <c r="AY152" s="14" t="s">
        <v>124</v>
      </c>
      <c r="BE152" s="156">
        <f>IF(N152="základná",J152,0)</f>
        <v>0</v>
      </c>
      <c r="BF152" s="156">
        <f>IF(N152="znížená",J152,0)</f>
        <v>369.98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4" t="s">
        <v>131</v>
      </c>
      <c r="BK152" s="156">
        <f>ROUND(I152*H152,2)</f>
        <v>369.98</v>
      </c>
      <c r="BL152" s="14" t="s">
        <v>130</v>
      </c>
      <c r="BM152" s="155" t="s">
        <v>211</v>
      </c>
    </row>
    <row r="153" spans="1:65" s="2" customFormat="1" ht="16.5" customHeight="1">
      <c r="A153" s="26"/>
      <c r="B153" s="144"/>
      <c r="C153" s="157" t="s">
        <v>212</v>
      </c>
      <c r="D153" s="157" t="s">
        <v>213</v>
      </c>
      <c r="E153" s="158" t="s">
        <v>214</v>
      </c>
      <c r="F153" s="159" t="s">
        <v>215</v>
      </c>
      <c r="G153" s="160" t="s">
        <v>154</v>
      </c>
      <c r="H153" s="161">
        <v>1608.62</v>
      </c>
      <c r="I153" s="161">
        <v>3.65</v>
      </c>
      <c r="J153" s="161">
        <f>ROUND(I153*H153,2)</f>
        <v>5871.46</v>
      </c>
      <c r="K153" s="162"/>
      <c r="L153" s="163"/>
      <c r="M153" s="164" t="s">
        <v>1</v>
      </c>
      <c r="N153" s="165" t="s">
        <v>41</v>
      </c>
      <c r="O153" s="153">
        <v>0</v>
      </c>
      <c r="P153" s="153">
        <f>O153*H153</f>
        <v>0</v>
      </c>
      <c r="Q153" s="153">
        <v>4.4999999999999999E-4</v>
      </c>
      <c r="R153" s="153">
        <f>Q153*H153</f>
        <v>0.72387899999999994</v>
      </c>
      <c r="S153" s="153">
        <v>0</v>
      </c>
      <c r="T153" s="154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216</v>
      </c>
      <c r="AT153" s="155" t="s">
        <v>213</v>
      </c>
      <c r="AU153" s="155" t="s">
        <v>131</v>
      </c>
      <c r="AY153" s="14" t="s">
        <v>124</v>
      </c>
      <c r="BE153" s="156">
        <f>IF(N153="základná",J153,0)</f>
        <v>0</v>
      </c>
      <c r="BF153" s="156">
        <f>IF(N153="znížená",J153,0)</f>
        <v>5871.46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4" t="s">
        <v>131</v>
      </c>
      <c r="BK153" s="156">
        <f>ROUND(I153*H153,2)</f>
        <v>5871.46</v>
      </c>
      <c r="BL153" s="14" t="s">
        <v>191</v>
      </c>
      <c r="BM153" s="155" t="s">
        <v>217</v>
      </c>
    </row>
    <row r="154" spans="1:65" s="12" customFormat="1" ht="22.9" customHeight="1">
      <c r="B154" s="132"/>
      <c r="D154" s="133" t="s">
        <v>74</v>
      </c>
      <c r="E154" s="142" t="s">
        <v>161</v>
      </c>
      <c r="F154" s="142" t="s">
        <v>313</v>
      </c>
      <c r="J154" s="143">
        <f>BK154</f>
        <v>30161.45</v>
      </c>
      <c r="L154" s="132"/>
      <c r="M154" s="136"/>
      <c r="N154" s="137"/>
      <c r="O154" s="137"/>
      <c r="P154" s="138">
        <f>SUM(P155:P158)</f>
        <v>461.40390000000002</v>
      </c>
      <c r="Q154" s="137"/>
      <c r="R154" s="138">
        <f>SUM(R155:R158)</f>
        <v>49.593552000000003</v>
      </c>
      <c r="S154" s="137"/>
      <c r="T154" s="139">
        <f>SUM(T155:T158)</f>
        <v>0</v>
      </c>
      <c r="AR154" s="133" t="s">
        <v>83</v>
      </c>
      <c r="AT154" s="140" t="s">
        <v>74</v>
      </c>
      <c r="AU154" s="140" t="s">
        <v>83</v>
      </c>
      <c r="AY154" s="133" t="s">
        <v>124</v>
      </c>
      <c r="BK154" s="141">
        <f>SUM(BK155:BK158)</f>
        <v>30161.45</v>
      </c>
    </row>
    <row r="155" spans="1:65" s="2" customFormat="1" ht="24.2" customHeight="1">
      <c r="A155" s="26"/>
      <c r="B155" s="144"/>
      <c r="C155" s="145" t="s">
        <v>219</v>
      </c>
      <c r="D155" s="145" t="s">
        <v>126</v>
      </c>
      <c r="E155" s="146" t="s">
        <v>220</v>
      </c>
      <c r="F155" s="147" t="s">
        <v>221</v>
      </c>
      <c r="G155" s="148" t="s">
        <v>194</v>
      </c>
      <c r="H155" s="149">
        <v>506.1</v>
      </c>
      <c r="I155" s="149">
        <v>34.94</v>
      </c>
      <c r="J155" s="149">
        <f>ROUND(I155*H155,2)</f>
        <v>17683.13</v>
      </c>
      <c r="K155" s="150"/>
      <c r="L155" s="27"/>
      <c r="M155" s="151" t="s">
        <v>1</v>
      </c>
      <c r="N155" s="152" t="s">
        <v>41</v>
      </c>
      <c r="O155" s="153">
        <v>0.45200000000000001</v>
      </c>
      <c r="P155" s="153">
        <f>O155*H155</f>
        <v>228.75720000000001</v>
      </c>
      <c r="Q155" s="153">
        <v>2.7999999999999998E-4</v>
      </c>
      <c r="R155" s="153">
        <f>Q155*H155</f>
        <v>0.141708</v>
      </c>
      <c r="S155" s="153">
        <v>0</v>
      </c>
      <c r="T155" s="154">
        <f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130</v>
      </c>
      <c r="AT155" s="155" t="s">
        <v>126</v>
      </c>
      <c r="AU155" s="155" t="s">
        <v>131</v>
      </c>
      <c r="AY155" s="14" t="s">
        <v>124</v>
      </c>
      <c r="BE155" s="156">
        <f>IF(N155="základná",J155,0)</f>
        <v>0</v>
      </c>
      <c r="BF155" s="156">
        <f>IF(N155="znížená",J155,0)</f>
        <v>17683.13</v>
      </c>
      <c r="BG155" s="156">
        <f>IF(N155="zákl. prenesená",J155,0)</f>
        <v>0</v>
      </c>
      <c r="BH155" s="156">
        <f>IF(N155="zníž. prenesená",J155,0)</f>
        <v>0</v>
      </c>
      <c r="BI155" s="156">
        <f>IF(N155="nulová",J155,0)</f>
        <v>0</v>
      </c>
      <c r="BJ155" s="14" t="s">
        <v>131</v>
      </c>
      <c r="BK155" s="156">
        <f>ROUND(I155*H155,2)</f>
        <v>17683.13</v>
      </c>
      <c r="BL155" s="14" t="s">
        <v>130</v>
      </c>
      <c r="BM155" s="155" t="s">
        <v>222</v>
      </c>
    </row>
    <row r="156" spans="1:65" s="2" customFormat="1" ht="33" customHeight="1">
      <c r="A156" s="26"/>
      <c r="B156" s="144"/>
      <c r="C156" s="145" t="s">
        <v>223</v>
      </c>
      <c r="D156" s="145" t="s">
        <v>126</v>
      </c>
      <c r="E156" s="146" t="s">
        <v>224</v>
      </c>
      <c r="F156" s="147" t="s">
        <v>225</v>
      </c>
      <c r="G156" s="148" t="s">
        <v>154</v>
      </c>
      <c r="H156" s="149">
        <v>961.35</v>
      </c>
      <c r="I156" s="149">
        <v>3.76</v>
      </c>
      <c r="J156" s="149">
        <f>ROUND(I156*H156,2)</f>
        <v>3614.68</v>
      </c>
      <c r="K156" s="150"/>
      <c r="L156" s="27"/>
      <c r="M156" s="151" t="s">
        <v>1</v>
      </c>
      <c r="N156" s="152" t="s">
        <v>41</v>
      </c>
      <c r="O156" s="153">
        <v>0.13200000000000001</v>
      </c>
      <c r="P156" s="153">
        <f>O156*H156</f>
        <v>126.8982</v>
      </c>
      <c r="Q156" s="153">
        <v>2.572E-2</v>
      </c>
      <c r="R156" s="153">
        <f>Q156*H156</f>
        <v>24.725922000000001</v>
      </c>
      <c r="S156" s="153">
        <v>0</v>
      </c>
      <c r="T156" s="154">
        <f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130</v>
      </c>
      <c r="AT156" s="155" t="s">
        <v>126</v>
      </c>
      <c r="AU156" s="155" t="s">
        <v>131</v>
      </c>
      <c r="AY156" s="14" t="s">
        <v>124</v>
      </c>
      <c r="BE156" s="156">
        <f>IF(N156="základná",J156,0)</f>
        <v>0</v>
      </c>
      <c r="BF156" s="156">
        <f>IF(N156="znížená",J156,0)</f>
        <v>3614.68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4" t="s">
        <v>131</v>
      </c>
      <c r="BK156" s="156">
        <f>ROUND(I156*H156,2)</f>
        <v>3614.68</v>
      </c>
      <c r="BL156" s="14" t="s">
        <v>130</v>
      </c>
      <c r="BM156" s="155" t="s">
        <v>226</v>
      </c>
    </row>
    <row r="157" spans="1:65" s="2" customFormat="1" ht="44.25" customHeight="1">
      <c r="A157" s="26"/>
      <c r="B157" s="144"/>
      <c r="C157" s="145" t="s">
        <v>227</v>
      </c>
      <c r="D157" s="145" t="s">
        <v>126</v>
      </c>
      <c r="E157" s="146" t="s">
        <v>228</v>
      </c>
      <c r="F157" s="147" t="s">
        <v>229</v>
      </c>
      <c r="G157" s="148" t="s">
        <v>154</v>
      </c>
      <c r="H157" s="149">
        <v>2884.05</v>
      </c>
      <c r="I157" s="149">
        <v>2.2599999999999998</v>
      </c>
      <c r="J157" s="149">
        <f>ROUND(I157*H157,2)</f>
        <v>6517.95</v>
      </c>
      <c r="K157" s="150"/>
      <c r="L157" s="27"/>
      <c r="M157" s="151" t="s">
        <v>1</v>
      </c>
      <c r="N157" s="152" t="s">
        <v>41</v>
      </c>
      <c r="O157" s="153">
        <v>6.0000000000000001E-3</v>
      </c>
      <c r="P157" s="153">
        <f>O157*H157</f>
        <v>17.304300000000001</v>
      </c>
      <c r="Q157" s="153">
        <v>0</v>
      </c>
      <c r="R157" s="153">
        <f>Q157*H157</f>
        <v>0</v>
      </c>
      <c r="S157" s="153">
        <v>0</v>
      </c>
      <c r="T157" s="154">
        <f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130</v>
      </c>
      <c r="AT157" s="155" t="s">
        <v>126</v>
      </c>
      <c r="AU157" s="155" t="s">
        <v>131</v>
      </c>
      <c r="AY157" s="14" t="s">
        <v>124</v>
      </c>
      <c r="BE157" s="156">
        <f>IF(N157="základná",J157,0)</f>
        <v>0</v>
      </c>
      <c r="BF157" s="156">
        <f>IF(N157="znížená",J157,0)</f>
        <v>6517.95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4" t="s">
        <v>131</v>
      </c>
      <c r="BK157" s="156">
        <f>ROUND(I157*H157,2)</f>
        <v>6517.95</v>
      </c>
      <c r="BL157" s="14" t="s">
        <v>130</v>
      </c>
      <c r="BM157" s="155" t="s">
        <v>230</v>
      </c>
    </row>
    <row r="158" spans="1:65" s="2" customFormat="1" ht="33" customHeight="1">
      <c r="A158" s="26"/>
      <c r="B158" s="144"/>
      <c r="C158" s="145" t="s">
        <v>231</v>
      </c>
      <c r="D158" s="145" t="s">
        <v>126</v>
      </c>
      <c r="E158" s="146" t="s">
        <v>232</v>
      </c>
      <c r="F158" s="147" t="s">
        <v>233</v>
      </c>
      <c r="G158" s="148" t="s">
        <v>154</v>
      </c>
      <c r="H158" s="149">
        <v>961.35</v>
      </c>
      <c r="I158" s="149">
        <v>2.44</v>
      </c>
      <c r="J158" s="149">
        <f>ROUND(I158*H158,2)</f>
        <v>2345.69</v>
      </c>
      <c r="K158" s="150"/>
      <c r="L158" s="27"/>
      <c r="M158" s="151" t="s">
        <v>1</v>
      </c>
      <c r="N158" s="152" t="s">
        <v>41</v>
      </c>
      <c r="O158" s="153">
        <v>9.1999999999999998E-2</v>
      </c>
      <c r="P158" s="153">
        <f>O158*H158</f>
        <v>88.444199999999995</v>
      </c>
      <c r="Q158" s="153">
        <v>2.572E-2</v>
      </c>
      <c r="R158" s="153">
        <f>Q158*H158</f>
        <v>24.725922000000001</v>
      </c>
      <c r="S158" s="153">
        <v>0</v>
      </c>
      <c r="T158" s="154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130</v>
      </c>
      <c r="AT158" s="155" t="s">
        <v>126</v>
      </c>
      <c r="AU158" s="155" t="s">
        <v>131</v>
      </c>
      <c r="AY158" s="14" t="s">
        <v>124</v>
      </c>
      <c r="BE158" s="156">
        <f>IF(N158="základná",J158,0)</f>
        <v>0</v>
      </c>
      <c r="BF158" s="156">
        <f>IF(N158="znížená",J158,0)</f>
        <v>2345.69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4" t="s">
        <v>131</v>
      </c>
      <c r="BK158" s="156">
        <f>ROUND(I158*H158,2)</f>
        <v>2345.69</v>
      </c>
      <c r="BL158" s="14" t="s">
        <v>130</v>
      </c>
      <c r="BM158" s="155" t="s">
        <v>234</v>
      </c>
    </row>
    <row r="159" spans="1:65" s="12" customFormat="1" ht="22.9" customHeight="1">
      <c r="B159" s="132"/>
      <c r="D159" s="133" t="s">
        <v>74</v>
      </c>
      <c r="E159" s="142" t="s">
        <v>235</v>
      </c>
      <c r="F159" s="142" t="s">
        <v>236</v>
      </c>
      <c r="J159" s="143">
        <f>BK159</f>
        <v>79715.23</v>
      </c>
      <c r="L159" s="132"/>
      <c r="M159" s="136"/>
      <c r="N159" s="137"/>
      <c r="O159" s="137"/>
      <c r="P159" s="138">
        <f>P160</f>
        <v>1019.20032</v>
      </c>
      <c r="Q159" s="137"/>
      <c r="R159" s="138">
        <f>R160</f>
        <v>0</v>
      </c>
      <c r="S159" s="137"/>
      <c r="T159" s="139">
        <f>T160</f>
        <v>0</v>
      </c>
      <c r="AR159" s="133" t="s">
        <v>83</v>
      </c>
      <c r="AT159" s="140" t="s">
        <v>74</v>
      </c>
      <c r="AU159" s="140" t="s">
        <v>83</v>
      </c>
      <c r="AY159" s="133" t="s">
        <v>124</v>
      </c>
      <c r="BK159" s="141">
        <f>BK160</f>
        <v>79715.23</v>
      </c>
    </row>
    <row r="160" spans="1:65" s="2" customFormat="1" ht="37.9" customHeight="1">
      <c r="A160" s="26"/>
      <c r="B160" s="144"/>
      <c r="C160" s="145" t="s">
        <v>237</v>
      </c>
      <c r="D160" s="145" t="s">
        <v>126</v>
      </c>
      <c r="E160" s="146" t="s">
        <v>238</v>
      </c>
      <c r="F160" s="147" t="s">
        <v>239</v>
      </c>
      <c r="G160" s="148" t="s">
        <v>184</v>
      </c>
      <c r="H160" s="149">
        <v>2220.48</v>
      </c>
      <c r="I160" s="149">
        <v>35.9</v>
      </c>
      <c r="J160" s="149">
        <f>ROUND(I160*H160,2)</f>
        <v>79715.23</v>
      </c>
      <c r="K160" s="150"/>
      <c r="L160" s="27"/>
      <c r="M160" s="151" t="s">
        <v>1</v>
      </c>
      <c r="N160" s="152" t="s">
        <v>41</v>
      </c>
      <c r="O160" s="153">
        <v>0.45900000000000002</v>
      </c>
      <c r="P160" s="153">
        <f>O160*H160</f>
        <v>1019.20032</v>
      </c>
      <c r="Q160" s="153">
        <v>0</v>
      </c>
      <c r="R160" s="153">
        <f>Q160*H160</f>
        <v>0</v>
      </c>
      <c r="S160" s="153">
        <v>0</v>
      </c>
      <c r="T160" s="154">
        <f>S160*H160</f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130</v>
      </c>
      <c r="AT160" s="155" t="s">
        <v>126</v>
      </c>
      <c r="AU160" s="155" t="s">
        <v>131</v>
      </c>
      <c r="AY160" s="14" t="s">
        <v>124</v>
      </c>
      <c r="BE160" s="156">
        <f>IF(N160="základná",J160,0)</f>
        <v>0</v>
      </c>
      <c r="BF160" s="156">
        <f>IF(N160="znížená",J160,0)</f>
        <v>79715.23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4" t="s">
        <v>131</v>
      </c>
      <c r="BK160" s="156">
        <f>ROUND(I160*H160,2)</f>
        <v>79715.23</v>
      </c>
      <c r="BL160" s="14" t="s">
        <v>130</v>
      </c>
      <c r="BM160" s="155" t="s">
        <v>240</v>
      </c>
    </row>
    <row r="161" spans="1:65" s="12" customFormat="1" ht="25.9" customHeight="1">
      <c r="B161" s="132"/>
      <c r="D161" s="133" t="s">
        <v>74</v>
      </c>
      <c r="E161" s="134" t="s">
        <v>241</v>
      </c>
      <c r="F161" s="134" t="s">
        <v>242</v>
      </c>
      <c r="J161" s="135">
        <f>BK161</f>
        <v>92705.52</v>
      </c>
      <c r="L161" s="132"/>
      <c r="M161" s="136"/>
      <c r="N161" s="137"/>
      <c r="O161" s="137"/>
      <c r="P161" s="138">
        <f>P162+P174</f>
        <v>290.51193319999999</v>
      </c>
      <c r="Q161" s="137"/>
      <c r="R161" s="138">
        <f>R162+R174</f>
        <v>4.4508402</v>
      </c>
      <c r="S161" s="137"/>
      <c r="T161" s="139">
        <f>T162+T174</f>
        <v>0</v>
      </c>
      <c r="AR161" s="133" t="s">
        <v>131</v>
      </c>
      <c r="AT161" s="140" t="s">
        <v>74</v>
      </c>
      <c r="AU161" s="140" t="s">
        <v>75</v>
      </c>
      <c r="AY161" s="133" t="s">
        <v>124</v>
      </c>
      <c r="BK161" s="141">
        <f>BK162+BK174</f>
        <v>92705.52</v>
      </c>
    </row>
    <row r="162" spans="1:65" s="12" customFormat="1" ht="22.9" customHeight="1">
      <c r="B162" s="132"/>
      <c r="D162" s="133" t="s">
        <v>74</v>
      </c>
      <c r="E162" s="142" t="s">
        <v>243</v>
      </c>
      <c r="F162" s="142" t="s">
        <v>244</v>
      </c>
      <c r="J162" s="143">
        <f>BK162</f>
        <v>78948.100000000006</v>
      </c>
      <c r="L162" s="132"/>
      <c r="M162" s="136"/>
      <c r="N162" s="137"/>
      <c r="O162" s="137"/>
      <c r="P162" s="138">
        <f>SUM(P163:P173)</f>
        <v>288.25546320000001</v>
      </c>
      <c r="Q162" s="137"/>
      <c r="R162" s="138">
        <f>SUM(R163:R173)</f>
        <v>4.3375202000000002</v>
      </c>
      <c r="S162" s="137"/>
      <c r="T162" s="139">
        <f>SUM(T163:T173)</f>
        <v>0</v>
      </c>
      <c r="AR162" s="133" t="s">
        <v>131</v>
      </c>
      <c r="AT162" s="140" t="s">
        <v>74</v>
      </c>
      <c r="AU162" s="140" t="s">
        <v>83</v>
      </c>
      <c r="AY162" s="133" t="s">
        <v>124</v>
      </c>
      <c r="BK162" s="141">
        <f>SUM(BK163:BK173)</f>
        <v>78948.100000000006</v>
      </c>
    </row>
    <row r="163" spans="1:65" s="2" customFormat="1" ht="24.2" customHeight="1">
      <c r="A163" s="26"/>
      <c r="B163" s="144"/>
      <c r="C163" s="145" t="s">
        <v>245</v>
      </c>
      <c r="D163" s="145" t="s">
        <v>126</v>
      </c>
      <c r="E163" s="146" t="s">
        <v>246</v>
      </c>
      <c r="F163" s="147" t="s">
        <v>247</v>
      </c>
      <c r="G163" s="148" t="s">
        <v>154</v>
      </c>
      <c r="H163" s="149">
        <v>68.680000000000007</v>
      </c>
      <c r="I163" s="149">
        <v>0.45</v>
      </c>
      <c r="J163" s="149">
        <f t="shared" ref="J163:J173" si="20">ROUND(I163*H163,2)</f>
        <v>30.91</v>
      </c>
      <c r="K163" s="150"/>
      <c r="L163" s="27"/>
      <c r="M163" s="151" t="s">
        <v>1</v>
      </c>
      <c r="N163" s="152" t="s">
        <v>41</v>
      </c>
      <c r="O163" s="153">
        <v>1.6E-2</v>
      </c>
      <c r="P163" s="153">
        <f t="shared" ref="P163:P173" si="21">O163*H163</f>
        <v>1.0988800000000001</v>
      </c>
      <c r="Q163" s="153">
        <v>0</v>
      </c>
      <c r="R163" s="153">
        <f t="shared" ref="R163:R173" si="22">Q163*H163</f>
        <v>0</v>
      </c>
      <c r="S163" s="153">
        <v>0</v>
      </c>
      <c r="T163" s="154">
        <f t="shared" ref="T163:T173" si="23">S163*H163</f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191</v>
      </c>
      <c r="AT163" s="155" t="s">
        <v>126</v>
      </c>
      <c r="AU163" s="155" t="s">
        <v>131</v>
      </c>
      <c r="AY163" s="14" t="s">
        <v>124</v>
      </c>
      <c r="BE163" s="156">
        <f t="shared" ref="BE163:BE173" si="24">IF(N163="základná",J163,0)</f>
        <v>0</v>
      </c>
      <c r="BF163" s="156">
        <f t="shared" ref="BF163:BF173" si="25">IF(N163="znížená",J163,0)</f>
        <v>30.91</v>
      </c>
      <c r="BG163" s="156">
        <f t="shared" ref="BG163:BG173" si="26">IF(N163="zákl. prenesená",J163,0)</f>
        <v>0</v>
      </c>
      <c r="BH163" s="156">
        <f t="shared" ref="BH163:BH173" si="27">IF(N163="zníž. prenesená",J163,0)</f>
        <v>0</v>
      </c>
      <c r="BI163" s="156">
        <f t="shared" ref="BI163:BI173" si="28">IF(N163="nulová",J163,0)</f>
        <v>0</v>
      </c>
      <c r="BJ163" s="14" t="s">
        <v>131</v>
      </c>
      <c r="BK163" s="156">
        <f t="shared" ref="BK163:BK173" si="29">ROUND(I163*H163,2)</f>
        <v>30.91</v>
      </c>
      <c r="BL163" s="14" t="s">
        <v>191</v>
      </c>
      <c r="BM163" s="155" t="s">
        <v>248</v>
      </c>
    </row>
    <row r="164" spans="1:65" s="2" customFormat="1" ht="16.5" customHeight="1">
      <c r="A164" s="26"/>
      <c r="B164" s="144"/>
      <c r="C164" s="157" t="s">
        <v>249</v>
      </c>
      <c r="D164" s="157" t="s">
        <v>213</v>
      </c>
      <c r="E164" s="158" t="s">
        <v>250</v>
      </c>
      <c r="F164" s="159" t="s">
        <v>251</v>
      </c>
      <c r="G164" s="160" t="s">
        <v>184</v>
      </c>
      <c r="H164" s="161">
        <v>0.02</v>
      </c>
      <c r="I164" s="161">
        <v>2512.0700000000002</v>
      </c>
      <c r="J164" s="161">
        <f t="shared" si="20"/>
        <v>50.24</v>
      </c>
      <c r="K164" s="162"/>
      <c r="L164" s="163"/>
      <c r="M164" s="164" t="s">
        <v>1</v>
      </c>
      <c r="N164" s="165" t="s">
        <v>41</v>
      </c>
      <c r="O164" s="153">
        <v>0</v>
      </c>
      <c r="P164" s="153">
        <f t="shared" si="21"/>
        <v>0</v>
      </c>
      <c r="Q164" s="153">
        <v>1</v>
      </c>
      <c r="R164" s="153">
        <f t="shared" si="22"/>
        <v>0.02</v>
      </c>
      <c r="S164" s="153">
        <v>0</v>
      </c>
      <c r="T164" s="154">
        <f t="shared" si="2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216</v>
      </c>
      <c r="AT164" s="155" t="s">
        <v>213</v>
      </c>
      <c r="AU164" s="155" t="s">
        <v>131</v>
      </c>
      <c r="AY164" s="14" t="s">
        <v>124</v>
      </c>
      <c r="BE164" s="156">
        <f t="shared" si="24"/>
        <v>0</v>
      </c>
      <c r="BF164" s="156">
        <f t="shared" si="25"/>
        <v>50.24</v>
      </c>
      <c r="BG164" s="156">
        <f t="shared" si="26"/>
        <v>0</v>
      </c>
      <c r="BH164" s="156">
        <f t="shared" si="27"/>
        <v>0</v>
      </c>
      <c r="BI164" s="156">
        <f t="shared" si="28"/>
        <v>0</v>
      </c>
      <c r="BJ164" s="14" t="s">
        <v>131</v>
      </c>
      <c r="BK164" s="156">
        <f t="shared" si="29"/>
        <v>50.24</v>
      </c>
      <c r="BL164" s="14" t="s">
        <v>191</v>
      </c>
      <c r="BM164" s="155" t="s">
        <v>252</v>
      </c>
    </row>
    <row r="165" spans="1:65" s="2" customFormat="1" ht="24.2" customHeight="1">
      <c r="A165" s="26"/>
      <c r="B165" s="144"/>
      <c r="C165" s="145" t="s">
        <v>253</v>
      </c>
      <c r="D165" s="145" t="s">
        <v>126</v>
      </c>
      <c r="E165" s="146" t="s">
        <v>254</v>
      </c>
      <c r="F165" s="147" t="s">
        <v>255</v>
      </c>
      <c r="G165" s="148" t="s">
        <v>154</v>
      </c>
      <c r="H165" s="149">
        <v>68.680000000000007</v>
      </c>
      <c r="I165" s="149">
        <v>6.73</v>
      </c>
      <c r="J165" s="149">
        <f t="shared" si="20"/>
        <v>462.22</v>
      </c>
      <c r="K165" s="150"/>
      <c r="L165" s="27"/>
      <c r="M165" s="151" t="s">
        <v>1</v>
      </c>
      <c r="N165" s="152" t="s">
        <v>41</v>
      </c>
      <c r="O165" s="153">
        <v>0.21099000000000001</v>
      </c>
      <c r="P165" s="153">
        <f t="shared" si="21"/>
        <v>14.490793200000002</v>
      </c>
      <c r="Q165" s="153">
        <v>5.4000000000000001E-4</v>
      </c>
      <c r="R165" s="153">
        <f t="shared" si="22"/>
        <v>3.7087200000000001E-2</v>
      </c>
      <c r="S165" s="153">
        <v>0</v>
      </c>
      <c r="T165" s="154">
        <f t="shared" si="2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191</v>
      </c>
      <c r="AT165" s="155" t="s">
        <v>126</v>
      </c>
      <c r="AU165" s="155" t="s">
        <v>131</v>
      </c>
      <c r="AY165" s="14" t="s">
        <v>124</v>
      </c>
      <c r="BE165" s="156">
        <f t="shared" si="24"/>
        <v>0</v>
      </c>
      <c r="BF165" s="156">
        <f t="shared" si="25"/>
        <v>462.22</v>
      </c>
      <c r="BG165" s="156">
        <f t="shared" si="26"/>
        <v>0</v>
      </c>
      <c r="BH165" s="156">
        <f t="shared" si="27"/>
        <v>0</v>
      </c>
      <c r="BI165" s="156">
        <f t="shared" si="28"/>
        <v>0</v>
      </c>
      <c r="BJ165" s="14" t="s">
        <v>131</v>
      </c>
      <c r="BK165" s="156">
        <f t="shared" si="29"/>
        <v>462.22</v>
      </c>
      <c r="BL165" s="14" t="s">
        <v>191</v>
      </c>
      <c r="BM165" s="155" t="s">
        <v>256</v>
      </c>
    </row>
    <row r="166" spans="1:65" s="2" customFormat="1" ht="24.2" customHeight="1">
      <c r="A166" s="26"/>
      <c r="B166" s="144"/>
      <c r="C166" s="157" t="s">
        <v>257</v>
      </c>
      <c r="D166" s="157" t="s">
        <v>213</v>
      </c>
      <c r="E166" s="158" t="s">
        <v>258</v>
      </c>
      <c r="F166" s="159" t="s">
        <v>259</v>
      </c>
      <c r="G166" s="160" t="s">
        <v>154</v>
      </c>
      <c r="H166" s="161">
        <v>78.98</v>
      </c>
      <c r="I166" s="161">
        <v>4.9400000000000004</v>
      </c>
      <c r="J166" s="161">
        <f t="shared" si="20"/>
        <v>390.16</v>
      </c>
      <c r="K166" s="162"/>
      <c r="L166" s="163"/>
      <c r="M166" s="164" t="s">
        <v>1</v>
      </c>
      <c r="N166" s="165" t="s">
        <v>41</v>
      </c>
      <c r="O166" s="153">
        <v>0</v>
      </c>
      <c r="P166" s="153">
        <f t="shared" si="21"/>
        <v>0</v>
      </c>
      <c r="Q166" s="153">
        <v>4.2500000000000003E-3</v>
      </c>
      <c r="R166" s="153">
        <f t="shared" si="22"/>
        <v>0.33566500000000005</v>
      </c>
      <c r="S166" s="153">
        <v>0</v>
      </c>
      <c r="T166" s="154">
        <f t="shared" si="2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216</v>
      </c>
      <c r="AT166" s="155" t="s">
        <v>213</v>
      </c>
      <c r="AU166" s="155" t="s">
        <v>131</v>
      </c>
      <c r="AY166" s="14" t="s">
        <v>124</v>
      </c>
      <c r="BE166" s="156">
        <f t="shared" si="24"/>
        <v>0</v>
      </c>
      <c r="BF166" s="156">
        <f t="shared" si="25"/>
        <v>390.16</v>
      </c>
      <c r="BG166" s="156">
        <f t="shared" si="26"/>
        <v>0</v>
      </c>
      <c r="BH166" s="156">
        <f t="shared" si="27"/>
        <v>0</v>
      </c>
      <c r="BI166" s="156">
        <f t="shared" si="28"/>
        <v>0</v>
      </c>
      <c r="BJ166" s="14" t="s">
        <v>131</v>
      </c>
      <c r="BK166" s="156">
        <f t="shared" si="29"/>
        <v>390.16</v>
      </c>
      <c r="BL166" s="14" t="s">
        <v>191</v>
      </c>
      <c r="BM166" s="155" t="s">
        <v>260</v>
      </c>
    </row>
    <row r="167" spans="1:65" s="2" customFormat="1" ht="24.2" customHeight="1">
      <c r="A167" s="26"/>
      <c r="B167" s="144"/>
      <c r="C167" s="145" t="s">
        <v>261</v>
      </c>
      <c r="D167" s="145" t="s">
        <v>126</v>
      </c>
      <c r="E167" s="146" t="s">
        <v>262</v>
      </c>
      <c r="F167" s="147" t="s">
        <v>263</v>
      </c>
      <c r="G167" s="148" t="s">
        <v>154</v>
      </c>
      <c r="H167" s="149">
        <v>706.86</v>
      </c>
      <c r="I167" s="149">
        <v>0.75</v>
      </c>
      <c r="J167" s="149">
        <f t="shared" si="20"/>
        <v>530.15</v>
      </c>
      <c r="K167" s="150"/>
      <c r="L167" s="27"/>
      <c r="M167" s="151" t="s">
        <v>1</v>
      </c>
      <c r="N167" s="152" t="s">
        <v>41</v>
      </c>
      <c r="O167" s="153">
        <v>2.4E-2</v>
      </c>
      <c r="P167" s="153">
        <f t="shared" si="21"/>
        <v>16.964639999999999</v>
      </c>
      <c r="Q167" s="153">
        <v>0</v>
      </c>
      <c r="R167" s="153">
        <f t="shared" si="22"/>
        <v>0</v>
      </c>
      <c r="S167" s="153">
        <v>0</v>
      </c>
      <c r="T167" s="154">
        <f t="shared" si="2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191</v>
      </c>
      <c r="AT167" s="155" t="s">
        <v>126</v>
      </c>
      <c r="AU167" s="155" t="s">
        <v>131</v>
      </c>
      <c r="AY167" s="14" t="s">
        <v>124</v>
      </c>
      <c r="BE167" s="156">
        <f t="shared" si="24"/>
        <v>0</v>
      </c>
      <c r="BF167" s="156">
        <f t="shared" si="25"/>
        <v>530.15</v>
      </c>
      <c r="BG167" s="156">
        <f t="shared" si="26"/>
        <v>0</v>
      </c>
      <c r="BH167" s="156">
        <f t="shared" si="27"/>
        <v>0</v>
      </c>
      <c r="BI167" s="156">
        <f t="shared" si="28"/>
        <v>0</v>
      </c>
      <c r="BJ167" s="14" t="s">
        <v>131</v>
      </c>
      <c r="BK167" s="156">
        <f t="shared" si="29"/>
        <v>530.15</v>
      </c>
      <c r="BL167" s="14" t="s">
        <v>191</v>
      </c>
      <c r="BM167" s="155" t="s">
        <v>264</v>
      </c>
    </row>
    <row r="168" spans="1:65" s="2" customFormat="1" ht="16.5" customHeight="1">
      <c r="A168" s="26"/>
      <c r="B168" s="144"/>
      <c r="C168" s="157" t="s">
        <v>216</v>
      </c>
      <c r="D168" s="157" t="s">
        <v>213</v>
      </c>
      <c r="E168" s="158" t="s">
        <v>265</v>
      </c>
      <c r="F168" s="159" t="s">
        <v>266</v>
      </c>
      <c r="G168" s="160" t="s">
        <v>154</v>
      </c>
      <c r="H168" s="161">
        <v>706.86</v>
      </c>
      <c r="I168" s="161">
        <v>3.24</v>
      </c>
      <c r="J168" s="161">
        <f t="shared" si="20"/>
        <v>2290.23</v>
      </c>
      <c r="K168" s="162"/>
      <c r="L168" s="163"/>
      <c r="M168" s="164" t="s">
        <v>1</v>
      </c>
      <c r="N168" s="165" t="s">
        <v>41</v>
      </c>
      <c r="O168" s="153">
        <v>0</v>
      </c>
      <c r="P168" s="153">
        <f t="shared" si="21"/>
        <v>0</v>
      </c>
      <c r="Q168" s="153">
        <v>1E-3</v>
      </c>
      <c r="R168" s="153">
        <f t="shared" si="22"/>
        <v>0.70686000000000004</v>
      </c>
      <c r="S168" s="153">
        <v>0</v>
      </c>
      <c r="T168" s="154">
        <f t="shared" si="2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216</v>
      </c>
      <c r="AT168" s="155" t="s">
        <v>213</v>
      </c>
      <c r="AU168" s="155" t="s">
        <v>131</v>
      </c>
      <c r="AY168" s="14" t="s">
        <v>124</v>
      </c>
      <c r="BE168" s="156">
        <f t="shared" si="24"/>
        <v>0</v>
      </c>
      <c r="BF168" s="156">
        <f t="shared" si="25"/>
        <v>2290.23</v>
      </c>
      <c r="BG168" s="156">
        <f t="shared" si="26"/>
        <v>0</v>
      </c>
      <c r="BH168" s="156">
        <f t="shared" si="27"/>
        <v>0</v>
      </c>
      <c r="BI168" s="156">
        <f t="shared" si="28"/>
        <v>0</v>
      </c>
      <c r="BJ168" s="14" t="s">
        <v>131</v>
      </c>
      <c r="BK168" s="156">
        <f t="shared" si="29"/>
        <v>2290.23</v>
      </c>
      <c r="BL168" s="14" t="s">
        <v>191</v>
      </c>
      <c r="BM168" s="155" t="s">
        <v>267</v>
      </c>
    </row>
    <row r="169" spans="1:65" s="2" customFormat="1" ht="24.2" customHeight="1">
      <c r="A169" s="26"/>
      <c r="B169" s="144"/>
      <c r="C169" s="145" t="s">
        <v>268</v>
      </c>
      <c r="D169" s="145" t="s">
        <v>126</v>
      </c>
      <c r="E169" s="146" t="s">
        <v>269</v>
      </c>
      <c r="F169" s="147" t="s">
        <v>270</v>
      </c>
      <c r="G169" s="148" t="s">
        <v>154</v>
      </c>
      <c r="H169" s="149">
        <v>1413.72</v>
      </c>
      <c r="I169" s="149">
        <v>6.1</v>
      </c>
      <c r="J169" s="149">
        <f t="shared" si="20"/>
        <v>8623.69</v>
      </c>
      <c r="K169" s="150"/>
      <c r="L169" s="27"/>
      <c r="M169" s="151" t="s">
        <v>1</v>
      </c>
      <c r="N169" s="152" t="s">
        <v>41</v>
      </c>
      <c r="O169" s="153">
        <v>6.0999999999999999E-2</v>
      </c>
      <c r="P169" s="153">
        <f t="shared" si="21"/>
        <v>86.236919999999998</v>
      </c>
      <c r="Q169" s="153">
        <v>2.2000000000000001E-4</v>
      </c>
      <c r="R169" s="153">
        <f t="shared" si="22"/>
        <v>0.31101840000000003</v>
      </c>
      <c r="S169" s="153">
        <v>0</v>
      </c>
      <c r="T169" s="154">
        <f t="shared" si="2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191</v>
      </c>
      <c r="AT169" s="155" t="s">
        <v>126</v>
      </c>
      <c r="AU169" s="155" t="s">
        <v>131</v>
      </c>
      <c r="AY169" s="14" t="s">
        <v>124</v>
      </c>
      <c r="BE169" s="156">
        <f t="shared" si="24"/>
        <v>0</v>
      </c>
      <c r="BF169" s="156">
        <f t="shared" si="25"/>
        <v>8623.69</v>
      </c>
      <c r="BG169" s="156">
        <f t="shared" si="26"/>
        <v>0</v>
      </c>
      <c r="BH169" s="156">
        <f t="shared" si="27"/>
        <v>0</v>
      </c>
      <c r="BI169" s="156">
        <f t="shared" si="28"/>
        <v>0</v>
      </c>
      <c r="BJ169" s="14" t="s">
        <v>131</v>
      </c>
      <c r="BK169" s="156">
        <f t="shared" si="29"/>
        <v>8623.69</v>
      </c>
      <c r="BL169" s="14" t="s">
        <v>191</v>
      </c>
      <c r="BM169" s="155" t="s">
        <v>271</v>
      </c>
    </row>
    <row r="170" spans="1:65" s="2" customFormat="1" ht="24.2" customHeight="1">
      <c r="A170" s="26"/>
      <c r="B170" s="144"/>
      <c r="C170" s="157" t="s">
        <v>272</v>
      </c>
      <c r="D170" s="157" t="s">
        <v>213</v>
      </c>
      <c r="E170" s="158" t="s">
        <v>273</v>
      </c>
      <c r="F170" s="159" t="s">
        <v>274</v>
      </c>
      <c r="G170" s="160" t="s">
        <v>154</v>
      </c>
      <c r="H170" s="161">
        <v>1413.72</v>
      </c>
      <c r="I170" s="161">
        <v>12.22</v>
      </c>
      <c r="J170" s="161">
        <f t="shared" si="20"/>
        <v>17275.66</v>
      </c>
      <c r="K170" s="162"/>
      <c r="L170" s="163"/>
      <c r="M170" s="164" t="s">
        <v>1</v>
      </c>
      <c r="N170" s="165" t="s">
        <v>41</v>
      </c>
      <c r="O170" s="153">
        <v>0</v>
      </c>
      <c r="P170" s="153">
        <f t="shared" si="21"/>
        <v>0</v>
      </c>
      <c r="Q170" s="153">
        <v>1E-3</v>
      </c>
      <c r="R170" s="153">
        <f t="shared" si="22"/>
        <v>1.4137200000000001</v>
      </c>
      <c r="S170" s="153">
        <v>0</v>
      </c>
      <c r="T170" s="154">
        <f t="shared" si="2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216</v>
      </c>
      <c r="AT170" s="155" t="s">
        <v>213</v>
      </c>
      <c r="AU170" s="155" t="s">
        <v>131</v>
      </c>
      <c r="AY170" s="14" t="s">
        <v>124</v>
      </c>
      <c r="BE170" s="156">
        <f t="shared" si="24"/>
        <v>0</v>
      </c>
      <c r="BF170" s="156">
        <f t="shared" si="25"/>
        <v>17275.66</v>
      </c>
      <c r="BG170" s="156">
        <f t="shared" si="26"/>
        <v>0</v>
      </c>
      <c r="BH170" s="156">
        <f t="shared" si="27"/>
        <v>0</v>
      </c>
      <c r="BI170" s="156">
        <f t="shared" si="28"/>
        <v>0</v>
      </c>
      <c r="BJ170" s="14" t="s">
        <v>131</v>
      </c>
      <c r="BK170" s="156">
        <f t="shared" si="29"/>
        <v>17275.66</v>
      </c>
      <c r="BL170" s="14" t="s">
        <v>191</v>
      </c>
      <c r="BM170" s="155" t="s">
        <v>275</v>
      </c>
    </row>
    <row r="171" spans="1:65" s="2" customFormat="1" ht="16.5" customHeight="1">
      <c r="A171" s="26"/>
      <c r="B171" s="144"/>
      <c r="C171" s="145" t="s">
        <v>276</v>
      </c>
      <c r="D171" s="145" t="s">
        <v>126</v>
      </c>
      <c r="E171" s="146" t="s">
        <v>277</v>
      </c>
      <c r="F171" s="147" t="s">
        <v>278</v>
      </c>
      <c r="G171" s="148" t="s">
        <v>154</v>
      </c>
      <c r="H171" s="149">
        <v>961.35</v>
      </c>
      <c r="I171" s="149">
        <v>12.86</v>
      </c>
      <c r="J171" s="149">
        <f t="shared" si="20"/>
        <v>12362.96</v>
      </c>
      <c r="K171" s="150"/>
      <c r="L171" s="27"/>
      <c r="M171" s="151" t="s">
        <v>1</v>
      </c>
      <c r="N171" s="152" t="s">
        <v>41</v>
      </c>
      <c r="O171" s="153">
        <v>0.16900000000000001</v>
      </c>
      <c r="P171" s="153">
        <f t="shared" si="21"/>
        <v>162.46815000000001</v>
      </c>
      <c r="Q171" s="153">
        <v>5.4000000000000001E-4</v>
      </c>
      <c r="R171" s="153">
        <f t="shared" si="22"/>
        <v>0.51912900000000006</v>
      </c>
      <c r="S171" s="153">
        <v>0</v>
      </c>
      <c r="T171" s="154">
        <f t="shared" si="2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191</v>
      </c>
      <c r="AT171" s="155" t="s">
        <v>126</v>
      </c>
      <c r="AU171" s="155" t="s">
        <v>131</v>
      </c>
      <c r="AY171" s="14" t="s">
        <v>124</v>
      </c>
      <c r="BE171" s="156">
        <f t="shared" si="24"/>
        <v>0</v>
      </c>
      <c r="BF171" s="156">
        <f t="shared" si="25"/>
        <v>12362.96</v>
      </c>
      <c r="BG171" s="156">
        <f t="shared" si="26"/>
        <v>0</v>
      </c>
      <c r="BH171" s="156">
        <f t="shared" si="27"/>
        <v>0</v>
      </c>
      <c r="BI171" s="156">
        <f t="shared" si="28"/>
        <v>0</v>
      </c>
      <c r="BJ171" s="14" t="s">
        <v>131</v>
      </c>
      <c r="BK171" s="156">
        <f t="shared" si="29"/>
        <v>12362.96</v>
      </c>
      <c r="BL171" s="14" t="s">
        <v>191</v>
      </c>
      <c r="BM171" s="155" t="s">
        <v>279</v>
      </c>
    </row>
    <row r="172" spans="1:65" s="2" customFormat="1" ht="24.2" customHeight="1">
      <c r="A172" s="26"/>
      <c r="B172" s="144"/>
      <c r="C172" s="157" t="s">
        <v>280</v>
      </c>
      <c r="D172" s="157" t="s">
        <v>213</v>
      </c>
      <c r="E172" s="158" t="s">
        <v>281</v>
      </c>
      <c r="F172" s="159" t="s">
        <v>282</v>
      </c>
      <c r="G172" s="160" t="s">
        <v>154</v>
      </c>
      <c r="H172" s="161">
        <v>1057.49</v>
      </c>
      <c r="I172" s="161">
        <v>34.72</v>
      </c>
      <c r="J172" s="161">
        <f t="shared" si="20"/>
        <v>36716.050000000003</v>
      </c>
      <c r="K172" s="162"/>
      <c r="L172" s="163"/>
      <c r="M172" s="164" t="s">
        <v>1</v>
      </c>
      <c r="N172" s="165" t="s">
        <v>41</v>
      </c>
      <c r="O172" s="153">
        <v>0</v>
      </c>
      <c r="P172" s="153">
        <f t="shared" si="21"/>
        <v>0</v>
      </c>
      <c r="Q172" s="153">
        <v>9.3999999999999997E-4</v>
      </c>
      <c r="R172" s="153">
        <f t="shared" si="22"/>
        <v>0.99404059999999994</v>
      </c>
      <c r="S172" s="153">
        <v>0</v>
      </c>
      <c r="T172" s="154">
        <f t="shared" si="2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216</v>
      </c>
      <c r="AT172" s="155" t="s">
        <v>213</v>
      </c>
      <c r="AU172" s="155" t="s">
        <v>131</v>
      </c>
      <c r="AY172" s="14" t="s">
        <v>124</v>
      </c>
      <c r="BE172" s="156">
        <f t="shared" si="24"/>
        <v>0</v>
      </c>
      <c r="BF172" s="156">
        <f t="shared" si="25"/>
        <v>36716.050000000003</v>
      </c>
      <c r="BG172" s="156">
        <f t="shared" si="26"/>
        <v>0</v>
      </c>
      <c r="BH172" s="156">
        <f t="shared" si="27"/>
        <v>0</v>
      </c>
      <c r="BI172" s="156">
        <f t="shared" si="28"/>
        <v>0</v>
      </c>
      <c r="BJ172" s="14" t="s">
        <v>131</v>
      </c>
      <c r="BK172" s="156">
        <f t="shared" si="29"/>
        <v>36716.050000000003</v>
      </c>
      <c r="BL172" s="14" t="s">
        <v>191</v>
      </c>
      <c r="BM172" s="155" t="s">
        <v>283</v>
      </c>
    </row>
    <row r="173" spans="1:65" s="2" customFormat="1" ht="24.2" customHeight="1">
      <c r="A173" s="26"/>
      <c r="B173" s="144"/>
      <c r="C173" s="145" t="s">
        <v>284</v>
      </c>
      <c r="D173" s="145" t="s">
        <v>126</v>
      </c>
      <c r="E173" s="146" t="s">
        <v>285</v>
      </c>
      <c r="F173" s="147" t="s">
        <v>286</v>
      </c>
      <c r="G173" s="148" t="s">
        <v>184</v>
      </c>
      <c r="H173" s="149">
        <v>4.34</v>
      </c>
      <c r="I173" s="149">
        <v>49.73</v>
      </c>
      <c r="J173" s="149">
        <f t="shared" si="20"/>
        <v>215.83</v>
      </c>
      <c r="K173" s="150"/>
      <c r="L173" s="27"/>
      <c r="M173" s="151" t="s">
        <v>1</v>
      </c>
      <c r="N173" s="152" t="s">
        <v>41</v>
      </c>
      <c r="O173" s="153">
        <v>1.6120000000000001</v>
      </c>
      <c r="P173" s="153">
        <f t="shared" si="21"/>
        <v>6.9960800000000001</v>
      </c>
      <c r="Q173" s="153">
        <v>0</v>
      </c>
      <c r="R173" s="153">
        <f t="shared" si="22"/>
        <v>0</v>
      </c>
      <c r="S173" s="153">
        <v>0</v>
      </c>
      <c r="T173" s="154">
        <f t="shared" si="2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191</v>
      </c>
      <c r="AT173" s="155" t="s">
        <v>126</v>
      </c>
      <c r="AU173" s="155" t="s">
        <v>131</v>
      </c>
      <c r="AY173" s="14" t="s">
        <v>124</v>
      </c>
      <c r="BE173" s="156">
        <f t="shared" si="24"/>
        <v>0</v>
      </c>
      <c r="BF173" s="156">
        <f t="shared" si="25"/>
        <v>215.83</v>
      </c>
      <c r="BG173" s="156">
        <f t="shared" si="26"/>
        <v>0</v>
      </c>
      <c r="BH173" s="156">
        <f t="shared" si="27"/>
        <v>0</v>
      </c>
      <c r="BI173" s="156">
        <f t="shared" si="28"/>
        <v>0</v>
      </c>
      <c r="BJ173" s="14" t="s">
        <v>131</v>
      </c>
      <c r="BK173" s="156">
        <f t="shared" si="29"/>
        <v>215.83</v>
      </c>
      <c r="BL173" s="14" t="s">
        <v>191</v>
      </c>
      <c r="BM173" s="155" t="s">
        <v>287</v>
      </c>
    </row>
    <row r="174" spans="1:65" s="12" customFormat="1" ht="22.9" customHeight="1">
      <c r="B174" s="132"/>
      <c r="D174" s="133" t="s">
        <v>74</v>
      </c>
      <c r="E174" s="142" t="s">
        <v>288</v>
      </c>
      <c r="F174" s="142" t="s">
        <v>289</v>
      </c>
      <c r="J174" s="143">
        <f>BK174</f>
        <v>13757.42</v>
      </c>
      <c r="L174" s="132"/>
      <c r="M174" s="136"/>
      <c r="N174" s="137"/>
      <c r="O174" s="137"/>
      <c r="P174" s="138">
        <f>SUM(P175:P177)</f>
        <v>2.2564699999999998</v>
      </c>
      <c r="Q174" s="137"/>
      <c r="R174" s="138">
        <f>SUM(R175:R177)</f>
        <v>0.11332</v>
      </c>
      <c r="S174" s="137"/>
      <c r="T174" s="139">
        <f>SUM(T175:T177)</f>
        <v>0</v>
      </c>
      <c r="AR174" s="133" t="s">
        <v>131</v>
      </c>
      <c r="AT174" s="140" t="s">
        <v>74</v>
      </c>
      <c r="AU174" s="140" t="s">
        <v>83</v>
      </c>
      <c r="AY174" s="133" t="s">
        <v>124</v>
      </c>
      <c r="BK174" s="141">
        <f>SUM(BK175:BK177)</f>
        <v>13757.42</v>
      </c>
    </row>
    <row r="175" spans="1:65" s="2" customFormat="1" ht="16.5" customHeight="1">
      <c r="A175" s="26"/>
      <c r="B175" s="144"/>
      <c r="C175" s="145" t="s">
        <v>290</v>
      </c>
      <c r="D175" s="145" t="s">
        <v>126</v>
      </c>
      <c r="E175" s="146" t="s">
        <v>291</v>
      </c>
      <c r="F175" s="147" t="s">
        <v>292</v>
      </c>
      <c r="G175" s="148" t="s">
        <v>293</v>
      </c>
      <c r="H175" s="149">
        <v>1</v>
      </c>
      <c r="I175" s="149">
        <v>1144.6300000000001</v>
      </c>
      <c r="J175" s="149">
        <f>ROUND(I175*H175,2)</f>
        <v>1144.6300000000001</v>
      </c>
      <c r="K175" s="150"/>
      <c r="L175" s="27"/>
      <c r="M175" s="151" t="s">
        <v>1</v>
      </c>
      <c r="N175" s="152" t="s">
        <v>41</v>
      </c>
      <c r="O175" s="153">
        <v>1.8685499999999999</v>
      </c>
      <c r="P175" s="153">
        <f>O175*H175</f>
        <v>1.8685499999999999</v>
      </c>
      <c r="Q175" s="153">
        <v>3.2000000000000003E-4</v>
      </c>
      <c r="R175" s="153">
        <f>Q175*H175</f>
        <v>3.2000000000000003E-4</v>
      </c>
      <c r="S175" s="153">
        <v>0</v>
      </c>
      <c r="T175" s="154">
        <f>S175*H175</f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191</v>
      </c>
      <c r="AT175" s="155" t="s">
        <v>126</v>
      </c>
      <c r="AU175" s="155" t="s">
        <v>131</v>
      </c>
      <c r="AY175" s="14" t="s">
        <v>124</v>
      </c>
      <c r="BE175" s="156">
        <f>IF(N175="základná",J175,0)</f>
        <v>0</v>
      </c>
      <c r="BF175" s="156">
        <f>IF(N175="znížená",J175,0)</f>
        <v>1144.6300000000001</v>
      </c>
      <c r="BG175" s="156">
        <f>IF(N175="zákl. prenesená",J175,0)</f>
        <v>0</v>
      </c>
      <c r="BH175" s="156">
        <f>IF(N175="zníž. prenesená",J175,0)</f>
        <v>0</v>
      </c>
      <c r="BI175" s="156">
        <f>IF(N175="nulová",J175,0)</f>
        <v>0</v>
      </c>
      <c r="BJ175" s="14" t="s">
        <v>131</v>
      </c>
      <c r="BK175" s="156">
        <f>ROUND(I175*H175,2)</f>
        <v>1144.6300000000001</v>
      </c>
      <c r="BL175" s="14" t="s">
        <v>191</v>
      </c>
      <c r="BM175" s="155" t="s">
        <v>294</v>
      </c>
    </row>
    <row r="176" spans="1:65" s="2" customFormat="1" ht="24.2" customHeight="1">
      <c r="A176" s="26"/>
      <c r="B176" s="144"/>
      <c r="C176" s="157" t="s">
        <v>295</v>
      </c>
      <c r="D176" s="157" t="s">
        <v>213</v>
      </c>
      <c r="E176" s="158" t="s">
        <v>296</v>
      </c>
      <c r="F176" s="159" t="s">
        <v>297</v>
      </c>
      <c r="G176" s="160" t="s">
        <v>293</v>
      </c>
      <c r="H176" s="161">
        <v>1</v>
      </c>
      <c r="I176" s="161">
        <v>12603.76</v>
      </c>
      <c r="J176" s="161">
        <f>ROUND(I176*H176,2)</f>
        <v>12603.76</v>
      </c>
      <c r="K176" s="162"/>
      <c r="L176" s="163"/>
      <c r="M176" s="164" t="s">
        <v>1</v>
      </c>
      <c r="N176" s="165" t="s">
        <v>41</v>
      </c>
      <c r="O176" s="153">
        <v>0</v>
      </c>
      <c r="P176" s="153">
        <f>O176*H176</f>
        <v>0</v>
      </c>
      <c r="Q176" s="153">
        <v>0.113</v>
      </c>
      <c r="R176" s="153">
        <f>Q176*H176</f>
        <v>0.113</v>
      </c>
      <c r="S176" s="153">
        <v>0</v>
      </c>
      <c r="T176" s="154">
        <f>S176*H176</f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5" t="s">
        <v>216</v>
      </c>
      <c r="AT176" s="155" t="s">
        <v>213</v>
      </c>
      <c r="AU176" s="155" t="s">
        <v>131</v>
      </c>
      <c r="AY176" s="14" t="s">
        <v>124</v>
      </c>
      <c r="BE176" s="156">
        <f>IF(N176="základná",J176,0)</f>
        <v>0</v>
      </c>
      <c r="BF176" s="156">
        <f>IF(N176="znížená",J176,0)</f>
        <v>12603.76</v>
      </c>
      <c r="BG176" s="156">
        <f>IF(N176="zákl. prenesená",J176,0)</f>
        <v>0</v>
      </c>
      <c r="BH176" s="156">
        <f>IF(N176="zníž. prenesená",J176,0)</f>
        <v>0</v>
      </c>
      <c r="BI176" s="156">
        <f>IF(N176="nulová",J176,0)</f>
        <v>0</v>
      </c>
      <c r="BJ176" s="14" t="s">
        <v>131</v>
      </c>
      <c r="BK176" s="156">
        <f>ROUND(I176*H176,2)</f>
        <v>12603.76</v>
      </c>
      <c r="BL176" s="14" t="s">
        <v>191</v>
      </c>
      <c r="BM176" s="155" t="s">
        <v>298</v>
      </c>
    </row>
    <row r="177" spans="1:65" s="2" customFormat="1" ht="24.2" customHeight="1">
      <c r="A177" s="26"/>
      <c r="B177" s="144"/>
      <c r="C177" s="145" t="s">
        <v>299</v>
      </c>
      <c r="D177" s="145" t="s">
        <v>126</v>
      </c>
      <c r="E177" s="146" t="s">
        <v>300</v>
      </c>
      <c r="F177" s="147" t="s">
        <v>301</v>
      </c>
      <c r="G177" s="148" t="s">
        <v>184</v>
      </c>
      <c r="H177" s="149">
        <v>0.13</v>
      </c>
      <c r="I177" s="149">
        <v>69.47</v>
      </c>
      <c r="J177" s="149">
        <f>ROUND(I177*H177,2)</f>
        <v>9.0299999999999994</v>
      </c>
      <c r="K177" s="150"/>
      <c r="L177" s="27"/>
      <c r="M177" s="151" t="s">
        <v>1</v>
      </c>
      <c r="N177" s="152" t="s">
        <v>41</v>
      </c>
      <c r="O177" s="153">
        <v>2.984</v>
      </c>
      <c r="P177" s="153">
        <f>O177*H177</f>
        <v>0.38791999999999999</v>
      </c>
      <c r="Q177" s="153">
        <v>0</v>
      </c>
      <c r="R177" s="153">
        <f>Q177*H177</f>
        <v>0</v>
      </c>
      <c r="S177" s="153">
        <v>0</v>
      </c>
      <c r="T177" s="154">
        <f>S177*H177</f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191</v>
      </c>
      <c r="AT177" s="155" t="s">
        <v>126</v>
      </c>
      <c r="AU177" s="155" t="s">
        <v>131</v>
      </c>
      <c r="AY177" s="14" t="s">
        <v>124</v>
      </c>
      <c r="BE177" s="156">
        <f>IF(N177="základná",J177,0)</f>
        <v>0</v>
      </c>
      <c r="BF177" s="156">
        <f>IF(N177="znížená",J177,0)</f>
        <v>9.0299999999999994</v>
      </c>
      <c r="BG177" s="156">
        <f>IF(N177="zákl. prenesená",J177,0)</f>
        <v>0</v>
      </c>
      <c r="BH177" s="156">
        <f>IF(N177="zníž. prenesená",J177,0)</f>
        <v>0</v>
      </c>
      <c r="BI177" s="156">
        <f>IF(N177="nulová",J177,0)</f>
        <v>0</v>
      </c>
      <c r="BJ177" s="14" t="s">
        <v>131</v>
      </c>
      <c r="BK177" s="156">
        <f>ROUND(I177*H177,2)</f>
        <v>9.0299999999999994</v>
      </c>
      <c r="BL177" s="14" t="s">
        <v>191</v>
      </c>
      <c r="BM177" s="155" t="s">
        <v>302</v>
      </c>
    </row>
    <row r="178" spans="1:65" s="12" customFormat="1" ht="25.9" customHeight="1">
      <c r="B178" s="132"/>
      <c r="D178" s="133" t="s">
        <v>74</v>
      </c>
      <c r="E178" s="134" t="s">
        <v>303</v>
      </c>
      <c r="F178" s="134" t="s">
        <v>304</v>
      </c>
      <c r="J178" s="135">
        <f>BK178</f>
        <v>25014.68</v>
      </c>
      <c r="L178" s="132"/>
      <c r="M178" s="136"/>
      <c r="N178" s="137"/>
      <c r="O178" s="137"/>
      <c r="P178" s="138">
        <f>P179</f>
        <v>0</v>
      </c>
      <c r="Q178" s="137"/>
      <c r="R178" s="138">
        <f>R179</f>
        <v>0</v>
      </c>
      <c r="S178" s="137"/>
      <c r="T178" s="139">
        <f>T179</f>
        <v>0</v>
      </c>
      <c r="AR178" s="133" t="s">
        <v>143</v>
      </c>
      <c r="AT178" s="140" t="s">
        <v>74</v>
      </c>
      <c r="AU178" s="140" t="s">
        <v>75</v>
      </c>
      <c r="AY178" s="133" t="s">
        <v>124</v>
      </c>
      <c r="BK178" s="141">
        <f>BK179</f>
        <v>25014.68</v>
      </c>
    </row>
    <row r="179" spans="1:65" s="2" customFormat="1" ht="16.5" customHeight="1">
      <c r="A179" s="26"/>
      <c r="B179" s="144"/>
      <c r="C179" s="145" t="s">
        <v>305</v>
      </c>
      <c r="D179" s="145" t="s">
        <v>126</v>
      </c>
      <c r="E179" s="146" t="s">
        <v>306</v>
      </c>
      <c r="F179" s="147" t="s">
        <v>307</v>
      </c>
      <c r="G179" s="148" t="s">
        <v>308</v>
      </c>
      <c r="H179" s="149">
        <v>1</v>
      </c>
      <c r="I179" s="149">
        <v>25014.68</v>
      </c>
      <c r="J179" s="149">
        <f>ROUND(I179*H179,2)</f>
        <v>25014.68</v>
      </c>
      <c r="K179" s="150"/>
      <c r="L179" s="27"/>
      <c r="M179" s="166" t="s">
        <v>1</v>
      </c>
      <c r="N179" s="167" t="s">
        <v>41</v>
      </c>
      <c r="O179" s="168">
        <v>0</v>
      </c>
      <c r="P179" s="168">
        <f>O179*H179</f>
        <v>0</v>
      </c>
      <c r="Q179" s="168">
        <v>0</v>
      </c>
      <c r="R179" s="168">
        <f>Q179*H179</f>
        <v>0</v>
      </c>
      <c r="S179" s="168">
        <v>0</v>
      </c>
      <c r="T179" s="169">
        <f>S179*H179</f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5" t="s">
        <v>309</v>
      </c>
      <c r="AT179" s="155" t="s">
        <v>126</v>
      </c>
      <c r="AU179" s="155" t="s">
        <v>83</v>
      </c>
      <c r="AY179" s="14" t="s">
        <v>124</v>
      </c>
      <c r="BE179" s="156">
        <f>IF(N179="základná",J179,0)</f>
        <v>0</v>
      </c>
      <c r="BF179" s="156">
        <f>IF(N179="znížená",J179,0)</f>
        <v>25014.68</v>
      </c>
      <c r="BG179" s="156">
        <f>IF(N179="zákl. prenesená",J179,0)</f>
        <v>0</v>
      </c>
      <c r="BH179" s="156">
        <f>IF(N179="zníž. prenesená",J179,0)</f>
        <v>0</v>
      </c>
      <c r="BI179" s="156">
        <f>IF(N179="nulová",J179,0)</f>
        <v>0</v>
      </c>
      <c r="BJ179" s="14" t="s">
        <v>131</v>
      </c>
      <c r="BK179" s="156">
        <f>ROUND(I179*H179,2)</f>
        <v>25014.68</v>
      </c>
      <c r="BL179" s="14" t="s">
        <v>309</v>
      </c>
      <c r="BM179" s="155" t="s">
        <v>314</v>
      </c>
    </row>
    <row r="180" spans="1:65" s="2" customFormat="1" ht="6.95" customHeight="1">
      <c r="A180" s="26"/>
      <c r="B180" s="44"/>
      <c r="C180" s="45"/>
      <c r="D180" s="45"/>
      <c r="E180" s="45"/>
      <c r="F180" s="45"/>
      <c r="G180" s="45"/>
      <c r="H180" s="45"/>
      <c r="I180" s="45"/>
      <c r="J180" s="45"/>
      <c r="K180" s="45"/>
      <c r="L180" s="27"/>
      <c r="M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</row>
  </sheetData>
  <autoFilter ref="C126:K179"/>
  <mergeCells count="8">
    <mergeCell ref="E117:H117"/>
    <mergeCell ref="E119:H119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93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90"/>
    </row>
    <row r="2" spans="1:46" s="1" customFormat="1" ht="36.950000000000003" customHeight="1">
      <c r="L2" s="206" t="s">
        <v>5</v>
      </c>
      <c r="M2" s="171"/>
      <c r="N2" s="171"/>
      <c r="O2" s="171"/>
      <c r="P2" s="171"/>
      <c r="Q2" s="171"/>
      <c r="R2" s="171"/>
      <c r="S2" s="171"/>
      <c r="T2" s="171"/>
      <c r="U2" s="171"/>
      <c r="V2" s="171"/>
      <c r="AT2" s="14" t="s">
        <v>90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91</v>
      </c>
      <c r="L4" s="17"/>
      <c r="M4" s="91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26.25" customHeight="1">
      <c r="B7" s="17"/>
      <c r="E7" s="207" t="str">
        <f>'Rekapitulácia stavby'!K6</f>
        <v>SKLADOVACIA NÁDRŽ NA HNOJOVICU A BUDOVA SEPARÁTORA HNOJOVICE</v>
      </c>
      <c r="F7" s="208"/>
      <c r="G7" s="208"/>
      <c r="H7" s="208"/>
      <c r="L7" s="17"/>
    </row>
    <row r="8" spans="1:46" s="2" customFormat="1" ht="12" customHeight="1">
      <c r="A8" s="26"/>
      <c r="B8" s="27"/>
      <c r="C8" s="26"/>
      <c r="D8" s="23" t="s">
        <v>92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30" customHeight="1">
      <c r="A9" s="26"/>
      <c r="B9" s="27"/>
      <c r="C9" s="26"/>
      <c r="D9" s="26"/>
      <c r="E9" s="187" t="s">
        <v>315</v>
      </c>
      <c r="F9" s="209"/>
      <c r="G9" s="209"/>
      <c r="H9" s="209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1.25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52" t="str">
        <f>'Rekapitulácia stavby'!AN8</f>
        <v>13. 6. 2022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22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23</v>
      </c>
      <c r="F15" s="26"/>
      <c r="G15" s="26"/>
      <c r="H15" s="26"/>
      <c r="I15" s="23" t="s">
        <v>24</v>
      </c>
      <c r="J15" s="21" t="s">
        <v>25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26</v>
      </c>
      <c r="E17" s="26"/>
      <c r="F17" s="26"/>
      <c r="G17" s="26"/>
      <c r="H17" s="26"/>
      <c r="I17" s="23" t="s">
        <v>21</v>
      </c>
      <c r="J17" s="21" t="s">
        <v>1</v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1" t="s">
        <v>27</v>
      </c>
      <c r="F18" s="26"/>
      <c r="G18" s="26"/>
      <c r="H18" s="26"/>
      <c r="I18" s="23" t="s">
        <v>24</v>
      </c>
      <c r="J18" s="21" t="s">
        <v>1</v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28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29</v>
      </c>
      <c r="F21" s="26"/>
      <c r="G21" s="26"/>
      <c r="H21" s="26"/>
      <c r="I21" s="23" t="s">
        <v>24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31</v>
      </c>
      <c r="E23" s="26"/>
      <c r="F23" s="26"/>
      <c r="G23" s="26"/>
      <c r="H23" s="26"/>
      <c r="I23" s="23" t="s">
        <v>21</v>
      </c>
      <c r="J23" s="21" t="s">
        <v>32</v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33</v>
      </c>
      <c r="F24" s="26"/>
      <c r="G24" s="26"/>
      <c r="H24" s="26"/>
      <c r="I24" s="23" t="s">
        <v>24</v>
      </c>
      <c r="J24" s="21" t="s">
        <v>1</v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34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73" t="s">
        <v>1</v>
      </c>
      <c r="F27" s="173"/>
      <c r="G27" s="173"/>
      <c r="H27" s="173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35</v>
      </c>
      <c r="E30" s="26"/>
      <c r="F30" s="26"/>
      <c r="G30" s="26"/>
      <c r="H30" s="26"/>
      <c r="I30" s="26"/>
      <c r="J30" s="68">
        <f>ROUND(J128, 2)</f>
        <v>429821.36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37</v>
      </c>
      <c r="G32" s="26"/>
      <c r="H32" s="26"/>
      <c r="I32" s="30" t="s">
        <v>36</v>
      </c>
      <c r="J32" s="30" t="s">
        <v>38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6" t="s">
        <v>39</v>
      </c>
      <c r="E33" s="32" t="s">
        <v>40</v>
      </c>
      <c r="F33" s="97">
        <f>ROUND((SUM(BE128:BE192)),  2)</f>
        <v>0</v>
      </c>
      <c r="G33" s="98"/>
      <c r="H33" s="98"/>
      <c r="I33" s="99">
        <v>0.2</v>
      </c>
      <c r="J33" s="97">
        <f>ROUND(((SUM(BE128:BE192))*I33),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32" t="s">
        <v>41</v>
      </c>
      <c r="F34" s="100">
        <f>ROUND((SUM(BF128:BF192)),  2)</f>
        <v>429821.36</v>
      </c>
      <c r="G34" s="26"/>
      <c r="H34" s="26"/>
      <c r="I34" s="101">
        <v>0.2</v>
      </c>
      <c r="J34" s="100">
        <f>ROUND(((SUM(BF128:BF192))*I34),  2)</f>
        <v>85964.27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42</v>
      </c>
      <c r="F35" s="100">
        <f>ROUND((SUM(BG128:BG192)),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43</v>
      </c>
      <c r="F36" s="100">
        <f>ROUND((SUM(BH128:BH192)),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32" t="s">
        <v>44</v>
      </c>
      <c r="F37" s="97">
        <f>ROUND((SUM(BI128:BI192)),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45</v>
      </c>
      <c r="E39" s="57"/>
      <c r="F39" s="57"/>
      <c r="G39" s="104" t="s">
        <v>46</v>
      </c>
      <c r="H39" s="105" t="s">
        <v>47</v>
      </c>
      <c r="I39" s="57"/>
      <c r="J39" s="106">
        <f>SUM(J30:J37)</f>
        <v>515785.63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6"/>
      <c r="B61" s="27"/>
      <c r="C61" s="26"/>
      <c r="D61" s="42" t="s">
        <v>50</v>
      </c>
      <c r="E61" s="29"/>
      <c r="F61" s="108" t="s">
        <v>51</v>
      </c>
      <c r="G61" s="42" t="s">
        <v>50</v>
      </c>
      <c r="H61" s="29"/>
      <c r="I61" s="29"/>
      <c r="J61" s="109" t="s">
        <v>51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6"/>
      <c r="B65" s="27"/>
      <c r="C65" s="26"/>
      <c r="D65" s="40" t="s">
        <v>52</v>
      </c>
      <c r="E65" s="43"/>
      <c r="F65" s="43"/>
      <c r="G65" s="40" t="s">
        <v>53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6"/>
      <c r="B76" s="27"/>
      <c r="C76" s="26"/>
      <c r="D76" s="42" t="s">
        <v>50</v>
      </c>
      <c r="E76" s="29"/>
      <c r="F76" s="108" t="s">
        <v>51</v>
      </c>
      <c r="G76" s="42" t="s">
        <v>50</v>
      </c>
      <c r="H76" s="29"/>
      <c r="I76" s="29"/>
      <c r="J76" s="109" t="s">
        <v>51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hidden="1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94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6.25" hidden="1" customHeight="1">
      <c r="A85" s="26"/>
      <c r="B85" s="27"/>
      <c r="C85" s="26"/>
      <c r="D85" s="26"/>
      <c r="E85" s="207" t="str">
        <f>E7</f>
        <v>SKLADOVACIA NÁDRŽ NA HNOJOVICU A BUDOVA SEPARÁTORA HNOJOVICE</v>
      </c>
      <c r="F85" s="208"/>
      <c r="G85" s="208"/>
      <c r="H85" s="208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>
      <c r="A86" s="26"/>
      <c r="B86" s="27"/>
      <c r="C86" s="23" t="s">
        <v>92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30" hidden="1" customHeight="1">
      <c r="A87" s="26"/>
      <c r="B87" s="27"/>
      <c r="C87" s="26"/>
      <c r="D87" s="26"/>
      <c r="E87" s="187" t="str">
        <f>E9</f>
        <v>SO 03 - BUDOVA SEPARÁTORA HNOJOVICE A PODZEMNEJ NÁDRŽE NA HNOJOVICU</v>
      </c>
      <c r="F87" s="209"/>
      <c r="G87" s="209"/>
      <c r="H87" s="209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hidden="1" customHeight="1">
      <c r="A89" s="26"/>
      <c r="B89" s="27"/>
      <c r="C89" s="23" t="s">
        <v>16</v>
      </c>
      <c r="D89" s="26"/>
      <c r="E89" s="26"/>
      <c r="F89" s="21" t="str">
        <f>F12</f>
        <v>Dvor Mikuláš-Dubník,k.ú.Veľká Tabuľa,p.č.:93/2,3</v>
      </c>
      <c r="G89" s="26"/>
      <c r="H89" s="26"/>
      <c r="I89" s="23" t="s">
        <v>18</v>
      </c>
      <c r="J89" s="52" t="str">
        <f>IF(J12="","",J12)</f>
        <v>13. 6. 2022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hidden="1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hidden="1" customHeight="1">
      <c r="A91" s="26"/>
      <c r="B91" s="27"/>
      <c r="C91" s="23" t="s">
        <v>20</v>
      </c>
      <c r="D91" s="26"/>
      <c r="E91" s="26"/>
      <c r="F91" s="21" t="str">
        <f>E15</f>
        <v>AGROCONTRACT Mikuláš a.s.</v>
      </c>
      <c r="G91" s="26"/>
      <c r="H91" s="26"/>
      <c r="I91" s="23" t="s">
        <v>28</v>
      </c>
      <c r="J91" s="24" t="str">
        <f>E21</f>
        <v>Ing. arch. R. Hoferica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hidden="1" customHeight="1">
      <c r="A92" s="26"/>
      <c r="B92" s="27"/>
      <c r="C92" s="23" t="s">
        <v>26</v>
      </c>
      <c r="D92" s="26"/>
      <c r="E92" s="26"/>
      <c r="F92" s="21" t="str">
        <f>IF(E18="","",E18)</f>
        <v>Na základe výberu</v>
      </c>
      <c r="G92" s="26"/>
      <c r="H92" s="26"/>
      <c r="I92" s="23" t="s">
        <v>31</v>
      </c>
      <c r="J92" s="24" t="str">
        <f>E24</f>
        <v>Ingrid Szegheőová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hidden="1" customHeight="1">
      <c r="A94" s="26"/>
      <c r="B94" s="27"/>
      <c r="C94" s="110" t="s">
        <v>95</v>
      </c>
      <c r="D94" s="102"/>
      <c r="E94" s="102"/>
      <c r="F94" s="102"/>
      <c r="G94" s="102"/>
      <c r="H94" s="102"/>
      <c r="I94" s="102"/>
      <c r="J94" s="111" t="s">
        <v>96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hidden="1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hidden="1" customHeight="1">
      <c r="A96" s="26"/>
      <c r="B96" s="27"/>
      <c r="C96" s="112" t="s">
        <v>97</v>
      </c>
      <c r="D96" s="26"/>
      <c r="E96" s="26"/>
      <c r="F96" s="26"/>
      <c r="G96" s="26"/>
      <c r="H96" s="26"/>
      <c r="I96" s="26"/>
      <c r="J96" s="68">
        <f>J128</f>
        <v>429821.36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98</v>
      </c>
    </row>
    <row r="97" spans="1:31" s="9" customFormat="1" ht="24.95" hidden="1" customHeight="1">
      <c r="B97" s="113"/>
      <c r="D97" s="114" t="s">
        <v>99</v>
      </c>
      <c r="E97" s="115"/>
      <c r="F97" s="115"/>
      <c r="G97" s="115"/>
      <c r="H97" s="115"/>
      <c r="I97" s="115"/>
      <c r="J97" s="116">
        <f>J129</f>
        <v>144974.53999999998</v>
      </c>
      <c r="L97" s="113"/>
    </row>
    <row r="98" spans="1:31" s="10" customFormat="1" ht="19.899999999999999" hidden="1" customHeight="1">
      <c r="B98" s="117"/>
      <c r="D98" s="118" t="s">
        <v>100</v>
      </c>
      <c r="E98" s="119"/>
      <c r="F98" s="119"/>
      <c r="G98" s="119"/>
      <c r="H98" s="119"/>
      <c r="I98" s="119"/>
      <c r="J98" s="120">
        <f>J130</f>
        <v>10807.859999999999</v>
      </c>
      <c r="L98" s="117"/>
    </row>
    <row r="99" spans="1:31" s="10" customFormat="1" ht="19.899999999999999" hidden="1" customHeight="1">
      <c r="B99" s="117"/>
      <c r="D99" s="118" t="s">
        <v>101</v>
      </c>
      <c r="E99" s="119"/>
      <c r="F99" s="119"/>
      <c r="G99" s="119"/>
      <c r="H99" s="119"/>
      <c r="I99" s="119"/>
      <c r="J99" s="120">
        <f>J141</f>
        <v>36654.509999999995</v>
      </c>
      <c r="L99" s="117"/>
    </row>
    <row r="100" spans="1:31" s="10" customFormat="1" ht="19.899999999999999" hidden="1" customHeight="1">
      <c r="B100" s="117"/>
      <c r="D100" s="118" t="s">
        <v>102</v>
      </c>
      <c r="E100" s="119"/>
      <c r="F100" s="119"/>
      <c r="G100" s="119"/>
      <c r="H100" s="119"/>
      <c r="I100" s="119"/>
      <c r="J100" s="120">
        <f>J149</f>
        <v>64855.119999999995</v>
      </c>
      <c r="L100" s="117"/>
    </row>
    <row r="101" spans="1:31" s="10" customFormat="1" ht="19.899999999999999" hidden="1" customHeight="1">
      <c r="B101" s="117"/>
      <c r="D101" s="118" t="s">
        <v>103</v>
      </c>
      <c r="E101" s="119"/>
      <c r="F101" s="119"/>
      <c r="G101" s="119"/>
      <c r="H101" s="119"/>
      <c r="I101" s="119"/>
      <c r="J101" s="120">
        <f>J156</f>
        <v>4656</v>
      </c>
      <c r="L101" s="117"/>
    </row>
    <row r="102" spans="1:31" s="10" customFormat="1" ht="19.899999999999999" hidden="1" customHeight="1">
      <c r="B102" s="117"/>
      <c r="D102" s="118" t="s">
        <v>312</v>
      </c>
      <c r="E102" s="119"/>
      <c r="F102" s="119"/>
      <c r="G102" s="119"/>
      <c r="H102" s="119"/>
      <c r="I102" s="119"/>
      <c r="J102" s="120">
        <f>J159</f>
        <v>3238.4300000000003</v>
      </c>
      <c r="L102" s="117"/>
    </row>
    <row r="103" spans="1:31" s="10" customFormat="1" ht="19.899999999999999" hidden="1" customHeight="1">
      <c r="B103" s="117"/>
      <c r="D103" s="118" t="s">
        <v>105</v>
      </c>
      <c r="E103" s="119"/>
      <c r="F103" s="119"/>
      <c r="G103" s="119"/>
      <c r="H103" s="119"/>
      <c r="I103" s="119"/>
      <c r="J103" s="120">
        <f>J163</f>
        <v>24762.62</v>
      </c>
      <c r="L103" s="117"/>
    </row>
    <row r="104" spans="1:31" s="9" customFormat="1" ht="24.95" hidden="1" customHeight="1">
      <c r="B104" s="113"/>
      <c r="D104" s="114" t="s">
        <v>106</v>
      </c>
      <c r="E104" s="115"/>
      <c r="F104" s="115"/>
      <c r="G104" s="115"/>
      <c r="H104" s="115"/>
      <c r="I104" s="115"/>
      <c r="J104" s="116">
        <f>J165</f>
        <v>77573.819999999992</v>
      </c>
      <c r="L104" s="113"/>
    </row>
    <row r="105" spans="1:31" s="10" customFormat="1" ht="19.899999999999999" hidden="1" customHeight="1">
      <c r="B105" s="117"/>
      <c r="D105" s="118" t="s">
        <v>108</v>
      </c>
      <c r="E105" s="119"/>
      <c r="F105" s="119"/>
      <c r="G105" s="119"/>
      <c r="H105" s="119"/>
      <c r="I105" s="119"/>
      <c r="J105" s="120">
        <f>J166</f>
        <v>77573.819999999992</v>
      </c>
      <c r="L105" s="117"/>
    </row>
    <row r="106" spans="1:31" s="9" customFormat="1" ht="24.95" hidden="1" customHeight="1">
      <c r="B106" s="113"/>
      <c r="D106" s="114" t="s">
        <v>316</v>
      </c>
      <c r="E106" s="115"/>
      <c r="F106" s="115"/>
      <c r="G106" s="115"/>
      <c r="H106" s="115"/>
      <c r="I106" s="115"/>
      <c r="J106" s="116">
        <f>J179</f>
        <v>192273</v>
      </c>
      <c r="L106" s="113"/>
    </row>
    <row r="107" spans="1:31" s="10" customFormat="1" ht="19.899999999999999" hidden="1" customHeight="1">
      <c r="B107" s="117"/>
      <c r="D107" s="118" t="s">
        <v>317</v>
      </c>
      <c r="E107" s="119"/>
      <c r="F107" s="119"/>
      <c r="G107" s="119"/>
      <c r="H107" s="119"/>
      <c r="I107" s="119"/>
      <c r="J107" s="120">
        <f>J180</f>
        <v>192273</v>
      </c>
      <c r="L107" s="117"/>
    </row>
    <row r="108" spans="1:31" s="9" customFormat="1" ht="24.95" hidden="1" customHeight="1">
      <c r="B108" s="113"/>
      <c r="D108" s="114" t="s">
        <v>109</v>
      </c>
      <c r="E108" s="115"/>
      <c r="F108" s="115"/>
      <c r="G108" s="115"/>
      <c r="H108" s="115"/>
      <c r="I108" s="115"/>
      <c r="J108" s="116">
        <f>J191</f>
        <v>15000</v>
      </c>
      <c r="L108" s="113"/>
    </row>
    <row r="109" spans="1:31" s="2" customFormat="1" ht="21.75" hidden="1" customHeight="1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6.95" hidden="1" customHeight="1">
      <c r="A110" s="26"/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ht="11.25" hidden="1"/>
    <row r="112" spans="1:31" ht="11.25" hidden="1"/>
    <row r="113" spans="1:63" ht="11.25" hidden="1"/>
    <row r="114" spans="1:63" s="2" customFormat="1" ht="6.95" customHeight="1">
      <c r="A114" s="26"/>
      <c r="B114" s="46"/>
      <c r="C114" s="47"/>
      <c r="D114" s="47"/>
      <c r="E114" s="47"/>
      <c r="F114" s="47"/>
      <c r="G114" s="47"/>
      <c r="H114" s="47"/>
      <c r="I114" s="47"/>
      <c r="J114" s="47"/>
      <c r="K114" s="47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2" customFormat="1" ht="24.95" customHeight="1">
      <c r="A115" s="26"/>
      <c r="B115" s="27"/>
      <c r="C115" s="18" t="s">
        <v>110</v>
      </c>
      <c r="D115" s="26"/>
      <c r="E115" s="26"/>
      <c r="F115" s="26"/>
      <c r="G115" s="26"/>
      <c r="H115" s="26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3" s="2" customFormat="1" ht="6.9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2" customFormat="1" ht="12" customHeight="1">
      <c r="A117" s="26"/>
      <c r="B117" s="27"/>
      <c r="C117" s="23" t="s">
        <v>12</v>
      </c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3" s="2" customFormat="1" ht="26.25" customHeight="1">
      <c r="A118" s="26"/>
      <c r="B118" s="27"/>
      <c r="C118" s="26"/>
      <c r="D118" s="26"/>
      <c r="E118" s="207" t="str">
        <f>E7</f>
        <v>SKLADOVACIA NÁDRŽ NA HNOJOVICU A BUDOVA SEPARÁTORA HNOJOVICE</v>
      </c>
      <c r="F118" s="208"/>
      <c r="G118" s="208"/>
      <c r="H118" s="208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12" customHeight="1">
      <c r="A119" s="26"/>
      <c r="B119" s="27"/>
      <c r="C119" s="23" t="s">
        <v>92</v>
      </c>
      <c r="D119" s="26"/>
      <c r="E119" s="26"/>
      <c r="F119" s="26"/>
      <c r="G119" s="26"/>
      <c r="H119" s="26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30" customHeight="1">
      <c r="A120" s="26"/>
      <c r="B120" s="27"/>
      <c r="C120" s="26"/>
      <c r="D120" s="26"/>
      <c r="E120" s="187" t="str">
        <f>E9</f>
        <v>SO 03 - BUDOVA SEPARÁTORA HNOJOVICE A PODZEMNEJ NÁDRŽE NA HNOJOVICU</v>
      </c>
      <c r="F120" s="209"/>
      <c r="G120" s="209"/>
      <c r="H120" s="209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6.9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12" customHeight="1">
      <c r="A122" s="26"/>
      <c r="B122" s="27"/>
      <c r="C122" s="23" t="s">
        <v>16</v>
      </c>
      <c r="D122" s="26"/>
      <c r="E122" s="26"/>
      <c r="F122" s="21" t="str">
        <f>F12</f>
        <v>Dvor Mikuláš-Dubník,k.ú.Veľká Tabuľa,p.č.:93/2,3</v>
      </c>
      <c r="G122" s="26"/>
      <c r="H122" s="26"/>
      <c r="I122" s="23" t="s">
        <v>18</v>
      </c>
      <c r="J122" s="52" t="str">
        <f>IF(J12="","",J12)</f>
        <v>13. 6. 2022</v>
      </c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6.95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15.2" customHeight="1">
      <c r="A124" s="26"/>
      <c r="B124" s="27"/>
      <c r="C124" s="23" t="s">
        <v>20</v>
      </c>
      <c r="D124" s="26"/>
      <c r="E124" s="26"/>
      <c r="F124" s="21" t="str">
        <f>E15</f>
        <v>AGROCONTRACT Mikuláš a.s.</v>
      </c>
      <c r="G124" s="26"/>
      <c r="H124" s="26"/>
      <c r="I124" s="23" t="s">
        <v>28</v>
      </c>
      <c r="J124" s="24" t="str">
        <f>E21</f>
        <v>Ing. arch. R. Hoferica</v>
      </c>
      <c r="K124" s="26"/>
      <c r="L124" s="39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2" customFormat="1" ht="15.2" customHeight="1">
      <c r="A125" s="26"/>
      <c r="B125" s="27"/>
      <c r="C125" s="23" t="s">
        <v>26</v>
      </c>
      <c r="D125" s="26"/>
      <c r="E125" s="26"/>
      <c r="F125" s="21" t="str">
        <f>IF(E18="","",E18)</f>
        <v>Na základe výberu</v>
      </c>
      <c r="G125" s="26"/>
      <c r="H125" s="26"/>
      <c r="I125" s="23" t="s">
        <v>31</v>
      </c>
      <c r="J125" s="24" t="str">
        <f>E24</f>
        <v>Ingrid Szegheőová</v>
      </c>
      <c r="K125" s="26"/>
      <c r="L125" s="39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63" s="2" customFormat="1" ht="10.35" customHeight="1">
      <c r="A126" s="26"/>
      <c r="B126" s="27"/>
      <c r="C126" s="26"/>
      <c r="D126" s="26"/>
      <c r="E126" s="26"/>
      <c r="F126" s="26"/>
      <c r="G126" s="26"/>
      <c r="H126" s="26"/>
      <c r="I126" s="26"/>
      <c r="J126" s="26"/>
      <c r="K126" s="26"/>
      <c r="L126" s="39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63" s="11" customFormat="1" ht="29.25" customHeight="1">
      <c r="A127" s="121"/>
      <c r="B127" s="122"/>
      <c r="C127" s="123" t="s">
        <v>111</v>
      </c>
      <c r="D127" s="124" t="s">
        <v>60</v>
      </c>
      <c r="E127" s="124" t="s">
        <v>56</v>
      </c>
      <c r="F127" s="124" t="s">
        <v>57</v>
      </c>
      <c r="G127" s="124" t="s">
        <v>112</v>
      </c>
      <c r="H127" s="124" t="s">
        <v>113</v>
      </c>
      <c r="I127" s="124" t="s">
        <v>114</v>
      </c>
      <c r="J127" s="125" t="s">
        <v>96</v>
      </c>
      <c r="K127" s="126" t="s">
        <v>115</v>
      </c>
      <c r="L127" s="127"/>
      <c r="M127" s="59" t="s">
        <v>1</v>
      </c>
      <c r="N127" s="60" t="s">
        <v>39</v>
      </c>
      <c r="O127" s="60" t="s">
        <v>116</v>
      </c>
      <c r="P127" s="60" t="s">
        <v>117</v>
      </c>
      <c r="Q127" s="60" t="s">
        <v>118</v>
      </c>
      <c r="R127" s="60" t="s">
        <v>119</v>
      </c>
      <c r="S127" s="60" t="s">
        <v>120</v>
      </c>
      <c r="T127" s="61" t="s">
        <v>121</v>
      </c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</row>
    <row r="128" spans="1:63" s="2" customFormat="1" ht="22.9" customHeight="1">
      <c r="A128" s="26"/>
      <c r="B128" s="27"/>
      <c r="C128" s="66" t="s">
        <v>97</v>
      </c>
      <c r="D128" s="26"/>
      <c r="E128" s="26"/>
      <c r="F128" s="26"/>
      <c r="G128" s="26"/>
      <c r="H128" s="26"/>
      <c r="I128" s="26"/>
      <c r="J128" s="128">
        <f>BK128</f>
        <v>429821.36</v>
      </c>
      <c r="K128" s="26"/>
      <c r="L128" s="27"/>
      <c r="M128" s="62"/>
      <c r="N128" s="53"/>
      <c r="O128" s="63"/>
      <c r="P128" s="129">
        <f>P129+P165+P179+P191</f>
        <v>3181.3845216000004</v>
      </c>
      <c r="Q128" s="63"/>
      <c r="R128" s="129">
        <f>R129+R165+R179+R191</f>
        <v>816.37966325060017</v>
      </c>
      <c r="S128" s="63"/>
      <c r="T128" s="130">
        <f>T129+T165+T179+T191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T128" s="14" t="s">
        <v>74</v>
      </c>
      <c r="AU128" s="14" t="s">
        <v>98</v>
      </c>
      <c r="BK128" s="131">
        <f>BK129+BK165+BK179+BK191</f>
        <v>429821.36</v>
      </c>
    </row>
    <row r="129" spans="1:65" s="12" customFormat="1" ht="25.9" customHeight="1">
      <c r="B129" s="132"/>
      <c r="D129" s="133" t="s">
        <v>74</v>
      </c>
      <c r="E129" s="134" t="s">
        <v>122</v>
      </c>
      <c r="F129" s="134" t="s">
        <v>123</v>
      </c>
      <c r="J129" s="135">
        <f>BK129</f>
        <v>144974.53999999998</v>
      </c>
      <c r="L129" s="132"/>
      <c r="M129" s="136"/>
      <c r="N129" s="137"/>
      <c r="O129" s="137"/>
      <c r="P129" s="138">
        <f>P130+P141+P149+P156+P159+P163</f>
        <v>2574.3015150000001</v>
      </c>
      <c r="Q129" s="137"/>
      <c r="R129" s="138">
        <f>R130+R141+R149+R156+R159+R163</f>
        <v>806.60524695060019</v>
      </c>
      <c r="S129" s="137"/>
      <c r="T129" s="139">
        <f>T130+T141+T149+T156+T159+T163</f>
        <v>0</v>
      </c>
      <c r="AR129" s="133" t="s">
        <v>83</v>
      </c>
      <c r="AT129" s="140" t="s">
        <v>74</v>
      </c>
      <c r="AU129" s="140" t="s">
        <v>75</v>
      </c>
      <c r="AY129" s="133" t="s">
        <v>124</v>
      </c>
      <c r="BK129" s="141">
        <f>BK130+BK141+BK149+BK156+BK159+BK163</f>
        <v>144974.53999999998</v>
      </c>
    </row>
    <row r="130" spans="1:65" s="12" customFormat="1" ht="22.9" customHeight="1">
      <c r="B130" s="132"/>
      <c r="D130" s="133" t="s">
        <v>74</v>
      </c>
      <c r="E130" s="142" t="s">
        <v>83</v>
      </c>
      <c r="F130" s="142" t="s">
        <v>125</v>
      </c>
      <c r="J130" s="143">
        <f>BK130</f>
        <v>10807.859999999999</v>
      </c>
      <c r="L130" s="132"/>
      <c r="M130" s="136"/>
      <c r="N130" s="137"/>
      <c r="O130" s="137"/>
      <c r="P130" s="138">
        <f>SUM(P131:P140)</f>
        <v>409.66374000000002</v>
      </c>
      <c r="Q130" s="137"/>
      <c r="R130" s="138">
        <f>SUM(R131:R140)</f>
        <v>0</v>
      </c>
      <c r="S130" s="137"/>
      <c r="T130" s="139">
        <f>SUM(T131:T140)</f>
        <v>0</v>
      </c>
      <c r="AR130" s="133" t="s">
        <v>83</v>
      </c>
      <c r="AT130" s="140" t="s">
        <v>74</v>
      </c>
      <c r="AU130" s="140" t="s">
        <v>83</v>
      </c>
      <c r="AY130" s="133" t="s">
        <v>124</v>
      </c>
      <c r="BK130" s="141">
        <f>SUM(BK131:BK140)</f>
        <v>10807.859999999999</v>
      </c>
    </row>
    <row r="131" spans="1:65" s="2" customFormat="1" ht="24.2" customHeight="1">
      <c r="A131" s="26"/>
      <c r="B131" s="144"/>
      <c r="C131" s="145" t="s">
        <v>83</v>
      </c>
      <c r="D131" s="145" t="s">
        <v>126</v>
      </c>
      <c r="E131" s="146" t="s">
        <v>127</v>
      </c>
      <c r="F131" s="147" t="s">
        <v>128</v>
      </c>
      <c r="G131" s="148" t="s">
        <v>129</v>
      </c>
      <c r="H131" s="149">
        <v>162.29</v>
      </c>
      <c r="I131" s="149">
        <v>5.09</v>
      </c>
      <c r="J131" s="149">
        <f t="shared" ref="J131:J140" si="0">ROUND(I131*H131,2)</f>
        <v>826.06</v>
      </c>
      <c r="K131" s="150"/>
      <c r="L131" s="27"/>
      <c r="M131" s="151" t="s">
        <v>1</v>
      </c>
      <c r="N131" s="152" t="s">
        <v>41</v>
      </c>
      <c r="O131" s="153">
        <v>0.24299999999999999</v>
      </c>
      <c r="P131" s="153">
        <f t="shared" ref="P131:P140" si="1">O131*H131</f>
        <v>39.43647</v>
      </c>
      <c r="Q131" s="153">
        <v>0</v>
      </c>
      <c r="R131" s="153">
        <f t="shared" ref="R131:R140" si="2">Q131*H131</f>
        <v>0</v>
      </c>
      <c r="S131" s="153">
        <v>0</v>
      </c>
      <c r="T131" s="154">
        <f t="shared" ref="T131:T140" si="3"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130</v>
      </c>
      <c r="AT131" s="155" t="s">
        <v>126</v>
      </c>
      <c r="AU131" s="155" t="s">
        <v>131</v>
      </c>
      <c r="AY131" s="14" t="s">
        <v>124</v>
      </c>
      <c r="BE131" s="156">
        <f t="shared" ref="BE131:BE140" si="4">IF(N131="základná",J131,0)</f>
        <v>0</v>
      </c>
      <c r="BF131" s="156">
        <f t="shared" ref="BF131:BF140" si="5">IF(N131="znížená",J131,0)</f>
        <v>826.06</v>
      </c>
      <c r="BG131" s="156">
        <f t="shared" ref="BG131:BG140" si="6">IF(N131="zákl. prenesená",J131,0)</f>
        <v>0</v>
      </c>
      <c r="BH131" s="156">
        <f t="shared" ref="BH131:BH140" si="7">IF(N131="zníž. prenesená",J131,0)</f>
        <v>0</v>
      </c>
      <c r="BI131" s="156">
        <f t="shared" ref="BI131:BI140" si="8">IF(N131="nulová",J131,0)</f>
        <v>0</v>
      </c>
      <c r="BJ131" s="14" t="s">
        <v>131</v>
      </c>
      <c r="BK131" s="156">
        <f t="shared" ref="BK131:BK140" si="9">ROUND(I131*H131,2)</f>
        <v>826.06</v>
      </c>
      <c r="BL131" s="14" t="s">
        <v>130</v>
      </c>
      <c r="BM131" s="155" t="s">
        <v>318</v>
      </c>
    </row>
    <row r="132" spans="1:65" s="2" customFormat="1" ht="24.2" customHeight="1">
      <c r="A132" s="26"/>
      <c r="B132" s="144"/>
      <c r="C132" s="145" t="s">
        <v>131</v>
      </c>
      <c r="D132" s="145" t="s">
        <v>126</v>
      </c>
      <c r="E132" s="146" t="s">
        <v>133</v>
      </c>
      <c r="F132" s="147" t="s">
        <v>134</v>
      </c>
      <c r="G132" s="148" t="s">
        <v>129</v>
      </c>
      <c r="H132" s="149">
        <v>162.29</v>
      </c>
      <c r="I132" s="149">
        <v>1.36</v>
      </c>
      <c r="J132" s="149">
        <f t="shared" si="0"/>
        <v>220.71</v>
      </c>
      <c r="K132" s="150"/>
      <c r="L132" s="27"/>
      <c r="M132" s="151" t="s">
        <v>1</v>
      </c>
      <c r="N132" s="152" t="s">
        <v>41</v>
      </c>
      <c r="O132" s="153">
        <v>5.6000000000000001E-2</v>
      </c>
      <c r="P132" s="153">
        <f t="shared" si="1"/>
        <v>9.088239999999999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130</v>
      </c>
      <c r="AT132" s="155" t="s">
        <v>126</v>
      </c>
      <c r="AU132" s="155" t="s">
        <v>131</v>
      </c>
      <c r="AY132" s="14" t="s">
        <v>124</v>
      </c>
      <c r="BE132" s="156">
        <f t="shared" si="4"/>
        <v>0</v>
      </c>
      <c r="BF132" s="156">
        <f t="shared" si="5"/>
        <v>220.71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131</v>
      </c>
      <c r="BK132" s="156">
        <f t="shared" si="9"/>
        <v>220.71</v>
      </c>
      <c r="BL132" s="14" t="s">
        <v>130</v>
      </c>
      <c r="BM132" s="155" t="s">
        <v>319</v>
      </c>
    </row>
    <row r="133" spans="1:65" s="2" customFormat="1" ht="24.2" customHeight="1">
      <c r="A133" s="26"/>
      <c r="B133" s="144"/>
      <c r="C133" s="145" t="s">
        <v>136</v>
      </c>
      <c r="D133" s="145" t="s">
        <v>126</v>
      </c>
      <c r="E133" s="146" t="s">
        <v>320</v>
      </c>
      <c r="F133" s="147" t="s">
        <v>321</v>
      </c>
      <c r="G133" s="148" t="s">
        <v>129</v>
      </c>
      <c r="H133" s="149">
        <v>486.4</v>
      </c>
      <c r="I133" s="149">
        <v>8.44</v>
      </c>
      <c r="J133" s="149">
        <f t="shared" si="0"/>
        <v>4105.22</v>
      </c>
      <c r="K133" s="150"/>
      <c r="L133" s="27"/>
      <c r="M133" s="151" t="s">
        <v>1</v>
      </c>
      <c r="N133" s="152" t="s">
        <v>41</v>
      </c>
      <c r="O133" s="153">
        <v>0.433</v>
      </c>
      <c r="P133" s="153">
        <f t="shared" si="1"/>
        <v>210.6112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130</v>
      </c>
      <c r="AT133" s="155" t="s">
        <v>126</v>
      </c>
      <c r="AU133" s="155" t="s">
        <v>131</v>
      </c>
      <c r="AY133" s="14" t="s">
        <v>124</v>
      </c>
      <c r="BE133" s="156">
        <f t="shared" si="4"/>
        <v>0</v>
      </c>
      <c r="BF133" s="156">
        <f t="shared" si="5"/>
        <v>4105.22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131</v>
      </c>
      <c r="BK133" s="156">
        <f t="shared" si="9"/>
        <v>4105.22</v>
      </c>
      <c r="BL133" s="14" t="s">
        <v>130</v>
      </c>
      <c r="BM133" s="155" t="s">
        <v>322</v>
      </c>
    </row>
    <row r="134" spans="1:65" s="2" customFormat="1" ht="24.2" customHeight="1">
      <c r="A134" s="26"/>
      <c r="B134" s="144"/>
      <c r="C134" s="145" t="s">
        <v>130</v>
      </c>
      <c r="D134" s="145" t="s">
        <v>126</v>
      </c>
      <c r="E134" s="146" t="s">
        <v>323</v>
      </c>
      <c r="F134" s="147" t="s">
        <v>324</v>
      </c>
      <c r="G134" s="148" t="s">
        <v>129</v>
      </c>
      <c r="H134" s="149">
        <v>486.4</v>
      </c>
      <c r="I134" s="149">
        <v>1.2</v>
      </c>
      <c r="J134" s="149">
        <f t="shared" si="0"/>
        <v>583.67999999999995</v>
      </c>
      <c r="K134" s="150"/>
      <c r="L134" s="27"/>
      <c r="M134" s="151" t="s">
        <v>1</v>
      </c>
      <c r="N134" s="152" t="s">
        <v>41</v>
      </c>
      <c r="O134" s="153">
        <v>4.2000000000000003E-2</v>
      </c>
      <c r="P134" s="153">
        <f t="shared" si="1"/>
        <v>20.428799999999999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130</v>
      </c>
      <c r="AT134" s="155" t="s">
        <v>126</v>
      </c>
      <c r="AU134" s="155" t="s">
        <v>131</v>
      </c>
      <c r="AY134" s="14" t="s">
        <v>124</v>
      </c>
      <c r="BE134" s="156">
        <f t="shared" si="4"/>
        <v>0</v>
      </c>
      <c r="BF134" s="156">
        <f t="shared" si="5"/>
        <v>583.67999999999995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131</v>
      </c>
      <c r="BK134" s="156">
        <f t="shared" si="9"/>
        <v>583.67999999999995</v>
      </c>
      <c r="BL134" s="14" t="s">
        <v>130</v>
      </c>
      <c r="BM134" s="155" t="s">
        <v>325</v>
      </c>
    </row>
    <row r="135" spans="1:65" s="2" customFormat="1" ht="37.9" customHeight="1">
      <c r="A135" s="26"/>
      <c r="B135" s="144"/>
      <c r="C135" s="145" t="s">
        <v>143</v>
      </c>
      <c r="D135" s="145" t="s">
        <v>126</v>
      </c>
      <c r="E135" s="146" t="s">
        <v>137</v>
      </c>
      <c r="F135" s="147" t="s">
        <v>326</v>
      </c>
      <c r="G135" s="148" t="s">
        <v>129</v>
      </c>
      <c r="H135" s="149">
        <v>505.23</v>
      </c>
      <c r="I135" s="149">
        <v>4.28</v>
      </c>
      <c r="J135" s="149">
        <f t="shared" si="0"/>
        <v>2162.38</v>
      </c>
      <c r="K135" s="150"/>
      <c r="L135" s="27"/>
      <c r="M135" s="151" t="s">
        <v>1</v>
      </c>
      <c r="N135" s="152" t="s">
        <v>41</v>
      </c>
      <c r="O135" s="153">
        <v>5.3999999999999999E-2</v>
      </c>
      <c r="P135" s="153">
        <f t="shared" si="1"/>
        <v>27.282420000000002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130</v>
      </c>
      <c r="AT135" s="155" t="s">
        <v>126</v>
      </c>
      <c r="AU135" s="155" t="s">
        <v>131</v>
      </c>
      <c r="AY135" s="14" t="s">
        <v>124</v>
      </c>
      <c r="BE135" s="156">
        <f t="shared" si="4"/>
        <v>0</v>
      </c>
      <c r="BF135" s="156">
        <f t="shared" si="5"/>
        <v>2162.38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131</v>
      </c>
      <c r="BK135" s="156">
        <f t="shared" si="9"/>
        <v>2162.38</v>
      </c>
      <c r="BL135" s="14" t="s">
        <v>130</v>
      </c>
      <c r="BM135" s="155" t="s">
        <v>139</v>
      </c>
    </row>
    <row r="136" spans="1:65" s="2" customFormat="1" ht="24.2" customHeight="1">
      <c r="A136" s="26"/>
      <c r="B136" s="144"/>
      <c r="C136" s="145" t="s">
        <v>147</v>
      </c>
      <c r="D136" s="145" t="s">
        <v>126</v>
      </c>
      <c r="E136" s="146" t="s">
        <v>140</v>
      </c>
      <c r="F136" s="147" t="s">
        <v>141</v>
      </c>
      <c r="G136" s="148" t="s">
        <v>129</v>
      </c>
      <c r="H136" s="149">
        <v>505.23</v>
      </c>
      <c r="I136" s="149">
        <v>2.57</v>
      </c>
      <c r="J136" s="149">
        <f t="shared" si="0"/>
        <v>1298.44</v>
      </c>
      <c r="K136" s="150"/>
      <c r="L136" s="27"/>
      <c r="M136" s="151" t="s">
        <v>1</v>
      </c>
      <c r="N136" s="152" t="s">
        <v>41</v>
      </c>
      <c r="O136" s="153">
        <v>8.6999999999999994E-2</v>
      </c>
      <c r="P136" s="153">
        <f t="shared" si="1"/>
        <v>43.955010000000001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130</v>
      </c>
      <c r="AT136" s="155" t="s">
        <v>126</v>
      </c>
      <c r="AU136" s="155" t="s">
        <v>131</v>
      </c>
      <c r="AY136" s="14" t="s">
        <v>124</v>
      </c>
      <c r="BE136" s="156">
        <f t="shared" si="4"/>
        <v>0</v>
      </c>
      <c r="BF136" s="156">
        <f t="shared" si="5"/>
        <v>1298.44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131</v>
      </c>
      <c r="BK136" s="156">
        <f t="shared" si="9"/>
        <v>1298.44</v>
      </c>
      <c r="BL136" s="14" t="s">
        <v>130</v>
      </c>
      <c r="BM136" s="155" t="s">
        <v>142</v>
      </c>
    </row>
    <row r="137" spans="1:65" s="2" customFormat="1" ht="33" customHeight="1">
      <c r="A137" s="26"/>
      <c r="B137" s="144"/>
      <c r="C137" s="145" t="s">
        <v>151</v>
      </c>
      <c r="D137" s="145" t="s">
        <v>126</v>
      </c>
      <c r="E137" s="146" t="s">
        <v>327</v>
      </c>
      <c r="F137" s="147" t="s">
        <v>328</v>
      </c>
      <c r="G137" s="148" t="s">
        <v>129</v>
      </c>
      <c r="H137" s="149">
        <v>505.23</v>
      </c>
      <c r="I137" s="149">
        <v>1.27</v>
      </c>
      <c r="J137" s="149">
        <f t="shared" si="0"/>
        <v>641.64</v>
      </c>
      <c r="K137" s="150"/>
      <c r="L137" s="27"/>
      <c r="M137" s="151" t="s">
        <v>1</v>
      </c>
      <c r="N137" s="152" t="s">
        <v>41</v>
      </c>
      <c r="O137" s="153">
        <v>3.1E-2</v>
      </c>
      <c r="P137" s="153">
        <f t="shared" si="1"/>
        <v>15.662130000000001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130</v>
      </c>
      <c r="AT137" s="155" t="s">
        <v>126</v>
      </c>
      <c r="AU137" s="155" t="s">
        <v>131</v>
      </c>
      <c r="AY137" s="14" t="s">
        <v>124</v>
      </c>
      <c r="BE137" s="156">
        <f t="shared" si="4"/>
        <v>0</v>
      </c>
      <c r="BF137" s="156">
        <f t="shared" si="5"/>
        <v>641.64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131</v>
      </c>
      <c r="BK137" s="156">
        <f t="shared" si="9"/>
        <v>641.64</v>
      </c>
      <c r="BL137" s="14" t="s">
        <v>130</v>
      </c>
      <c r="BM137" s="155" t="s">
        <v>146</v>
      </c>
    </row>
    <row r="138" spans="1:65" s="2" customFormat="1" ht="37.9" customHeight="1">
      <c r="A138" s="26"/>
      <c r="B138" s="144"/>
      <c r="C138" s="145" t="s">
        <v>156</v>
      </c>
      <c r="D138" s="145" t="s">
        <v>126</v>
      </c>
      <c r="E138" s="146" t="s">
        <v>148</v>
      </c>
      <c r="F138" s="147" t="s">
        <v>149</v>
      </c>
      <c r="G138" s="148" t="s">
        <v>129</v>
      </c>
      <c r="H138" s="149">
        <v>143.46</v>
      </c>
      <c r="I138" s="149">
        <v>4.46</v>
      </c>
      <c r="J138" s="149">
        <f t="shared" si="0"/>
        <v>639.83000000000004</v>
      </c>
      <c r="K138" s="150"/>
      <c r="L138" s="27"/>
      <c r="M138" s="151" t="s">
        <v>1</v>
      </c>
      <c r="N138" s="152" t="s">
        <v>41</v>
      </c>
      <c r="O138" s="153">
        <v>0.22900000000000001</v>
      </c>
      <c r="P138" s="153">
        <f t="shared" si="1"/>
        <v>32.852340000000005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130</v>
      </c>
      <c r="AT138" s="155" t="s">
        <v>126</v>
      </c>
      <c r="AU138" s="155" t="s">
        <v>131</v>
      </c>
      <c r="AY138" s="14" t="s">
        <v>124</v>
      </c>
      <c r="BE138" s="156">
        <f t="shared" si="4"/>
        <v>0</v>
      </c>
      <c r="BF138" s="156">
        <f t="shared" si="5"/>
        <v>639.83000000000004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131</v>
      </c>
      <c r="BK138" s="156">
        <f t="shared" si="9"/>
        <v>639.83000000000004</v>
      </c>
      <c r="BL138" s="14" t="s">
        <v>130</v>
      </c>
      <c r="BM138" s="155" t="s">
        <v>150</v>
      </c>
    </row>
    <row r="139" spans="1:65" s="2" customFormat="1" ht="21.75" customHeight="1">
      <c r="A139" s="26"/>
      <c r="B139" s="144"/>
      <c r="C139" s="145" t="s">
        <v>161</v>
      </c>
      <c r="D139" s="145" t="s">
        <v>126</v>
      </c>
      <c r="E139" s="146" t="s">
        <v>152</v>
      </c>
      <c r="F139" s="147" t="s">
        <v>153</v>
      </c>
      <c r="G139" s="148" t="s">
        <v>154</v>
      </c>
      <c r="H139" s="149">
        <v>462.65</v>
      </c>
      <c r="I139" s="149">
        <v>0.56999999999999995</v>
      </c>
      <c r="J139" s="149">
        <f t="shared" si="0"/>
        <v>263.70999999999998</v>
      </c>
      <c r="K139" s="150"/>
      <c r="L139" s="27"/>
      <c r="M139" s="151" t="s">
        <v>1</v>
      </c>
      <c r="N139" s="152" t="s">
        <v>41</v>
      </c>
      <c r="O139" s="153">
        <v>1.7000000000000001E-2</v>
      </c>
      <c r="P139" s="153">
        <f t="shared" si="1"/>
        <v>7.8650500000000001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130</v>
      </c>
      <c r="AT139" s="155" t="s">
        <v>126</v>
      </c>
      <c r="AU139" s="155" t="s">
        <v>131</v>
      </c>
      <c r="AY139" s="14" t="s">
        <v>124</v>
      </c>
      <c r="BE139" s="156">
        <f t="shared" si="4"/>
        <v>0</v>
      </c>
      <c r="BF139" s="156">
        <f t="shared" si="5"/>
        <v>263.70999999999998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131</v>
      </c>
      <c r="BK139" s="156">
        <f t="shared" si="9"/>
        <v>263.70999999999998</v>
      </c>
      <c r="BL139" s="14" t="s">
        <v>130</v>
      </c>
      <c r="BM139" s="155" t="s">
        <v>155</v>
      </c>
    </row>
    <row r="140" spans="1:65" s="2" customFormat="1" ht="21.75" customHeight="1">
      <c r="A140" s="26"/>
      <c r="B140" s="144"/>
      <c r="C140" s="145" t="s">
        <v>165</v>
      </c>
      <c r="D140" s="145" t="s">
        <v>126</v>
      </c>
      <c r="E140" s="146" t="s">
        <v>157</v>
      </c>
      <c r="F140" s="147" t="s">
        <v>158</v>
      </c>
      <c r="G140" s="148" t="s">
        <v>154</v>
      </c>
      <c r="H140" s="149">
        <v>206.84</v>
      </c>
      <c r="I140" s="149">
        <v>0.32</v>
      </c>
      <c r="J140" s="149">
        <f t="shared" si="0"/>
        <v>66.19</v>
      </c>
      <c r="K140" s="150"/>
      <c r="L140" s="27"/>
      <c r="M140" s="151" t="s">
        <v>1</v>
      </c>
      <c r="N140" s="152" t="s">
        <v>41</v>
      </c>
      <c r="O140" s="153">
        <v>1.2E-2</v>
      </c>
      <c r="P140" s="153">
        <f t="shared" si="1"/>
        <v>2.4820800000000003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130</v>
      </c>
      <c r="AT140" s="155" t="s">
        <v>126</v>
      </c>
      <c r="AU140" s="155" t="s">
        <v>131</v>
      </c>
      <c r="AY140" s="14" t="s">
        <v>124</v>
      </c>
      <c r="BE140" s="156">
        <f t="shared" si="4"/>
        <v>0</v>
      </c>
      <c r="BF140" s="156">
        <f t="shared" si="5"/>
        <v>66.19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131</v>
      </c>
      <c r="BK140" s="156">
        <f t="shared" si="9"/>
        <v>66.19</v>
      </c>
      <c r="BL140" s="14" t="s">
        <v>130</v>
      </c>
      <c r="BM140" s="155" t="s">
        <v>159</v>
      </c>
    </row>
    <row r="141" spans="1:65" s="12" customFormat="1" ht="22.9" customHeight="1">
      <c r="B141" s="132"/>
      <c r="D141" s="133" t="s">
        <v>74</v>
      </c>
      <c r="E141" s="142" t="s">
        <v>131</v>
      </c>
      <c r="F141" s="142" t="s">
        <v>160</v>
      </c>
      <c r="J141" s="143">
        <f>BK141</f>
        <v>36654.509999999995</v>
      </c>
      <c r="L141" s="132"/>
      <c r="M141" s="136"/>
      <c r="N141" s="137"/>
      <c r="O141" s="137"/>
      <c r="P141" s="138">
        <f>SUM(P142:P148)</f>
        <v>351.69322</v>
      </c>
      <c r="Q141" s="137"/>
      <c r="R141" s="138">
        <f>SUM(R142:R148)</f>
        <v>546.05078591960012</v>
      </c>
      <c r="S141" s="137"/>
      <c r="T141" s="139">
        <f>SUM(T142:T148)</f>
        <v>0</v>
      </c>
      <c r="AR141" s="133" t="s">
        <v>83</v>
      </c>
      <c r="AT141" s="140" t="s">
        <v>74</v>
      </c>
      <c r="AU141" s="140" t="s">
        <v>83</v>
      </c>
      <c r="AY141" s="133" t="s">
        <v>124</v>
      </c>
      <c r="BK141" s="141">
        <f>SUM(BK142:BK148)</f>
        <v>36654.509999999995</v>
      </c>
    </row>
    <row r="142" spans="1:65" s="2" customFormat="1" ht="24.2" customHeight="1">
      <c r="A142" s="26"/>
      <c r="B142" s="144"/>
      <c r="C142" s="145" t="s">
        <v>169</v>
      </c>
      <c r="D142" s="145" t="s">
        <v>126</v>
      </c>
      <c r="E142" s="146" t="s">
        <v>162</v>
      </c>
      <c r="F142" s="147" t="s">
        <v>163</v>
      </c>
      <c r="G142" s="148" t="s">
        <v>129</v>
      </c>
      <c r="H142" s="149">
        <v>132.84</v>
      </c>
      <c r="I142" s="149">
        <v>57.79</v>
      </c>
      <c r="J142" s="149">
        <f t="shared" ref="J142:J148" si="10">ROUND(I142*H142,2)</f>
        <v>7676.82</v>
      </c>
      <c r="K142" s="150"/>
      <c r="L142" s="27"/>
      <c r="M142" s="151" t="s">
        <v>1</v>
      </c>
      <c r="N142" s="152" t="s">
        <v>41</v>
      </c>
      <c r="O142" s="153">
        <v>1.097</v>
      </c>
      <c r="P142" s="153">
        <f t="shared" ref="P142:P148" si="11">O142*H142</f>
        <v>145.72548</v>
      </c>
      <c r="Q142" s="153">
        <v>2.0699999999999998</v>
      </c>
      <c r="R142" s="153">
        <f t="shared" ref="R142:R148" si="12">Q142*H142</f>
        <v>274.97879999999998</v>
      </c>
      <c r="S142" s="153">
        <v>0</v>
      </c>
      <c r="T142" s="154">
        <f t="shared" ref="T142:T148" si="13"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130</v>
      </c>
      <c r="AT142" s="155" t="s">
        <v>126</v>
      </c>
      <c r="AU142" s="155" t="s">
        <v>131</v>
      </c>
      <c r="AY142" s="14" t="s">
        <v>124</v>
      </c>
      <c r="BE142" s="156">
        <f t="shared" ref="BE142:BE148" si="14">IF(N142="základná",J142,0)</f>
        <v>0</v>
      </c>
      <c r="BF142" s="156">
        <f t="shared" ref="BF142:BF148" si="15">IF(N142="znížená",J142,0)</f>
        <v>7676.82</v>
      </c>
      <c r="BG142" s="156">
        <f t="shared" ref="BG142:BG148" si="16">IF(N142="zákl. prenesená",J142,0)</f>
        <v>0</v>
      </c>
      <c r="BH142" s="156">
        <f t="shared" ref="BH142:BH148" si="17">IF(N142="zníž. prenesená",J142,0)</f>
        <v>0</v>
      </c>
      <c r="BI142" s="156">
        <f t="shared" ref="BI142:BI148" si="18">IF(N142="nulová",J142,0)</f>
        <v>0</v>
      </c>
      <c r="BJ142" s="14" t="s">
        <v>131</v>
      </c>
      <c r="BK142" s="156">
        <f t="shared" ref="BK142:BK148" si="19">ROUND(I142*H142,2)</f>
        <v>7676.82</v>
      </c>
      <c r="BL142" s="14" t="s">
        <v>130</v>
      </c>
      <c r="BM142" s="155" t="s">
        <v>164</v>
      </c>
    </row>
    <row r="143" spans="1:65" s="2" customFormat="1" ht="37.9" customHeight="1">
      <c r="A143" s="26"/>
      <c r="B143" s="144"/>
      <c r="C143" s="145" t="s">
        <v>173</v>
      </c>
      <c r="D143" s="145" t="s">
        <v>126</v>
      </c>
      <c r="E143" s="146" t="s">
        <v>170</v>
      </c>
      <c r="F143" s="147" t="s">
        <v>171</v>
      </c>
      <c r="G143" s="148" t="s">
        <v>129</v>
      </c>
      <c r="H143" s="149">
        <v>110.7</v>
      </c>
      <c r="I143" s="149">
        <v>166.54</v>
      </c>
      <c r="J143" s="149">
        <f t="shared" si="10"/>
        <v>18435.98</v>
      </c>
      <c r="K143" s="150"/>
      <c r="L143" s="27"/>
      <c r="M143" s="151" t="s">
        <v>1</v>
      </c>
      <c r="N143" s="152" t="s">
        <v>41</v>
      </c>
      <c r="O143" s="153">
        <v>1.115</v>
      </c>
      <c r="P143" s="153">
        <f t="shared" si="11"/>
        <v>123.43050000000001</v>
      </c>
      <c r="Q143" s="153">
        <v>2.3919100000000002</v>
      </c>
      <c r="R143" s="153">
        <f t="shared" si="12"/>
        <v>264.78443700000003</v>
      </c>
      <c r="S143" s="153">
        <v>0</v>
      </c>
      <c r="T143" s="154">
        <f t="shared" si="1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130</v>
      </c>
      <c r="AT143" s="155" t="s">
        <v>126</v>
      </c>
      <c r="AU143" s="155" t="s">
        <v>131</v>
      </c>
      <c r="AY143" s="14" t="s">
        <v>124</v>
      </c>
      <c r="BE143" s="156">
        <f t="shared" si="14"/>
        <v>0</v>
      </c>
      <c r="BF143" s="156">
        <f t="shared" si="15"/>
        <v>18435.98</v>
      </c>
      <c r="BG143" s="156">
        <f t="shared" si="16"/>
        <v>0</v>
      </c>
      <c r="BH143" s="156">
        <f t="shared" si="17"/>
        <v>0</v>
      </c>
      <c r="BI143" s="156">
        <f t="shared" si="18"/>
        <v>0</v>
      </c>
      <c r="BJ143" s="14" t="s">
        <v>131</v>
      </c>
      <c r="BK143" s="156">
        <f t="shared" si="19"/>
        <v>18435.98</v>
      </c>
      <c r="BL143" s="14" t="s">
        <v>130</v>
      </c>
      <c r="BM143" s="155" t="s">
        <v>172</v>
      </c>
    </row>
    <row r="144" spans="1:65" s="2" customFormat="1" ht="24.2" customHeight="1">
      <c r="A144" s="26"/>
      <c r="B144" s="144"/>
      <c r="C144" s="145" t="s">
        <v>177</v>
      </c>
      <c r="D144" s="145" t="s">
        <v>126</v>
      </c>
      <c r="E144" s="146" t="s">
        <v>329</v>
      </c>
      <c r="F144" s="147" t="s">
        <v>330</v>
      </c>
      <c r="G144" s="148" t="s">
        <v>154</v>
      </c>
      <c r="H144" s="149">
        <v>24.86</v>
      </c>
      <c r="I144" s="149">
        <v>21.41</v>
      </c>
      <c r="J144" s="149">
        <f t="shared" si="10"/>
        <v>532.25</v>
      </c>
      <c r="K144" s="150"/>
      <c r="L144" s="27"/>
      <c r="M144" s="151" t="s">
        <v>1</v>
      </c>
      <c r="N144" s="152" t="s">
        <v>41</v>
      </c>
      <c r="O144" s="153">
        <v>0.68899999999999995</v>
      </c>
      <c r="P144" s="153">
        <f t="shared" si="11"/>
        <v>17.128539999999997</v>
      </c>
      <c r="Q144" s="153">
        <v>4.1098599999999999E-3</v>
      </c>
      <c r="R144" s="153">
        <f t="shared" si="12"/>
        <v>0.1021711196</v>
      </c>
      <c r="S144" s="153">
        <v>0</v>
      </c>
      <c r="T144" s="154">
        <f t="shared" si="1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130</v>
      </c>
      <c r="AT144" s="155" t="s">
        <v>126</v>
      </c>
      <c r="AU144" s="155" t="s">
        <v>131</v>
      </c>
      <c r="AY144" s="14" t="s">
        <v>124</v>
      </c>
      <c r="BE144" s="156">
        <f t="shared" si="14"/>
        <v>0</v>
      </c>
      <c r="BF144" s="156">
        <f t="shared" si="15"/>
        <v>532.25</v>
      </c>
      <c r="BG144" s="156">
        <f t="shared" si="16"/>
        <v>0</v>
      </c>
      <c r="BH144" s="156">
        <f t="shared" si="17"/>
        <v>0</v>
      </c>
      <c r="BI144" s="156">
        <f t="shared" si="18"/>
        <v>0</v>
      </c>
      <c r="BJ144" s="14" t="s">
        <v>131</v>
      </c>
      <c r="BK144" s="156">
        <f t="shared" si="19"/>
        <v>532.25</v>
      </c>
      <c r="BL144" s="14" t="s">
        <v>130</v>
      </c>
      <c r="BM144" s="155" t="s">
        <v>331</v>
      </c>
    </row>
    <row r="145" spans="1:65" s="2" customFormat="1" ht="24.2" customHeight="1">
      <c r="A145" s="26"/>
      <c r="B145" s="144"/>
      <c r="C145" s="145" t="s">
        <v>181</v>
      </c>
      <c r="D145" s="145" t="s">
        <v>126</v>
      </c>
      <c r="E145" s="146" t="s">
        <v>332</v>
      </c>
      <c r="F145" s="147" t="s">
        <v>333</v>
      </c>
      <c r="G145" s="148" t="s">
        <v>154</v>
      </c>
      <c r="H145" s="149">
        <v>24.86</v>
      </c>
      <c r="I145" s="149">
        <v>6.11</v>
      </c>
      <c r="J145" s="149">
        <f t="shared" si="10"/>
        <v>151.88999999999999</v>
      </c>
      <c r="K145" s="150"/>
      <c r="L145" s="27"/>
      <c r="M145" s="151" t="s">
        <v>1</v>
      </c>
      <c r="N145" s="152" t="s">
        <v>41</v>
      </c>
      <c r="O145" s="153">
        <v>0.26700000000000002</v>
      </c>
      <c r="P145" s="153">
        <f t="shared" si="11"/>
        <v>6.6376200000000001</v>
      </c>
      <c r="Q145" s="153">
        <v>0</v>
      </c>
      <c r="R145" s="153">
        <f t="shared" si="12"/>
        <v>0</v>
      </c>
      <c r="S145" s="153">
        <v>0</v>
      </c>
      <c r="T145" s="154">
        <f t="shared" si="1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130</v>
      </c>
      <c r="AT145" s="155" t="s">
        <v>126</v>
      </c>
      <c r="AU145" s="155" t="s">
        <v>131</v>
      </c>
      <c r="AY145" s="14" t="s">
        <v>124</v>
      </c>
      <c r="BE145" s="156">
        <f t="shared" si="14"/>
        <v>0</v>
      </c>
      <c r="BF145" s="156">
        <f t="shared" si="15"/>
        <v>151.88999999999999</v>
      </c>
      <c r="BG145" s="156">
        <f t="shared" si="16"/>
        <v>0</v>
      </c>
      <c r="BH145" s="156">
        <f t="shared" si="17"/>
        <v>0</v>
      </c>
      <c r="BI145" s="156">
        <f t="shared" si="18"/>
        <v>0</v>
      </c>
      <c r="BJ145" s="14" t="s">
        <v>131</v>
      </c>
      <c r="BK145" s="156">
        <f t="shared" si="19"/>
        <v>151.88999999999999</v>
      </c>
      <c r="BL145" s="14" t="s">
        <v>130</v>
      </c>
      <c r="BM145" s="155" t="s">
        <v>334</v>
      </c>
    </row>
    <row r="146" spans="1:65" s="2" customFormat="1" ht="24.2" customHeight="1">
      <c r="A146" s="26"/>
      <c r="B146" s="144"/>
      <c r="C146" s="145" t="s">
        <v>187</v>
      </c>
      <c r="D146" s="145" t="s">
        <v>126</v>
      </c>
      <c r="E146" s="146" t="s">
        <v>174</v>
      </c>
      <c r="F146" s="147" t="s">
        <v>175</v>
      </c>
      <c r="G146" s="148" t="s">
        <v>154</v>
      </c>
      <c r="H146" s="149">
        <v>9.5</v>
      </c>
      <c r="I146" s="149">
        <v>36.54</v>
      </c>
      <c r="J146" s="149">
        <f t="shared" si="10"/>
        <v>347.13</v>
      </c>
      <c r="K146" s="150"/>
      <c r="L146" s="27"/>
      <c r="M146" s="151" t="s">
        <v>1</v>
      </c>
      <c r="N146" s="152" t="s">
        <v>41</v>
      </c>
      <c r="O146" s="153">
        <v>1.085</v>
      </c>
      <c r="P146" s="153">
        <f t="shared" si="11"/>
        <v>10.307499999999999</v>
      </c>
      <c r="Q146" s="153">
        <v>8.1600000000000006E-3</v>
      </c>
      <c r="R146" s="153">
        <f t="shared" si="12"/>
        <v>7.7520000000000006E-2</v>
      </c>
      <c r="S146" s="153">
        <v>0</v>
      </c>
      <c r="T146" s="154">
        <f t="shared" si="1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130</v>
      </c>
      <c r="AT146" s="155" t="s">
        <v>126</v>
      </c>
      <c r="AU146" s="155" t="s">
        <v>131</v>
      </c>
      <c r="AY146" s="14" t="s">
        <v>124</v>
      </c>
      <c r="BE146" s="156">
        <f t="shared" si="14"/>
        <v>0</v>
      </c>
      <c r="BF146" s="156">
        <f t="shared" si="15"/>
        <v>347.13</v>
      </c>
      <c r="BG146" s="156">
        <f t="shared" si="16"/>
        <v>0</v>
      </c>
      <c r="BH146" s="156">
        <f t="shared" si="17"/>
        <v>0</v>
      </c>
      <c r="BI146" s="156">
        <f t="shared" si="18"/>
        <v>0</v>
      </c>
      <c r="BJ146" s="14" t="s">
        <v>131</v>
      </c>
      <c r="BK146" s="156">
        <f t="shared" si="19"/>
        <v>347.13</v>
      </c>
      <c r="BL146" s="14" t="s">
        <v>130</v>
      </c>
      <c r="BM146" s="155" t="s">
        <v>176</v>
      </c>
    </row>
    <row r="147" spans="1:65" s="2" customFormat="1" ht="24.2" customHeight="1">
      <c r="A147" s="26"/>
      <c r="B147" s="144"/>
      <c r="C147" s="145" t="s">
        <v>191</v>
      </c>
      <c r="D147" s="145" t="s">
        <v>126</v>
      </c>
      <c r="E147" s="146" t="s">
        <v>178</v>
      </c>
      <c r="F147" s="147" t="s">
        <v>179</v>
      </c>
      <c r="G147" s="148" t="s">
        <v>154</v>
      </c>
      <c r="H147" s="149">
        <v>9.5</v>
      </c>
      <c r="I147" s="149">
        <v>6.45</v>
      </c>
      <c r="J147" s="149">
        <f t="shared" si="10"/>
        <v>61.28</v>
      </c>
      <c r="K147" s="150"/>
      <c r="L147" s="27"/>
      <c r="M147" s="151" t="s">
        <v>1</v>
      </c>
      <c r="N147" s="152" t="s">
        <v>41</v>
      </c>
      <c r="O147" s="153">
        <v>0.28199999999999997</v>
      </c>
      <c r="P147" s="153">
        <f t="shared" si="11"/>
        <v>2.6789999999999998</v>
      </c>
      <c r="Q147" s="153">
        <v>0</v>
      </c>
      <c r="R147" s="153">
        <f t="shared" si="12"/>
        <v>0</v>
      </c>
      <c r="S147" s="153">
        <v>0</v>
      </c>
      <c r="T147" s="154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130</v>
      </c>
      <c r="AT147" s="155" t="s">
        <v>126</v>
      </c>
      <c r="AU147" s="155" t="s">
        <v>131</v>
      </c>
      <c r="AY147" s="14" t="s">
        <v>124</v>
      </c>
      <c r="BE147" s="156">
        <f t="shared" si="14"/>
        <v>0</v>
      </c>
      <c r="BF147" s="156">
        <f t="shared" si="15"/>
        <v>61.28</v>
      </c>
      <c r="BG147" s="156">
        <f t="shared" si="16"/>
        <v>0</v>
      </c>
      <c r="BH147" s="156">
        <f t="shared" si="17"/>
        <v>0</v>
      </c>
      <c r="BI147" s="156">
        <f t="shared" si="18"/>
        <v>0</v>
      </c>
      <c r="BJ147" s="14" t="s">
        <v>131</v>
      </c>
      <c r="BK147" s="156">
        <f t="shared" si="19"/>
        <v>61.28</v>
      </c>
      <c r="BL147" s="14" t="s">
        <v>130</v>
      </c>
      <c r="BM147" s="155" t="s">
        <v>180</v>
      </c>
    </row>
    <row r="148" spans="1:65" s="2" customFormat="1" ht="33" customHeight="1">
      <c r="A148" s="26"/>
      <c r="B148" s="144"/>
      <c r="C148" s="145" t="s">
        <v>196</v>
      </c>
      <c r="D148" s="145" t="s">
        <v>126</v>
      </c>
      <c r="E148" s="146" t="s">
        <v>335</v>
      </c>
      <c r="F148" s="147" t="s">
        <v>336</v>
      </c>
      <c r="G148" s="148" t="s">
        <v>154</v>
      </c>
      <c r="H148" s="149">
        <v>974.14</v>
      </c>
      <c r="I148" s="149">
        <v>9.6999999999999993</v>
      </c>
      <c r="J148" s="149">
        <f t="shared" si="10"/>
        <v>9449.16</v>
      </c>
      <c r="K148" s="150"/>
      <c r="L148" s="27"/>
      <c r="M148" s="151" t="s">
        <v>1</v>
      </c>
      <c r="N148" s="152" t="s">
        <v>41</v>
      </c>
      <c r="O148" s="153">
        <v>4.7E-2</v>
      </c>
      <c r="P148" s="153">
        <f t="shared" si="11"/>
        <v>45.784579999999998</v>
      </c>
      <c r="Q148" s="153">
        <v>6.2700000000000004E-3</v>
      </c>
      <c r="R148" s="153">
        <f t="shared" si="12"/>
        <v>6.1078578000000006</v>
      </c>
      <c r="S148" s="153">
        <v>0</v>
      </c>
      <c r="T148" s="154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130</v>
      </c>
      <c r="AT148" s="155" t="s">
        <v>126</v>
      </c>
      <c r="AU148" s="155" t="s">
        <v>131</v>
      </c>
      <c r="AY148" s="14" t="s">
        <v>124</v>
      </c>
      <c r="BE148" s="156">
        <f t="shared" si="14"/>
        <v>0</v>
      </c>
      <c r="BF148" s="156">
        <f t="shared" si="15"/>
        <v>9449.16</v>
      </c>
      <c r="BG148" s="156">
        <f t="shared" si="16"/>
        <v>0</v>
      </c>
      <c r="BH148" s="156">
        <f t="shared" si="17"/>
        <v>0</v>
      </c>
      <c r="BI148" s="156">
        <f t="shared" si="18"/>
        <v>0</v>
      </c>
      <c r="BJ148" s="14" t="s">
        <v>131</v>
      </c>
      <c r="BK148" s="156">
        <f t="shared" si="19"/>
        <v>9449.16</v>
      </c>
      <c r="BL148" s="14" t="s">
        <v>130</v>
      </c>
      <c r="BM148" s="155" t="s">
        <v>337</v>
      </c>
    </row>
    <row r="149" spans="1:65" s="12" customFormat="1" ht="22.9" customHeight="1">
      <c r="B149" s="132"/>
      <c r="D149" s="133" t="s">
        <v>74</v>
      </c>
      <c r="E149" s="142" t="s">
        <v>136</v>
      </c>
      <c r="F149" s="142" t="s">
        <v>186</v>
      </c>
      <c r="J149" s="143">
        <f>BK149</f>
        <v>64855.119999999995</v>
      </c>
      <c r="L149" s="132"/>
      <c r="M149" s="136"/>
      <c r="N149" s="137"/>
      <c r="O149" s="137"/>
      <c r="P149" s="138">
        <f>SUM(P150:P155)</f>
        <v>1346.6420350000001</v>
      </c>
      <c r="Q149" s="137"/>
      <c r="R149" s="138">
        <f>SUM(R150:R155)</f>
        <v>241.77341373100006</v>
      </c>
      <c r="S149" s="137"/>
      <c r="T149" s="139">
        <f>SUM(T150:T155)</f>
        <v>0</v>
      </c>
      <c r="AR149" s="133" t="s">
        <v>83</v>
      </c>
      <c r="AT149" s="140" t="s">
        <v>74</v>
      </c>
      <c r="AU149" s="140" t="s">
        <v>83</v>
      </c>
      <c r="AY149" s="133" t="s">
        <v>124</v>
      </c>
      <c r="BK149" s="141">
        <f>SUM(BK150:BK155)</f>
        <v>64855.119999999995</v>
      </c>
    </row>
    <row r="150" spans="1:65" s="2" customFormat="1" ht="24.2" customHeight="1">
      <c r="A150" s="26"/>
      <c r="B150" s="144"/>
      <c r="C150" s="145" t="s">
        <v>200</v>
      </c>
      <c r="D150" s="145" t="s">
        <v>126</v>
      </c>
      <c r="E150" s="146" t="s">
        <v>338</v>
      </c>
      <c r="F150" s="147" t="s">
        <v>339</v>
      </c>
      <c r="G150" s="148" t="s">
        <v>129</v>
      </c>
      <c r="H150" s="149">
        <v>95.54</v>
      </c>
      <c r="I150" s="149">
        <v>221.13</v>
      </c>
      <c r="J150" s="149">
        <f t="shared" ref="J150:J155" si="20">ROUND(I150*H150,2)</f>
        <v>21126.76</v>
      </c>
      <c r="K150" s="150"/>
      <c r="L150" s="27"/>
      <c r="M150" s="151" t="s">
        <v>1</v>
      </c>
      <c r="N150" s="152" t="s">
        <v>41</v>
      </c>
      <c r="O150" s="153">
        <v>3.1779999999999999</v>
      </c>
      <c r="P150" s="153">
        <f t="shared" ref="P150:P155" si="21">O150*H150</f>
        <v>303.62612000000001</v>
      </c>
      <c r="Q150" s="153">
        <v>2.4022000000000001</v>
      </c>
      <c r="R150" s="153">
        <f t="shared" ref="R150:R155" si="22">Q150*H150</f>
        <v>229.50618800000004</v>
      </c>
      <c r="S150" s="153">
        <v>0</v>
      </c>
      <c r="T150" s="154">
        <f t="shared" ref="T150:T155" si="23"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130</v>
      </c>
      <c r="AT150" s="155" t="s">
        <v>126</v>
      </c>
      <c r="AU150" s="155" t="s">
        <v>131</v>
      </c>
      <c r="AY150" s="14" t="s">
        <v>124</v>
      </c>
      <c r="BE150" s="156">
        <f t="shared" ref="BE150:BE155" si="24">IF(N150="základná",J150,0)</f>
        <v>0</v>
      </c>
      <c r="BF150" s="156">
        <f t="shared" ref="BF150:BF155" si="25">IF(N150="znížená",J150,0)</f>
        <v>21126.76</v>
      </c>
      <c r="BG150" s="156">
        <f t="shared" ref="BG150:BG155" si="26">IF(N150="zákl. prenesená",J150,0)</f>
        <v>0</v>
      </c>
      <c r="BH150" s="156">
        <f t="shared" ref="BH150:BH155" si="27">IF(N150="zníž. prenesená",J150,0)</f>
        <v>0</v>
      </c>
      <c r="BI150" s="156">
        <f t="shared" ref="BI150:BI155" si="28">IF(N150="nulová",J150,0)</f>
        <v>0</v>
      </c>
      <c r="BJ150" s="14" t="s">
        <v>131</v>
      </c>
      <c r="BK150" s="156">
        <f t="shared" ref="BK150:BK155" si="29">ROUND(I150*H150,2)</f>
        <v>21126.76</v>
      </c>
      <c r="BL150" s="14" t="s">
        <v>130</v>
      </c>
      <c r="BM150" s="155" t="s">
        <v>340</v>
      </c>
    </row>
    <row r="151" spans="1:65" s="2" customFormat="1" ht="24.2" customHeight="1">
      <c r="A151" s="26"/>
      <c r="B151" s="144"/>
      <c r="C151" s="145" t="s">
        <v>204</v>
      </c>
      <c r="D151" s="145" t="s">
        <v>126</v>
      </c>
      <c r="E151" s="146" t="s">
        <v>341</v>
      </c>
      <c r="F151" s="147" t="s">
        <v>342</v>
      </c>
      <c r="G151" s="148" t="s">
        <v>154</v>
      </c>
      <c r="H151" s="149">
        <v>152.1</v>
      </c>
      <c r="I151" s="149">
        <v>63.24</v>
      </c>
      <c r="J151" s="149">
        <f t="shared" si="20"/>
        <v>9618.7999999999993</v>
      </c>
      <c r="K151" s="150"/>
      <c r="L151" s="27"/>
      <c r="M151" s="151" t="s">
        <v>1</v>
      </c>
      <c r="N151" s="152" t="s">
        <v>41</v>
      </c>
      <c r="O151" s="153">
        <v>1.8949499999999999</v>
      </c>
      <c r="P151" s="153">
        <f t="shared" si="21"/>
        <v>288.22189499999996</v>
      </c>
      <c r="Q151" s="153">
        <v>1.090811E-2</v>
      </c>
      <c r="R151" s="153">
        <f t="shared" si="22"/>
        <v>1.6591235310000001</v>
      </c>
      <c r="S151" s="153">
        <v>0</v>
      </c>
      <c r="T151" s="154">
        <f t="shared" si="2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130</v>
      </c>
      <c r="AT151" s="155" t="s">
        <v>126</v>
      </c>
      <c r="AU151" s="155" t="s">
        <v>131</v>
      </c>
      <c r="AY151" s="14" t="s">
        <v>124</v>
      </c>
      <c r="BE151" s="156">
        <f t="shared" si="24"/>
        <v>0</v>
      </c>
      <c r="BF151" s="156">
        <f t="shared" si="25"/>
        <v>9618.7999999999993</v>
      </c>
      <c r="BG151" s="156">
        <f t="shared" si="26"/>
        <v>0</v>
      </c>
      <c r="BH151" s="156">
        <f t="shared" si="27"/>
        <v>0</v>
      </c>
      <c r="BI151" s="156">
        <f t="shared" si="28"/>
        <v>0</v>
      </c>
      <c r="BJ151" s="14" t="s">
        <v>131</v>
      </c>
      <c r="BK151" s="156">
        <f t="shared" si="29"/>
        <v>9618.7999999999993</v>
      </c>
      <c r="BL151" s="14" t="s">
        <v>130</v>
      </c>
      <c r="BM151" s="155" t="s">
        <v>343</v>
      </c>
    </row>
    <row r="152" spans="1:65" s="2" customFormat="1" ht="24.2" customHeight="1">
      <c r="A152" s="26"/>
      <c r="B152" s="144"/>
      <c r="C152" s="145" t="s">
        <v>7</v>
      </c>
      <c r="D152" s="145" t="s">
        <v>126</v>
      </c>
      <c r="E152" s="146" t="s">
        <v>344</v>
      </c>
      <c r="F152" s="147" t="s">
        <v>345</v>
      </c>
      <c r="G152" s="148" t="s">
        <v>154</v>
      </c>
      <c r="H152" s="149">
        <v>152.1</v>
      </c>
      <c r="I152" s="149">
        <v>10.09</v>
      </c>
      <c r="J152" s="149">
        <f t="shared" si="20"/>
        <v>1534.69</v>
      </c>
      <c r="K152" s="150"/>
      <c r="L152" s="27"/>
      <c r="M152" s="151" t="s">
        <v>1</v>
      </c>
      <c r="N152" s="152" t="s">
        <v>41</v>
      </c>
      <c r="O152" s="153">
        <v>0.441</v>
      </c>
      <c r="P152" s="153">
        <f t="shared" si="21"/>
        <v>67.076099999999997</v>
      </c>
      <c r="Q152" s="153">
        <v>0</v>
      </c>
      <c r="R152" s="153">
        <f t="shared" si="22"/>
        <v>0</v>
      </c>
      <c r="S152" s="153">
        <v>0</v>
      </c>
      <c r="T152" s="154">
        <f t="shared" si="2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130</v>
      </c>
      <c r="AT152" s="155" t="s">
        <v>126</v>
      </c>
      <c r="AU152" s="155" t="s">
        <v>131</v>
      </c>
      <c r="AY152" s="14" t="s">
        <v>124</v>
      </c>
      <c r="BE152" s="156">
        <f t="shared" si="24"/>
        <v>0</v>
      </c>
      <c r="BF152" s="156">
        <f t="shared" si="25"/>
        <v>1534.69</v>
      </c>
      <c r="BG152" s="156">
        <f t="shared" si="26"/>
        <v>0</v>
      </c>
      <c r="BH152" s="156">
        <f t="shared" si="27"/>
        <v>0</v>
      </c>
      <c r="BI152" s="156">
        <f t="shared" si="28"/>
        <v>0</v>
      </c>
      <c r="BJ152" s="14" t="s">
        <v>131</v>
      </c>
      <c r="BK152" s="156">
        <f t="shared" si="29"/>
        <v>1534.69</v>
      </c>
      <c r="BL152" s="14" t="s">
        <v>130</v>
      </c>
      <c r="BM152" s="155" t="s">
        <v>346</v>
      </c>
    </row>
    <row r="153" spans="1:65" s="2" customFormat="1" ht="24.2" customHeight="1">
      <c r="A153" s="26"/>
      <c r="B153" s="144"/>
      <c r="C153" s="145" t="s">
        <v>212</v>
      </c>
      <c r="D153" s="145" t="s">
        <v>126</v>
      </c>
      <c r="E153" s="146" t="s">
        <v>347</v>
      </c>
      <c r="F153" s="147" t="s">
        <v>348</v>
      </c>
      <c r="G153" s="148" t="s">
        <v>154</v>
      </c>
      <c r="H153" s="149">
        <v>234.83</v>
      </c>
      <c r="I153" s="149">
        <v>73.72</v>
      </c>
      <c r="J153" s="149">
        <f t="shared" si="20"/>
        <v>17311.669999999998</v>
      </c>
      <c r="K153" s="150"/>
      <c r="L153" s="27"/>
      <c r="M153" s="151" t="s">
        <v>1</v>
      </c>
      <c r="N153" s="152" t="s">
        <v>41</v>
      </c>
      <c r="O153" s="153">
        <v>2.0289999999999999</v>
      </c>
      <c r="P153" s="153">
        <f t="shared" si="21"/>
        <v>476.47007000000002</v>
      </c>
      <c r="Q153" s="153">
        <v>1.222E-2</v>
      </c>
      <c r="R153" s="153">
        <f t="shared" si="22"/>
        <v>2.8696226</v>
      </c>
      <c r="S153" s="153">
        <v>0</v>
      </c>
      <c r="T153" s="154">
        <f t="shared" si="2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130</v>
      </c>
      <c r="AT153" s="155" t="s">
        <v>126</v>
      </c>
      <c r="AU153" s="155" t="s">
        <v>131</v>
      </c>
      <c r="AY153" s="14" t="s">
        <v>124</v>
      </c>
      <c r="BE153" s="156">
        <f t="shared" si="24"/>
        <v>0</v>
      </c>
      <c r="BF153" s="156">
        <f t="shared" si="25"/>
        <v>17311.669999999998</v>
      </c>
      <c r="BG153" s="156">
        <f t="shared" si="26"/>
        <v>0</v>
      </c>
      <c r="BH153" s="156">
        <f t="shared" si="27"/>
        <v>0</v>
      </c>
      <c r="BI153" s="156">
        <f t="shared" si="28"/>
        <v>0</v>
      </c>
      <c r="BJ153" s="14" t="s">
        <v>131</v>
      </c>
      <c r="BK153" s="156">
        <f t="shared" si="29"/>
        <v>17311.669999999998</v>
      </c>
      <c r="BL153" s="14" t="s">
        <v>130</v>
      </c>
      <c r="BM153" s="155" t="s">
        <v>349</v>
      </c>
    </row>
    <row r="154" spans="1:65" s="2" customFormat="1" ht="24.2" customHeight="1">
      <c r="A154" s="26"/>
      <c r="B154" s="144"/>
      <c r="C154" s="145" t="s">
        <v>219</v>
      </c>
      <c r="D154" s="145" t="s">
        <v>126</v>
      </c>
      <c r="E154" s="146" t="s">
        <v>350</v>
      </c>
      <c r="F154" s="147" t="s">
        <v>351</v>
      </c>
      <c r="G154" s="148" t="s">
        <v>154</v>
      </c>
      <c r="H154" s="149">
        <v>132.83000000000001</v>
      </c>
      <c r="I154" s="149">
        <v>11.32</v>
      </c>
      <c r="J154" s="149">
        <f t="shared" si="20"/>
        <v>1503.64</v>
      </c>
      <c r="K154" s="150"/>
      <c r="L154" s="27"/>
      <c r="M154" s="151" t="s">
        <v>1</v>
      </c>
      <c r="N154" s="152" t="s">
        <v>41</v>
      </c>
      <c r="O154" s="153">
        <v>0.41499999999999998</v>
      </c>
      <c r="P154" s="153">
        <f t="shared" si="21"/>
        <v>55.124450000000003</v>
      </c>
      <c r="Q154" s="153">
        <v>0</v>
      </c>
      <c r="R154" s="153">
        <f t="shared" si="22"/>
        <v>0</v>
      </c>
      <c r="S154" s="153">
        <v>0</v>
      </c>
      <c r="T154" s="154">
        <f t="shared" si="2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130</v>
      </c>
      <c r="AT154" s="155" t="s">
        <v>126</v>
      </c>
      <c r="AU154" s="155" t="s">
        <v>131</v>
      </c>
      <c r="AY154" s="14" t="s">
        <v>124</v>
      </c>
      <c r="BE154" s="156">
        <f t="shared" si="24"/>
        <v>0</v>
      </c>
      <c r="BF154" s="156">
        <f t="shared" si="25"/>
        <v>1503.64</v>
      </c>
      <c r="BG154" s="156">
        <f t="shared" si="26"/>
        <v>0</v>
      </c>
      <c r="BH154" s="156">
        <f t="shared" si="27"/>
        <v>0</v>
      </c>
      <c r="BI154" s="156">
        <f t="shared" si="28"/>
        <v>0</v>
      </c>
      <c r="BJ154" s="14" t="s">
        <v>131</v>
      </c>
      <c r="BK154" s="156">
        <f t="shared" si="29"/>
        <v>1503.64</v>
      </c>
      <c r="BL154" s="14" t="s">
        <v>130</v>
      </c>
      <c r="BM154" s="155" t="s">
        <v>352</v>
      </c>
    </row>
    <row r="155" spans="1:65" s="2" customFormat="1" ht="16.5" customHeight="1">
      <c r="A155" s="26"/>
      <c r="B155" s="144"/>
      <c r="C155" s="145" t="s">
        <v>223</v>
      </c>
      <c r="D155" s="145" t="s">
        <v>126</v>
      </c>
      <c r="E155" s="146" t="s">
        <v>353</v>
      </c>
      <c r="F155" s="147" t="s">
        <v>354</v>
      </c>
      <c r="G155" s="148" t="s">
        <v>184</v>
      </c>
      <c r="H155" s="149">
        <v>7.64</v>
      </c>
      <c r="I155" s="149">
        <v>1800.99</v>
      </c>
      <c r="J155" s="149">
        <f t="shared" si="20"/>
        <v>13759.56</v>
      </c>
      <c r="K155" s="150"/>
      <c r="L155" s="27"/>
      <c r="M155" s="151" t="s">
        <v>1</v>
      </c>
      <c r="N155" s="152" t="s">
        <v>41</v>
      </c>
      <c r="O155" s="153">
        <v>20.434999999999999</v>
      </c>
      <c r="P155" s="153">
        <f t="shared" si="21"/>
        <v>156.12339999999998</v>
      </c>
      <c r="Q155" s="153">
        <v>1.0128900000000001</v>
      </c>
      <c r="R155" s="153">
        <f t="shared" si="22"/>
        <v>7.7384795999999998</v>
      </c>
      <c r="S155" s="153">
        <v>0</v>
      </c>
      <c r="T155" s="154">
        <f t="shared" si="2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130</v>
      </c>
      <c r="AT155" s="155" t="s">
        <v>126</v>
      </c>
      <c r="AU155" s="155" t="s">
        <v>131</v>
      </c>
      <c r="AY155" s="14" t="s">
        <v>124</v>
      </c>
      <c r="BE155" s="156">
        <f t="shared" si="24"/>
        <v>0</v>
      </c>
      <c r="BF155" s="156">
        <f t="shared" si="25"/>
        <v>13759.56</v>
      </c>
      <c r="BG155" s="156">
        <f t="shared" si="26"/>
        <v>0</v>
      </c>
      <c r="BH155" s="156">
        <f t="shared" si="27"/>
        <v>0</v>
      </c>
      <c r="BI155" s="156">
        <f t="shared" si="28"/>
        <v>0</v>
      </c>
      <c r="BJ155" s="14" t="s">
        <v>131</v>
      </c>
      <c r="BK155" s="156">
        <f t="shared" si="29"/>
        <v>13759.56</v>
      </c>
      <c r="BL155" s="14" t="s">
        <v>130</v>
      </c>
      <c r="BM155" s="155" t="s">
        <v>355</v>
      </c>
    </row>
    <row r="156" spans="1:65" s="12" customFormat="1" ht="22.9" customHeight="1">
      <c r="B156" s="132"/>
      <c r="D156" s="133" t="s">
        <v>74</v>
      </c>
      <c r="E156" s="142" t="s">
        <v>147</v>
      </c>
      <c r="F156" s="142" t="s">
        <v>208</v>
      </c>
      <c r="J156" s="143">
        <f>BK156</f>
        <v>4656</v>
      </c>
      <c r="L156" s="132"/>
      <c r="M156" s="136"/>
      <c r="N156" s="137"/>
      <c r="O156" s="137"/>
      <c r="P156" s="138">
        <f>SUM(P157:P158)</f>
        <v>12.819400000000002</v>
      </c>
      <c r="Q156" s="137"/>
      <c r="R156" s="138">
        <f>SUM(R157:R158)</f>
        <v>0.63455850000000003</v>
      </c>
      <c r="S156" s="137"/>
      <c r="T156" s="139">
        <f>SUM(T157:T158)</f>
        <v>0</v>
      </c>
      <c r="AR156" s="133" t="s">
        <v>83</v>
      </c>
      <c r="AT156" s="140" t="s">
        <v>74</v>
      </c>
      <c r="AU156" s="140" t="s">
        <v>83</v>
      </c>
      <c r="AY156" s="133" t="s">
        <v>124</v>
      </c>
      <c r="BK156" s="141">
        <f>SUM(BK157:BK158)</f>
        <v>4656</v>
      </c>
    </row>
    <row r="157" spans="1:65" s="2" customFormat="1" ht="16.5" customHeight="1">
      <c r="A157" s="26"/>
      <c r="B157" s="144"/>
      <c r="C157" s="145" t="s">
        <v>227</v>
      </c>
      <c r="D157" s="145" t="s">
        <v>126</v>
      </c>
      <c r="E157" s="146" t="s">
        <v>209</v>
      </c>
      <c r="F157" s="147" t="s">
        <v>356</v>
      </c>
      <c r="G157" s="148" t="s">
        <v>154</v>
      </c>
      <c r="H157" s="149">
        <v>1281.94</v>
      </c>
      <c r="I157" s="149">
        <v>0.2</v>
      </c>
      <c r="J157" s="149">
        <f>ROUND(I157*H157,2)</f>
        <v>256.39</v>
      </c>
      <c r="K157" s="150"/>
      <c r="L157" s="27"/>
      <c r="M157" s="151" t="s">
        <v>1</v>
      </c>
      <c r="N157" s="152" t="s">
        <v>41</v>
      </c>
      <c r="O157" s="153">
        <v>0.01</v>
      </c>
      <c r="P157" s="153">
        <f>O157*H157</f>
        <v>12.819400000000002</v>
      </c>
      <c r="Q157" s="153">
        <v>0</v>
      </c>
      <c r="R157" s="153">
        <f>Q157*H157</f>
        <v>0</v>
      </c>
      <c r="S157" s="153">
        <v>0</v>
      </c>
      <c r="T157" s="154">
        <f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130</v>
      </c>
      <c r="AT157" s="155" t="s">
        <v>126</v>
      </c>
      <c r="AU157" s="155" t="s">
        <v>131</v>
      </c>
      <c r="AY157" s="14" t="s">
        <v>124</v>
      </c>
      <c r="BE157" s="156">
        <f>IF(N157="základná",J157,0)</f>
        <v>0</v>
      </c>
      <c r="BF157" s="156">
        <f>IF(N157="znížená",J157,0)</f>
        <v>256.39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4" t="s">
        <v>131</v>
      </c>
      <c r="BK157" s="156">
        <f>ROUND(I157*H157,2)</f>
        <v>256.39</v>
      </c>
      <c r="BL157" s="14" t="s">
        <v>130</v>
      </c>
      <c r="BM157" s="155" t="s">
        <v>211</v>
      </c>
    </row>
    <row r="158" spans="1:65" s="2" customFormat="1" ht="16.5" customHeight="1">
      <c r="A158" s="26"/>
      <c r="B158" s="144"/>
      <c r="C158" s="157" t="s">
        <v>231</v>
      </c>
      <c r="D158" s="157" t="s">
        <v>213</v>
      </c>
      <c r="E158" s="158" t="s">
        <v>214</v>
      </c>
      <c r="F158" s="159" t="s">
        <v>215</v>
      </c>
      <c r="G158" s="160" t="s">
        <v>154</v>
      </c>
      <c r="H158" s="161">
        <v>1410.13</v>
      </c>
      <c r="I158" s="161">
        <v>3.12</v>
      </c>
      <c r="J158" s="161">
        <f>ROUND(I158*H158,2)</f>
        <v>4399.6099999999997</v>
      </c>
      <c r="K158" s="162"/>
      <c r="L158" s="163"/>
      <c r="M158" s="164" t="s">
        <v>1</v>
      </c>
      <c r="N158" s="165" t="s">
        <v>41</v>
      </c>
      <c r="O158" s="153">
        <v>0</v>
      </c>
      <c r="P158" s="153">
        <f>O158*H158</f>
        <v>0</v>
      </c>
      <c r="Q158" s="153">
        <v>4.4999999999999999E-4</v>
      </c>
      <c r="R158" s="153">
        <f>Q158*H158</f>
        <v>0.63455850000000003</v>
      </c>
      <c r="S158" s="153">
        <v>0</v>
      </c>
      <c r="T158" s="154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216</v>
      </c>
      <c r="AT158" s="155" t="s">
        <v>213</v>
      </c>
      <c r="AU158" s="155" t="s">
        <v>131</v>
      </c>
      <c r="AY158" s="14" t="s">
        <v>124</v>
      </c>
      <c r="BE158" s="156">
        <f>IF(N158="základná",J158,0)</f>
        <v>0</v>
      </c>
      <c r="BF158" s="156">
        <f>IF(N158="znížená",J158,0)</f>
        <v>4399.6099999999997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4" t="s">
        <v>131</v>
      </c>
      <c r="BK158" s="156">
        <f>ROUND(I158*H158,2)</f>
        <v>4399.6099999999997</v>
      </c>
      <c r="BL158" s="14" t="s">
        <v>191</v>
      </c>
      <c r="BM158" s="155" t="s">
        <v>217</v>
      </c>
    </row>
    <row r="159" spans="1:65" s="12" customFormat="1" ht="22.9" customHeight="1">
      <c r="B159" s="132"/>
      <c r="D159" s="133" t="s">
        <v>74</v>
      </c>
      <c r="E159" s="142" t="s">
        <v>161</v>
      </c>
      <c r="F159" s="142" t="s">
        <v>313</v>
      </c>
      <c r="J159" s="143">
        <f>BK159</f>
        <v>3238.4300000000003</v>
      </c>
      <c r="L159" s="132"/>
      <c r="M159" s="136"/>
      <c r="N159" s="137"/>
      <c r="O159" s="137"/>
      <c r="P159" s="138">
        <f>SUM(P160:P162)</f>
        <v>83.253720000000001</v>
      </c>
      <c r="Q159" s="137"/>
      <c r="R159" s="138">
        <f>SUM(R160:R162)</f>
        <v>18.1464888</v>
      </c>
      <c r="S159" s="137"/>
      <c r="T159" s="139">
        <f>SUM(T160:T162)</f>
        <v>0</v>
      </c>
      <c r="AR159" s="133" t="s">
        <v>83</v>
      </c>
      <c r="AT159" s="140" t="s">
        <v>74</v>
      </c>
      <c r="AU159" s="140" t="s">
        <v>83</v>
      </c>
      <c r="AY159" s="133" t="s">
        <v>124</v>
      </c>
      <c r="BK159" s="141">
        <f>SUM(BK160:BK162)</f>
        <v>3238.4300000000003</v>
      </c>
    </row>
    <row r="160" spans="1:65" s="2" customFormat="1" ht="33" customHeight="1">
      <c r="A160" s="26"/>
      <c r="B160" s="144"/>
      <c r="C160" s="145" t="s">
        <v>237</v>
      </c>
      <c r="D160" s="145" t="s">
        <v>126</v>
      </c>
      <c r="E160" s="146" t="s">
        <v>224</v>
      </c>
      <c r="F160" s="147" t="s">
        <v>225</v>
      </c>
      <c r="G160" s="148" t="s">
        <v>154</v>
      </c>
      <c r="H160" s="149">
        <v>352.77</v>
      </c>
      <c r="I160" s="149">
        <v>3.21</v>
      </c>
      <c r="J160" s="149">
        <f>ROUND(I160*H160,2)</f>
        <v>1132.3900000000001</v>
      </c>
      <c r="K160" s="150"/>
      <c r="L160" s="27"/>
      <c r="M160" s="151" t="s">
        <v>1</v>
      </c>
      <c r="N160" s="152" t="s">
        <v>41</v>
      </c>
      <c r="O160" s="153">
        <v>0.13200000000000001</v>
      </c>
      <c r="P160" s="153">
        <f>O160*H160</f>
        <v>46.565640000000002</v>
      </c>
      <c r="Q160" s="153">
        <v>2.572E-2</v>
      </c>
      <c r="R160" s="153">
        <f>Q160*H160</f>
        <v>9.0732444000000001</v>
      </c>
      <c r="S160" s="153">
        <v>0</v>
      </c>
      <c r="T160" s="154">
        <f>S160*H160</f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130</v>
      </c>
      <c r="AT160" s="155" t="s">
        <v>126</v>
      </c>
      <c r="AU160" s="155" t="s">
        <v>131</v>
      </c>
      <c r="AY160" s="14" t="s">
        <v>124</v>
      </c>
      <c r="BE160" s="156">
        <f>IF(N160="základná",J160,0)</f>
        <v>0</v>
      </c>
      <c r="BF160" s="156">
        <f>IF(N160="znížená",J160,0)</f>
        <v>1132.3900000000001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4" t="s">
        <v>131</v>
      </c>
      <c r="BK160" s="156">
        <f>ROUND(I160*H160,2)</f>
        <v>1132.3900000000001</v>
      </c>
      <c r="BL160" s="14" t="s">
        <v>130</v>
      </c>
      <c r="BM160" s="155" t="s">
        <v>226</v>
      </c>
    </row>
    <row r="161" spans="1:65" s="2" customFormat="1" ht="44.25" customHeight="1">
      <c r="A161" s="26"/>
      <c r="B161" s="144"/>
      <c r="C161" s="145" t="s">
        <v>245</v>
      </c>
      <c r="D161" s="145" t="s">
        <v>126</v>
      </c>
      <c r="E161" s="146" t="s">
        <v>228</v>
      </c>
      <c r="F161" s="147" t="s">
        <v>229</v>
      </c>
      <c r="G161" s="148" t="s">
        <v>154</v>
      </c>
      <c r="H161" s="149">
        <v>705.54</v>
      </c>
      <c r="I161" s="149">
        <v>1.94</v>
      </c>
      <c r="J161" s="149">
        <f>ROUND(I161*H161,2)</f>
        <v>1368.75</v>
      </c>
      <c r="K161" s="150"/>
      <c r="L161" s="27"/>
      <c r="M161" s="151" t="s">
        <v>1</v>
      </c>
      <c r="N161" s="152" t="s">
        <v>41</v>
      </c>
      <c r="O161" s="153">
        <v>6.0000000000000001E-3</v>
      </c>
      <c r="P161" s="153">
        <f>O161*H161</f>
        <v>4.2332399999999994</v>
      </c>
      <c r="Q161" s="153">
        <v>0</v>
      </c>
      <c r="R161" s="153">
        <f>Q161*H161</f>
        <v>0</v>
      </c>
      <c r="S161" s="153">
        <v>0</v>
      </c>
      <c r="T161" s="154">
        <f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130</v>
      </c>
      <c r="AT161" s="155" t="s">
        <v>126</v>
      </c>
      <c r="AU161" s="155" t="s">
        <v>131</v>
      </c>
      <c r="AY161" s="14" t="s">
        <v>124</v>
      </c>
      <c r="BE161" s="156">
        <f>IF(N161="základná",J161,0)</f>
        <v>0</v>
      </c>
      <c r="BF161" s="156">
        <f>IF(N161="znížená",J161,0)</f>
        <v>1368.75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4" t="s">
        <v>131</v>
      </c>
      <c r="BK161" s="156">
        <f>ROUND(I161*H161,2)</f>
        <v>1368.75</v>
      </c>
      <c r="BL161" s="14" t="s">
        <v>130</v>
      </c>
      <c r="BM161" s="155" t="s">
        <v>230</v>
      </c>
    </row>
    <row r="162" spans="1:65" s="2" customFormat="1" ht="33" customHeight="1">
      <c r="A162" s="26"/>
      <c r="B162" s="144"/>
      <c r="C162" s="145" t="s">
        <v>249</v>
      </c>
      <c r="D162" s="145" t="s">
        <v>126</v>
      </c>
      <c r="E162" s="146" t="s">
        <v>232</v>
      </c>
      <c r="F162" s="147" t="s">
        <v>233</v>
      </c>
      <c r="G162" s="148" t="s">
        <v>154</v>
      </c>
      <c r="H162" s="149">
        <v>352.77</v>
      </c>
      <c r="I162" s="149">
        <v>2.09</v>
      </c>
      <c r="J162" s="149">
        <f>ROUND(I162*H162,2)</f>
        <v>737.29</v>
      </c>
      <c r="K162" s="150"/>
      <c r="L162" s="27"/>
      <c r="M162" s="151" t="s">
        <v>1</v>
      </c>
      <c r="N162" s="152" t="s">
        <v>41</v>
      </c>
      <c r="O162" s="153">
        <v>9.1999999999999998E-2</v>
      </c>
      <c r="P162" s="153">
        <f>O162*H162</f>
        <v>32.454839999999997</v>
      </c>
      <c r="Q162" s="153">
        <v>2.572E-2</v>
      </c>
      <c r="R162" s="153">
        <f>Q162*H162</f>
        <v>9.0732444000000001</v>
      </c>
      <c r="S162" s="153">
        <v>0</v>
      </c>
      <c r="T162" s="154">
        <f>S162*H162</f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130</v>
      </c>
      <c r="AT162" s="155" t="s">
        <v>126</v>
      </c>
      <c r="AU162" s="155" t="s">
        <v>131</v>
      </c>
      <c r="AY162" s="14" t="s">
        <v>124</v>
      </c>
      <c r="BE162" s="156">
        <f>IF(N162="základná",J162,0)</f>
        <v>0</v>
      </c>
      <c r="BF162" s="156">
        <f>IF(N162="znížená",J162,0)</f>
        <v>737.29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4" t="s">
        <v>131</v>
      </c>
      <c r="BK162" s="156">
        <f>ROUND(I162*H162,2)</f>
        <v>737.29</v>
      </c>
      <c r="BL162" s="14" t="s">
        <v>130</v>
      </c>
      <c r="BM162" s="155" t="s">
        <v>234</v>
      </c>
    </row>
    <row r="163" spans="1:65" s="12" customFormat="1" ht="22.9" customHeight="1">
      <c r="B163" s="132"/>
      <c r="D163" s="133" t="s">
        <v>74</v>
      </c>
      <c r="E163" s="142" t="s">
        <v>235</v>
      </c>
      <c r="F163" s="142" t="s">
        <v>236</v>
      </c>
      <c r="J163" s="143">
        <f>BK163</f>
        <v>24762.62</v>
      </c>
      <c r="L163" s="132"/>
      <c r="M163" s="136"/>
      <c r="N163" s="137"/>
      <c r="O163" s="137"/>
      <c r="P163" s="138">
        <f>P164</f>
        <v>370.2294</v>
      </c>
      <c r="Q163" s="137"/>
      <c r="R163" s="138">
        <f>R164</f>
        <v>0</v>
      </c>
      <c r="S163" s="137"/>
      <c r="T163" s="139">
        <f>T164</f>
        <v>0</v>
      </c>
      <c r="AR163" s="133" t="s">
        <v>83</v>
      </c>
      <c r="AT163" s="140" t="s">
        <v>74</v>
      </c>
      <c r="AU163" s="140" t="s">
        <v>83</v>
      </c>
      <c r="AY163" s="133" t="s">
        <v>124</v>
      </c>
      <c r="BK163" s="141">
        <f>BK164</f>
        <v>24762.62</v>
      </c>
    </row>
    <row r="164" spans="1:65" s="2" customFormat="1" ht="37.9" customHeight="1">
      <c r="A164" s="26"/>
      <c r="B164" s="144"/>
      <c r="C164" s="145" t="s">
        <v>253</v>
      </c>
      <c r="D164" s="145" t="s">
        <v>126</v>
      </c>
      <c r="E164" s="146" t="s">
        <v>238</v>
      </c>
      <c r="F164" s="147" t="s">
        <v>357</v>
      </c>
      <c r="G164" s="148" t="s">
        <v>184</v>
      </c>
      <c r="H164" s="149">
        <v>806.6</v>
      </c>
      <c r="I164" s="149">
        <v>30.7</v>
      </c>
      <c r="J164" s="149">
        <f>ROUND(I164*H164,2)</f>
        <v>24762.62</v>
      </c>
      <c r="K164" s="150"/>
      <c r="L164" s="27"/>
      <c r="M164" s="151" t="s">
        <v>1</v>
      </c>
      <c r="N164" s="152" t="s">
        <v>41</v>
      </c>
      <c r="O164" s="153">
        <v>0.45900000000000002</v>
      </c>
      <c r="P164" s="153">
        <f>O164*H164</f>
        <v>370.2294</v>
      </c>
      <c r="Q164" s="153">
        <v>0</v>
      </c>
      <c r="R164" s="153">
        <f>Q164*H164</f>
        <v>0</v>
      </c>
      <c r="S164" s="153">
        <v>0</v>
      </c>
      <c r="T164" s="154">
        <f>S164*H164</f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130</v>
      </c>
      <c r="AT164" s="155" t="s">
        <v>126</v>
      </c>
      <c r="AU164" s="155" t="s">
        <v>131</v>
      </c>
      <c r="AY164" s="14" t="s">
        <v>124</v>
      </c>
      <c r="BE164" s="156">
        <f>IF(N164="základná",J164,0)</f>
        <v>0</v>
      </c>
      <c r="BF164" s="156">
        <f>IF(N164="znížená",J164,0)</f>
        <v>24762.62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4" t="s">
        <v>131</v>
      </c>
      <c r="BK164" s="156">
        <f>ROUND(I164*H164,2)</f>
        <v>24762.62</v>
      </c>
      <c r="BL164" s="14" t="s">
        <v>130</v>
      </c>
      <c r="BM164" s="155" t="s">
        <v>240</v>
      </c>
    </row>
    <row r="165" spans="1:65" s="12" customFormat="1" ht="25.9" customHeight="1">
      <c r="B165" s="132"/>
      <c r="D165" s="133" t="s">
        <v>74</v>
      </c>
      <c r="E165" s="134" t="s">
        <v>241</v>
      </c>
      <c r="F165" s="134" t="s">
        <v>242</v>
      </c>
      <c r="J165" s="135">
        <f>BK165</f>
        <v>77573.819999999992</v>
      </c>
      <c r="L165" s="132"/>
      <c r="M165" s="136"/>
      <c r="N165" s="137"/>
      <c r="O165" s="137"/>
      <c r="P165" s="138">
        <f>P166</f>
        <v>605.64300660000004</v>
      </c>
      <c r="Q165" s="137"/>
      <c r="R165" s="138">
        <f>R166</f>
        <v>9.7711162999999992</v>
      </c>
      <c r="S165" s="137"/>
      <c r="T165" s="139">
        <f>T166</f>
        <v>0</v>
      </c>
      <c r="AR165" s="133" t="s">
        <v>131</v>
      </c>
      <c r="AT165" s="140" t="s">
        <v>74</v>
      </c>
      <c r="AU165" s="140" t="s">
        <v>75</v>
      </c>
      <c r="AY165" s="133" t="s">
        <v>124</v>
      </c>
      <c r="BK165" s="141">
        <f>BK166</f>
        <v>77573.819999999992</v>
      </c>
    </row>
    <row r="166" spans="1:65" s="12" customFormat="1" ht="22.9" customHeight="1">
      <c r="B166" s="132"/>
      <c r="D166" s="133" t="s">
        <v>74</v>
      </c>
      <c r="E166" s="142" t="s">
        <v>288</v>
      </c>
      <c r="F166" s="142" t="s">
        <v>289</v>
      </c>
      <c r="J166" s="143">
        <f>BK166</f>
        <v>77573.819999999992</v>
      </c>
      <c r="L166" s="132"/>
      <c r="M166" s="136"/>
      <c r="N166" s="137"/>
      <c r="O166" s="137"/>
      <c r="P166" s="138">
        <f>SUM(P167:P178)</f>
        <v>605.64300660000004</v>
      </c>
      <c r="Q166" s="137"/>
      <c r="R166" s="138">
        <f>SUM(R167:R178)</f>
        <v>9.7711162999999992</v>
      </c>
      <c r="S166" s="137"/>
      <c r="T166" s="139">
        <f>SUM(T167:T178)</f>
        <v>0</v>
      </c>
      <c r="AR166" s="133" t="s">
        <v>131</v>
      </c>
      <c r="AT166" s="140" t="s">
        <v>74</v>
      </c>
      <c r="AU166" s="140" t="s">
        <v>83</v>
      </c>
      <c r="AY166" s="133" t="s">
        <v>124</v>
      </c>
      <c r="BK166" s="141">
        <f>SUM(BK167:BK178)</f>
        <v>77573.819999999992</v>
      </c>
    </row>
    <row r="167" spans="1:65" s="2" customFormat="1" ht="24.2" customHeight="1">
      <c r="A167" s="26"/>
      <c r="B167" s="144"/>
      <c r="C167" s="145" t="s">
        <v>257</v>
      </c>
      <c r="D167" s="145" t="s">
        <v>126</v>
      </c>
      <c r="E167" s="146" t="s">
        <v>358</v>
      </c>
      <c r="F167" s="147" t="s">
        <v>359</v>
      </c>
      <c r="G167" s="148" t="s">
        <v>154</v>
      </c>
      <c r="H167" s="149">
        <v>31.3</v>
      </c>
      <c r="I167" s="149">
        <v>28.91</v>
      </c>
      <c r="J167" s="149">
        <f t="shared" ref="J167:J178" si="30">ROUND(I167*H167,2)</f>
        <v>904.88</v>
      </c>
      <c r="K167" s="150"/>
      <c r="L167" s="27"/>
      <c r="M167" s="151" t="s">
        <v>1</v>
      </c>
      <c r="N167" s="152" t="s">
        <v>41</v>
      </c>
      <c r="O167" s="153">
        <v>0.97399999999999998</v>
      </c>
      <c r="P167" s="153">
        <f t="shared" ref="P167:P178" si="31">O167*H167</f>
        <v>30.4862</v>
      </c>
      <c r="Q167" s="153">
        <v>6.9999999999999994E-5</v>
      </c>
      <c r="R167" s="153">
        <f t="shared" ref="R167:R178" si="32">Q167*H167</f>
        <v>2.1909999999999998E-3</v>
      </c>
      <c r="S167" s="153">
        <v>0</v>
      </c>
      <c r="T167" s="154">
        <f t="shared" ref="T167:T178" si="33">S167*H167</f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191</v>
      </c>
      <c r="AT167" s="155" t="s">
        <v>126</v>
      </c>
      <c r="AU167" s="155" t="s">
        <v>131</v>
      </c>
      <c r="AY167" s="14" t="s">
        <v>124</v>
      </c>
      <c r="BE167" s="156">
        <f t="shared" ref="BE167:BE178" si="34">IF(N167="základná",J167,0)</f>
        <v>0</v>
      </c>
      <c r="BF167" s="156">
        <f t="shared" ref="BF167:BF178" si="35">IF(N167="znížená",J167,0)</f>
        <v>904.88</v>
      </c>
      <c r="BG167" s="156">
        <f t="shared" ref="BG167:BG178" si="36">IF(N167="zákl. prenesená",J167,0)</f>
        <v>0</v>
      </c>
      <c r="BH167" s="156">
        <f t="shared" ref="BH167:BH178" si="37">IF(N167="zníž. prenesená",J167,0)</f>
        <v>0</v>
      </c>
      <c r="BI167" s="156">
        <f t="shared" ref="BI167:BI178" si="38">IF(N167="nulová",J167,0)</f>
        <v>0</v>
      </c>
      <c r="BJ167" s="14" t="s">
        <v>131</v>
      </c>
      <c r="BK167" s="156">
        <f t="shared" ref="BK167:BK178" si="39">ROUND(I167*H167,2)</f>
        <v>904.88</v>
      </c>
      <c r="BL167" s="14" t="s">
        <v>191</v>
      </c>
      <c r="BM167" s="155" t="s">
        <v>360</v>
      </c>
    </row>
    <row r="168" spans="1:65" s="2" customFormat="1" ht="24.2" customHeight="1">
      <c r="A168" s="26"/>
      <c r="B168" s="144"/>
      <c r="C168" s="157" t="s">
        <v>261</v>
      </c>
      <c r="D168" s="157" t="s">
        <v>213</v>
      </c>
      <c r="E168" s="158" t="s">
        <v>361</v>
      </c>
      <c r="F168" s="159" t="s">
        <v>362</v>
      </c>
      <c r="G168" s="160" t="s">
        <v>154</v>
      </c>
      <c r="H168" s="161">
        <v>26.8</v>
      </c>
      <c r="I168" s="161">
        <v>182.78</v>
      </c>
      <c r="J168" s="161">
        <f t="shared" si="30"/>
        <v>4898.5</v>
      </c>
      <c r="K168" s="162"/>
      <c r="L168" s="163"/>
      <c r="M168" s="164" t="s">
        <v>1</v>
      </c>
      <c r="N168" s="165" t="s">
        <v>41</v>
      </c>
      <c r="O168" s="153">
        <v>0</v>
      </c>
      <c r="P168" s="153">
        <f t="shared" si="31"/>
        <v>0</v>
      </c>
      <c r="Q168" s="153">
        <v>3.2399999999999998E-2</v>
      </c>
      <c r="R168" s="153">
        <f t="shared" si="32"/>
        <v>0.86831999999999998</v>
      </c>
      <c r="S168" s="153">
        <v>0</v>
      </c>
      <c r="T168" s="154">
        <f t="shared" si="3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216</v>
      </c>
      <c r="AT168" s="155" t="s">
        <v>213</v>
      </c>
      <c r="AU168" s="155" t="s">
        <v>131</v>
      </c>
      <c r="AY168" s="14" t="s">
        <v>124</v>
      </c>
      <c r="BE168" s="156">
        <f t="shared" si="34"/>
        <v>0</v>
      </c>
      <c r="BF168" s="156">
        <f t="shared" si="35"/>
        <v>4898.5</v>
      </c>
      <c r="BG168" s="156">
        <f t="shared" si="36"/>
        <v>0</v>
      </c>
      <c r="BH168" s="156">
        <f t="shared" si="37"/>
        <v>0</v>
      </c>
      <c r="BI168" s="156">
        <f t="shared" si="38"/>
        <v>0</v>
      </c>
      <c r="BJ168" s="14" t="s">
        <v>131</v>
      </c>
      <c r="BK168" s="156">
        <f t="shared" si="39"/>
        <v>4898.5</v>
      </c>
      <c r="BL168" s="14" t="s">
        <v>191</v>
      </c>
      <c r="BM168" s="155" t="s">
        <v>363</v>
      </c>
    </row>
    <row r="169" spans="1:65" s="2" customFormat="1" ht="24.2" customHeight="1">
      <c r="A169" s="26"/>
      <c r="B169" s="144"/>
      <c r="C169" s="157" t="s">
        <v>216</v>
      </c>
      <c r="D169" s="157" t="s">
        <v>213</v>
      </c>
      <c r="E169" s="158" t="s">
        <v>364</v>
      </c>
      <c r="F169" s="159" t="s">
        <v>365</v>
      </c>
      <c r="G169" s="160" t="s">
        <v>154</v>
      </c>
      <c r="H169" s="161">
        <v>4.5</v>
      </c>
      <c r="I169" s="161">
        <v>182.78</v>
      </c>
      <c r="J169" s="161">
        <f t="shared" si="30"/>
        <v>822.51</v>
      </c>
      <c r="K169" s="162"/>
      <c r="L169" s="163"/>
      <c r="M169" s="164" t="s">
        <v>1</v>
      </c>
      <c r="N169" s="165" t="s">
        <v>41</v>
      </c>
      <c r="O169" s="153">
        <v>0</v>
      </c>
      <c r="P169" s="153">
        <f t="shared" si="31"/>
        <v>0</v>
      </c>
      <c r="Q169" s="153">
        <v>3.2399999999999998E-2</v>
      </c>
      <c r="R169" s="153">
        <f t="shared" si="32"/>
        <v>0.14579999999999999</v>
      </c>
      <c r="S169" s="153">
        <v>0</v>
      </c>
      <c r="T169" s="154">
        <f t="shared" si="3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216</v>
      </c>
      <c r="AT169" s="155" t="s">
        <v>213</v>
      </c>
      <c r="AU169" s="155" t="s">
        <v>131</v>
      </c>
      <c r="AY169" s="14" t="s">
        <v>124</v>
      </c>
      <c r="BE169" s="156">
        <f t="shared" si="34"/>
        <v>0</v>
      </c>
      <c r="BF169" s="156">
        <f t="shared" si="35"/>
        <v>822.51</v>
      </c>
      <c r="BG169" s="156">
        <f t="shared" si="36"/>
        <v>0</v>
      </c>
      <c r="BH169" s="156">
        <f t="shared" si="37"/>
        <v>0</v>
      </c>
      <c r="BI169" s="156">
        <f t="shared" si="38"/>
        <v>0</v>
      </c>
      <c r="BJ169" s="14" t="s">
        <v>131</v>
      </c>
      <c r="BK169" s="156">
        <f t="shared" si="39"/>
        <v>822.51</v>
      </c>
      <c r="BL169" s="14" t="s">
        <v>191</v>
      </c>
      <c r="BM169" s="155" t="s">
        <v>366</v>
      </c>
    </row>
    <row r="170" spans="1:65" s="2" customFormat="1" ht="24.2" customHeight="1">
      <c r="A170" s="26"/>
      <c r="B170" s="144"/>
      <c r="C170" s="145" t="s">
        <v>268</v>
      </c>
      <c r="D170" s="145" t="s">
        <v>126</v>
      </c>
      <c r="E170" s="146" t="s">
        <v>367</v>
      </c>
      <c r="F170" s="147" t="s">
        <v>368</v>
      </c>
      <c r="G170" s="148" t="s">
        <v>154</v>
      </c>
      <c r="H170" s="149">
        <v>133.09</v>
      </c>
      <c r="I170" s="149">
        <v>15.75</v>
      </c>
      <c r="J170" s="149">
        <f t="shared" si="30"/>
        <v>2096.17</v>
      </c>
      <c r="K170" s="150"/>
      <c r="L170" s="27"/>
      <c r="M170" s="151" t="s">
        <v>1</v>
      </c>
      <c r="N170" s="152" t="s">
        <v>41</v>
      </c>
      <c r="O170" s="153">
        <v>0.65200000000000002</v>
      </c>
      <c r="P170" s="153">
        <f t="shared" si="31"/>
        <v>86.774680000000004</v>
      </c>
      <c r="Q170" s="153">
        <v>4.4000000000000002E-4</v>
      </c>
      <c r="R170" s="153">
        <f t="shared" si="32"/>
        <v>5.8559600000000003E-2</v>
      </c>
      <c r="S170" s="153">
        <v>0</v>
      </c>
      <c r="T170" s="154">
        <f t="shared" si="3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191</v>
      </c>
      <c r="AT170" s="155" t="s">
        <v>126</v>
      </c>
      <c r="AU170" s="155" t="s">
        <v>131</v>
      </c>
      <c r="AY170" s="14" t="s">
        <v>124</v>
      </c>
      <c r="BE170" s="156">
        <f t="shared" si="34"/>
        <v>0</v>
      </c>
      <c r="BF170" s="156">
        <f t="shared" si="35"/>
        <v>2096.17</v>
      </c>
      <c r="BG170" s="156">
        <f t="shared" si="36"/>
        <v>0</v>
      </c>
      <c r="BH170" s="156">
        <f t="shared" si="37"/>
        <v>0</v>
      </c>
      <c r="BI170" s="156">
        <f t="shared" si="38"/>
        <v>0</v>
      </c>
      <c r="BJ170" s="14" t="s">
        <v>131</v>
      </c>
      <c r="BK170" s="156">
        <f t="shared" si="39"/>
        <v>2096.17</v>
      </c>
      <c r="BL170" s="14" t="s">
        <v>191</v>
      </c>
      <c r="BM170" s="155" t="s">
        <v>369</v>
      </c>
    </row>
    <row r="171" spans="1:65" s="2" customFormat="1" ht="33" customHeight="1">
      <c r="A171" s="26"/>
      <c r="B171" s="144"/>
      <c r="C171" s="157" t="s">
        <v>272</v>
      </c>
      <c r="D171" s="157" t="s">
        <v>213</v>
      </c>
      <c r="E171" s="158" t="s">
        <v>370</v>
      </c>
      <c r="F171" s="159" t="s">
        <v>371</v>
      </c>
      <c r="G171" s="160" t="s">
        <v>154</v>
      </c>
      <c r="H171" s="161">
        <v>133.09</v>
      </c>
      <c r="I171" s="161">
        <v>60.36</v>
      </c>
      <c r="J171" s="161">
        <f t="shared" si="30"/>
        <v>8033.31</v>
      </c>
      <c r="K171" s="162"/>
      <c r="L171" s="163"/>
      <c r="M171" s="164" t="s">
        <v>1</v>
      </c>
      <c r="N171" s="165" t="s">
        <v>41</v>
      </c>
      <c r="O171" s="153">
        <v>0</v>
      </c>
      <c r="P171" s="153">
        <f t="shared" si="31"/>
        <v>0</v>
      </c>
      <c r="Q171" s="153">
        <v>1.405E-2</v>
      </c>
      <c r="R171" s="153">
        <f t="shared" si="32"/>
        <v>1.8699145000000001</v>
      </c>
      <c r="S171" s="153">
        <v>0</v>
      </c>
      <c r="T171" s="154">
        <f t="shared" si="3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216</v>
      </c>
      <c r="AT171" s="155" t="s">
        <v>213</v>
      </c>
      <c r="AU171" s="155" t="s">
        <v>131</v>
      </c>
      <c r="AY171" s="14" t="s">
        <v>124</v>
      </c>
      <c r="BE171" s="156">
        <f t="shared" si="34"/>
        <v>0</v>
      </c>
      <c r="BF171" s="156">
        <f t="shared" si="35"/>
        <v>8033.31</v>
      </c>
      <c r="BG171" s="156">
        <f t="shared" si="36"/>
        <v>0</v>
      </c>
      <c r="BH171" s="156">
        <f t="shared" si="37"/>
        <v>0</v>
      </c>
      <c r="BI171" s="156">
        <f t="shared" si="38"/>
        <v>0</v>
      </c>
      <c r="BJ171" s="14" t="s">
        <v>131</v>
      </c>
      <c r="BK171" s="156">
        <f t="shared" si="39"/>
        <v>8033.31</v>
      </c>
      <c r="BL171" s="14" t="s">
        <v>191</v>
      </c>
      <c r="BM171" s="155" t="s">
        <v>372</v>
      </c>
    </row>
    <row r="172" spans="1:65" s="2" customFormat="1" ht="24.2" customHeight="1">
      <c r="A172" s="26"/>
      <c r="B172" s="144"/>
      <c r="C172" s="145" t="s">
        <v>276</v>
      </c>
      <c r="D172" s="145" t="s">
        <v>126</v>
      </c>
      <c r="E172" s="146" t="s">
        <v>373</v>
      </c>
      <c r="F172" s="147" t="s">
        <v>374</v>
      </c>
      <c r="G172" s="148" t="s">
        <v>154</v>
      </c>
      <c r="H172" s="149">
        <v>300.12</v>
      </c>
      <c r="I172" s="149">
        <v>23.3</v>
      </c>
      <c r="J172" s="149">
        <f t="shared" si="30"/>
        <v>6992.8</v>
      </c>
      <c r="K172" s="150"/>
      <c r="L172" s="27"/>
      <c r="M172" s="151" t="s">
        <v>1</v>
      </c>
      <c r="N172" s="152" t="s">
        <v>41</v>
      </c>
      <c r="O172" s="153">
        <v>0.73399999999999999</v>
      </c>
      <c r="P172" s="153">
        <f t="shared" si="31"/>
        <v>220.28808000000001</v>
      </c>
      <c r="Q172" s="153">
        <v>4.0000000000000002E-4</v>
      </c>
      <c r="R172" s="153">
        <f t="shared" si="32"/>
        <v>0.120048</v>
      </c>
      <c r="S172" s="153">
        <v>0</v>
      </c>
      <c r="T172" s="154">
        <f t="shared" si="3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191</v>
      </c>
      <c r="AT172" s="155" t="s">
        <v>126</v>
      </c>
      <c r="AU172" s="155" t="s">
        <v>131</v>
      </c>
      <c r="AY172" s="14" t="s">
        <v>124</v>
      </c>
      <c r="BE172" s="156">
        <f t="shared" si="34"/>
        <v>0</v>
      </c>
      <c r="BF172" s="156">
        <f t="shared" si="35"/>
        <v>6992.8</v>
      </c>
      <c r="BG172" s="156">
        <f t="shared" si="36"/>
        <v>0</v>
      </c>
      <c r="BH172" s="156">
        <f t="shared" si="37"/>
        <v>0</v>
      </c>
      <c r="BI172" s="156">
        <f t="shared" si="38"/>
        <v>0</v>
      </c>
      <c r="BJ172" s="14" t="s">
        <v>131</v>
      </c>
      <c r="BK172" s="156">
        <f t="shared" si="39"/>
        <v>6992.8</v>
      </c>
      <c r="BL172" s="14" t="s">
        <v>191</v>
      </c>
      <c r="BM172" s="155" t="s">
        <v>375</v>
      </c>
    </row>
    <row r="173" spans="1:65" s="2" customFormat="1" ht="33" customHeight="1">
      <c r="A173" s="26"/>
      <c r="B173" s="144"/>
      <c r="C173" s="157" t="s">
        <v>280</v>
      </c>
      <c r="D173" s="157" t="s">
        <v>213</v>
      </c>
      <c r="E173" s="158" t="s">
        <v>376</v>
      </c>
      <c r="F173" s="159" t="s">
        <v>377</v>
      </c>
      <c r="G173" s="160" t="s">
        <v>154</v>
      </c>
      <c r="H173" s="161">
        <v>300.12</v>
      </c>
      <c r="I173" s="161">
        <v>44.64</v>
      </c>
      <c r="J173" s="161">
        <f t="shared" si="30"/>
        <v>13397.36</v>
      </c>
      <c r="K173" s="162"/>
      <c r="L173" s="163"/>
      <c r="M173" s="164" t="s">
        <v>1</v>
      </c>
      <c r="N173" s="165" t="s">
        <v>41</v>
      </c>
      <c r="O173" s="153">
        <v>0</v>
      </c>
      <c r="P173" s="153">
        <f t="shared" si="31"/>
        <v>0</v>
      </c>
      <c r="Q173" s="153">
        <v>1.108E-2</v>
      </c>
      <c r="R173" s="153">
        <f t="shared" si="32"/>
        <v>3.3253295999999999</v>
      </c>
      <c r="S173" s="153">
        <v>0</v>
      </c>
      <c r="T173" s="154">
        <f t="shared" si="3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216</v>
      </c>
      <c r="AT173" s="155" t="s">
        <v>213</v>
      </c>
      <c r="AU173" s="155" t="s">
        <v>131</v>
      </c>
      <c r="AY173" s="14" t="s">
        <v>124</v>
      </c>
      <c r="BE173" s="156">
        <f t="shared" si="34"/>
        <v>0</v>
      </c>
      <c r="BF173" s="156">
        <f t="shared" si="35"/>
        <v>13397.36</v>
      </c>
      <c r="BG173" s="156">
        <f t="shared" si="36"/>
        <v>0</v>
      </c>
      <c r="BH173" s="156">
        <f t="shared" si="37"/>
        <v>0</v>
      </c>
      <c r="BI173" s="156">
        <f t="shared" si="38"/>
        <v>0</v>
      </c>
      <c r="BJ173" s="14" t="s">
        <v>131</v>
      </c>
      <c r="BK173" s="156">
        <f t="shared" si="39"/>
        <v>13397.36</v>
      </c>
      <c r="BL173" s="14" t="s">
        <v>191</v>
      </c>
      <c r="BM173" s="155" t="s">
        <v>378</v>
      </c>
    </row>
    <row r="174" spans="1:65" s="2" customFormat="1" ht="16.5" customHeight="1">
      <c r="A174" s="26"/>
      <c r="B174" s="144"/>
      <c r="C174" s="145" t="s">
        <v>284</v>
      </c>
      <c r="D174" s="145" t="s">
        <v>126</v>
      </c>
      <c r="E174" s="146" t="s">
        <v>379</v>
      </c>
      <c r="F174" s="147" t="s">
        <v>380</v>
      </c>
      <c r="G174" s="148" t="s">
        <v>154</v>
      </c>
      <c r="H174" s="149">
        <v>412.58</v>
      </c>
      <c r="I174" s="149">
        <v>24.81</v>
      </c>
      <c r="J174" s="149">
        <f t="shared" si="30"/>
        <v>10236.11</v>
      </c>
      <c r="K174" s="150"/>
      <c r="L174" s="27"/>
      <c r="M174" s="151" t="s">
        <v>1</v>
      </c>
      <c r="N174" s="152" t="s">
        <v>41</v>
      </c>
      <c r="O174" s="153">
        <v>0.64527000000000001</v>
      </c>
      <c r="P174" s="153">
        <f t="shared" si="31"/>
        <v>266.22549659999999</v>
      </c>
      <c r="Q174" s="153">
        <v>0</v>
      </c>
      <c r="R174" s="153">
        <f t="shared" si="32"/>
        <v>0</v>
      </c>
      <c r="S174" s="153">
        <v>0</v>
      </c>
      <c r="T174" s="154">
        <f t="shared" si="3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5" t="s">
        <v>191</v>
      </c>
      <c r="AT174" s="155" t="s">
        <v>126</v>
      </c>
      <c r="AU174" s="155" t="s">
        <v>131</v>
      </c>
      <c r="AY174" s="14" t="s">
        <v>124</v>
      </c>
      <c r="BE174" s="156">
        <f t="shared" si="34"/>
        <v>0</v>
      </c>
      <c r="BF174" s="156">
        <f t="shared" si="35"/>
        <v>10236.11</v>
      </c>
      <c r="BG174" s="156">
        <f t="shared" si="36"/>
        <v>0</v>
      </c>
      <c r="BH174" s="156">
        <f t="shared" si="37"/>
        <v>0</v>
      </c>
      <c r="BI174" s="156">
        <f t="shared" si="38"/>
        <v>0</v>
      </c>
      <c r="BJ174" s="14" t="s">
        <v>131</v>
      </c>
      <c r="BK174" s="156">
        <f t="shared" si="39"/>
        <v>10236.11</v>
      </c>
      <c r="BL174" s="14" t="s">
        <v>191</v>
      </c>
      <c r="BM174" s="155" t="s">
        <v>381</v>
      </c>
    </row>
    <row r="175" spans="1:65" s="2" customFormat="1" ht="16.5" customHeight="1">
      <c r="A175" s="26"/>
      <c r="B175" s="144"/>
      <c r="C175" s="157" t="s">
        <v>290</v>
      </c>
      <c r="D175" s="157" t="s">
        <v>213</v>
      </c>
      <c r="E175" s="158" t="s">
        <v>382</v>
      </c>
      <c r="F175" s="159" t="s">
        <v>383</v>
      </c>
      <c r="G175" s="160" t="s">
        <v>154</v>
      </c>
      <c r="H175" s="161">
        <v>412.58</v>
      </c>
      <c r="I175" s="161">
        <v>44.3</v>
      </c>
      <c r="J175" s="161">
        <f t="shared" si="30"/>
        <v>18277.29</v>
      </c>
      <c r="K175" s="162"/>
      <c r="L175" s="163"/>
      <c r="M175" s="164" t="s">
        <v>1</v>
      </c>
      <c r="N175" s="165" t="s">
        <v>41</v>
      </c>
      <c r="O175" s="153">
        <v>0</v>
      </c>
      <c r="P175" s="153">
        <f t="shared" si="31"/>
        <v>0</v>
      </c>
      <c r="Q175" s="153">
        <v>7.92E-3</v>
      </c>
      <c r="R175" s="153">
        <f t="shared" si="32"/>
        <v>3.2676335999999999</v>
      </c>
      <c r="S175" s="153">
        <v>0</v>
      </c>
      <c r="T175" s="154">
        <f t="shared" si="3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216</v>
      </c>
      <c r="AT175" s="155" t="s">
        <v>213</v>
      </c>
      <c r="AU175" s="155" t="s">
        <v>131</v>
      </c>
      <c r="AY175" s="14" t="s">
        <v>124</v>
      </c>
      <c r="BE175" s="156">
        <f t="shared" si="34"/>
        <v>0</v>
      </c>
      <c r="BF175" s="156">
        <f t="shared" si="35"/>
        <v>18277.29</v>
      </c>
      <c r="BG175" s="156">
        <f t="shared" si="36"/>
        <v>0</v>
      </c>
      <c r="BH175" s="156">
        <f t="shared" si="37"/>
        <v>0</v>
      </c>
      <c r="BI175" s="156">
        <f t="shared" si="38"/>
        <v>0</v>
      </c>
      <c r="BJ175" s="14" t="s">
        <v>131</v>
      </c>
      <c r="BK175" s="156">
        <f t="shared" si="39"/>
        <v>18277.29</v>
      </c>
      <c r="BL175" s="14" t="s">
        <v>191</v>
      </c>
      <c r="BM175" s="155" t="s">
        <v>384</v>
      </c>
    </row>
    <row r="176" spans="1:65" s="2" customFormat="1" ht="16.5" customHeight="1">
      <c r="A176" s="26"/>
      <c r="B176" s="144"/>
      <c r="C176" s="145" t="s">
        <v>295</v>
      </c>
      <c r="D176" s="145" t="s">
        <v>126</v>
      </c>
      <c r="E176" s="146" t="s">
        <v>291</v>
      </c>
      <c r="F176" s="147" t="s">
        <v>385</v>
      </c>
      <c r="G176" s="148" t="s">
        <v>293</v>
      </c>
      <c r="H176" s="149">
        <v>1</v>
      </c>
      <c r="I176" s="149">
        <v>374.39</v>
      </c>
      <c r="J176" s="149">
        <f t="shared" si="30"/>
        <v>374.39</v>
      </c>
      <c r="K176" s="150"/>
      <c r="L176" s="27"/>
      <c r="M176" s="151" t="s">
        <v>1</v>
      </c>
      <c r="N176" s="152" t="s">
        <v>41</v>
      </c>
      <c r="O176" s="153">
        <v>1.8685499999999999</v>
      </c>
      <c r="P176" s="153">
        <f t="shared" si="31"/>
        <v>1.8685499999999999</v>
      </c>
      <c r="Q176" s="153">
        <v>3.2000000000000003E-4</v>
      </c>
      <c r="R176" s="153">
        <f t="shared" si="32"/>
        <v>3.2000000000000003E-4</v>
      </c>
      <c r="S176" s="153">
        <v>0</v>
      </c>
      <c r="T176" s="154">
        <f t="shared" si="3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5" t="s">
        <v>191</v>
      </c>
      <c r="AT176" s="155" t="s">
        <v>126</v>
      </c>
      <c r="AU176" s="155" t="s">
        <v>131</v>
      </c>
      <c r="AY176" s="14" t="s">
        <v>124</v>
      </c>
      <c r="BE176" s="156">
        <f t="shared" si="34"/>
        <v>0</v>
      </c>
      <c r="BF176" s="156">
        <f t="shared" si="35"/>
        <v>374.39</v>
      </c>
      <c r="BG176" s="156">
        <f t="shared" si="36"/>
        <v>0</v>
      </c>
      <c r="BH176" s="156">
        <f t="shared" si="37"/>
        <v>0</v>
      </c>
      <c r="BI176" s="156">
        <f t="shared" si="38"/>
        <v>0</v>
      </c>
      <c r="BJ176" s="14" t="s">
        <v>131</v>
      </c>
      <c r="BK176" s="156">
        <f t="shared" si="39"/>
        <v>374.39</v>
      </c>
      <c r="BL176" s="14" t="s">
        <v>191</v>
      </c>
      <c r="BM176" s="155" t="s">
        <v>294</v>
      </c>
    </row>
    <row r="177" spans="1:65" s="2" customFormat="1" ht="16.5" customHeight="1">
      <c r="A177" s="26"/>
      <c r="B177" s="144"/>
      <c r="C177" s="157" t="s">
        <v>299</v>
      </c>
      <c r="D177" s="157" t="s">
        <v>213</v>
      </c>
      <c r="E177" s="158" t="s">
        <v>296</v>
      </c>
      <c r="F177" s="159" t="s">
        <v>386</v>
      </c>
      <c r="G177" s="160" t="s">
        <v>293</v>
      </c>
      <c r="H177" s="161">
        <v>1</v>
      </c>
      <c r="I177" s="161">
        <v>10696.76</v>
      </c>
      <c r="J177" s="161">
        <f t="shared" si="30"/>
        <v>10696.76</v>
      </c>
      <c r="K177" s="162"/>
      <c r="L177" s="163"/>
      <c r="M177" s="164" t="s">
        <v>1</v>
      </c>
      <c r="N177" s="165" t="s">
        <v>41</v>
      </c>
      <c r="O177" s="153">
        <v>0</v>
      </c>
      <c r="P177" s="153">
        <f t="shared" si="31"/>
        <v>0</v>
      </c>
      <c r="Q177" s="153">
        <v>0.113</v>
      </c>
      <c r="R177" s="153">
        <f t="shared" si="32"/>
        <v>0.113</v>
      </c>
      <c r="S177" s="153">
        <v>0</v>
      </c>
      <c r="T177" s="154">
        <f t="shared" si="3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216</v>
      </c>
      <c r="AT177" s="155" t="s">
        <v>213</v>
      </c>
      <c r="AU177" s="155" t="s">
        <v>131</v>
      </c>
      <c r="AY177" s="14" t="s">
        <v>124</v>
      </c>
      <c r="BE177" s="156">
        <f t="shared" si="34"/>
        <v>0</v>
      </c>
      <c r="BF177" s="156">
        <f t="shared" si="35"/>
        <v>10696.76</v>
      </c>
      <c r="BG177" s="156">
        <f t="shared" si="36"/>
        <v>0</v>
      </c>
      <c r="BH177" s="156">
        <f t="shared" si="37"/>
        <v>0</v>
      </c>
      <c r="BI177" s="156">
        <f t="shared" si="38"/>
        <v>0</v>
      </c>
      <c r="BJ177" s="14" t="s">
        <v>131</v>
      </c>
      <c r="BK177" s="156">
        <f t="shared" si="39"/>
        <v>10696.76</v>
      </c>
      <c r="BL177" s="14" t="s">
        <v>191</v>
      </c>
      <c r="BM177" s="155" t="s">
        <v>298</v>
      </c>
    </row>
    <row r="178" spans="1:65" s="2" customFormat="1" ht="24.2" customHeight="1">
      <c r="A178" s="26"/>
      <c r="B178" s="144"/>
      <c r="C178" s="145" t="s">
        <v>305</v>
      </c>
      <c r="D178" s="145" t="s">
        <v>126</v>
      </c>
      <c r="E178" s="146" t="s">
        <v>387</v>
      </c>
      <c r="F178" s="147" t="s">
        <v>301</v>
      </c>
      <c r="G178" s="148" t="s">
        <v>388</v>
      </c>
      <c r="H178" s="149">
        <v>767.3</v>
      </c>
      <c r="I178" s="149">
        <v>1.0996240799999999</v>
      </c>
      <c r="J178" s="149">
        <f t="shared" si="30"/>
        <v>843.74</v>
      </c>
      <c r="K178" s="150"/>
      <c r="L178" s="27"/>
      <c r="M178" s="151" t="s">
        <v>1</v>
      </c>
      <c r="N178" s="152" t="s">
        <v>41</v>
      </c>
      <c r="O178" s="153">
        <v>0</v>
      </c>
      <c r="P178" s="153">
        <f t="shared" si="31"/>
        <v>0</v>
      </c>
      <c r="Q178" s="153">
        <v>0</v>
      </c>
      <c r="R178" s="153">
        <f t="shared" si="32"/>
        <v>0</v>
      </c>
      <c r="S178" s="153">
        <v>0</v>
      </c>
      <c r="T178" s="154">
        <f t="shared" si="3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5" t="s">
        <v>191</v>
      </c>
      <c r="AT178" s="155" t="s">
        <v>126</v>
      </c>
      <c r="AU178" s="155" t="s">
        <v>131</v>
      </c>
      <c r="AY178" s="14" t="s">
        <v>124</v>
      </c>
      <c r="BE178" s="156">
        <f t="shared" si="34"/>
        <v>0</v>
      </c>
      <c r="BF178" s="156">
        <f t="shared" si="35"/>
        <v>843.74</v>
      </c>
      <c r="BG178" s="156">
        <f t="shared" si="36"/>
        <v>0</v>
      </c>
      <c r="BH178" s="156">
        <f t="shared" si="37"/>
        <v>0</v>
      </c>
      <c r="BI178" s="156">
        <f t="shared" si="38"/>
        <v>0</v>
      </c>
      <c r="BJ178" s="14" t="s">
        <v>131</v>
      </c>
      <c r="BK178" s="156">
        <f t="shared" si="39"/>
        <v>843.74</v>
      </c>
      <c r="BL178" s="14" t="s">
        <v>191</v>
      </c>
      <c r="BM178" s="155" t="s">
        <v>302</v>
      </c>
    </row>
    <row r="179" spans="1:65" s="12" customFormat="1" ht="25.9" customHeight="1">
      <c r="B179" s="132"/>
      <c r="D179" s="133" t="s">
        <v>74</v>
      </c>
      <c r="E179" s="134" t="s">
        <v>389</v>
      </c>
      <c r="F179" s="134" t="s">
        <v>389</v>
      </c>
      <c r="J179" s="135">
        <f>BK179</f>
        <v>192273</v>
      </c>
      <c r="L179" s="132"/>
      <c r="M179" s="136"/>
      <c r="N179" s="137"/>
      <c r="O179" s="137"/>
      <c r="P179" s="138">
        <f>P180</f>
        <v>1.4399999999999997</v>
      </c>
      <c r="Q179" s="137"/>
      <c r="R179" s="138">
        <f>R180</f>
        <v>3.3E-3</v>
      </c>
      <c r="S179" s="137"/>
      <c r="T179" s="139">
        <f>T180</f>
        <v>0</v>
      </c>
      <c r="AR179" s="133" t="s">
        <v>130</v>
      </c>
      <c r="AT179" s="140" t="s">
        <v>74</v>
      </c>
      <c r="AU179" s="140" t="s">
        <v>75</v>
      </c>
      <c r="AY179" s="133" t="s">
        <v>124</v>
      </c>
      <c r="BK179" s="141">
        <f>BK180</f>
        <v>192273</v>
      </c>
    </row>
    <row r="180" spans="1:65" s="12" customFormat="1" ht="22.9" customHeight="1">
      <c r="B180" s="132"/>
      <c r="D180" s="133" t="s">
        <v>74</v>
      </c>
      <c r="E180" s="142" t="s">
        <v>390</v>
      </c>
      <c r="F180" s="142" t="s">
        <v>391</v>
      </c>
      <c r="J180" s="143">
        <f>BK180</f>
        <v>192273</v>
      </c>
      <c r="L180" s="132"/>
      <c r="M180" s="136"/>
      <c r="N180" s="137"/>
      <c r="O180" s="137"/>
      <c r="P180" s="138">
        <f>SUM(P181:P190)</f>
        <v>1.4399999999999997</v>
      </c>
      <c r="Q180" s="137"/>
      <c r="R180" s="138">
        <f>SUM(R181:R190)</f>
        <v>3.3E-3</v>
      </c>
      <c r="S180" s="137"/>
      <c r="T180" s="139">
        <f>SUM(T181:T190)</f>
        <v>0</v>
      </c>
      <c r="AR180" s="133" t="s">
        <v>130</v>
      </c>
      <c r="AT180" s="140" t="s">
        <v>74</v>
      </c>
      <c r="AU180" s="140" t="s">
        <v>83</v>
      </c>
      <c r="AY180" s="133" t="s">
        <v>124</v>
      </c>
      <c r="BK180" s="141">
        <f>SUM(BK181:BK190)</f>
        <v>192273</v>
      </c>
    </row>
    <row r="181" spans="1:65" s="2" customFormat="1" ht="16.5" customHeight="1">
      <c r="A181" s="26"/>
      <c r="B181" s="144"/>
      <c r="C181" s="145" t="s">
        <v>392</v>
      </c>
      <c r="D181" s="145" t="s">
        <v>126</v>
      </c>
      <c r="E181" s="146" t="s">
        <v>393</v>
      </c>
      <c r="F181" s="147" t="s">
        <v>394</v>
      </c>
      <c r="G181" s="148" t="s">
        <v>293</v>
      </c>
      <c r="H181" s="149">
        <v>1</v>
      </c>
      <c r="I181" s="149">
        <v>65840</v>
      </c>
      <c r="J181" s="149">
        <f t="shared" ref="J181:J190" si="40">ROUND(I181*H181,2)</f>
        <v>65840</v>
      </c>
      <c r="K181" s="150"/>
      <c r="L181" s="27"/>
      <c r="M181" s="151" t="s">
        <v>1</v>
      </c>
      <c r="N181" s="152" t="s">
        <v>41</v>
      </c>
      <c r="O181" s="153">
        <v>0.14399999999999999</v>
      </c>
      <c r="P181" s="153">
        <f t="shared" ref="P181:P190" si="41">O181*H181</f>
        <v>0.14399999999999999</v>
      </c>
      <c r="Q181" s="153">
        <v>3.3E-4</v>
      </c>
      <c r="R181" s="153">
        <f t="shared" ref="R181:R190" si="42">Q181*H181</f>
        <v>3.3E-4</v>
      </c>
      <c r="S181" s="153">
        <v>0</v>
      </c>
      <c r="T181" s="154">
        <f t="shared" ref="T181:T190" si="43">S181*H181</f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5" t="s">
        <v>130</v>
      </c>
      <c r="AT181" s="155" t="s">
        <v>126</v>
      </c>
      <c r="AU181" s="155" t="s">
        <v>131</v>
      </c>
      <c r="AY181" s="14" t="s">
        <v>124</v>
      </c>
      <c r="BE181" s="156">
        <f t="shared" ref="BE181:BE190" si="44">IF(N181="základná",J181,0)</f>
        <v>0</v>
      </c>
      <c r="BF181" s="156">
        <f t="shared" ref="BF181:BF190" si="45">IF(N181="znížená",J181,0)</f>
        <v>65840</v>
      </c>
      <c r="BG181" s="156">
        <f t="shared" ref="BG181:BG190" si="46">IF(N181="zákl. prenesená",J181,0)</f>
        <v>0</v>
      </c>
      <c r="BH181" s="156">
        <f t="shared" ref="BH181:BH190" si="47">IF(N181="zníž. prenesená",J181,0)</f>
        <v>0</v>
      </c>
      <c r="BI181" s="156">
        <f t="shared" ref="BI181:BI190" si="48">IF(N181="nulová",J181,0)</f>
        <v>0</v>
      </c>
      <c r="BJ181" s="14" t="s">
        <v>131</v>
      </c>
      <c r="BK181" s="156">
        <f t="shared" ref="BK181:BK190" si="49">ROUND(I181*H181,2)</f>
        <v>65840</v>
      </c>
      <c r="BL181" s="14" t="s">
        <v>130</v>
      </c>
      <c r="BM181" s="155" t="s">
        <v>395</v>
      </c>
    </row>
    <row r="182" spans="1:65" s="2" customFormat="1" ht="16.5" customHeight="1">
      <c r="A182" s="26"/>
      <c r="B182" s="144"/>
      <c r="C182" s="145" t="s">
        <v>396</v>
      </c>
      <c r="D182" s="145" t="s">
        <v>126</v>
      </c>
      <c r="E182" s="146" t="s">
        <v>397</v>
      </c>
      <c r="F182" s="147" t="s">
        <v>398</v>
      </c>
      <c r="G182" s="148" t="s">
        <v>293</v>
      </c>
      <c r="H182" s="149">
        <v>1</v>
      </c>
      <c r="I182" s="149">
        <v>6760</v>
      </c>
      <c r="J182" s="149">
        <f t="shared" si="40"/>
        <v>6760</v>
      </c>
      <c r="K182" s="150"/>
      <c r="L182" s="27"/>
      <c r="M182" s="151" t="s">
        <v>1</v>
      </c>
      <c r="N182" s="152" t="s">
        <v>41</v>
      </c>
      <c r="O182" s="153">
        <v>0.14399999999999999</v>
      </c>
      <c r="P182" s="153">
        <f t="shared" si="41"/>
        <v>0.14399999999999999</v>
      </c>
      <c r="Q182" s="153">
        <v>3.3E-4</v>
      </c>
      <c r="R182" s="153">
        <f t="shared" si="42"/>
        <v>3.3E-4</v>
      </c>
      <c r="S182" s="153">
        <v>0</v>
      </c>
      <c r="T182" s="154">
        <f t="shared" si="4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5" t="s">
        <v>130</v>
      </c>
      <c r="AT182" s="155" t="s">
        <v>126</v>
      </c>
      <c r="AU182" s="155" t="s">
        <v>131</v>
      </c>
      <c r="AY182" s="14" t="s">
        <v>124</v>
      </c>
      <c r="BE182" s="156">
        <f t="shared" si="44"/>
        <v>0</v>
      </c>
      <c r="BF182" s="156">
        <f t="shared" si="45"/>
        <v>6760</v>
      </c>
      <c r="BG182" s="156">
        <f t="shared" si="46"/>
        <v>0</v>
      </c>
      <c r="BH182" s="156">
        <f t="shared" si="47"/>
        <v>0</v>
      </c>
      <c r="BI182" s="156">
        <f t="shared" si="48"/>
        <v>0</v>
      </c>
      <c r="BJ182" s="14" t="s">
        <v>131</v>
      </c>
      <c r="BK182" s="156">
        <f t="shared" si="49"/>
        <v>6760</v>
      </c>
      <c r="BL182" s="14" t="s">
        <v>130</v>
      </c>
      <c r="BM182" s="155" t="s">
        <v>399</v>
      </c>
    </row>
    <row r="183" spans="1:65" s="2" customFormat="1" ht="16.5" customHeight="1">
      <c r="A183" s="26"/>
      <c r="B183" s="144"/>
      <c r="C183" s="145" t="s">
        <v>400</v>
      </c>
      <c r="D183" s="145" t="s">
        <v>126</v>
      </c>
      <c r="E183" s="146" t="s">
        <v>401</v>
      </c>
      <c r="F183" s="147" t="s">
        <v>402</v>
      </c>
      <c r="G183" s="148" t="s">
        <v>293</v>
      </c>
      <c r="H183" s="149">
        <v>1</v>
      </c>
      <c r="I183" s="149">
        <v>6725</v>
      </c>
      <c r="J183" s="149">
        <f t="shared" si="40"/>
        <v>6725</v>
      </c>
      <c r="K183" s="150"/>
      <c r="L183" s="27"/>
      <c r="M183" s="151" t="s">
        <v>1</v>
      </c>
      <c r="N183" s="152" t="s">
        <v>41</v>
      </c>
      <c r="O183" s="153">
        <v>0.14399999999999999</v>
      </c>
      <c r="P183" s="153">
        <f t="shared" si="41"/>
        <v>0.14399999999999999</v>
      </c>
      <c r="Q183" s="153">
        <v>3.3E-4</v>
      </c>
      <c r="R183" s="153">
        <f t="shared" si="42"/>
        <v>3.3E-4</v>
      </c>
      <c r="S183" s="153">
        <v>0</v>
      </c>
      <c r="T183" s="154">
        <f t="shared" si="4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5" t="s">
        <v>130</v>
      </c>
      <c r="AT183" s="155" t="s">
        <v>126</v>
      </c>
      <c r="AU183" s="155" t="s">
        <v>131</v>
      </c>
      <c r="AY183" s="14" t="s">
        <v>124</v>
      </c>
      <c r="BE183" s="156">
        <f t="shared" si="44"/>
        <v>0</v>
      </c>
      <c r="BF183" s="156">
        <f t="shared" si="45"/>
        <v>6725</v>
      </c>
      <c r="BG183" s="156">
        <f t="shared" si="46"/>
        <v>0</v>
      </c>
      <c r="BH183" s="156">
        <f t="shared" si="47"/>
        <v>0</v>
      </c>
      <c r="BI183" s="156">
        <f t="shared" si="48"/>
        <v>0</v>
      </c>
      <c r="BJ183" s="14" t="s">
        <v>131</v>
      </c>
      <c r="BK183" s="156">
        <f t="shared" si="49"/>
        <v>6725</v>
      </c>
      <c r="BL183" s="14" t="s">
        <v>130</v>
      </c>
      <c r="BM183" s="155" t="s">
        <v>403</v>
      </c>
    </row>
    <row r="184" spans="1:65" s="2" customFormat="1" ht="16.5" customHeight="1">
      <c r="A184" s="26"/>
      <c r="B184" s="144"/>
      <c r="C184" s="145" t="s">
        <v>404</v>
      </c>
      <c r="D184" s="145" t="s">
        <v>126</v>
      </c>
      <c r="E184" s="146" t="s">
        <v>405</v>
      </c>
      <c r="F184" s="147" t="s">
        <v>406</v>
      </c>
      <c r="G184" s="148" t="s">
        <v>293</v>
      </c>
      <c r="H184" s="149">
        <v>1</v>
      </c>
      <c r="I184" s="149">
        <v>16662</v>
      </c>
      <c r="J184" s="149">
        <f t="shared" si="40"/>
        <v>16662</v>
      </c>
      <c r="K184" s="150"/>
      <c r="L184" s="27"/>
      <c r="M184" s="151" t="s">
        <v>1</v>
      </c>
      <c r="N184" s="152" t="s">
        <v>41</v>
      </c>
      <c r="O184" s="153">
        <v>0.14399999999999999</v>
      </c>
      <c r="P184" s="153">
        <f t="shared" si="41"/>
        <v>0.14399999999999999</v>
      </c>
      <c r="Q184" s="153">
        <v>3.3E-4</v>
      </c>
      <c r="R184" s="153">
        <f t="shared" si="42"/>
        <v>3.3E-4</v>
      </c>
      <c r="S184" s="153">
        <v>0</v>
      </c>
      <c r="T184" s="154">
        <f t="shared" si="4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5" t="s">
        <v>130</v>
      </c>
      <c r="AT184" s="155" t="s">
        <v>126</v>
      </c>
      <c r="AU184" s="155" t="s">
        <v>131</v>
      </c>
      <c r="AY184" s="14" t="s">
        <v>124</v>
      </c>
      <c r="BE184" s="156">
        <f t="shared" si="44"/>
        <v>0</v>
      </c>
      <c r="BF184" s="156">
        <f t="shared" si="45"/>
        <v>16662</v>
      </c>
      <c r="BG184" s="156">
        <f t="shared" si="46"/>
        <v>0</v>
      </c>
      <c r="BH184" s="156">
        <f t="shared" si="47"/>
        <v>0</v>
      </c>
      <c r="BI184" s="156">
        <f t="shared" si="48"/>
        <v>0</v>
      </c>
      <c r="BJ184" s="14" t="s">
        <v>131</v>
      </c>
      <c r="BK184" s="156">
        <f t="shared" si="49"/>
        <v>16662</v>
      </c>
      <c r="BL184" s="14" t="s">
        <v>130</v>
      </c>
      <c r="BM184" s="155" t="s">
        <v>407</v>
      </c>
    </row>
    <row r="185" spans="1:65" s="2" customFormat="1" ht="16.5" customHeight="1">
      <c r="A185" s="26"/>
      <c r="B185" s="144"/>
      <c r="C185" s="145" t="s">
        <v>408</v>
      </c>
      <c r="D185" s="145" t="s">
        <v>126</v>
      </c>
      <c r="E185" s="146" t="s">
        <v>409</v>
      </c>
      <c r="F185" s="147" t="s">
        <v>410</v>
      </c>
      <c r="G185" s="148" t="s">
        <v>293</v>
      </c>
      <c r="H185" s="149">
        <v>1</v>
      </c>
      <c r="I185" s="149">
        <v>32405</v>
      </c>
      <c r="J185" s="149">
        <f t="shared" si="40"/>
        <v>32405</v>
      </c>
      <c r="K185" s="150"/>
      <c r="L185" s="27"/>
      <c r="M185" s="151" t="s">
        <v>1</v>
      </c>
      <c r="N185" s="152" t="s">
        <v>41</v>
      </c>
      <c r="O185" s="153">
        <v>0.14399999999999999</v>
      </c>
      <c r="P185" s="153">
        <f t="shared" si="41"/>
        <v>0.14399999999999999</v>
      </c>
      <c r="Q185" s="153">
        <v>3.3E-4</v>
      </c>
      <c r="R185" s="153">
        <f t="shared" si="42"/>
        <v>3.3E-4</v>
      </c>
      <c r="S185" s="153">
        <v>0</v>
      </c>
      <c r="T185" s="154">
        <f t="shared" si="4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5" t="s">
        <v>130</v>
      </c>
      <c r="AT185" s="155" t="s">
        <v>126</v>
      </c>
      <c r="AU185" s="155" t="s">
        <v>131</v>
      </c>
      <c r="AY185" s="14" t="s">
        <v>124</v>
      </c>
      <c r="BE185" s="156">
        <f t="shared" si="44"/>
        <v>0</v>
      </c>
      <c r="BF185" s="156">
        <f t="shared" si="45"/>
        <v>32405</v>
      </c>
      <c r="BG185" s="156">
        <f t="shared" si="46"/>
        <v>0</v>
      </c>
      <c r="BH185" s="156">
        <f t="shared" si="47"/>
        <v>0</v>
      </c>
      <c r="BI185" s="156">
        <f t="shared" si="48"/>
        <v>0</v>
      </c>
      <c r="BJ185" s="14" t="s">
        <v>131</v>
      </c>
      <c r="BK185" s="156">
        <f t="shared" si="49"/>
        <v>32405</v>
      </c>
      <c r="BL185" s="14" t="s">
        <v>130</v>
      </c>
      <c r="BM185" s="155" t="s">
        <v>411</v>
      </c>
    </row>
    <row r="186" spans="1:65" s="2" customFormat="1" ht="16.5" customHeight="1">
      <c r="A186" s="26"/>
      <c r="B186" s="144"/>
      <c r="C186" s="145" t="s">
        <v>412</v>
      </c>
      <c r="D186" s="145" t="s">
        <v>126</v>
      </c>
      <c r="E186" s="146" t="s">
        <v>413</v>
      </c>
      <c r="F186" s="147" t="s">
        <v>414</v>
      </c>
      <c r="G186" s="148" t="s">
        <v>293</v>
      </c>
      <c r="H186" s="149">
        <v>1</v>
      </c>
      <c r="I186" s="149">
        <v>28926</v>
      </c>
      <c r="J186" s="149">
        <f t="shared" si="40"/>
        <v>28926</v>
      </c>
      <c r="K186" s="150"/>
      <c r="L186" s="27"/>
      <c r="M186" s="151" t="s">
        <v>1</v>
      </c>
      <c r="N186" s="152" t="s">
        <v>41</v>
      </c>
      <c r="O186" s="153">
        <v>0.14399999999999999</v>
      </c>
      <c r="P186" s="153">
        <f t="shared" si="41"/>
        <v>0.14399999999999999</v>
      </c>
      <c r="Q186" s="153">
        <v>3.3E-4</v>
      </c>
      <c r="R186" s="153">
        <f t="shared" si="42"/>
        <v>3.3E-4</v>
      </c>
      <c r="S186" s="153">
        <v>0</v>
      </c>
      <c r="T186" s="154">
        <f t="shared" si="4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5" t="s">
        <v>130</v>
      </c>
      <c r="AT186" s="155" t="s">
        <v>126</v>
      </c>
      <c r="AU186" s="155" t="s">
        <v>131</v>
      </c>
      <c r="AY186" s="14" t="s">
        <v>124</v>
      </c>
      <c r="BE186" s="156">
        <f t="shared" si="44"/>
        <v>0</v>
      </c>
      <c r="BF186" s="156">
        <f t="shared" si="45"/>
        <v>28926</v>
      </c>
      <c r="BG186" s="156">
        <f t="shared" si="46"/>
        <v>0</v>
      </c>
      <c r="BH186" s="156">
        <f t="shared" si="47"/>
        <v>0</v>
      </c>
      <c r="BI186" s="156">
        <f t="shared" si="48"/>
        <v>0</v>
      </c>
      <c r="BJ186" s="14" t="s">
        <v>131</v>
      </c>
      <c r="BK186" s="156">
        <f t="shared" si="49"/>
        <v>28926</v>
      </c>
      <c r="BL186" s="14" t="s">
        <v>130</v>
      </c>
      <c r="BM186" s="155" t="s">
        <v>415</v>
      </c>
    </row>
    <row r="187" spans="1:65" s="2" customFormat="1" ht="16.5" customHeight="1">
      <c r="A187" s="26"/>
      <c r="B187" s="144"/>
      <c r="C187" s="145" t="s">
        <v>416</v>
      </c>
      <c r="D187" s="145" t="s">
        <v>126</v>
      </c>
      <c r="E187" s="146" t="s">
        <v>417</v>
      </c>
      <c r="F187" s="147" t="s">
        <v>418</v>
      </c>
      <c r="G187" s="148" t="s">
        <v>293</v>
      </c>
      <c r="H187" s="149">
        <v>1</v>
      </c>
      <c r="I187" s="149">
        <v>7725</v>
      </c>
      <c r="J187" s="149">
        <f t="shared" si="40"/>
        <v>7725</v>
      </c>
      <c r="K187" s="150"/>
      <c r="L187" s="27"/>
      <c r="M187" s="151" t="s">
        <v>1</v>
      </c>
      <c r="N187" s="152" t="s">
        <v>41</v>
      </c>
      <c r="O187" s="153">
        <v>0.14399999999999999</v>
      </c>
      <c r="P187" s="153">
        <f t="shared" si="41"/>
        <v>0.14399999999999999</v>
      </c>
      <c r="Q187" s="153">
        <v>3.3E-4</v>
      </c>
      <c r="R187" s="153">
        <f t="shared" si="42"/>
        <v>3.3E-4</v>
      </c>
      <c r="S187" s="153">
        <v>0</v>
      </c>
      <c r="T187" s="154">
        <f t="shared" si="4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5" t="s">
        <v>130</v>
      </c>
      <c r="AT187" s="155" t="s">
        <v>126</v>
      </c>
      <c r="AU187" s="155" t="s">
        <v>131</v>
      </c>
      <c r="AY187" s="14" t="s">
        <v>124</v>
      </c>
      <c r="BE187" s="156">
        <f t="shared" si="44"/>
        <v>0</v>
      </c>
      <c r="BF187" s="156">
        <f t="shared" si="45"/>
        <v>7725</v>
      </c>
      <c r="BG187" s="156">
        <f t="shared" si="46"/>
        <v>0</v>
      </c>
      <c r="BH187" s="156">
        <f t="shared" si="47"/>
        <v>0</v>
      </c>
      <c r="BI187" s="156">
        <f t="shared" si="48"/>
        <v>0</v>
      </c>
      <c r="BJ187" s="14" t="s">
        <v>131</v>
      </c>
      <c r="BK187" s="156">
        <f t="shared" si="49"/>
        <v>7725</v>
      </c>
      <c r="BL187" s="14" t="s">
        <v>130</v>
      </c>
      <c r="BM187" s="155" t="s">
        <v>419</v>
      </c>
    </row>
    <row r="188" spans="1:65" s="2" customFormat="1" ht="16.5" customHeight="1">
      <c r="A188" s="26"/>
      <c r="B188" s="144"/>
      <c r="C188" s="145" t="s">
        <v>420</v>
      </c>
      <c r="D188" s="145" t="s">
        <v>126</v>
      </c>
      <c r="E188" s="146" t="s">
        <v>421</v>
      </c>
      <c r="F188" s="147" t="s">
        <v>422</v>
      </c>
      <c r="G188" s="148" t="s">
        <v>293</v>
      </c>
      <c r="H188" s="149">
        <v>1</v>
      </c>
      <c r="I188" s="149">
        <v>17000</v>
      </c>
      <c r="J188" s="149">
        <f t="shared" si="40"/>
        <v>17000</v>
      </c>
      <c r="K188" s="150"/>
      <c r="L188" s="27"/>
      <c r="M188" s="151" t="s">
        <v>1</v>
      </c>
      <c r="N188" s="152" t="s">
        <v>41</v>
      </c>
      <c r="O188" s="153">
        <v>0.14399999999999999</v>
      </c>
      <c r="P188" s="153">
        <f t="shared" si="41"/>
        <v>0.14399999999999999</v>
      </c>
      <c r="Q188" s="153">
        <v>3.3E-4</v>
      </c>
      <c r="R188" s="153">
        <f t="shared" si="42"/>
        <v>3.3E-4</v>
      </c>
      <c r="S188" s="153">
        <v>0</v>
      </c>
      <c r="T188" s="154">
        <f t="shared" si="4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5" t="s">
        <v>130</v>
      </c>
      <c r="AT188" s="155" t="s">
        <v>126</v>
      </c>
      <c r="AU188" s="155" t="s">
        <v>131</v>
      </c>
      <c r="AY188" s="14" t="s">
        <v>124</v>
      </c>
      <c r="BE188" s="156">
        <f t="shared" si="44"/>
        <v>0</v>
      </c>
      <c r="BF188" s="156">
        <f t="shared" si="45"/>
        <v>17000</v>
      </c>
      <c r="BG188" s="156">
        <f t="shared" si="46"/>
        <v>0</v>
      </c>
      <c r="BH188" s="156">
        <f t="shared" si="47"/>
        <v>0</v>
      </c>
      <c r="BI188" s="156">
        <f t="shared" si="48"/>
        <v>0</v>
      </c>
      <c r="BJ188" s="14" t="s">
        <v>131</v>
      </c>
      <c r="BK188" s="156">
        <f t="shared" si="49"/>
        <v>17000</v>
      </c>
      <c r="BL188" s="14" t="s">
        <v>130</v>
      </c>
      <c r="BM188" s="155" t="s">
        <v>423</v>
      </c>
    </row>
    <row r="189" spans="1:65" s="2" customFormat="1" ht="16.5" customHeight="1">
      <c r="A189" s="26"/>
      <c r="B189" s="144"/>
      <c r="C189" s="145" t="s">
        <v>424</v>
      </c>
      <c r="D189" s="145" t="s">
        <v>126</v>
      </c>
      <c r="E189" s="146" t="s">
        <v>425</v>
      </c>
      <c r="F189" s="147" t="s">
        <v>426</v>
      </c>
      <c r="G189" s="148" t="s">
        <v>293</v>
      </c>
      <c r="H189" s="149">
        <v>1</v>
      </c>
      <c r="I189" s="149">
        <v>3450</v>
      </c>
      <c r="J189" s="149">
        <f t="shared" si="40"/>
        <v>3450</v>
      </c>
      <c r="K189" s="150"/>
      <c r="L189" s="27"/>
      <c r="M189" s="151" t="s">
        <v>1</v>
      </c>
      <c r="N189" s="152" t="s">
        <v>41</v>
      </c>
      <c r="O189" s="153">
        <v>0.14399999999999999</v>
      </c>
      <c r="P189" s="153">
        <f t="shared" si="41"/>
        <v>0.14399999999999999</v>
      </c>
      <c r="Q189" s="153">
        <v>3.3E-4</v>
      </c>
      <c r="R189" s="153">
        <f t="shared" si="42"/>
        <v>3.3E-4</v>
      </c>
      <c r="S189" s="153">
        <v>0</v>
      </c>
      <c r="T189" s="154">
        <f t="shared" si="4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5" t="s">
        <v>130</v>
      </c>
      <c r="AT189" s="155" t="s">
        <v>126</v>
      </c>
      <c r="AU189" s="155" t="s">
        <v>131</v>
      </c>
      <c r="AY189" s="14" t="s">
        <v>124</v>
      </c>
      <c r="BE189" s="156">
        <f t="shared" si="44"/>
        <v>0</v>
      </c>
      <c r="BF189" s="156">
        <f t="shared" si="45"/>
        <v>3450</v>
      </c>
      <c r="BG189" s="156">
        <f t="shared" si="46"/>
        <v>0</v>
      </c>
      <c r="BH189" s="156">
        <f t="shared" si="47"/>
        <v>0</v>
      </c>
      <c r="BI189" s="156">
        <f t="shared" si="48"/>
        <v>0</v>
      </c>
      <c r="BJ189" s="14" t="s">
        <v>131</v>
      </c>
      <c r="BK189" s="156">
        <f t="shared" si="49"/>
        <v>3450</v>
      </c>
      <c r="BL189" s="14" t="s">
        <v>130</v>
      </c>
      <c r="BM189" s="155" t="s">
        <v>427</v>
      </c>
    </row>
    <row r="190" spans="1:65" s="2" customFormat="1" ht="16.5" customHeight="1">
      <c r="A190" s="26"/>
      <c r="B190" s="144"/>
      <c r="C190" s="145" t="s">
        <v>428</v>
      </c>
      <c r="D190" s="145" t="s">
        <v>126</v>
      </c>
      <c r="E190" s="146" t="s">
        <v>429</v>
      </c>
      <c r="F190" s="147" t="s">
        <v>430</v>
      </c>
      <c r="G190" s="148" t="s">
        <v>293</v>
      </c>
      <c r="H190" s="149">
        <v>1</v>
      </c>
      <c r="I190" s="149">
        <v>6780</v>
      </c>
      <c r="J190" s="149">
        <f t="shared" si="40"/>
        <v>6780</v>
      </c>
      <c r="K190" s="150"/>
      <c r="L190" s="27"/>
      <c r="M190" s="151" t="s">
        <v>1</v>
      </c>
      <c r="N190" s="152" t="s">
        <v>41</v>
      </c>
      <c r="O190" s="153">
        <v>0.14399999999999999</v>
      </c>
      <c r="P190" s="153">
        <f t="shared" si="41"/>
        <v>0.14399999999999999</v>
      </c>
      <c r="Q190" s="153">
        <v>3.3E-4</v>
      </c>
      <c r="R190" s="153">
        <f t="shared" si="42"/>
        <v>3.3E-4</v>
      </c>
      <c r="S190" s="153">
        <v>0</v>
      </c>
      <c r="T190" s="154">
        <f t="shared" si="4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5" t="s">
        <v>130</v>
      </c>
      <c r="AT190" s="155" t="s">
        <v>126</v>
      </c>
      <c r="AU190" s="155" t="s">
        <v>131</v>
      </c>
      <c r="AY190" s="14" t="s">
        <v>124</v>
      </c>
      <c r="BE190" s="156">
        <f t="shared" si="44"/>
        <v>0</v>
      </c>
      <c r="BF190" s="156">
        <f t="shared" si="45"/>
        <v>6780</v>
      </c>
      <c r="BG190" s="156">
        <f t="shared" si="46"/>
        <v>0</v>
      </c>
      <c r="BH190" s="156">
        <f t="shared" si="47"/>
        <v>0</v>
      </c>
      <c r="BI190" s="156">
        <f t="shared" si="48"/>
        <v>0</v>
      </c>
      <c r="BJ190" s="14" t="s">
        <v>131</v>
      </c>
      <c r="BK190" s="156">
        <f t="shared" si="49"/>
        <v>6780</v>
      </c>
      <c r="BL190" s="14" t="s">
        <v>130</v>
      </c>
      <c r="BM190" s="155" t="s">
        <v>431</v>
      </c>
    </row>
    <row r="191" spans="1:65" s="12" customFormat="1" ht="25.9" customHeight="1">
      <c r="B191" s="132"/>
      <c r="D191" s="133" t="s">
        <v>74</v>
      </c>
      <c r="E191" s="134" t="s">
        <v>303</v>
      </c>
      <c r="F191" s="134" t="s">
        <v>304</v>
      </c>
      <c r="J191" s="135">
        <f>BK191</f>
        <v>15000</v>
      </c>
      <c r="L191" s="132"/>
      <c r="M191" s="136"/>
      <c r="N191" s="137"/>
      <c r="O191" s="137"/>
      <c r="P191" s="138">
        <f>P192</f>
        <v>0</v>
      </c>
      <c r="Q191" s="137"/>
      <c r="R191" s="138">
        <f>R192</f>
        <v>0</v>
      </c>
      <c r="S191" s="137"/>
      <c r="T191" s="139">
        <f>T192</f>
        <v>0</v>
      </c>
      <c r="AR191" s="133" t="s">
        <v>143</v>
      </c>
      <c r="AT191" s="140" t="s">
        <v>74</v>
      </c>
      <c r="AU191" s="140" t="s">
        <v>75</v>
      </c>
      <c r="AY191" s="133" t="s">
        <v>124</v>
      </c>
      <c r="BK191" s="141">
        <f>BK192</f>
        <v>15000</v>
      </c>
    </row>
    <row r="192" spans="1:65" s="2" customFormat="1" ht="16.5" customHeight="1">
      <c r="A192" s="26"/>
      <c r="B192" s="144"/>
      <c r="C192" s="145" t="s">
        <v>432</v>
      </c>
      <c r="D192" s="145" t="s">
        <v>126</v>
      </c>
      <c r="E192" s="146" t="s">
        <v>306</v>
      </c>
      <c r="F192" s="147" t="s">
        <v>307</v>
      </c>
      <c r="G192" s="148" t="s">
        <v>308</v>
      </c>
      <c r="H192" s="149">
        <v>1</v>
      </c>
      <c r="I192" s="149">
        <v>15000</v>
      </c>
      <c r="J192" s="149">
        <f>ROUND(I192*H192,2)</f>
        <v>15000</v>
      </c>
      <c r="K192" s="150"/>
      <c r="L192" s="27"/>
      <c r="M192" s="166" t="s">
        <v>1</v>
      </c>
      <c r="N192" s="167" t="s">
        <v>41</v>
      </c>
      <c r="O192" s="168">
        <v>0</v>
      </c>
      <c r="P192" s="168">
        <f>O192*H192</f>
        <v>0</v>
      </c>
      <c r="Q192" s="168">
        <v>0</v>
      </c>
      <c r="R192" s="168">
        <f>Q192*H192</f>
        <v>0</v>
      </c>
      <c r="S192" s="168">
        <v>0</v>
      </c>
      <c r="T192" s="169">
        <f>S192*H192</f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5" t="s">
        <v>309</v>
      </c>
      <c r="AT192" s="155" t="s">
        <v>126</v>
      </c>
      <c r="AU192" s="155" t="s">
        <v>83</v>
      </c>
      <c r="AY192" s="14" t="s">
        <v>124</v>
      </c>
      <c r="BE192" s="156">
        <f>IF(N192="základná",J192,0)</f>
        <v>0</v>
      </c>
      <c r="BF192" s="156">
        <f>IF(N192="znížená",J192,0)</f>
        <v>15000</v>
      </c>
      <c r="BG192" s="156">
        <f>IF(N192="zákl. prenesená",J192,0)</f>
        <v>0</v>
      </c>
      <c r="BH192" s="156">
        <f>IF(N192="zníž. prenesená",J192,0)</f>
        <v>0</v>
      </c>
      <c r="BI192" s="156">
        <f>IF(N192="nulová",J192,0)</f>
        <v>0</v>
      </c>
      <c r="BJ192" s="14" t="s">
        <v>131</v>
      </c>
      <c r="BK192" s="156">
        <f>ROUND(I192*H192,2)</f>
        <v>15000</v>
      </c>
      <c r="BL192" s="14" t="s">
        <v>309</v>
      </c>
      <c r="BM192" s="155" t="s">
        <v>314</v>
      </c>
    </row>
    <row r="193" spans="1:31" s="2" customFormat="1" ht="6.95" customHeight="1">
      <c r="A193" s="26"/>
      <c r="B193" s="44"/>
      <c r="C193" s="45"/>
      <c r="D193" s="45"/>
      <c r="E193" s="45"/>
      <c r="F193" s="45"/>
      <c r="G193" s="45"/>
      <c r="H193" s="45"/>
      <c r="I193" s="45"/>
      <c r="J193" s="45"/>
      <c r="K193" s="45"/>
      <c r="L193" s="27"/>
      <c r="M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</row>
  </sheetData>
  <autoFilter ref="C127:K192"/>
  <mergeCells count="8">
    <mergeCell ref="E118:H118"/>
    <mergeCell ref="E120:H120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Rekapitulácia stavby</vt:lpstr>
      <vt:lpstr>SO 01 - SKLADOVÁ NÁDRŽ NA...</vt:lpstr>
      <vt:lpstr>SO 02 - SKLADOVÁ NÁDRŽ NA...</vt:lpstr>
      <vt:lpstr>SO 03 - BUDOVA SEPARÁTORA...</vt:lpstr>
      <vt:lpstr>'Rekapitulácia stavby'!Názvy_tisku</vt:lpstr>
      <vt:lpstr>'SO 01 - SKLADOVÁ NÁDRŽ NA...'!Názvy_tisku</vt:lpstr>
      <vt:lpstr>'SO 02 - SKLADOVÁ NÁDRŽ NA...'!Názvy_tisku</vt:lpstr>
      <vt:lpstr>'SO 03 - BUDOVA SEPARÁTORA...'!Názvy_tisku</vt:lpstr>
      <vt:lpstr>'Rekapitulácia stavby'!Oblast_tisku</vt:lpstr>
      <vt:lpstr>'SO 01 - SKLADOVÁ NÁDRŽ NA...'!Oblast_tisku</vt:lpstr>
      <vt:lpstr>'SO 02 - SKLADOVÁ NÁDRŽ NA...'!Oblast_tisku</vt:lpstr>
      <vt:lpstr>'SO 03 - BUDOVA SEPARÁTORA...'!Oblast_tisku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HPelite\Admin</dc:creator>
  <cp:lastModifiedBy>Admin</cp:lastModifiedBy>
  <dcterms:created xsi:type="dcterms:W3CDTF">2023-05-29T07:34:16Z</dcterms:created>
  <dcterms:modified xsi:type="dcterms:W3CDTF">2023-05-29T07:35:44Z</dcterms:modified>
</cp:coreProperties>
</file>