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Vysvetlenie č. 1-25/"/>
    </mc:Choice>
  </mc:AlternateContent>
  <xr:revisionPtr revIDLastSave="369" documentId="13_ncr:1_{43C22AF8-E1B6-45F4-9DAF-8E51DAF962FE}" xr6:coauthVersionLast="47" xr6:coauthVersionMax="47" xr10:uidLastSave="{F58A3362-8693-4FD5-93DB-9323C9E1D389}"/>
  <bookViews>
    <workbookView xWindow="-120" yWindow="-120" windowWidth="29040" windowHeight="15840" activeTab="3" xr2:uid="{89D3062A-3E8C-407B-A16C-9D1AA0F43D56}"/>
  </bookViews>
  <sheets>
    <sheet name="Zákl. nastavenie" sheetId="7" state="hidden" r:id="rId1"/>
    <sheet name="Cenová ponuka" sheetId="14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8" l="1"/>
  <c r="I7" i="14"/>
  <c r="K33" i="14"/>
  <c r="L33" i="14"/>
  <c r="L45" i="14"/>
  <c r="K45" i="14"/>
  <c r="I32" i="14"/>
  <c r="I25" i="14"/>
  <c r="I22" i="14"/>
  <c r="J22" i="14" s="1"/>
  <c r="I21" i="14"/>
  <c r="I20" i="14"/>
  <c r="J20" i="14" s="1"/>
  <c r="I19" i="14"/>
  <c r="K19" i="14" s="1"/>
  <c r="L19" i="14" s="1"/>
  <c r="I18" i="14"/>
  <c r="I17" i="14"/>
  <c r="I16" i="14"/>
  <c r="K16" i="14" s="1"/>
  <c r="L16" i="14" s="1"/>
  <c r="I15" i="14"/>
  <c r="I14" i="14"/>
  <c r="I13" i="14"/>
  <c r="I12" i="14"/>
  <c r="K12" i="14" s="1"/>
  <c r="L12" i="14" s="1"/>
  <c r="I11" i="14"/>
  <c r="I10" i="14"/>
  <c r="I9" i="14"/>
  <c r="K9" i="14" s="1"/>
  <c r="L9" i="14" s="1"/>
  <c r="I8" i="14"/>
  <c r="K8" i="14" s="1"/>
  <c r="L8" i="14" s="1"/>
  <c r="J7" i="14"/>
  <c r="I44" i="14"/>
  <c r="K44" i="14" s="1"/>
  <c r="L44" i="14" s="1"/>
  <c r="I43" i="14"/>
  <c r="J43" i="14" s="1"/>
  <c r="C25" i="12" s="1"/>
  <c r="I42" i="14"/>
  <c r="K42" i="14" s="1"/>
  <c r="L42" i="14" s="1"/>
  <c r="I41" i="14"/>
  <c r="K41" i="14" s="1"/>
  <c r="L41" i="14" s="1"/>
  <c r="I40" i="14"/>
  <c r="K40" i="14" s="1"/>
  <c r="L40" i="14" s="1"/>
  <c r="I39" i="14"/>
  <c r="J39" i="14" s="1"/>
  <c r="C21" i="12" s="1"/>
  <c r="I38" i="14"/>
  <c r="J38" i="14" s="1"/>
  <c r="C20" i="12" s="1"/>
  <c r="I37" i="14"/>
  <c r="J37" i="14" s="1"/>
  <c r="C19" i="12" s="1"/>
  <c r="I36" i="14"/>
  <c r="K36" i="14" s="1"/>
  <c r="L36" i="14" s="1"/>
  <c r="J32" i="14"/>
  <c r="C15" i="12" s="1"/>
  <c r="I31" i="14"/>
  <c r="J31" i="14" s="1"/>
  <c r="C14" i="12" s="1"/>
  <c r="I30" i="14"/>
  <c r="K30" i="14" s="1"/>
  <c r="L30" i="14" s="1"/>
  <c r="I29" i="14"/>
  <c r="J29" i="14" s="1"/>
  <c r="C12" i="12" s="1"/>
  <c r="I28" i="14"/>
  <c r="J28" i="14" s="1"/>
  <c r="C11" i="12" s="1"/>
  <c r="I27" i="14"/>
  <c r="J27" i="14" s="1"/>
  <c r="C10" i="12" s="1"/>
  <c r="I26" i="14"/>
  <c r="J26" i="14" s="1"/>
  <c r="C9" i="12" s="1"/>
  <c r="J25" i="14"/>
  <c r="C8" i="12" s="1"/>
  <c r="K21" i="14"/>
  <c r="L21" i="14" s="1"/>
  <c r="J18" i="14"/>
  <c r="K17" i="14"/>
  <c r="L17" i="14" s="1"/>
  <c r="K15" i="14"/>
  <c r="L15" i="14" s="1"/>
  <c r="J14" i="14"/>
  <c r="K13" i="14"/>
  <c r="L13" i="14" s="1"/>
  <c r="J11" i="14"/>
  <c r="J10" i="14"/>
  <c r="K29" i="14" l="1"/>
  <c r="L29" i="14" s="1"/>
  <c r="C5" i="12"/>
  <c r="K38" i="14"/>
  <c r="L38" i="14" s="1"/>
  <c r="J15" i="14"/>
  <c r="K26" i="14"/>
  <c r="L26" i="14" s="1"/>
  <c r="K32" i="14"/>
  <c r="L32" i="14" s="1"/>
  <c r="J42" i="14"/>
  <c r="C24" i="12" s="1"/>
  <c r="J40" i="14"/>
  <c r="C22" i="12" s="1"/>
  <c r="J44" i="14"/>
  <c r="C26" i="12" s="1"/>
  <c r="J36" i="14"/>
  <c r="C18" i="12" s="1"/>
  <c r="J19" i="14"/>
  <c r="K28" i="14"/>
  <c r="L28" i="14" s="1"/>
  <c r="K7" i="14"/>
  <c r="K11" i="14"/>
  <c r="L11" i="14" s="1"/>
  <c r="J9" i="14"/>
  <c r="J13" i="14"/>
  <c r="J17" i="14"/>
  <c r="J21" i="14"/>
  <c r="K27" i="14"/>
  <c r="L27" i="14" s="1"/>
  <c r="J30" i="14"/>
  <c r="C13" i="12" s="1"/>
  <c r="K25" i="14"/>
  <c r="L25" i="14" s="1"/>
  <c r="K31" i="14"/>
  <c r="L31" i="14" s="1"/>
  <c r="K10" i="14"/>
  <c r="L10" i="14" s="1"/>
  <c r="K14" i="14"/>
  <c r="L14" i="14" s="1"/>
  <c r="K18" i="14"/>
  <c r="L18" i="14" s="1"/>
  <c r="K20" i="14"/>
  <c r="L20" i="14" s="1"/>
  <c r="K37" i="14"/>
  <c r="K39" i="14"/>
  <c r="L39" i="14" s="1"/>
  <c r="K43" i="14"/>
  <c r="L43" i="14" s="1"/>
  <c r="J8" i="14"/>
  <c r="J12" i="14"/>
  <c r="J16" i="14"/>
  <c r="J41" i="14"/>
  <c r="C23" i="12" s="1"/>
  <c r="L7" i="14" l="1"/>
  <c r="K47" i="14"/>
  <c r="K22" i="14"/>
  <c r="D22" i="8"/>
  <c r="L37" i="14"/>
  <c r="L47" i="14" l="1"/>
  <c r="L22" i="14"/>
  <c r="E35" i="7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31" i="8" l="1"/>
  <c r="F38" i="8"/>
  <c r="J49" i="7"/>
  <c r="F34" i="7"/>
  <c r="F49" i="7"/>
  <c r="H14" i="7" l="1"/>
  <c r="I7" i="7" s="1"/>
  <c r="H49" i="7"/>
  <c r="F22" i="8" l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27619FDA-F424-4C56-996C-7B036638316A}">
      <text>
        <r>
          <rPr>
            <sz val="9"/>
            <color indexed="81"/>
            <rFont val="Segoe UI"/>
            <family val="2"/>
            <charset val="238"/>
          </rPr>
          <t xml:space="preserve">hodnota v tejto bunke je automaticky doplnená excelom na základe cien vyplnených v hárku "Cenová ponuka"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<sst xmlns="http://schemas.openxmlformats.org/spreadsheetml/2006/main" count="346" uniqueCount="185">
  <si>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</si>
  <si>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</si>
  <si>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</si>
  <si>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</si>
  <si>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</si>
  <si>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</si>
  <si>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</si>
  <si>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</si>
  <si>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</si>
  <si>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</si>
  <si>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</si>
  <si>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za predmet zákazky</t>
  </si>
  <si>
    <t>EUR s DPH</t>
  </si>
  <si>
    <t>čím menej, tým lepšie</t>
  </si>
  <si>
    <t>Garantovaná hodinová mzda pracovníka</t>
  </si>
  <si>
    <t>výška</t>
  </si>
  <si>
    <t>čím viac, tým lepšie</t>
  </si>
  <si>
    <t>Skúsenosti zodpovedného zástupcu poskytovateľa služieb</t>
  </si>
  <si>
    <t>počet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</si>
  <si>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</si>
  <si>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</si>
  <si>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</si>
  <si>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</si>
  <si>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</si>
  <si>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</si>
  <si>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</si>
  <si>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</si>
  <si>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</si>
  <si>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</si>
  <si>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</si>
  <si>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</si>
  <si>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</si>
  <si>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</si>
  <si>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</si>
  <si>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</si>
  <si>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Cenová ponuka - Interiérové upratovacie služby - Časť č. 3 - Skupina 3</t>
  </si>
  <si>
    <t>Laurinská 5, Laurinská 7, Lazaretská 12, Uršulínska 6, Uršulínska 11, Biela ul. 6, Stará tržnica - nám. SNP 25, Rudnayovo nám. 4, priemerný počet osôb v objektoch: 402 (32; 116; 120; 51; 53; 15; 10; tržnica; 5)</t>
  </si>
  <si>
    <r>
      <t xml:space="preserve">ZÁKLADNÉ upratovacie služby </t>
    </r>
    <r>
      <rPr>
        <sz val="12"/>
        <color theme="1"/>
        <rFont val="Calibri"/>
        <family val="2"/>
      </rPr>
      <t>- fakturované pravidelne mesačne (bez potreby vystaviť objednávku)</t>
    </r>
  </si>
  <si>
    <t>Názov položky</t>
  </si>
  <si>
    <r>
      <t>Aktuálny počet</t>
    </r>
    <r>
      <rPr>
        <b/>
        <sz val="12"/>
        <color rgb="FFFF0000"/>
        <rFont val="Calibri"/>
        <family val="2"/>
      </rPr>
      <t xml:space="preserve">* </t>
    </r>
  </si>
  <si>
    <t>Plocha/m2; ks, hod. (predpokladané množstvo)</t>
  </si>
  <si>
    <t>Merná jednotka</t>
  </si>
  <si>
    <t>Druh podlahy</t>
  </si>
  <si>
    <r>
      <t xml:space="preserve">Frekvencia </t>
    </r>
    <r>
      <rPr>
        <sz val="12"/>
        <color theme="1"/>
        <rFont val="Calibri"/>
        <family val="2"/>
      </rPr>
      <t xml:space="preserve"> </t>
    </r>
  </si>
  <si>
    <t xml:space="preserve"> Jednotková cena bez DPH </t>
  </si>
  <si>
    <t>Cena spolu bez DPH za 1 mesiac</t>
  </si>
  <si>
    <t>Cena spolu s DPH za 1 mesiac</t>
  </si>
  <si>
    <t>Cena spolu za 48 mesiacov bez DPH</t>
  </si>
  <si>
    <t>Cena spolu za 48 mesiacov s DPH</t>
  </si>
  <si>
    <t>Kancelárie (vysávanie, umývanie)</t>
  </si>
  <si>
    <t>m2</t>
  </si>
  <si>
    <t>PVC/parkety lakované/plávajúca podlaha/koberec</t>
  </si>
  <si>
    <t>1x týždenne</t>
  </si>
  <si>
    <t>Chodby (vysávanie, strojové umývanie)</t>
  </si>
  <si>
    <t>Dlažba</t>
  </si>
  <si>
    <t>Schodiská (vysávanie, strojové umývanie)</t>
  </si>
  <si>
    <t>Zábradlia (umývanie)</t>
  </si>
  <si>
    <t>Kovová konštrukcia, madlá</t>
  </si>
  <si>
    <t>Kuchynky (vysávanie, umývanie)</t>
  </si>
  <si>
    <t>1x denne</t>
  </si>
  <si>
    <t>Sociálne zariadenia + sprchy (vysávanie, umývanie, čistenie a leštenie zrkadiel)</t>
  </si>
  <si>
    <t>Výťahy, vrátane zrkadiel (vysávanie, umývanie, čistenie a leštenie zrkadiel)</t>
  </si>
  <si>
    <t>súbor</t>
  </si>
  <si>
    <t>Sklady (vysávanie, umývanie)</t>
  </si>
  <si>
    <t>PVC/plávajúca podlaha, betón</t>
  </si>
  <si>
    <t>1x mesačne</t>
  </si>
  <si>
    <t>Zasadacie miestnosti (vysávanie, umývanie)</t>
  </si>
  <si>
    <t>Parkety lakované, koberec, PVC</t>
  </si>
  <si>
    <t>Stoly – utieranie prachu</t>
  </si>
  <si>
    <t>ks</t>
  </si>
  <si>
    <t>Parapety, skrine do 1,5m  a nad 1,5m a vyššie (utieranie prachu)</t>
  </si>
  <si>
    <t>Sanita (obkladačky, vypínače) max. do 450 m2</t>
  </si>
  <si>
    <t>Smetné koše,(vynášanie odpadkov do  kontajnerov)</t>
  </si>
  <si>
    <t>Dezinfekcia kľučiek obojstranne</t>
  </si>
  <si>
    <t>Dodávanie (zabezpečenie) a dopĺňanie hygienických potrieb podľa reálnej potreby. Presné položky a ich špecifikácia sú uvedené v prílohe č. 2 - Hygienické potreby</t>
  </si>
  <si>
    <t>paušálny poplatok</t>
  </si>
  <si>
    <t>denne (podľa reálnej potreby)</t>
  </si>
  <si>
    <t xml:space="preserve"> </t>
  </si>
  <si>
    <r>
      <t xml:space="preserve">MIMORIADNE služby </t>
    </r>
    <r>
      <rPr>
        <sz val="12"/>
        <color theme="1"/>
        <rFont val="Calibri"/>
        <family val="2"/>
      </rPr>
      <t>- fakturované na základe objednávky</t>
    </r>
  </si>
  <si>
    <r>
      <t>Aktuálny počet</t>
    </r>
    <r>
      <rPr>
        <b/>
        <sz val="12"/>
        <color rgb="FFFF0000"/>
        <rFont val="Calibri"/>
        <family val="2"/>
      </rPr>
      <t xml:space="preserve"> </t>
    </r>
  </si>
  <si>
    <t>Cena spolu bez DPH za 1 rok</t>
  </si>
  <si>
    <t>Cena spolu s DPH za 1 rok</t>
  </si>
  <si>
    <t>Okná, rámy so sklenou výplňou obojstranne (čistenie, leštenie vrátane medziokenia)</t>
  </si>
  <si>
    <t>1x ročne</t>
  </si>
  <si>
    <t xml:space="preserve">Tepovanie kobercov 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</si>
  <si>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</si>
  <si>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</si>
  <si>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</si>
  <si>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</si>
  <si>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t xml:space="preserve">Svietidlá (utretie prachu, umytie vrátane krytov na svietidlách) </t>
  </si>
  <si>
    <t>Upratovanie bytových priestorov (bytová bunka) v pracovné dni – 8:00 - 16:00 hod  (vysávanie, umývanie podláh, vynesenie smetnej nádoby, upratanie kuchynského pultu (umytie – umývadlo vrátane batérie, použitý riad – naloženie / vyloženie umývačky riadu, kontrola mini chladničky; upratovanie soc. zariadení – toaleta, sprchový kút, umývadlo; prevliekanie a pranie posteľného prádla).</t>
  </si>
  <si>
    <t>1xmesačne</t>
  </si>
  <si>
    <r>
      <t xml:space="preserve">služby PODĽA AKTUÁLNYCH POTRIEB </t>
    </r>
    <r>
      <rPr>
        <sz val="12"/>
        <color theme="1"/>
        <rFont val="Calibri"/>
        <family val="2"/>
      </rPr>
      <t xml:space="preserve">- fakturované na základe objednávky </t>
    </r>
  </si>
  <si>
    <r>
      <t>Odhadovaný počet</t>
    </r>
    <r>
      <rPr>
        <b/>
        <sz val="12"/>
        <color rgb="FFFF0000"/>
        <rFont val="Calibri"/>
        <family val="2"/>
      </rPr>
      <t xml:space="preserve"> </t>
    </r>
  </si>
  <si>
    <t xml:space="preserve">Pranie a žehlenie obrusov </t>
  </si>
  <si>
    <t>Pranie a žehlenie závesov</t>
  </si>
  <si>
    <t>Pranie a žehlenie záclon</t>
  </si>
  <si>
    <t>Pranie a žehlenie uterákov</t>
  </si>
  <si>
    <t>Pranie a žehlenie utierok</t>
  </si>
  <si>
    <t>Čistenie  odťahových el. ventilátorov na stene (rozmontovanie, vyčistenie, zmontovanie)</t>
  </si>
  <si>
    <t>Ometanie pavučín</t>
  </si>
  <si>
    <t>hod</t>
  </si>
  <si>
    <t xml:space="preserve">Základné upratovanie miestností pri sťahovaní zamestnancov </t>
  </si>
  <si>
    <t xml:space="preserve">Základné upratovanie po maľovaní miestností </t>
  </si>
  <si>
    <t>Skupina 3 spolu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</si>
  <si>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</si>
  <si>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</si>
  <si>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</si>
  <si>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r>
      <rPr>
        <sz val="12"/>
        <color rgb="FFFF0000"/>
        <rFont val="Calibri"/>
        <family val="2"/>
        <charset val="238"/>
      </rPr>
      <t xml:space="preserve">priemerný počet dní v roku (365 + 365 + 365 + 366) : 4 = 365,25
priemerný počet týždňov v roku (365,25 : 7 dní) = 52,179
priemerný počet dní v mesiaci (365,25 : 12) = 30,4375
</t>
    </r>
    <r>
      <rPr>
        <sz val="12"/>
        <color rgb="FF00B050"/>
        <rFont val="Calibri"/>
        <family val="2"/>
        <charset val="238"/>
      </rPr>
      <t xml:space="preserve">priemerný počet týždňov v mesiaci (30,4375 : 7) = 4,348
priemerný počet pracovných dní v mesiaci = 4,3482 x 5 = 21,7411         </t>
    </r>
    <r>
      <rPr>
        <sz val="12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štvrťrok = 3 mesiace
1 rok = 12 mesiacov
4 roky = 48 mesiacov</t>
    </r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</si>
  <si>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3</t>
    </r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</si>
  <si>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</si>
  <si>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Rozbor cenovej ponuky - Interiérové upratovacie služby - Časť č. 3 - Skupina 3</t>
  </si>
  <si>
    <t>Cena práce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</si>
  <si>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</si>
  <si>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</si>
  <si>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</si>
  <si>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</si>
  <si>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</si>
  <si>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r>
      <t xml:space="preserve">SLUŽBY PODĽA AKTUÁLNYCH POTRIEB - </t>
    </r>
    <r>
      <rPr>
        <sz val="14"/>
        <color theme="1"/>
        <rFont val="Calibri"/>
        <family val="2"/>
      </rPr>
      <t>fakturované na základe objednávky</t>
    </r>
    <r>
      <rPr>
        <b/>
        <sz val="14"/>
        <color theme="1"/>
        <rFont val="Calibri"/>
        <family val="2"/>
      </rPr>
      <t xml:space="preserve"> </t>
    </r>
  </si>
  <si>
    <t>Príloha č. 2c - Návrh na plnenie kritérií a cenová ponuka v zákazke "Interiérové upratovacie služby - Časť č. 3 - Skupina 3"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</si>
  <si>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</si>
  <si>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</si>
  <si>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</si>
  <si>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</si>
  <si>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</si>
  <si>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</si>
  <si>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</si>
  <si>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</si>
  <si>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</si>
  <si>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</si>
  <si>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</si>
  <si>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</si>
  <si>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</si>
  <si>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Logika kritéria:</t>
  </si>
  <si>
    <t>Minimálna hodnota:</t>
  </si>
  <si>
    <t>Maximálna hodnota:</t>
  </si>
  <si>
    <t>Počet kusov</t>
  </si>
  <si>
    <t>Suma v EUR bez DPH</t>
  </si>
  <si>
    <t>Výška DPH</t>
  </si>
  <si>
    <t>Suma v EUR s DPH na všetky kusy</t>
  </si>
  <si>
    <t>Cena za celý predmet zákazky</t>
  </si>
  <si>
    <t>Cenová ponuka:</t>
  </si>
  <si>
    <t>Kritérium K2:</t>
  </si>
  <si>
    <t>Logika kritéria</t>
  </si>
  <si>
    <t>Maximálny finančný bonus na účely hodnotenia ponúk</t>
  </si>
  <si>
    <t>Minimálna hodnota kritéria</t>
  </si>
  <si>
    <t>Maximálna hodnota kritéria</t>
  </si>
  <si>
    <t>Popis kritéria</t>
  </si>
  <si>
    <t>Ponuka uchádzača</t>
  </si>
  <si>
    <t>Uchádzač uvedie garantovanú hodinovú mzdu, ktorá bude počas trvania zákazky vyplácaná pracovníkom podieľajúcim sa na plnení zákazky. Podrobne pozri časť C súťažnýc podkladov.</t>
  </si>
  <si>
    <t>Peňažný bonus na účely vyhodnotenia ponúk:</t>
  </si>
  <si>
    <t>Kritérium K3:</t>
  </si>
  <si>
    <t>Uchádzač uvedie počet bodov získaných v dotazníkoch spokojnosti. Podrobne pozri časť C súťažných podkladov.</t>
  </si>
  <si>
    <t>Celková cena na účely hodnotenia ponúk: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</si>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</sst>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6"/>
      <color theme="4" tint="0.79998168889431442"/>
      <name val="Calibri"/>
      <family val="2"/>
    </font>
    <font>
      <b/>
      <i/>
      <sz val="12"/>
      <color theme="1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sz val="16"/>
      <color theme="4"/>
      <name val="Calibri Light"/>
      <family val="2"/>
      <scheme val="major"/>
    </font>
    <font>
      <sz val="16"/>
      <color theme="4" tint="0.79998168889431442"/>
      <name val="Calibri Light"/>
      <family val="2"/>
      <scheme val="major"/>
    </font>
    <font>
      <sz val="12"/>
      <color theme="1"/>
      <name val="Calibri"/>
      <family val="2"/>
      <charset val="238"/>
    </font>
    <font>
      <sz val="9"/>
      <color indexed="81"/>
      <name val="Segoe UI"/>
      <family val="2"/>
      <charset val="238"/>
    </font>
    <font>
      <sz val="12"/>
      <color rgb="FFFF0000"/>
      <name val="Calibri"/>
      <family val="2"/>
      <charset val="238"/>
    </font>
    <font>
      <sz val="12"/>
      <color rgb="FF00B05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2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11" borderId="27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4" fontId="20" fillId="0" borderId="27" xfId="0" applyNumberFormat="1" applyFont="1" applyBorder="1" applyAlignment="1">
      <alignment horizontal="center" vertical="center"/>
    </xf>
    <xf numFmtId="4" fontId="20" fillId="12" borderId="27" xfId="0" applyNumberFormat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2" fontId="20" fillId="0" borderId="27" xfId="0" applyNumberFormat="1" applyFont="1" applyBorder="1" applyAlignment="1">
      <alignment horizontal="center" vertical="center"/>
    </xf>
    <xf numFmtId="2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4" fontId="0" fillId="0" borderId="27" xfId="0" applyNumberFormat="1" applyBorder="1"/>
    <xf numFmtId="0" fontId="18" fillId="11" borderId="38" xfId="0" applyFont="1" applyFill="1" applyBorder="1" applyAlignment="1">
      <alignment horizontal="left" vertical="center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0" fillId="0" borderId="27" xfId="0" applyBorder="1" applyAlignment="1">
      <alignment vertical="center" wrapText="1"/>
    </xf>
    <xf numFmtId="0" fontId="24" fillId="0" borderId="0" xfId="4" applyFont="1" applyAlignment="1">
      <alignment horizontal="left"/>
    </xf>
    <xf numFmtId="0" fontId="21" fillId="0" borderId="27" xfId="0" applyFont="1" applyBorder="1" applyAlignment="1">
      <alignment vertical="center" wrapText="1"/>
    </xf>
    <xf numFmtId="2" fontId="18" fillId="11" borderId="27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0" fontId="20" fillId="0" borderId="41" xfId="0" applyFont="1" applyBorder="1" applyAlignment="1">
      <alignment horizontal="left" vertical="center"/>
    </xf>
    <xf numFmtId="0" fontId="20" fillId="0" borderId="83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20" fillId="11" borderId="27" xfId="0" applyNumberFormat="1" applyFont="1" applyFill="1" applyBorder="1"/>
    <xf numFmtId="0" fontId="20" fillId="0" borderId="27" xfId="0" applyFont="1" applyBorder="1" applyAlignment="1">
      <alignment vertical="distributed" wrapText="1"/>
    </xf>
    <xf numFmtId="0" fontId="18" fillId="11" borderId="27" xfId="0" applyFont="1" applyFill="1" applyBorder="1" applyAlignment="1">
      <alignment horizontal="left" vertical="center" wrapText="1"/>
    </xf>
    <xf numFmtId="4" fontId="19" fillId="0" borderId="0" xfId="0" applyNumberFormat="1" applyFont="1" applyAlignment="1">
      <alignment horizontal="center" vertical="center"/>
    </xf>
    <xf numFmtId="4" fontId="20" fillId="0" borderId="27" xfId="0" applyNumberFormat="1" applyFont="1" applyBorder="1"/>
    <xf numFmtId="0" fontId="20" fillId="0" borderId="0" xfId="0" applyFont="1" applyAlignment="1">
      <alignment vertical="center" wrapText="1"/>
    </xf>
    <xf numFmtId="2" fontId="20" fillId="0" borderId="0" xfId="0" applyNumberFormat="1" applyFont="1"/>
    <xf numFmtId="4" fontId="20" fillId="13" borderId="27" xfId="0" applyNumberFormat="1" applyFont="1" applyFill="1" applyBorder="1" applyAlignment="1">
      <alignment horizontal="center" vertical="center"/>
    </xf>
    <xf numFmtId="0" fontId="28" fillId="0" borderId="0" xfId="4" applyFont="1" applyAlignment="1">
      <alignment horizontal="left" vertical="center"/>
    </xf>
    <xf numFmtId="0" fontId="28" fillId="0" borderId="85" xfId="4" applyFont="1" applyBorder="1" applyAlignment="1">
      <alignment horizontal="left" vertical="center"/>
    </xf>
    <xf numFmtId="0" fontId="28" fillId="0" borderId="86" xfId="4" applyFont="1" applyBorder="1" applyAlignment="1">
      <alignment horizontal="left" vertical="center"/>
    </xf>
    <xf numFmtId="0" fontId="30" fillId="0" borderId="27" xfId="0" applyFont="1" applyBorder="1" applyAlignment="1">
      <alignment vertical="center" wrapText="1"/>
    </xf>
    <xf numFmtId="4" fontId="20" fillId="7" borderId="27" xfId="0" applyNumberFormat="1" applyFont="1" applyFill="1" applyBorder="1" applyAlignment="1" applyProtection="1">
      <alignment horizontal="center" vertical="center"/>
      <protection locked="0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4" fillId="4" borderId="11" xfId="1" applyFont="1" applyFill="1" applyBorder="1" applyProtection="1">
      <protection locked="0"/>
    </xf>
    <xf numFmtId="0" fontId="4" fillId="4" borderId="14" xfId="1" applyFont="1" applyFill="1" applyBorder="1" applyProtection="1">
      <protection locked="0"/>
    </xf>
    <xf numFmtId="0" fontId="15" fillId="4" borderId="49" xfId="1" applyFont="1" applyFill="1" applyBorder="1" applyProtection="1">
      <protection locked="0"/>
    </xf>
    <xf numFmtId="0" fontId="11" fillId="0" borderId="7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12" xfId="1" applyFont="1" applyFill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right" vertical="center" wrapText="1"/>
    </xf>
    <xf numFmtId="0" fontId="12" fillId="0" borderId="75" xfId="1" applyFont="1" applyFill="1" applyBorder="1" applyProtection="1"/>
    <xf numFmtId="0" fontId="12" fillId="0" borderId="21" xfId="1" applyFont="1" applyFill="1" applyBorder="1" applyProtection="1"/>
    <xf numFmtId="2" fontId="11" fillId="0" borderId="76" xfId="1" applyNumberFormat="1" applyFont="1" applyFill="1" applyBorder="1" applyProtection="1"/>
    <xf numFmtId="2" fontId="11" fillId="0" borderId="26" xfId="1" applyNumberFormat="1" applyFont="1" applyFill="1" applyBorder="1" applyProtection="1"/>
    <xf numFmtId="0" fontId="12" fillId="0" borderId="64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wrapText="1"/>
    </xf>
    <xf numFmtId="0" fontId="12" fillId="0" borderId="66" xfId="1" applyFont="1" applyFill="1" applyBorder="1" applyAlignment="1" applyProtection="1">
      <alignment wrapText="1"/>
    </xf>
    <xf numFmtId="0" fontId="11" fillId="0" borderId="10" xfId="1" applyFont="1" applyFill="1" applyBorder="1" applyProtection="1"/>
    <xf numFmtId="0" fontId="11" fillId="0" borderId="15" xfId="1" applyFont="1" applyFill="1" applyBorder="1" applyAlignment="1" applyProtection="1">
      <alignment horizontal="center"/>
    </xf>
    <xf numFmtId="4" fontId="15" fillId="4" borderId="49" xfId="1" applyNumberFormat="1" applyFont="1" applyFill="1" applyBorder="1" applyProtection="1"/>
    <xf numFmtId="0" fontId="11" fillId="0" borderId="16" xfId="1" applyFont="1" applyFill="1" applyBorder="1" applyProtection="1"/>
    <xf numFmtId="0" fontId="11" fillId="0" borderId="11" xfId="1" applyFont="1" applyFill="1" applyBorder="1" applyProtection="1"/>
    <xf numFmtId="0" fontId="12" fillId="0" borderId="80" xfId="1" applyFont="1" applyFill="1" applyBorder="1" applyProtection="1"/>
    <xf numFmtId="0" fontId="13" fillId="0" borderId="3" xfId="1" applyFont="1" applyFill="1" applyBorder="1" applyProtection="1"/>
    <xf numFmtId="0" fontId="9" fillId="0" borderId="47" xfId="1" applyFont="1" applyFill="1" applyBorder="1" applyAlignment="1" applyProtection="1">
      <alignment horizontal="right" vertical="center" wrapText="1"/>
    </xf>
    <xf numFmtId="0" fontId="12" fillId="0" borderId="19" xfId="1" applyFont="1" applyFill="1" applyBorder="1" applyAlignment="1" applyProtection="1"/>
    <xf numFmtId="0" fontId="12" fillId="0" borderId="8" xfId="1" applyFont="1" applyFill="1" applyBorder="1" applyProtection="1"/>
    <xf numFmtId="0" fontId="12" fillId="0" borderId="9" xfId="1" applyFont="1" applyFill="1" applyBorder="1" applyProtection="1"/>
    <xf numFmtId="0" fontId="11" fillId="0" borderId="71" xfId="1" applyFont="1" applyFill="1" applyBorder="1" applyAlignment="1" applyProtection="1"/>
    <xf numFmtId="2" fontId="11" fillId="0" borderId="13" xfId="1" applyNumberFormat="1" applyFont="1" applyFill="1" applyBorder="1" applyProtection="1"/>
    <xf numFmtId="2" fontId="11" fillId="0" borderId="14" xfId="1" applyNumberFormat="1" applyFont="1" applyFill="1" applyBorder="1" applyProtection="1"/>
    <xf numFmtId="0" fontId="12" fillId="0" borderId="81" xfId="1" applyFont="1" applyFill="1" applyBorder="1" applyAlignment="1" applyProtection="1">
      <alignment wrapText="1"/>
    </xf>
    <xf numFmtId="2" fontId="13" fillId="0" borderId="82" xfId="1" applyNumberFormat="1" applyFont="1" applyFill="1" applyBorder="1" applyAlignment="1" applyProtection="1">
      <alignment vertical="center"/>
    </xf>
    <xf numFmtId="2" fontId="9" fillId="0" borderId="49" xfId="1" applyNumberFormat="1" applyFont="1" applyFill="1" applyBorder="1" applyAlignment="1" applyProtection="1"/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7" fillId="0" borderId="27" xfId="0" applyFont="1" applyBorder="1" applyAlignment="1">
      <alignment horizontal="left" vertical="center" wrapText="1"/>
    </xf>
    <xf numFmtId="0" fontId="28" fillId="0" borderId="50" xfId="4" applyFont="1" applyBorder="1" applyAlignment="1">
      <alignment horizontal="left" vertical="center"/>
    </xf>
    <xf numFmtId="0" fontId="29" fillId="0" borderId="51" xfId="4" applyFont="1" applyBorder="1" applyAlignment="1">
      <alignment horizontal="left" vertical="center"/>
    </xf>
    <xf numFmtId="0" fontId="29" fillId="0" borderId="52" xfId="4" applyFont="1" applyBorder="1" applyAlignment="1">
      <alignment horizontal="left" vertical="center"/>
    </xf>
    <xf numFmtId="0" fontId="20" fillId="0" borderId="84" xfId="0" applyFont="1" applyBorder="1" applyAlignment="1">
      <alignment horizontal="left" vertical="center"/>
    </xf>
    <xf numFmtId="0" fontId="18" fillId="11" borderId="38" xfId="0" applyFont="1" applyFill="1" applyBorder="1" applyAlignment="1">
      <alignment horizontal="left" vertical="center"/>
    </xf>
    <xf numFmtId="0" fontId="26" fillId="0" borderId="27" xfId="0" applyFont="1" applyBorder="1" applyAlignment="1">
      <alignment horizontal="center" vertical="center" wrapText="1"/>
    </xf>
    <xf numFmtId="4" fontId="18" fillId="14" borderId="27" xfId="0" applyNumberFormat="1" applyFont="1" applyFill="1" applyBorder="1" applyAlignment="1">
      <alignment horizontal="left" vertical="center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4" fontId="30" fillId="0" borderId="27" xfId="0" applyNumberFormat="1" applyFont="1" applyBorder="1" applyAlignment="1">
      <alignment horizontal="left" wrapText="1"/>
    </xf>
    <xf numFmtId="4" fontId="20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2" fillId="11" borderId="41" xfId="0" applyFont="1" applyFill="1" applyBorder="1" applyAlignment="1">
      <alignment horizontal="left" vertical="center" wrapText="1"/>
    </xf>
    <xf numFmtId="0" fontId="22" fillId="11" borderId="83" xfId="0" applyFont="1" applyFill="1" applyBorder="1" applyAlignment="1">
      <alignment horizontal="left" vertical="center" wrapText="1"/>
    </xf>
    <xf numFmtId="0" fontId="22" fillId="11" borderId="46" xfId="0" applyFont="1" applyFill="1" applyBorder="1" applyAlignment="1">
      <alignment horizontal="left" vertical="center" wrapText="1"/>
    </xf>
    <xf numFmtId="0" fontId="22" fillId="11" borderId="27" xfId="0" applyFont="1" applyFill="1" applyBorder="1" applyAlignment="1">
      <alignment horizontal="left" vertical="center"/>
    </xf>
    <xf numFmtId="0" fontId="28" fillId="0" borderId="47" xfId="4" applyFont="1" applyBorder="1" applyAlignment="1">
      <alignment horizontal="left" vertical="center"/>
    </xf>
    <xf numFmtId="0" fontId="28" fillId="0" borderId="23" xfId="4" applyFont="1" applyBorder="1" applyAlignment="1">
      <alignment horizontal="left" vertical="center"/>
    </xf>
    <xf numFmtId="0" fontId="28" fillId="0" borderId="48" xfId="4" applyFont="1" applyBorder="1" applyAlignment="1">
      <alignment horizontal="left" vertical="center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3" fillId="0" borderId="71" xfId="1" applyFont="1" applyFill="1" applyBorder="1" applyAlignment="1" applyProtection="1">
      <alignment horizontal="left"/>
    </xf>
    <xf numFmtId="0" fontId="13" fillId="0" borderId="25" xfId="1" applyFont="1" applyFill="1" applyBorder="1" applyAlignment="1" applyProtection="1">
      <alignment horizontal="left"/>
    </xf>
    <xf numFmtId="0" fontId="13" fillId="0" borderId="72" xfId="1" applyFont="1" applyFill="1" applyBorder="1" applyAlignment="1" applyProtection="1">
      <alignment horizontal="left"/>
    </xf>
    <xf numFmtId="0" fontId="9" fillId="0" borderId="22" xfId="1" applyFont="1" applyFill="1" applyBorder="1" applyAlignment="1" applyProtection="1">
      <alignment horizontal="left" vertical="center" wrapText="1"/>
    </xf>
    <xf numFmtId="0" fontId="9" fillId="0" borderId="23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2" xfId="1" applyFont="1" applyFill="1" applyAlignment="1" applyProtection="1">
      <alignment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2" xfId="1" applyFont="1" applyFill="1" applyAlignment="1" applyProtection="1">
      <alignment horizontal="left" vertical="center" wrapText="1"/>
    </xf>
    <xf numFmtId="2" fontId="11" fillId="0" borderId="25" xfId="1" applyNumberFormat="1" applyFont="1" applyFill="1" applyBorder="1" applyAlignment="1" applyProtection="1">
      <alignment horizontal="left"/>
    </xf>
    <xf numFmtId="0" fontId="11" fillId="0" borderId="72" xfId="1" applyFont="1" applyFill="1" applyBorder="1" applyAlignment="1" applyProtection="1">
      <alignment horizontal="left"/>
    </xf>
    <xf numFmtId="0" fontId="12" fillId="0" borderId="64" xfId="1" applyFont="1" applyFill="1" applyBorder="1" applyAlignment="1" applyProtection="1">
      <alignment horizontal="left" vertical="center" wrapText="1"/>
    </xf>
    <xf numFmtId="0" fontId="12" fillId="0" borderId="65" xfId="1" applyFont="1" applyFill="1" applyBorder="1" applyAlignment="1" applyProtection="1">
      <alignment horizontal="left" vertical="center" wrapText="1"/>
    </xf>
    <xf numFmtId="0" fontId="11" fillId="0" borderId="10" xfId="1" applyFont="1" applyFill="1" applyBorder="1" applyAlignment="1" applyProtection="1">
      <alignment horizontal="left" wrapText="1"/>
    </xf>
    <xf numFmtId="0" fontId="11" fillId="0" borderId="2" xfId="1" applyFont="1" applyFill="1" applyAlignment="1" applyProtection="1">
      <alignment horizontal="left" wrapText="1"/>
    </xf>
    <xf numFmtId="0" fontId="11" fillId="0" borderId="15" xfId="1" applyFont="1" applyFill="1" applyBorder="1" applyAlignment="1" applyProtection="1">
      <alignment horizontal="left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1" fillId="0" borderId="1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2" fillId="0" borderId="77" xfId="1" applyFont="1" applyFill="1" applyBorder="1" applyAlignment="1" applyProtection="1">
      <alignment horizontal="left" vertical="center"/>
    </xf>
    <xf numFmtId="0" fontId="12" fillId="0" borderId="78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2" fillId="0" borderId="79" xfId="1" applyFont="1" applyFill="1" applyBorder="1" applyAlignment="1" applyProtection="1">
      <alignment horizontal="left" vertical="center"/>
    </xf>
    <xf numFmtId="2" fontId="13" fillId="0" borderId="4" xfId="1" applyNumberFormat="1" applyFont="1" applyFill="1" applyBorder="1" applyAlignment="1" applyProtection="1">
      <alignment horizontal="right" vertical="center"/>
    </xf>
    <xf numFmtId="2" fontId="13" fillId="0" borderId="5" xfId="1" applyNumberFormat="1" applyFont="1" applyFill="1" applyBorder="1" applyAlignment="1" applyProtection="1">
      <alignment horizontal="right" vertical="center"/>
    </xf>
    <xf numFmtId="0" fontId="4" fillId="0" borderId="22" xfId="1" applyFont="1" applyFill="1" applyBorder="1" applyAlignment="1" applyProtection="1">
      <alignment horizontal="center"/>
    </xf>
    <xf numFmtId="0" fontId="4" fillId="0" borderId="23" xfId="1" applyFont="1" applyFill="1" applyBorder="1" applyAlignment="1" applyProtection="1">
      <alignment horizontal="center"/>
    </xf>
    <xf numFmtId="0" fontId="4" fillId="0" borderId="24" xfId="1" applyFont="1" applyFill="1" applyBorder="1" applyAlignment="1" applyProtection="1">
      <alignment horizontal="center"/>
    </xf>
    <xf numFmtId="0" fontId="16" fillId="0" borderId="22" xfId="1" applyFont="1" applyFill="1" applyBorder="1" applyAlignment="1" applyProtection="1">
      <alignment horizontal="center"/>
    </xf>
    <xf numFmtId="0" fontId="16" fillId="0" borderId="23" xfId="1" applyFont="1" applyFill="1" applyBorder="1" applyAlignment="1" applyProtection="1">
      <alignment horizontal="center"/>
    </xf>
    <xf numFmtId="0" fontId="16" fillId="0" borderId="24" xfId="1" applyFont="1" applyFill="1" applyBorder="1" applyAlignment="1" applyProtection="1">
      <alignment horizontal="center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43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left"/>
    </xf>
    <xf numFmtId="0" fontId="11" fillId="0" borderId="74" xfId="1" applyFont="1" applyFill="1" applyBorder="1" applyAlignment="1" applyProtection="1">
      <alignment horizontal="left"/>
    </xf>
    <xf numFmtId="0" fontId="11" fillId="0" borderId="70" xfId="1" applyFont="1" applyFill="1" applyBorder="1" applyAlignment="1" applyProtection="1">
      <alignment horizontal="left"/>
    </xf>
    <xf numFmtId="0" fontId="9" fillId="0" borderId="47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/>
    </xf>
    <xf numFmtId="0" fontId="9" fillId="0" borderId="24" xfId="1" applyFont="1" applyFill="1" applyBorder="1" applyAlignment="1" applyProtection="1">
      <alignment horizontal="left"/>
    </xf>
    <xf numFmtId="0" fontId="12" fillId="0" borderId="20" xfId="1" applyFont="1" applyFill="1" applyBorder="1" applyAlignment="1" applyProtection="1">
      <alignment horizontal="left" wrapText="1"/>
    </xf>
    <xf numFmtId="0" fontId="12" fillId="0" borderId="73" xfId="1" applyFont="1" applyFill="1" applyBorder="1" applyAlignment="1" applyProtection="1">
      <alignment horizontal="left" wrapText="1"/>
    </xf>
    <xf numFmtId="0" fontId="12" fillId="0" borderId="68" xfId="1" applyFont="1" applyFill="1" applyBorder="1" applyAlignment="1" applyProtection="1">
      <alignment horizontal="left" vertical="center" wrapText="1"/>
    </xf>
    <xf numFmtId="0" fontId="12" fillId="0" borderId="67" xfId="1" applyFont="1" applyFill="1" applyBorder="1" applyAlignment="1" applyProtection="1">
      <alignment horizontal="left" vertical="center" wrapText="1"/>
    </xf>
    <xf numFmtId="0" fontId="12" fillId="0" borderId="69" xfId="1" applyFont="1" applyFill="1" applyBorder="1" applyAlignment="1" applyProtection="1">
      <alignment horizontal="left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304800</xdr:rowOff>
        </xdr:from>
        <xdr:to>
          <xdr:col>5</xdr:col>
          <xdr:colOff>1257300</xdr:colOff>
          <xdr:row>13</xdr:row>
          <xdr:rowOff>99060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342900</xdr:rowOff>
        </xdr:from>
        <xdr:to>
          <xdr:col>5</xdr:col>
          <xdr:colOff>1104900</xdr:colOff>
          <xdr:row>14</xdr:row>
          <xdr:rowOff>137160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327660</xdr:rowOff>
        </xdr:from>
        <xdr:to>
          <xdr:col>5</xdr:col>
          <xdr:colOff>1066800</xdr:colOff>
          <xdr:row>15</xdr:row>
          <xdr:rowOff>129540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777240</xdr:colOff>
          <xdr:row>15</xdr:row>
          <xdr:rowOff>556260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8BC51E-18F2-F847-8107-F33E522255BF}" name="Tabuľka134" displayName="Tabuľka134" ref="B6:L33" headerRowCount="0" totalsRowCount="1" headerRowDxfId="34" dataDxfId="33" totalsRowDxfId="32">
  <tableColumns count="11">
    <tableColumn id="1" xr3:uid="{675DDE1B-7814-D64B-94D1-AC9F07894E28}" name="Stĺpec1" headerRowDxfId="31" dataDxfId="30" totalsRowDxfId="29"/>
    <tableColumn id="2" xr3:uid="{C5943778-0533-424E-BDBC-D522C89CA8F3}" name="Stĺpec2" headerRowDxfId="28" dataDxfId="27" totalsRowDxfId="26"/>
    <tableColumn id="3" xr3:uid="{82EEFEB2-34C8-764D-B7AC-C5F8418A0BAF}" name="Stĺpec3" headerRowDxfId="25" dataDxfId="24" totalsRowDxfId="23"/>
    <tableColumn id="13" xr3:uid="{33BC4AF3-B9B2-2542-9DD4-0CC75028E516}" name="Stĺpec12" headerRowDxfId="22" dataDxfId="21" totalsRowDxfId="20"/>
    <tableColumn id="4" xr3:uid="{FBDD9AD3-F68A-5A41-8B67-B2DEF15587EC}" name="Stĺpec4" headerRowDxfId="19" dataDxfId="18" totalsRowDxfId="17"/>
    <tableColumn id="5" xr3:uid="{D2FDE132-8D30-B341-B796-2F162DD3B233}" name="Stĺpec5" headerRowDxfId="16" dataDxfId="15" totalsRowDxfId="14"/>
    <tableColumn id="6" xr3:uid="{C7DEEC87-7443-474C-AB03-01823E558563}" name="Stĺpec6" headerRowDxfId="13" dataDxfId="12" totalsRowDxfId="11"/>
    <tableColumn id="10" xr3:uid="{EDC77E5A-05AC-D34F-B6F4-5FFCD630C324}" name="Stĺpec10" headerRowDxfId="10" dataDxfId="9" totalsRowDxfId="8"/>
    <tableColumn id="7" xr3:uid="{5E01AD38-8726-F742-8752-7BB3BA48559F}" name="Stĺpec7" headerRowDxfId="7" dataDxfId="6" totalsRowDxfId="5"/>
    <tableColumn id="8" xr3:uid="{20E1732C-1155-0648-AD08-D12AAA35864D}" name="Stĺpec8" totalsRowFunction="custom" headerRowDxfId="4" dataDxfId="3" totalsRowDxfId="2">
      <totalsRowFormula>SUM(K25:K32)</totalsRowFormula>
    </tableColumn>
    <tableColumn id="9" xr3:uid="{93EFA01E-6BE5-A341-9CC1-6FBBEF715B6B}" name="Stĺpec9" totalsRowFunction="custom" dataDxfId="1" totalsRowDxfId="0">
      <totalsRowFormula>SUM(L25:L32)</totalsRow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L22" sqref="L22"/>
    </sheetView>
  </sheetViews>
  <sheetFormatPr defaultColWidth="9.109375" defaultRowHeight="14.4" x14ac:dyDescent="0.3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77734375" style="15" customWidth="1"/>
    <col min="7" max="7" width="19.7773437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77734375" style="14" bestFit="1" customWidth="1"/>
    <col min="12" max="12" width="15" style="14" bestFit="1" customWidth="1"/>
    <col min="13" max="13" width="16.7773437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77734375" style="14" bestFit="1" customWidth="1"/>
    <col min="21" max="21" width="15" style="14" bestFit="1" customWidth="1"/>
    <col min="22" max="16384" width="9.109375" style="14"/>
  </cols>
  <sheetData>
    <row r="1" spans="2:11" ht="15" thickBot="1" x14ac:dyDescent="0.35"/>
    <row r="2" spans="2:11" ht="36.75" customHeight="1" thickBot="1" x14ac:dyDescent="0.35">
      <c r="B2" s="186" t="s">
        <v>0</v>
      </c>
      <c r="C2" s="187"/>
      <c r="D2" s="187"/>
      <c r="E2" s="187"/>
      <c r="F2" s="187"/>
      <c r="G2" s="187"/>
      <c r="H2" s="187"/>
      <c r="I2" s="187"/>
      <c r="J2" s="187"/>
      <c r="K2" s="188"/>
    </row>
    <row r="3" spans="2:11" ht="43.8" thickBot="1" x14ac:dyDescent="0.3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">
      <c r="B4" s="22">
        <v>1</v>
      </c>
      <c r="C4" s="23" t="s">
        <v>11</v>
      </c>
      <c r="D4" s="24" t="s">
        <v>12</v>
      </c>
      <c r="E4" s="25">
        <v>582000</v>
      </c>
      <c r="F4" s="25">
        <v>0</v>
      </c>
      <c r="G4" s="26" t="s">
        <v>13</v>
      </c>
      <c r="H4" s="27">
        <f>E4</f>
        <v>582000</v>
      </c>
      <c r="I4" s="28">
        <f>H4/H$14*100</f>
        <v>92.38095238095238</v>
      </c>
      <c r="J4" s="29">
        <f t="shared" ref="J4:J6" si="0">IF(I4=0,0,(E4-F4)/I4)</f>
        <v>6300</v>
      </c>
      <c r="K4" s="30">
        <f t="shared" ref="K4:K5" si="1">IF((E4-F4)=0,0,H4/(E4-F4))</f>
        <v>1</v>
      </c>
    </row>
    <row r="5" spans="2:11" x14ac:dyDescent="0.3">
      <c r="B5" s="22">
        <v>2</v>
      </c>
      <c r="C5" s="31" t="s">
        <v>14</v>
      </c>
      <c r="D5" s="32" t="s">
        <v>15</v>
      </c>
      <c r="E5" s="33">
        <v>9</v>
      </c>
      <c r="F5" s="33">
        <v>4.3099999999999996</v>
      </c>
      <c r="G5" s="26" t="s">
        <v>16</v>
      </c>
      <c r="H5" s="34">
        <v>36000</v>
      </c>
      <c r="I5" s="35">
        <f t="shared" ref="I5:I13" si="2">H5/H$14*100</f>
        <v>5.7142857142857144</v>
      </c>
      <c r="J5" s="29">
        <f t="shared" si="0"/>
        <v>0.82075000000000009</v>
      </c>
      <c r="K5" s="30">
        <f t="shared" si="1"/>
        <v>7675.9061833688693</v>
      </c>
    </row>
    <row r="6" spans="2:11" ht="28.8" x14ac:dyDescent="0.3">
      <c r="B6" s="22">
        <v>3</v>
      </c>
      <c r="C6" s="31" t="s">
        <v>17</v>
      </c>
      <c r="D6" s="32" t="s">
        <v>18</v>
      </c>
      <c r="E6" s="33">
        <v>45</v>
      </c>
      <c r="F6" s="33">
        <v>0</v>
      </c>
      <c r="G6" s="26" t="s">
        <v>19</v>
      </c>
      <c r="H6" s="34">
        <v>12000</v>
      </c>
      <c r="I6" s="35">
        <f t="shared" si="2"/>
        <v>1.9047619047619049</v>
      </c>
      <c r="J6" s="29">
        <f t="shared" si="0"/>
        <v>23.625</v>
      </c>
      <c r="K6" s="30">
        <f>IF((E6-F6)=0,0,H6/(E6-F6))</f>
        <v>266.66666666666669</v>
      </c>
    </row>
    <row r="7" spans="2:11" x14ac:dyDescent="0.3">
      <c r="B7" s="22">
        <v>4</v>
      </c>
      <c r="C7" s="31" t="s">
        <v>20</v>
      </c>
      <c r="D7" s="32" t="s">
        <v>20</v>
      </c>
      <c r="E7" s="33">
        <v>0</v>
      </c>
      <c r="F7" s="33">
        <v>0</v>
      </c>
      <c r="G7" s="26" t="s">
        <v>19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">
      <c r="B8" s="22">
        <v>5</v>
      </c>
      <c r="C8" s="36" t="s">
        <v>20</v>
      </c>
      <c r="D8" s="37" t="s">
        <v>20</v>
      </c>
      <c r="E8" s="38">
        <v>0</v>
      </c>
      <c r="F8" s="33">
        <v>0</v>
      </c>
      <c r="G8" s="26" t="s">
        <v>19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">
      <c r="B9" s="22">
        <v>6</v>
      </c>
      <c r="C9" s="36" t="s">
        <v>20</v>
      </c>
      <c r="D9" s="37" t="s">
        <v>20</v>
      </c>
      <c r="E9" s="38">
        <v>0</v>
      </c>
      <c r="F9" s="33">
        <v>0</v>
      </c>
      <c r="G9" s="26" t="s">
        <v>19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">
      <c r="B10" s="22">
        <v>7</v>
      </c>
      <c r="C10" s="36" t="s">
        <v>20</v>
      </c>
      <c r="D10" s="37" t="s">
        <v>20</v>
      </c>
      <c r="E10" s="38">
        <v>0</v>
      </c>
      <c r="F10" s="33">
        <v>0</v>
      </c>
      <c r="G10" s="26" t="s">
        <v>19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">
      <c r="B11" s="22">
        <v>8</v>
      </c>
      <c r="C11" s="36" t="s">
        <v>20</v>
      </c>
      <c r="D11" s="37" t="s">
        <v>20</v>
      </c>
      <c r="E11" s="38">
        <v>0</v>
      </c>
      <c r="F11" s="33">
        <v>0</v>
      </c>
      <c r="G11" s="26" t="s">
        <v>19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">
      <c r="B12" s="22">
        <v>9</v>
      </c>
      <c r="C12" s="36" t="s">
        <v>20</v>
      </c>
      <c r="D12" s="37" t="s">
        <v>20</v>
      </c>
      <c r="E12" s="38">
        <v>0</v>
      </c>
      <c r="F12" s="33">
        <v>0</v>
      </c>
      <c r="G12" s="26" t="s">
        <v>19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">
      <c r="B13" s="22">
        <v>10</v>
      </c>
      <c r="C13" s="36" t="s">
        <v>20</v>
      </c>
      <c r="D13" s="37" t="s">
        <v>20</v>
      </c>
      <c r="E13" s="38">
        <v>0</v>
      </c>
      <c r="F13" s="33">
        <v>0</v>
      </c>
      <c r="G13" s="26" t="s">
        <v>19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5">
      <c r="B14" s="40"/>
      <c r="C14" s="41" t="s">
        <v>21</v>
      </c>
      <c r="D14" s="42"/>
      <c r="E14" s="42"/>
      <c r="F14" s="42"/>
      <c r="G14" s="42"/>
      <c r="H14" s="43">
        <f>SUM(H4:H13)</f>
        <v>630000</v>
      </c>
      <c r="I14" s="44">
        <f>SUM(I4:I13)</f>
        <v>99.999999999999986</v>
      </c>
      <c r="J14" s="45"/>
      <c r="K14" s="46"/>
    </row>
    <row r="15" spans="2:11" ht="15" thickBot="1" x14ac:dyDescent="0.35"/>
    <row r="16" spans="2:11" ht="35.25" customHeight="1" x14ac:dyDescent="0.3">
      <c r="B16" s="218" t="s">
        <v>22</v>
      </c>
      <c r="C16" s="219"/>
      <c r="D16" s="219"/>
      <c r="E16" s="219"/>
      <c r="F16" s="219"/>
      <c r="G16" s="219"/>
      <c r="H16" s="219"/>
      <c r="I16" s="219"/>
      <c r="J16" s="220"/>
    </row>
    <row r="17" spans="2:10" x14ac:dyDescent="0.3">
      <c r="B17" s="221" t="s">
        <v>1</v>
      </c>
      <c r="C17" s="191" t="s">
        <v>2</v>
      </c>
      <c r="D17" s="189" t="s">
        <v>23</v>
      </c>
      <c r="E17" s="223" t="s">
        <v>24</v>
      </c>
      <c r="F17" s="224"/>
      <c r="G17" s="225" t="s">
        <v>25</v>
      </c>
      <c r="H17" s="226"/>
      <c r="I17" s="227" t="s">
        <v>26</v>
      </c>
      <c r="J17" s="224"/>
    </row>
    <row r="18" spans="2:10" x14ac:dyDescent="0.3">
      <c r="B18" s="222"/>
      <c r="C18" s="192"/>
      <c r="D18" s="190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3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92.38095238095238</v>
      </c>
      <c r="E19" s="54">
        <v>30000</v>
      </c>
      <c r="F19" s="55">
        <f>IF(I4=100,"0",IF((E4-F4)=0,0,(IF(G4="čím menej, tým lepšie",(I4*(E4-E19)/(E4-F4)),(I4*(E19-F4)/(E4-F4))))))</f>
        <v>87.61904761904762</v>
      </c>
      <c r="G19" s="54">
        <v>15000</v>
      </c>
      <c r="H19" s="56">
        <f>IF(I4=100,"0",IF((E4-F4)=0,0,IF(G4="čím menej, tým lepšie",(I4*(E4-G19)/(E4-F4)),(I4*(G19-F4)/(E4-F4)))))</f>
        <v>90</v>
      </c>
      <c r="I19" s="54">
        <v>0</v>
      </c>
      <c r="J19" s="55">
        <f>IF(I4=100,"0",IF((E4-F4)=0,0,IF(G4="čím menej, tým lepšie",(I4*(E4-I19)/(E4-F4)),(I4*(I19-F4)/(E4-F4)))))</f>
        <v>92.38095238095238</v>
      </c>
    </row>
    <row r="20" spans="2:10" ht="15" customHeight="1" x14ac:dyDescent="0.3">
      <c r="B20" s="47">
        <v>2</v>
      </c>
      <c r="C20" s="52" t="str">
        <v>Garantovaná hodinová mzda pracovníka</v>
      </c>
      <c r="D20" s="53">
        <v>5.7142857142857144</v>
      </c>
      <c r="E20" s="54">
        <v>9</v>
      </c>
      <c r="F20" s="55">
        <f>IF(I5=100,"0",IF((E5-F5)=0,0,(IF(G5="čím menej, tým lepšie",(I5*(E5-E20)/(E5-F5)),(I5*(E20-F5)/(E5-F5))))))</f>
        <v>5.7142857142857144</v>
      </c>
      <c r="G20" s="54">
        <v>8</v>
      </c>
      <c r="H20" s="56">
        <f t="shared" ref="H20:H28" si="5">IF(I5=100,"0",IF((E5-F5)=0,0,IF(G5="čím menej, tým lepšie",(I5*(E5-G20)/(E5-F5)),(I5*(G20-F5)/(E5-F5)))))</f>
        <v>4.4958879074017668</v>
      </c>
      <c r="I20" s="54">
        <v>7</v>
      </c>
      <c r="J20" s="55">
        <f t="shared" ref="J20:J28" si="6">IF(I5=100,"0",IF((E5-F5)=0,0,IF(G5="čím menej, tým lepšie",(I5*(E5-I20)/(E5-F5)),(I5*(I20-F5)/(E5-F5)))))</f>
        <v>3.2774901005178192</v>
      </c>
    </row>
    <row r="21" spans="2:10" ht="15.75" customHeight="1" x14ac:dyDescent="0.3">
      <c r="B21" s="47">
        <v>3</v>
      </c>
      <c r="C21" s="52" t="str">
        <v>Skúsenosti zodpovedného zástupcu poskytovateľa služieb</v>
      </c>
      <c r="D21" s="53">
        <v>1.9047619047619049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3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35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93.333333333333329</v>
      </c>
      <c r="G29" s="64"/>
      <c r="H29" s="63">
        <f t="shared" ref="H29:J29" si="8">SUM(H19:H28)</f>
        <v>94.495887907401766</v>
      </c>
      <c r="I29" s="64"/>
      <c r="J29" s="65">
        <f t="shared" si="8"/>
        <v>95.658442481470203</v>
      </c>
    </row>
    <row r="31" spans="2:10" ht="36.75" customHeight="1" x14ac:dyDescent="0.3">
      <c r="B31" s="193" t="s">
        <v>31</v>
      </c>
      <c r="C31" s="194"/>
      <c r="D31" s="194"/>
      <c r="E31" s="194"/>
      <c r="F31" s="194"/>
      <c r="G31" s="194"/>
      <c r="H31" s="194"/>
      <c r="I31" s="194"/>
      <c r="J31" s="195"/>
    </row>
    <row r="32" spans="2:10" x14ac:dyDescent="0.3">
      <c r="B32" s="196" t="s">
        <v>1</v>
      </c>
      <c r="C32" s="198" t="s">
        <v>2</v>
      </c>
      <c r="D32" s="199"/>
      <c r="E32" s="206" t="s">
        <v>24</v>
      </c>
      <c r="F32" s="207"/>
      <c r="G32" s="204" t="s">
        <v>25</v>
      </c>
      <c r="H32" s="205"/>
      <c r="I32" s="202" t="s">
        <v>26</v>
      </c>
      <c r="J32" s="203"/>
    </row>
    <row r="33" spans="2:10" x14ac:dyDescent="0.3">
      <c r="B33" s="197"/>
      <c r="C33" s="200"/>
      <c r="D33" s="201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3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-28324.093816631132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-20648.18763326226</v>
      </c>
    </row>
    <row r="36" spans="2:10" x14ac:dyDescent="0.3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3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35">
      <c r="B44" s="82"/>
      <c r="C44" s="83" t="s">
        <v>30</v>
      </c>
      <c r="D44" s="83"/>
      <c r="E44" s="83"/>
      <c r="F44" s="84">
        <f>SUM(F34:F43)</f>
        <v>-6000</v>
      </c>
      <c r="G44" s="84"/>
      <c r="H44" s="84">
        <f t="shared" ref="H44:J44" si="15">SUM(H34:H43)</f>
        <v>-13324.093816631132</v>
      </c>
      <c r="I44" s="84"/>
      <c r="J44" s="85">
        <f t="shared" si="15"/>
        <v>-20648.18763326226</v>
      </c>
    </row>
    <row r="45" spans="2:10" ht="15" thickBot="1" x14ac:dyDescent="0.35"/>
    <row r="46" spans="2:10" ht="36" customHeight="1" thickBot="1" x14ac:dyDescent="0.35">
      <c r="B46" s="228" t="s">
        <v>34</v>
      </c>
      <c r="C46" s="229"/>
      <c r="D46" s="229"/>
      <c r="E46" s="229"/>
      <c r="F46" s="229"/>
      <c r="G46" s="229"/>
      <c r="H46" s="229"/>
      <c r="I46" s="229"/>
      <c r="J46" s="230"/>
    </row>
    <row r="47" spans="2:10" ht="15.75" customHeight="1" x14ac:dyDescent="0.3">
      <c r="B47" s="212" t="s">
        <v>1</v>
      </c>
      <c r="C47" s="208" t="s">
        <v>2</v>
      </c>
      <c r="D47" s="209"/>
      <c r="E47" s="212" t="s">
        <v>24</v>
      </c>
      <c r="F47" s="213"/>
      <c r="G47" s="214" t="s">
        <v>25</v>
      </c>
      <c r="H47" s="215"/>
      <c r="I47" s="216" t="s">
        <v>26</v>
      </c>
      <c r="J47" s="217"/>
    </row>
    <row r="48" spans="2:10" x14ac:dyDescent="0.3">
      <c r="B48" s="231"/>
      <c r="C48" s="210"/>
      <c r="D48" s="211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3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7675.9061833688693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15351.812366737739</v>
      </c>
    </row>
    <row r="51" spans="2:10" x14ac:dyDescent="0.3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 x14ac:dyDescent="0.3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3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35">
      <c r="B59" s="101"/>
      <c r="C59" s="102" t="s">
        <v>30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34675.906183368868</v>
      </c>
      <c r="I59" s="103"/>
      <c r="J59" s="104">
        <f t="shared" si="22"/>
        <v>27351.812366737737</v>
      </c>
    </row>
    <row r="61" spans="2:10" x14ac:dyDescent="0.3">
      <c r="C61" s="14"/>
      <c r="D61" s="14"/>
      <c r="E61" s="14"/>
      <c r="F61" s="14"/>
      <c r="G61" s="14"/>
      <c r="H61" s="14"/>
    </row>
    <row r="62" spans="2:10" ht="30.75" customHeight="1" x14ac:dyDescent="0.3">
      <c r="C62" s="14"/>
      <c r="D62" s="14"/>
      <c r="E62" s="14"/>
      <c r="F62" s="14"/>
      <c r="G62" s="14"/>
      <c r="H62" s="14"/>
    </row>
    <row r="63" spans="2:10" x14ac:dyDescent="0.3">
      <c r="C63" s="14"/>
      <c r="D63" s="14"/>
      <c r="E63" s="14"/>
      <c r="F63" s="14"/>
      <c r="G63" s="14"/>
      <c r="H63" s="14"/>
    </row>
    <row r="64" spans="2:10" x14ac:dyDescent="0.3">
      <c r="C64" s="14"/>
      <c r="D64" s="14"/>
      <c r="E64" s="14"/>
      <c r="F64" s="14"/>
      <c r="G64" s="14"/>
      <c r="H64" s="14"/>
    </row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ht="15.75" customHeight="1" x14ac:dyDescent="0.3"/>
    <row r="73" s="14" customFormat="1" ht="15.75" customHeigh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65A8-2AC1-C740-AEBD-B9F6E41AD7D6}">
  <dimension ref="B1:Q54"/>
  <sheetViews>
    <sheetView zoomScale="90" zoomScaleNormal="90" workbookViewId="0">
      <selection activeCell="B2" sqref="B2:L2"/>
    </sheetView>
  </sheetViews>
  <sheetFormatPr defaultColWidth="17.6640625" defaultRowHeight="15.6" x14ac:dyDescent="0.3"/>
  <cols>
    <col min="1" max="1" width="5.77734375" style="121" customWidth="1"/>
    <col min="2" max="2" width="58.44140625" style="121" bestFit="1" customWidth="1"/>
    <col min="3" max="3" width="20.77734375" style="121" customWidth="1"/>
    <col min="4" max="4" width="20.77734375" style="144" customWidth="1"/>
    <col min="5" max="6" width="20.77734375" style="121" customWidth="1"/>
    <col min="7" max="12" width="20.77734375" style="120" customWidth="1"/>
    <col min="13" max="13" width="42.109375" style="120" customWidth="1"/>
    <col min="14" max="14" width="56.6640625" style="120" customWidth="1"/>
    <col min="15" max="15" width="11.77734375" style="133" customWidth="1"/>
    <col min="16" max="16" width="11.44140625" style="133" bestFit="1" customWidth="1"/>
    <col min="17" max="16384" width="17.6640625" style="121"/>
  </cols>
  <sheetData>
    <row r="1" spans="2:16" ht="16.2" thickBot="1" x14ac:dyDescent="0.35"/>
    <row r="2" spans="2:16" ht="55.05" customHeight="1" thickBot="1" x14ac:dyDescent="0.35">
      <c r="B2" s="233" t="s">
        <v>35</v>
      </c>
      <c r="C2" s="234"/>
      <c r="D2" s="234"/>
      <c r="E2" s="234"/>
      <c r="F2" s="234"/>
      <c r="G2" s="234"/>
      <c r="H2" s="234"/>
      <c r="I2" s="234"/>
      <c r="J2" s="234"/>
      <c r="K2" s="234"/>
      <c r="L2" s="235"/>
    </row>
    <row r="3" spans="2:16" ht="55.05" customHeight="1" x14ac:dyDescent="0.3">
      <c r="B3" s="236" t="s">
        <v>36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2:16" ht="55.05" customHeight="1" x14ac:dyDescent="0.3">
      <c r="B4" s="134"/>
      <c r="C4" s="135"/>
      <c r="D4" s="135"/>
      <c r="E4" s="135"/>
      <c r="F4" s="135"/>
      <c r="G4" s="135"/>
      <c r="H4" s="135"/>
      <c r="I4" s="135"/>
      <c r="J4" s="135"/>
      <c r="K4" s="135"/>
      <c r="L4" s="136"/>
    </row>
    <row r="5" spans="2:16" s="137" customFormat="1" ht="55.05" customHeight="1" x14ac:dyDescent="0.3">
      <c r="B5" s="237" t="s">
        <v>37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2:16" ht="55.05" customHeight="1" x14ac:dyDescent="0.3">
      <c r="B6" s="105" t="s">
        <v>38</v>
      </c>
      <c r="C6" s="106" t="s">
        <v>39</v>
      </c>
      <c r="D6" s="107" t="s">
        <v>40</v>
      </c>
      <c r="E6" s="106" t="s">
        <v>41</v>
      </c>
      <c r="F6" s="106" t="s">
        <v>42</v>
      </c>
      <c r="G6" s="107" t="s">
        <v>43</v>
      </c>
      <c r="H6" s="107" t="s">
        <v>44</v>
      </c>
      <c r="I6" s="107" t="s">
        <v>45</v>
      </c>
      <c r="J6" s="107" t="s">
        <v>46</v>
      </c>
      <c r="K6" s="107" t="s">
        <v>47</v>
      </c>
      <c r="L6" s="107" t="s">
        <v>48</v>
      </c>
      <c r="M6" s="121"/>
      <c r="N6" s="121"/>
      <c r="O6" s="121"/>
      <c r="P6" s="121"/>
    </row>
    <row r="7" spans="2:16" ht="55.05" customHeight="1" x14ac:dyDescent="0.3">
      <c r="B7" s="108" t="s">
        <v>49</v>
      </c>
      <c r="C7" s="109">
        <v>213</v>
      </c>
      <c r="D7" s="110">
        <v>3726.37</v>
      </c>
      <c r="E7" s="110" t="s">
        <v>50</v>
      </c>
      <c r="F7" s="109" t="s">
        <v>51</v>
      </c>
      <c r="G7" s="113" t="s">
        <v>52</v>
      </c>
      <c r="H7" s="150"/>
      <c r="I7" s="111">
        <f>(D7*H7)*4.348</f>
        <v>0</v>
      </c>
      <c r="J7" s="111">
        <f>I7*1.2</f>
        <v>0</v>
      </c>
      <c r="K7" s="111">
        <f>I7*48</f>
        <v>0</v>
      </c>
      <c r="L7" s="112">
        <f>K7*1.2</f>
        <v>0</v>
      </c>
      <c r="M7" s="121"/>
      <c r="N7" s="121"/>
      <c r="O7" s="121"/>
      <c r="P7" s="121"/>
    </row>
    <row r="8" spans="2:16" ht="55.05" customHeight="1" x14ac:dyDescent="0.3">
      <c r="B8" s="108" t="s">
        <v>53</v>
      </c>
      <c r="C8" s="109">
        <v>52</v>
      </c>
      <c r="D8" s="110">
        <v>1033.75</v>
      </c>
      <c r="E8" s="110" t="s">
        <v>50</v>
      </c>
      <c r="F8" s="109" t="s">
        <v>54</v>
      </c>
      <c r="G8" s="113" t="s">
        <v>52</v>
      </c>
      <c r="H8" s="150"/>
      <c r="I8" s="111">
        <f>(D8*H8)*4.348</f>
        <v>0</v>
      </c>
      <c r="J8" s="111">
        <f t="shared" ref="J8:J21" si="0">I8*1.2</f>
        <v>0</v>
      </c>
      <c r="K8" s="111">
        <f t="shared" ref="K8:K21" si="1">I8*48</f>
        <v>0</v>
      </c>
      <c r="L8" s="112">
        <f t="shared" ref="L8:L21" si="2">K8*1.2</f>
        <v>0</v>
      </c>
      <c r="M8" s="121"/>
      <c r="N8" s="121"/>
      <c r="O8" s="121"/>
      <c r="P8" s="121"/>
    </row>
    <row r="9" spans="2:16" ht="55.05" customHeight="1" x14ac:dyDescent="0.3">
      <c r="B9" s="108" t="s">
        <v>55</v>
      </c>
      <c r="C9" s="109">
        <v>10</v>
      </c>
      <c r="D9" s="110">
        <v>129.52000000000001</v>
      </c>
      <c r="E9" s="110" t="s">
        <v>50</v>
      </c>
      <c r="F9" s="109" t="s">
        <v>54</v>
      </c>
      <c r="G9" s="113" t="s">
        <v>52</v>
      </c>
      <c r="H9" s="150"/>
      <c r="I9" s="111">
        <f>(D9*H9)*4.348</f>
        <v>0</v>
      </c>
      <c r="J9" s="111">
        <f t="shared" si="0"/>
        <v>0</v>
      </c>
      <c r="K9" s="111">
        <f t="shared" si="1"/>
        <v>0</v>
      </c>
      <c r="L9" s="112">
        <f t="shared" si="2"/>
        <v>0</v>
      </c>
      <c r="M9" s="121"/>
      <c r="N9" s="121"/>
      <c r="O9" s="121"/>
      <c r="P9" s="121"/>
    </row>
    <row r="10" spans="2:16" ht="55.05" customHeight="1" x14ac:dyDescent="0.3">
      <c r="B10" s="108" t="s">
        <v>56</v>
      </c>
      <c r="C10" s="109">
        <v>5</v>
      </c>
      <c r="D10" s="110">
        <v>21.1</v>
      </c>
      <c r="E10" s="110" t="s">
        <v>50</v>
      </c>
      <c r="F10" s="109" t="s">
        <v>57</v>
      </c>
      <c r="G10" s="109" t="s">
        <v>52</v>
      </c>
      <c r="H10" s="150"/>
      <c r="I10" s="111">
        <f>(D10*H10)*4.348</f>
        <v>0</v>
      </c>
      <c r="J10" s="111">
        <f t="shared" si="0"/>
        <v>0</v>
      </c>
      <c r="K10" s="111">
        <f t="shared" si="1"/>
        <v>0</v>
      </c>
      <c r="L10" s="112">
        <f t="shared" si="2"/>
        <v>0</v>
      </c>
      <c r="M10" s="121"/>
      <c r="N10" s="121"/>
      <c r="O10" s="121"/>
      <c r="P10" s="121"/>
    </row>
    <row r="11" spans="2:16" ht="55.05" customHeight="1" x14ac:dyDescent="0.3">
      <c r="B11" s="108" t="s">
        <v>58</v>
      </c>
      <c r="C11" s="109">
        <v>31</v>
      </c>
      <c r="D11" s="110">
        <v>142.66</v>
      </c>
      <c r="E11" s="110" t="s">
        <v>50</v>
      </c>
      <c r="F11" s="109" t="s">
        <v>54</v>
      </c>
      <c r="G11" s="113" t="s">
        <v>59</v>
      </c>
      <c r="H11" s="150"/>
      <c r="I11" s="111">
        <f>(D11*H11)*21.741</f>
        <v>0</v>
      </c>
      <c r="J11" s="111">
        <f t="shared" si="0"/>
        <v>0</v>
      </c>
      <c r="K11" s="111">
        <f t="shared" si="1"/>
        <v>0</v>
      </c>
      <c r="L11" s="112">
        <f t="shared" si="2"/>
        <v>0</v>
      </c>
      <c r="M11" s="121"/>
      <c r="N11" s="121"/>
      <c r="O11" s="121"/>
      <c r="P11" s="121"/>
    </row>
    <row r="12" spans="2:16" ht="55.05" customHeight="1" x14ac:dyDescent="0.3">
      <c r="B12" s="108" t="s">
        <v>60</v>
      </c>
      <c r="C12" s="109">
        <v>51</v>
      </c>
      <c r="D12" s="110">
        <v>296.91000000000003</v>
      </c>
      <c r="E12" s="110" t="s">
        <v>50</v>
      </c>
      <c r="F12" s="109" t="s">
        <v>54</v>
      </c>
      <c r="G12" s="109" t="s">
        <v>59</v>
      </c>
      <c r="H12" s="150"/>
      <c r="I12" s="111">
        <f>(D12*H12)*21.741</f>
        <v>0</v>
      </c>
      <c r="J12" s="111">
        <f t="shared" si="0"/>
        <v>0</v>
      </c>
      <c r="K12" s="111">
        <f t="shared" si="1"/>
        <v>0</v>
      </c>
      <c r="L12" s="112">
        <f t="shared" si="2"/>
        <v>0</v>
      </c>
      <c r="M12" s="121"/>
      <c r="N12" s="121"/>
      <c r="O12" s="121"/>
      <c r="P12" s="121"/>
    </row>
    <row r="13" spans="2:16" ht="55.05" customHeight="1" x14ac:dyDescent="0.3">
      <c r="B13" s="108" t="s">
        <v>61</v>
      </c>
      <c r="C13" s="113">
        <v>3</v>
      </c>
      <c r="D13" s="110">
        <v>7.36</v>
      </c>
      <c r="E13" s="110" t="s">
        <v>62</v>
      </c>
      <c r="F13" s="109"/>
      <c r="G13" s="113" t="s">
        <v>52</v>
      </c>
      <c r="H13" s="150"/>
      <c r="I13" s="111">
        <f>(C13*H13)*4.348</f>
        <v>0</v>
      </c>
      <c r="J13" s="111">
        <f t="shared" si="0"/>
        <v>0</v>
      </c>
      <c r="K13" s="111">
        <f t="shared" si="1"/>
        <v>0</v>
      </c>
      <c r="L13" s="112">
        <f t="shared" si="2"/>
        <v>0</v>
      </c>
      <c r="M13" s="121"/>
      <c r="N13" s="121"/>
      <c r="O13" s="121"/>
      <c r="P13" s="121"/>
    </row>
    <row r="14" spans="2:16" ht="55.05" customHeight="1" x14ac:dyDescent="0.3">
      <c r="B14" s="108" t="s">
        <v>63</v>
      </c>
      <c r="C14" s="109">
        <v>14</v>
      </c>
      <c r="D14" s="110">
        <v>65.16</v>
      </c>
      <c r="E14" s="110" t="s">
        <v>50</v>
      </c>
      <c r="F14" s="109" t="s">
        <v>64</v>
      </c>
      <c r="G14" s="109" t="s">
        <v>65</v>
      </c>
      <c r="H14" s="150"/>
      <c r="I14" s="111">
        <f>(D14*H14)</f>
        <v>0</v>
      </c>
      <c r="J14" s="111">
        <f t="shared" si="0"/>
        <v>0</v>
      </c>
      <c r="K14" s="111">
        <f t="shared" si="1"/>
        <v>0</v>
      </c>
      <c r="L14" s="112">
        <f t="shared" si="2"/>
        <v>0</v>
      </c>
      <c r="M14" s="121"/>
      <c r="N14" s="121"/>
      <c r="O14" s="121"/>
      <c r="P14" s="121"/>
    </row>
    <row r="15" spans="2:16" ht="55.05" customHeight="1" x14ac:dyDescent="0.3">
      <c r="B15" s="108" t="s">
        <v>66</v>
      </c>
      <c r="C15" s="109">
        <v>10</v>
      </c>
      <c r="D15" s="110">
        <v>393.11</v>
      </c>
      <c r="E15" s="110" t="s">
        <v>50</v>
      </c>
      <c r="F15" s="109" t="s">
        <v>67</v>
      </c>
      <c r="G15" s="109" t="s">
        <v>52</v>
      </c>
      <c r="H15" s="150"/>
      <c r="I15" s="111">
        <f>(D15*H15)*4.348</f>
        <v>0</v>
      </c>
      <c r="J15" s="111">
        <f t="shared" si="0"/>
        <v>0</v>
      </c>
      <c r="K15" s="111">
        <f t="shared" si="1"/>
        <v>0</v>
      </c>
      <c r="L15" s="112">
        <f t="shared" si="2"/>
        <v>0</v>
      </c>
      <c r="M15" s="121"/>
      <c r="N15" s="121"/>
      <c r="O15" s="121"/>
      <c r="P15" s="121"/>
    </row>
    <row r="16" spans="2:16" ht="55.05" customHeight="1" x14ac:dyDescent="0.3">
      <c r="B16" s="108" t="s">
        <v>68</v>
      </c>
      <c r="C16" s="109">
        <v>567</v>
      </c>
      <c r="D16" s="110">
        <v>567</v>
      </c>
      <c r="E16" s="110" t="s">
        <v>69</v>
      </c>
      <c r="F16" s="109"/>
      <c r="G16" s="109" t="s">
        <v>52</v>
      </c>
      <c r="H16" s="150"/>
      <c r="I16" s="111">
        <f>(D16*H16)*4.348</f>
        <v>0</v>
      </c>
      <c r="J16" s="111">
        <f t="shared" si="0"/>
        <v>0</v>
      </c>
      <c r="K16" s="111">
        <f t="shared" si="1"/>
        <v>0</v>
      </c>
      <c r="L16" s="112">
        <f t="shared" si="2"/>
        <v>0</v>
      </c>
      <c r="M16" s="121"/>
      <c r="N16" s="121"/>
      <c r="O16" s="121"/>
      <c r="P16" s="121"/>
    </row>
    <row r="17" spans="2:16" ht="55.05" customHeight="1" x14ac:dyDescent="0.3">
      <c r="B17" s="108" t="s">
        <v>70</v>
      </c>
      <c r="C17" s="109">
        <v>1189</v>
      </c>
      <c r="D17" s="110">
        <v>1189</v>
      </c>
      <c r="E17" s="110" t="s">
        <v>69</v>
      </c>
      <c r="F17" s="109"/>
      <c r="G17" s="109" t="s">
        <v>65</v>
      </c>
      <c r="H17" s="150"/>
      <c r="I17" s="111">
        <f>(D17*H17)</f>
        <v>0</v>
      </c>
      <c r="J17" s="111">
        <f t="shared" si="0"/>
        <v>0</v>
      </c>
      <c r="K17" s="111">
        <f t="shared" si="1"/>
        <v>0</v>
      </c>
      <c r="L17" s="112">
        <f t="shared" si="2"/>
        <v>0</v>
      </c>
      <c r="M17" s="121"/>
      <c r="N17" s="121"/>
      <c r="O17" s="121"/>
      <c r="P17" s="121"/>
    </row>
    <row r="18" spans="2:16" ht="55.05" customHeight="1" x14ac:dyDescent="0.3">
      <c r="B18" s="108" t="s">
        <v>71</v>
      </c>
      <c r="C18" s="109" t="s">
        <v>62</v>
      </c>
      <c r="D18" s="110">
        <v>1</v>
      </c>
      <c r="E18" s="110" t="s">
        <v>62</v>
      </c>
      <c r="F18" s="109"/>
      <c r="G18" s="109" t="s">
        <v>65</v>
      </c>
      <c r="H18" s="150"/>
      <c r="I18" s="111">
        <f>(D18*H18)</f>
        <v>0</v>
      </c>
      <c r="J18" s="111">
        <f t="shared" si="0"/>
        <v>0</v>
      </c>
      <c r="K18" s="111">
        <f t="shared" si="1"/>
        <v>0</v>
      </c>
      <c r="L18" s="112">
        <f t="shared" si="2"/>
        <v>0</v>
      </c>
      <c r="M18" s="121"/>
      <c r="N18" s="121"/>
      <c r="O18" s="121"/>
      <c r="P18" s="121"/>
    </row>
    <row r="19" spans="2:16" ht="55.05" customHeight="1" x14ac:dyDescent="0.3">
      <c r="B19" s="108" t="s">
        <v>72</v>
      </c>
      <c r="C19" s="109">
        <v>250</v>
      </c>
      <c r="D19" s="110">
        <v>250</v>
      </c>
      <c r="E19" s="110" t="s">
        <v>69</v>
      </c>
      <c r="F19" s="109"/>
      <c r="G19" s="109" t="s">
        <v>59</v>
      </c>
      <c r="H19" s="150"/>
      <c r="I19" s="111">
        <f>(D19*H19)*21.741</f>
        <v>0</v>
      </c>
      <c r="J19" s="111">
        <f t="shared" si="0"/>
        <v>0</v>
      </c>
      <c r="K19" s="111">
        <f t="shared" si="1"/>
        <v>0</v>
      </c>
      <c r="L19" s="112">
        <f t="shared" si="2"/>
        <v>0</v>
      </c>
      <c r="M19" s="121"/>
      <c r="N19" s="121"/>
      <c r="O19" s="121"/>
      <c r="P19" s="121"/>
    </row>
    <row r="20" spans="2:16" ht="55.05" customHeight="1" x14ac:dyDescent="0.3">
      <c r="B20" s="108" t="s">
        <v>73</v>
      </c>
      <c r="C20" s="109">
        <v>349</v>
      </c>
      <c r="D20" s="110">
        <v>349</v>
      </c>
      <c r="E20" s="110" t="s">
        <v>69</v>
      </c>
      <c r="F20" s="109"/>
      <c r="G20" s="113" t="s">
        <v>52</v>
      </c>
      <c r="H20" s="150"/>
      <c r="I20" s="111">
        <f>(D20*H20)*4.348</f>
        <v>0</v>
      </c>
      <c r="J20" s="111">
        <f t="shared" si="0"/>
        <v>0</v>
      </c>
      <c r="K20" s="111">
        <f t="shared" si="1"/>
        <v>0</v>
      </c>
      <c r="L20" s="112">
        <f t="shared" si="2"/>
        <v>0</v>
      </c>
      <c r="M20" s="121"/>
      <c r="N20" s="121"/>
      <c r="O20" s="121"/>
      <c r="P20" s="121"/>
    </row>
    <row r="21" spans="2:16" ht="55.05" customHeight="1" x14ac:dyDescent="0.3">
      <c r="B21" s="108" t="s">
        <v>74</v>
      </c>
      <c r="C21" s="109" t="s">
        <v>62</v>
      </c>
      <c r="D21" s="110">
        <v>1</v>
      </c>
      <c r="E21" s="110" t="s">
        <v>75</v>
      </c>
      <c r="F21" s="109"/>
      <c r="G21" s="109" t="s">
        <v>76</v>
      </c>
      <c r="H21" s="150"/>
      <c r="I21" s="111">
        <f>(D21*H21)</f>
        <v>0</v>
      </c>
      <c r="J21" s="111">
        <f t="shared" si="0"/>
        <v>0</v>
      </c>
      <c r="K21" s="111">
        <f t="shared" si="1"/>
        <v>0</v>
      </c>
      <c r="L21" s="112">
        <f t="shared" si="2"/>
        <v>0</v>
      </c>
      <c r="M21" s="121"/>
      <c r="N21" s="121"/>
      <c r="O21" s="121"/>
      <c r="P21" s="121"/>
    </row>
    <row r="22" spans="2:16" ht="55.05" customHeight="1" x14ac:dyDescent="0.3">
      <c r="B22" s="114"/>
      <c r="C22" s="114" t="s">
        <v>77</v>
      </c>
      <c r="D22" s="115" t="s">
        <v>77</v>
      </c>
      <c r="E22" s="115"/>
      <c r="F22" s="114"/>
      <c r="G22" s="114"/>
      <c r="H22" s="111"/>
      <c r="I22" s="111">
        <f>SUM(I7:I21)</f>
        <v>0</v>
      </c>
      <c r="J22" s="111">
        <f>Tabuľka134[[#This Row],[Stĺpec10]]*1.2</f>
        <v>0</v>
      </c>
      <c r="K22" s="111">
        <f>SUM(K7:K21)</f>
        <v>0</v>
      </c>
      <c r="L22" s="112">
        <f>SUM(L7:L21)</f>
        <v>0</v>
      </c>
      <c r="M22" s="133"/>
      <c r="N22" s="121"/>
      <c r="O22" s="121"/>
      <c r="P22" s="121"/>
    </row>
    <row r="23" spans="2:16" ht="55.05" customHeight="1" x14ac:dyDescent="0.3">
      <c r="B23" s="105" t="s">
        <v>78</v>
      </c>
      <c r="C23" s="106"/>
      <c r="D23" s="116" t="s">
        <v>77</v>
      </c>
      <c r="E23" s="116" t="s">
        <v>77</v>
      </c>
      <c r="F23" s="106"/>
      <c r="G23" s="106"/>
      <c r="H23" s="117" t="s">
        <v>77</v>
      </c>
      <c r="I23" s="117"/>
      <c r="J23" s="117"/>
      <c r="K23" s="117"/>
      <c r="L23" s="138"/>
      <c r="M23" s="133"/>
      <c r="N23" s="121"/>
      <c r="O23" s="121"/>
      <c r="P23" s="121"/>
    </row>
    <row r="24" spans="2:16" ht="55.05" customHeight="1" x14ac:dyDescent="0.3">
      <c r="B24" s="105" t="s">
        <v>38</v>
      </c>
      <c r="C24" s="106" t="s">
        <v>79</v>
      </c>
      <c r="D24" s="107" t="s">
        <v>40</v>
      </c>
      <c r="E24" s="132" t="s">
        <v>41</v>
      </c>
      <c r="F24" s="106"/>
      <c r="G24" s="107" t="s">
        <v>43</v>
      </c>
      <c r="H24" s="107" t="s">
        <v>44</v>
      </c>
      <c r="I24" s="118" t="s">
        <v>80</v>
      </c>
      <c r="J24" s="118" t="s">
        <v>81</v>
      </c>
      <c r="K24" s="107" t="s">
        <v>47</v>
      </c>
      <c r="L24" s="107" t="s">
        <v>48</v>
      </c>
      <c r="M24" s="133"/>
      <c r="N24" s="121"/>
      <c r="O24" s="121"/>
      <c r="P24" s="121"/>
    </row>
    <row r="25" spans="2:16" ht="55.05" customHeight="1" x14ac:dyDescent="0.3">
      <c r="B25" s="108" t="s">
        <v>82</v>
      </c>
      <c r="C25" s="109">
        <v>490</v>
      </c>
      <c r="D25" s="115">
        <v>1250.48</v>
      </c>
      <c r="E25" s="115" t="s">
        <v>50</v>
      </c>
      <c r="F25" s="114"/>
      <c r="G25" s="115" t="s">
        <v>83</v>
      </c>
      <c r="H25" s="150"/>
      <c r="I25" s="111">
        <f>D25*H25</f>
        <v>0</v>
      </c>
      <c r="J25" s="111">
        <f>I25*1.2</f>
        <v>0</v>
      </c>
      <c r="K25" s="111">
        <f>I25*4</f>
        <v>0</v>
      </c>
      <c r="L25" s="112">
        <f>K25*1.2</f>
        <v>0</v>
      </c>
      <c r="M25" s="121"/>
      <c r="N25" s="121"/>
      <c r="O25" s="121"/>
      <c r="P25" s="121"/>
    </row>
    <row r="26" spans="2:16" ht="55.05" customHeight="1" x14ac:dyDescent="0.3">
      <c r="B26" s="108" t="s">
        <v>84</v>
      </c>
      <c r="C26" s="109">
        <v>27</v>
      </c>
      <c r="D26" s="115">
        <v>27</v>
      </c>
      <c r="E26" s="115" t="s">
        <v>69</v>
      </c>
      <c r="F26" s="114"/>
      <c r="G26" s="115" t="s">
        <v>83</v>
      </c>
      <c r="H26" s="150"/>
      <c r="I26" s="111">
        <f t="shared" ref="I26:I31" si="3">D26*H26</f>
        <v>0</v>
      </c>
      <c r="J26" s="111">
        <f t="shared" ref="J26:J31" si="4">I26*1.2</f>
        <v>0</v>
      </c>
      <c r="K26" s="111">
        <f t="shared" ref="K26:K31" si="5">I26*4</f>
        <v>0</v>
      </c>
      <c r="L26" s="112">
        <f t="shared" ref="L26:L32" si="6">K26*1.2</f>
        <v>0</v>
      </c>
      <c r="M26" s="121"/>
      <c r="N26" s="121"/>
      <c r="O26" s="121"/>
      <c r="P26" s="121"/>
    </row>
    <row r="27" spans="2:16" ht="55.05" customHeight="1" x14ac:dyDescent="0.3">
      <c r="B27" s="108" t="s">
        <v>85</v>
      </c>
      <c r="C27" s="109">
        <v>24</v>
      </c>
      <c r="D27" s="115">
        <v>24</v>
      </c>
      <c r="E27" s="115" t="s">
        <v>69</v>
      </c>
      <c r="F27" s="114"/>
      <c r="G27" s="115" t="s">
        <v>83</v>
      </c>
      <c r="H27" s="150"/>
      <c r="I27" s="111">
        <f t="shared" si="3"/>
        <v>0</v>
      </c>
      <c r="J27" s="111">
        <f t="shared" si="4"/>
        <v>0</v>
      </c>
      <c r="K27" s="111">
        <f t="shared" si="5"/>
        <v>0</v>
      </c>
      <c r="L27" s="112">
        <f t="shared" si="6"/>
        <v>0</v>
      </c>
      <c r="M27" s="121"/>
      <c r="N27" s="121"/>
      <c r="O27" s="121"/>
      <c r="P27" s="121"/>
    </row>
    <row r="28" spans="2:16" ht="55.05" customHeight="1" x14ac:dyDescent="0.3">
      <c r="B28" s="108" t="s">
        <v>86</v>
      </c>
      <c r="C28" s="109">
        <v>31</v>
      </c>
      <c r="D28" s="115">
        <v>31</v>
      </c>
      <c r="E28" s="115" t="s">
        <v>69</v>
      </c>
      <c r="F28" s="114"/>
      <c r="G28" s="115" t="s">
        <v>83</v>
      </c>
      <c r="H28" s="150"/>
      <c r="I28" s="111">
        <f t="shared" si="3"/>
        <v>0</v>
      </c>
      <c r="J28" s="111">
        <f t="shared" si="4"/>
        <v>0</v>
      </c>
      <c r="K28" s="111">
        <f t="shared" si="5"/>
        <v>0</v>
      </c>
      <c r="L28" s="112">
        <f t="shared" si="6"/>
        <v>0</v>
      </c>
      <c r="M28" s="121"/>
      <c r="N28" s="121" t="s">
        <v>77</v>
      </c>
      <c r="O28" s="121"/>
      <c r="P28" s="121"/>
    </row>
    <row r="29" spans="2:16" ht="55.05" customHeight="1" x14ac:dyDescent="0.3">
      <c r="B29" s="131" t="s">
        <v>87</v>
      </c>
      <c r="C29" s="109">
        <v>349</v>
      </c>
      <c r="D29" s="115">
        <v>349</v>
      </c>
      <c r="E29" s="115" t="s">
        <v>69</v>
      </c>
      <c r="F29" s="114"/>
      <c r="G29" s="119" t="s">
        <v>83</v>
      </c>
      <c r="H29" s="150"/>
      <c r="I29" s="111">
        <f t="shared" si="3"/>
        <v>0</v>
      </c>
      <c r="J29" s="111">
        <f t="shared" si="4"/>
        <v>0</v>
      </c>
      <c r="K29" s="111">
        <f t="shared" si="5"/>
        <v>0</v>
      </c>
      <c r="L29" s="112">
        <f t="shared" si="6"/>
        <v>0</v>
      </c>
      <c r="M29" s="121"/>
      <c r="N29" s="121"/>
      <c r="O29" s="121"/>
      <c r="P29" s="121"/>
    </row>
    <row r="30" spans="2:16" ht="55.05" customHeight="1" x14ac:dyDescent="0.3">
      <c r="B30" s="131" t="s">
        <v>88</v>
      </c>
      <c r="C30" s="109">
        <v>27</v>
      </c>
      <c r="D30" s="115">
        <v>27</v>
      </c>
      <c r="E30" s="115" t="s">
        <v>69</v>
      </c>
      <c r="F30" s="114"/>
      <c r="G30" s="119" t="s">
        <v>83</v>
      </c>
      <c r="H30" s="150"/>
      <c r="I30" s="111">
        <f t="shared" si="3"/>
        <v>0</v>
      </c>
      <c r="J30" s="111">
        <f t="shared" si="4"/>
        <v>0</v>
      </c>
      <c r="K30" s="111">
        <f t="shared" si="5"/>
        <v>0</v>
      </c>
      <c r="L30" s="112">
        <f t="shared" si="6"/>
        <v>0</v>
      </c>
      <c r="M30" s="121"/>
      <c r="N30" s="121"/>
      <c r="O30" s="121"/>
      <c r="P30" s="121"/>
    </row>
    <row r="31" spans="2:16" ht="55.05" customHeight="1" x14ac:dyDescent="0.3">
      <c r="B31" s="108" t="s">
        <v>89</v>
      </c>
      <c r="C31" s="109">
        <v>738</v>
      </c>
      <c r="D31" s="110">
        <v>738</v>
      </c>
      <c r="E31" s="110" t="s">
        <v>69</v>
      </c>
      <c r="F31" s="114"/>
      <c r="G31" s="119" t="s">
        <v>83</v>
      </c>
      <c r="H31" s="150"/>
      <c r="I31" s="111">
        <f t="shared" si="3"/>
        <v>0</v>
      </c>
      <c r="J31" s="111">
        <f t="shared" si="4"/>
        <v>0</v>
      </c>
      <c r="K31" s="111">
        <f t="shared" si="5"/>
        <v>0</v>
      </c>
      <c r="L31" s="112">
        <f t="shared" si="6"/>
        <v>0</v>
      </c>
      <c r="M31" s="121"/>
      <c r="N31" s="121"/>
      <c r="O31" s="121"/>
      <c r="P31" s="121"/>
    </row>
    <row r="32" spans="2:16" ht="117" customHeight="1" x14ac:dyDescent="0.3">
      <c r="B32" s="108" t="s">
        <v>90</v>
      </c>
      <c r="C32" s="109">
        <v>4</v>
      </c>
      <c r="D32" s="110">
        <v>82.16</v>
      </c>
      <c r="E32" s="115" t="s">
        <v>50</v>
      </c>
      <c r="F32" s="114"/>
      <c r="G32" s="119" t="s">
        <v>91</v>
      </c>
      <c r="H32" s="150"/>
      <c r="I32" s="111">
        <f>(D32*H32)*12</f>
        <v>0</v>
      </c>
      <c r="J32" s="111">
        <f>I32*1.2</f>
        <v>0</v>
      </c>
      <c r="K32" s="111">
        <f>I32*4</f>
        <v>0</v>
      </c>
      <c r="L32" s="112">
        <f t="shared" si="6"/>
        <v>0</v>
      </c>
      <c r="M32" s="121"/>
      <c r="N32" s="121"/>
      <c r="O32" s="121"/>
      <c r="P32" s="121"/>
    </row>
    <row r="33" spans="2:17" ht="55.05" customHeight="1" x14ac:dyDescent="0.3">
      <c r="B33" s="114"/>
      <c r="C33" s="114"/>
      <c r="D33" s="115"/>
      <c r="E33" s="115"/>
      <c r="F33" s="114"/>
      <c r="G33" s="114"/>
      <c r="H33" s="111"/>
      <c r="I33" s="111"/>
      <c r="J33" s="111"/>
      <c r="K33" s="111">
        <f>SUM(K25:K32)</f>
        <v>0</v>
      </c>
      <c r="L33" s="112">
        <f>SUM(L25:L32)</f>
        <v>0</v>
      </c>
      <c r="M33" s="121"/>
      <c r="N33" s="121"/>
      <c r="O33" s="121"/>
      <c r="P33" s="121"/>
    </row>
    <row r="34" spans="2:17" ht="55.05" customHeight="1" x14ac:dyDescent="0.3">
      <c r="B34" s="105" t="s">
        <v>92</v>
      </c>
      <c r="C34" s="106"/>
      <c r="D34" s="116"/>
      <c r="E34" s="116"/>
      <c r="F34" s="106"/>
      <c r="G34" s="106"/>
      <c r="H34" s="117"/>
      <c r="I34" s="117"/>
      <c r="J34" s="138"/>
      <c r="K34" s="138"/>
      <c r="L34" s="138"/>
      <c r="O34" s="121"/>
      <c r="P34" s="121"/>
    </row>
    <row r="35" spans="2:17" ht="55.05" customHeight="1" x14ac:dyDescent="0.3">
      <c r="B35" s="140" t="s">
        <v>38</v>
      </c>
      <c r="C35" s="107" t="s">
        <v>93</v>
      </c>
      <c r="D35" s="132" t="s">
        <v>40</v>
      </c>
      <c r="E35" s="132" t="s">
        <v>41</v>
      </c>
      <c r="F35" s="107"/>
      <c r="G35" s="107"/>
      <c r="H35" s="107" t="s">
        <v>44</v>
      </c>
      <c r="I35" s="118" t="s">
        <v>45</v>
      </c>
      <c r="J35" s="118" t="s">
        <v>46</v>
      </c>
      <c r="K35" s="107" t="s">
        <v>47</v>
      </c>
      <c r="L35" s="107" t="s">
        <v>48</v>
      </c>
      <c r="N35" s="121"/>
      <c r="O35" s="121"/>
      <c r="P35" s="121"/>
    </row>
    <row r="36" spans="2:17" ht="55.05" customHeight="1" x14ac:dyDescent="0.3">
      <c r="B36" s="108" t="s">
        <v>94</v>
      </c>
      <c r="C36" s="111">
        <v>10</v>
      </c>
      <c r="D36" s="111">
        <v>10</v>
      </c>
      <c r="E36" s="111" t="s">
        <v>69</v>
      </c>
      <c r="F36" s="111"/>
      <c r="G36" s="111"/>
      <c r="H36" s="150"/>
      <c r="I36" s="111">
        <f t="shared" ref="I36:I42" si="7">(D36*H36)*1</f>
        <v>0</v>
      </c>
      <c r="J36" s="111">
        <f>I36*1.2</f>
        <v>0</v>
      </c>
      <c r="K36" s="111">
        <f>I36*48</f>
        <v>0</v>
      </c>
      <c r="L36" s="112">
        <f>K36*1.2</f>
        <v>0</v>
      </c>
      <c r="N36" s="121"/>
      <c r="O36" s="121"/>
      <c r="P36" s="121"/>
      <c r="Q36" s="121" t="s">
        <v>77</v>
      </c>
    </row>
    <row r="37" spans="2:17" ht="55.05" customHeight="1" x14ac:dyDescent="0.3">
      <c r="B37" s="108" t="s">
        <v>95</v>
      </c>
      <c r="C37" s="111">
        <v>10</v>
      </c>
      <c r="D37" s="111">
        <v>10</v>
      </c>
      <c r="E37" s="111" t="s">
        <v>50</v>
      </c>
      <c r="F37" s="111"/>
      <c r="G37" s="111"/>
      <c r="H37" s="150"/>
      <c r="I37" s="111">
        <f t="shared" si="7"/>
        <v>0</v>
      </c>
      <c r="J37" s="111">
        <f t="shared" ref="J37:J42" si="8">I37*1.2</f>
        <v>0</v>
      </c>
      <c r="K37" s="111">
        <f t="shared" ref="K37:K42" si="9">I37*48</f>
        <v>0</v>
      </c>
      <c r="L37" s="112">
        <f t="shared" ref="L37:L44" si="10">K37*1.2</f>
        <v>0</v>
      </c>
      <c r="N37" s="121"/>
      <c r="O37" s="121"/>
      <c r="P37" s="121"/>
    </row>
    <row r="38" spans="2:17" ht="55.05" customHeight="1" x14ac:dyDescent="0.3">
      <c r="B38" s="108" t="s">
        <v>96</v>
      </c>
      <c r="C38" s="111">
        <v>10</v>
      </c>
      <c r="D38" s="111">
        <v>10</v>
      </c>
      <c r="E38" s="111" t="s">
        <v>50</v>
      </c>
      <c r="F38" s="111"/>
      <c r="G38" s="111"/>
      <c r="H38" s="150"/>
      <c r="I38" s="111">
        <f t="shared" si="7"/>
        <v>0</v>
      </c>
      <c r="J38" s="111">
        <f t="shared" si="8"/>
        <v>0</v>
      </c>
      <c r="K38" s="111">
        <f t="shared" si="9"/>
        <v>0</v>
      </c>
      <c r="L38" s="112">
        <f t="shared" si="10"/>
        <v>0</v>
      </c>
      <c r="N38" s="121"/>
      <c r="O38" s="121"/>
      <c r="P38" s="121"/>
    </row>
    <row r="39" spans="2:17" ht="55.05" customHeight="1" x14ac:dyDescent="0.3">
      <c r="B39" s="108" t="s">
        <v>97</v>
      </c>
      <c r="C39" s="111">
        <v>250</v>
      </c>
      <c r="D39" s="111">
        <v>250</v>
      </c>
      <c r="E39" s="111" t="s">
        <v>69</v>
      </c>
      <c r="F39" s="111"/>
      <c r="G39" s="111"/>
      <c r="H39" s="150"/>
      <c r="I39" s="111">
        <f t="shared" si="7"/>
        <v>0</v>
      </c>
      <c r="J39" s="111">
        <f t="shared" si="8"/>
        <v>0</v>
      </c>
      <c r="K39" s="111">
        <f t="shared" si="9"/>
        <v>0</v>
      </c>
      <c r="L39" s="112">
        <f t="shared" si="10"/>
        <v>0</v>
      </c>
      <c r="N39" s="121"/>
      <c r="O39" s="121"/>
      <c r="P39" s="121"/>
    </row>
    <row r="40" spans="2:17" ht="55.05" customHeight="1" x14ac:dyDescent="0.3">
      <c r="B40" s="108" t="s">
        <v>98</v>
      </c>
      <c r="C40" s="111">
        <v>100</v>
      </c>
      <c r="D40" s="111">
        <v>100</v>
      </c>
      <c r="E40" s="111" t="s">
        <v>69</v>
      </c>
      <c r="F40" s="111"/>
      <c r="G40" s="111"/>
      <c r="H40" s="150"/>
      <c r="I40" s="111">
        <f t="shared" si="7"/>
        <v>0</v>
      </c>
      <c r="J40" s="111">
        <f t="shared" si="8"/>
        <v>0</v>
      </c>
      <c r="K40" s="111">
        <f t="shared" si="9"/>
        <v>0</v>
      </c>
      <c r="L40" s="112">
        <f t="shared" si="10"/>
        <v>0</v>
      </c>
      <c r="N40" s="121"/>
      <c r="O40" s="121"/>
      <c r="P40" s="121"/>
    </row>
    <row r="41" spans="2:17" ht="55.05" customHeight="1" x14ac:dyDescent="0.3">
      <c r="B41" s="108" t="s">
        <v>99</v>
      </c>
      <c r="C41" s="111">
        <v>35</v>
      </c>
      <c r="D41" s="111">
        <v>35</v>
      </c>
      <c r="E41" s="111" t="s">
        <v>69</v>
      </c>
      <c r="F41" s="111"/>
      <c r="G41" s="111"/>
      <c r="H41" s="150"/>
      <c r="I41" s="111">
        <f t="shared" si="7"/>
        <v>0</v>
      </c>
      <c r="J41" s="111">
        <f t="shared" si="8"/>
        <v>0</v>
      </c>
      <c r="K41" s="111">
        <f t="shared" si="9"/>
        <v>0</v>
      </c>
      <c r="L41" s="112">
        <f t="shared" si="10"/>
        <v>0</v>
      </c>
      <c r="N41" s="121"/>
      <c r="O41" s="121"/>
      <c r="P41" s="121"/>
    </row>
    <row r="42" spans="2:17" ht="55.05" customHeight="1" x14ac:dyDescent="0.3">
      <c r="B42" s="108" t="s">
        <v>100</v>
      </c>
      <c r="C42" s="111">
        <v>15</v>
      </c>
      <c r="D42" s="111">
        <v>15</v>
      </c>
      <c r="E42" s="111" t="s">
        <v>101</v>
      </c>
      <c r="F42" s="111"/>
      <c r="G42" s="111"/>
      <c r="H42" s="150"/>
      <c r="I42" s="111">
        <f t="shared" si="7"/>
        <v>0</v>
      </c>
      <c r="J42" s="111">
        <f t="shared" si="8"/>
        <v>0</v>
      </c>
      <c r="K42" s="111">
        <f t="shared" si="9"/>
        <v>0</v>
      </c>
      <c r="L42" s="112">
        <f t="shared" si="10"/>
        <v>0</v>
      </c>
      <c r="N42" s="121"/>
      <c r="O42" s="121"/>
      <c r="P42" s="121"/>
    </row>
    <row r="43" spans="2:17" ht="55.05" customHeight="1" x14ac:dyDescent="0.3">
      <c r="B43" s="149" t="s">
        <v>102</v>
      </c>
      <c r="C43" s="111">
        <v>10</v>
      </c>
      <c r="D43" s="111">
        <v>10</v>
      </c>
      <c r="E43" s="111" t="s">
        <v>101</v>
      </c>
      <c r="F43" s="111"/>
      <c r="G43" s="111"/>
      <c r="H43" s="150"/>
      <c r="I43" s="111">
        <f>D43*H43</f>
        <v>0</v>
      </c>
      <c r="J43" s="111">
        <f>I43*1.2</f>
        <v>0</v>
      </c>
      <c r="K43" s="111">
        <f>I43*48</f>
        <v>0</v>
      </c>
      <c r="L43" s="112">
        <f t="shared" si="10"/>
        <v>0</v>
      </c>
      <c r="M43" s="141"/>
      <c r="N43" s="121"/>
      <c r="O43" s="121"/>
      <c r="P43" s="121"/>
    </row>
    <row r="44" spans="2:17" ht="55.05" customHeight="1" x14ac:dyDescent="0.3">
      <c r="B44" s="149" t="s">
        <v>103</v>
      </c>
      <c r="C44" s="111">
        <v>10</v>
      </c>
      <c r="D44" s="111">
        <v>10</v>
      </c>
      <c r="E44" s="111" t="s">
        <v>101</v>
      </c>
      <c r="F44" s="111"/>
      <c r="G44" s="111"/>
      <c r="H44" s="150"/>
      <c r="I44" s="111">
        <f>D44*H44</f>
        <v>0</v>
      </c>
      <c r="J44" s="111">
        <f>I44*1.2</f>
        <v>0</v>
      </c>
      <c r="K44" s="111">
        <f>I44*48</f>
        <v>0</v>
      </c>
      <c r="L44" s="112">
        <f t="shared" si="10"/>
        <v>0</v>
      </c>
      <c r="O44" s="121"/>
      <c r="P44" s="121"/>
    </row>
    <row r="45" spans="2:17" ht="55.05" customHeight="1" x14ac:dyDescent="0.3">
      <c r="B45" s="108"/>
      <c r="C45" s="111"/>
      <c r="D45" s="111" t="s">
        <v>77</v>
      </c>
      <c r="E45" s="111"/>
      <c r="F45" s="111"/>
      <c r="G45" s="111"/>
      <c r="H45" s="111"/>
      <c r="I45" s="111"/>
      <c r="J45" s="142"/>
      <c r="K45" s="111">
        <f>SUM(K36:K44)</f>
        <v>0</v>
      </c>
      <c r="L45" s="112">
        <f>SUM(L36:L44)</f>
        <v>0</v>
      </c>
      <c r="M45" s="121"/>
      <c r="N45" s="121"/>
      <c r="O45" s="121"/>
      <c r="P45" s="121"/>
    </row>
    <row r="46" spans="2:17" ht="55.05" customHeight="1" x14ac:dyDescent="0.3">
      <c r="B46" s="143"/>
      <c r="C46" s="133"/>
      <c r="D46" s="133"/>
      <c r="E46" s="133"/>
      <c r="F46" s="133"/>
      <c r="G46" s="133"/>
      <c r="H46" s="133"/>
      <c r="I46" s="133"/>
      <c r="M46" s="133"/>
      <c r="N46" s="133" t="s">
        <v>77</v>
      </c>
      <c r="O46" s="121"/>
      <c r="P46" s="121"/>
    </row>
    <row r="47" spans="2:17" ht="55.05" customHeight="1" x14ac:dyDescent="0.3">
      <c r="B47" s="238" t="s">
        <v>104</v>
      </c>
      <c r="C47" s="238"/>
      <c r="D47" s="238"/>
      <c r="E47" s="238"/>
      <c r="F47" s="238"/>
      <c r="G47" s="238"/>
      <c r="H47" s="238"/>
      <c r="I47" s="238"/>
      <c r="J47" s="238"/>
      <c r="K47" s="111">
        <f>SUM(K7:K21,K25:K32,K36:K44)</f>
        <v>0</v>
      </c>
      <c r="L47" s="145">
        <f>SUM(L7:L21,L25:L32,L36:L44)</f>
        <v>0</v>
      </c>
      <c r="M47" s="133"/>
      <c r="N47" s="133"/>
      <c r="O47" s="121"/>
      <c r="P47" s="121"/>
    </row>
    <row r="48" spans="2:17" x14ac:dyDescent="0.3">
      <c r="B48" s="120"/>
      <c r="C48" s="120"/>
      <c r="D48" s="120"/>
      <c r="E48" s="120"/>
      <c r="F48" s="120"/>
      <c r="M48" s="120" t="s">
        <v>77</v>
      </c>
      <c r="Q48" s="121" t="s">
        <v>77</v>
      </c>
    </row>
    <row r="49" spans="2:16" ht="55.05" customHeight="1" x14ac:dyDescent="0.3">
      <c r="B49" s="239" t="s">
        <v>105</v>
      </c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N49" s="121"/>
      <c r="O49" s="122"/>
      <c r="P49" s="122"/>
    </row>
    <row r="50" spans="2:16" ht="55.05" customHeight="1" x14ac:dyDescent="0.3">
      <c r="B50" s="240" t="s">
        <v>106</v>
      </c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120" t="s">
        <v>77</v>
      </c>
      <c r="N50" s="121"/>
      <c r="O50" s="122"/>
      <c r="P50" s="122"/>
    </row>
    <row r="51" spans="2:16" ht="55.05" customHeight="1" x14ac:dyDescent="0.3">
      <c r="B51" s="241" t="s">
        <v>107</v>
      </c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N51" s="121"/>
      <c r="O51" s="122"/>
      <c r="P51" s="122"/>
    </row>
    <row r="52" spans="2:16" ht="127.5" customHeight="1" x14ac:dyDescent="0.3">
      <c r="B52" s="242" t="s">
        <v>108</v>
      </c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N52" s="121"/>
      <c r="O52" s="122"/>
      <c r="P52" s="122"/>
    </row>
    <row r="53" spans="2:16" ht="55.05" customHeight="1" x14ac:dyDescent="0.3">
      <c r="B53" s="244" t="s">
        <v>109</v>
      </c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123"/>
      <c r="N53" s="121"/>
      <c r="O53" s="122"/>
      <c r="P53" s="122"/>
    </row>
    <row r="54" spans="2:16" ht="55.05" customHeight="1" x14ac:dyDescent="0.3">
      <c r="B54" s="232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N54" s="121"/>
      <c r="O54" s="122"/>
      <c r="P54" s="122"/>
    </row>
  </sheetData>
  <sheetProtection formatCells="0" formatColumns="0"/>
  <mergeCells count="10">
    <mergeCell ref="B54:L54"/>
    <mergeCell ref="B2:L2"/>
    <mergeCell ref="B3:L3"/>
    <mergeCell ref="B5:L5"/>
    <mergeCell ref="B47:J47"/>
    <mergeCell ref="B49:L49"/>
    <mergeCell ref="B50:L50"/>
    <mergeCell ref="B51:L51"/>
    <mergeCell ref="B52:L52"/>
    <mergeCell ref="B53:L5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26"/>
  <sheetViews>
    <sheetView topLeftCell="A15" zoomScale="90" zoomScaleNormal="90" workbookViewId="0">
      <selection activeCell="H27" sqref="H27"/>
    </sheetView>
  </sheetViews>
  <sheetFormatPr defaultColWidth="11.44140625" defaultRowHeight="14.4" x14ac:dyDescent="0.3"/>
  <cols>
    <col min="1" max="1" width="5.77734375" customWidth="1"/>
    <col min="2" max="2" width="60.109375" customWidth="1"/>
    <col min="3" max="6" width="20.77734375" customWidth="1"/>
    <col min="7" max="7" width="31.6640625" customWidth="1"/>
  </cols>
  <sheetData>
    <row r="1" spans="2:16" ht="15" thickBot="1" x14ac:dyDescent="0.35"/>
    <row r="2" spans="2:16" s="121" customFormat="1" ht="55.05" customHeight="1" thickBot="1" x14ac:dyDescent="0.45">
      <c r="B2" s="250" t="s">
        <v>111</v>
      </c>
      <c r="C2" s="251"/>
      <c r="D2" s="251"/>
      <c r="E2" s="251"/>
      <c r="F2" s="251"/>
      <c r="G2" s="252"/>
      <c r="H2" s="130"/>
      <c r="I2" s="130"/>
      <c r="J2" s="130"/>
      <c r="K2" s="130"/>
      <c r="L2" s="130"/>
      <c r="M2" s="120"/>
      <c r="O2" s="122"/>
      <c r="P2" s="122"/>
    </row>
    <row r="3" spans="2:16" s="121" customFormat="1" ht="21" x14ac:dyDescent="0.4">
      <c r="B3" s="147"/>
      <c r="C3" s="146"/>
      <c r="D3" s="146"/>
      <c r="E3" s="146"/>
      <c r="F3" s="146"/>
      <c r="G3" s="148"/>
      <c r="H3" s="130"/>
      <c r="I3" s="130"/>
      <c r="J3" s="130"/>
      <c r="K3" s="130"/>
      <c r="L3" s="130"/>
      <c r="M3" s="120"/>
      <c r="O3" s="122"/>
      <c r="P3" s="122"/>
    </row>
    <row r="4" spans="2:16" ht="79.95" customHeight="1" x14ac:dyDescent="0.3">
      <c r="B4" s="105" t="s">
        <v>38</v>
      </c>
      <c r="C4" s="107" t="s">
        <v>46</v>
      </c>
      <c r="D4" s="107" t="s">
        <v>112</v>
      </c>
      <c r="E4" s="107" t="s">
        <v>113</v>
      </c>
      <c r="F4" s="106" t="s">
        <v>114</v>
      </c>
      <c r="G4" s="107" t="s">
        <v>115</v>
      </c>
    </row>
    <row r="5" spans="2:16" ht="40.049999999999997" customHeight="1" x14ac:dyDescent="0.3">
      <c r="B5" s="129" t="s">
        <v>116</v>
      </c>
      <c r="C5" s="124">
        <f>'Cenová ponuka'!J22</f>
        <v>0</v>
      </c>
      <c r="D5" s="151"/>
      <c r="E5" s="152"/>
      <c r="F5" s="151"/>
      <c r="G5" s="151"/>
    </row>
    <row r="6" spans="2:16" ht="40.049999999999997" customHeight="1" x14ac:dyDescent="0.3">
      <c r="B6" s="246" t="s">
        <v>117</v>
      </c>
      <c r="C6" s="247"/>
      <c r="D6" s="247"/>
      <c r="E6" s="247"/>
      <c r="F6" s="248"/>
      <c r="G6" s="128"/>
    </row>
    <row r="7" spans="2:16" ht="82.05" customHeight="1" x14ac:dyDescent="0.3">
      <c r="B7" s="125" t="s">
        <v>38</v>
      </c>
      <c r="C7" s="118" t="s">
        <v>81</v>
      </c>
      <c r="D7" s="126" t="s">
        <v>112</v>
      </c>
      <c r="E7" s="126" t="s">
        <v>113</v>
      </c>
      <c r="F7" s="127" t="s">
        <v>114</v>
      </c>
    </row>
    <row r="8" spans="2:16" ht="40.049999999999997" customHeight="1" x14ac:dyDescent="0.3">
      <c r="B8" s="108" t="s">
        <v>82</v>
      </c>
      <c r="C8" s="124">
        <f>'Cenová ponuka'!J25</f>
        <v>0</v>
      </c>
      <c r="D8" s="151"/>
      <c r="E8" s="151"/>
      <c r="F8" s="151"/>
    </row>
    <row r="9" spans="2:16" ht="40.049999999999997" customHeight="1" x14ac:dyDescent="0.3">
      <c r="B9" s="108" t="s">
        <v>84</v>
      </c>
      <c r="C9" s="124">
        <f>'Cenová ponuka'!J26</f>
        <v>0</v>
      </c>
      <c r="D9" s="151"/>
      <c r="E9" s="151"/>
      <c r="F9" s="151"/>
    </row>
    <row r="10" spans="2:16" ht="40.049999999999997" customHeight="1" x14ac:dyDescent="0.3">
      <c r="B10" s="108" t="s">
        <v>85</v>
      </c>
      <c r="C10" s="124">
        <f>'Cenová ponuka'!J27</f>
        <v>0</v>
      </c>
      <c r="D10" s="151"/>
      <c r="E10" s="151"/>
      <c r="F10" s="151"/>
    </row>
    <row r="11" spans="2:16" ht="40.049999999999997" customHeight="1" x14ac:dyDescent="0.3">
      <c r="B11" s="108" t="s">
        <v>86</v>
      </c>
      <c r="C11" s="124">
        <f>'Cenová ponuka'!J28</f>
        <v>0</v>
      </c>
      <c r="D11" s="151"/>
      <c r="E11" s="151"/>
      <c r="F11" s="151"/>
    </row>
    <row r="12" spans="2:16" ht="40.049999999999997" customHeight="1" x14ac:dyDescent="0.3">
      <c r="B12" s="131" t="s">
        <v>87</v>
      </c>
      <c r="C12" s="124">
        <f>'Cenová ponuka'!J29</f>
        <v>0</v>
      </c>
      <c r="D12" s="151"/>
      <c r="E12" s="151"/>
      <c r="F12" s="151"/>
    </row>
    <row r="13" spans="2:16" ht="40.049999999999997" customHeight="1" x14ac:dyDescent="0.3">
      <c r="B13" s="131" t="s">
        <v>88</v>
      </c>
      <c r="C13" s="124">
        <f>'Cenová ponuka'!J30</f>
        <v>0</v>
      </c>
      <c r="D13" s="151"/>
      <c r="E13" s="151"/>
      <c r="F13" s="151"/>
    </row>
    <row r="14" spans="2:16" ht="40.049999999999997" customHeight="1" x14ac:dyDescent="0.3">
      <c r="B14" s="108" t="s">
        <v>89</v>
      </c>
      <c r="C14" s="124">
        <f>'Cenová ponuka'!J31</f>
        <v>0</v>
      </c>
      <c r="D14" s="151"/>
      <c r="E14" s="151"/>
      <c r="F14" s="151"/>
    </row>
    <row r="15" spans="2:16" ht="114" customHeight="1" x14ac:dyDescent="0.3">
      <c r="B15" s="139" t="s">
        <v>90</v>
      </c>
      <c r="C15" s="124">
        <f>'Cenová ponuka'!J32</f>
        <v>0</v>
      </c>
      <c r="D15" s="151"/>
      <c r="E15" s="151"/>
      <c r="F15" s="151"/>
    </row>
    <row r="16" spans="2:16" ht="40.049999999999997" customHeight="1" x14ac:dyDescent="0.3">
      <c r="B16" s="249" t="s">
        <v>118</v>
      </c>
      <c r="C16" s="249"/>
      <c r="D16" s="249"/>
      <c r="E16" s="249"/>
      <c r="F16" s="249"/>
    </row>
    <row r="17" spans="2:6" ht="79.05" customHeight="1" x14ac:dyDescent="0.3">
      <c r="B17" s="105" t="s">
        <v>38</v>
      </c>
      <c r="C17" s="118" t="s">
        <v>46</v>
      </c>
      <c r="D17" s="126" t="s">
        <v>112</v>
      </c>
      <c r="E17" s="126" t="s">
        <v>113</v>
      </c>
      <c r="F17" s="127" t="s">
        <v>114</v>
      </c>
    </row>
    <row r="18" spans="2:6" ht="40.049999999999997" customHeight="1" x14ac:dyDescent="0.3">
      <c r="B18" s="108" t="s">
        <v>94</v>
      </c>
      <c r="C18" s="124">
        <f>'Cenová ponuka'!J36</f>
        <v>0</v>
      </c>
      <c r="D18" s="151"/>
      <c r="E18" s="151"/>
      <c r="F18" s="151"/>
    </row>
    <row r="19" spans="2:6" ht="40.049999999999997" customHeight="1" x14ac:dyDescent="0.3">
      <c r="B19" s="108" t="s">
        <v>95</v>
      </c>
      <c r="C19" s="124">
        <f>'Cenová ponuka'!J37</f>
        <v>0</v>
      </c>
      <c r="D19" s="151"/>
      <c r="E19" s="151"/>
      <c r="F19" s="151"/>
    </row>
    <row r="20" spans="2:6" ht="40.049999999999997" customHeight="1" x14ac:dyDescent="0.3">
      <c r="B20" s="108" t="s">
        <v>96</v>
      </c>
      <c r="C20" s="124">
        <f>'Cenová ponuka'!J38</f>
        <v>0</v>
      </c>
      <c r="D20" s="151"/>
      <c r="E20" s="151"/>
      <c r="F20" s="151"/>
    </row>
    <row r="21" spans="2:6" ht="40.049999999999997" customHeight="1" x14ac:dyDescent="0.3">
      <c r="B21" s="108" t="s">
        <v>97</v>
      </c>
      <c r="C21" s="124">
        <f>'Cenová ponuka'!J39</f>
        <v>0</v>
      </c>
      <c r="D21" s="151"/>
      <c r="E21" s="151"/>
      <c r="F21" s="151"/>
    </row>
    <row r="22" spans="2:6" ht="40.049999999999997" customHeight="1" x14ac:dyDescent="0.3">
      <c r="B22" s="108" t="s">
        <v>98</v>
      </c>
      <c r="C22" s="124">
        <f>'Cenová ponuka'!J40</f>
        <v>0</v>
      </c>
      <c r="D22" s="151"/>
      <c r="E22" s="151"/>
      <c r="F22" s="151"/>
    </row>
    <row r="23" spans="2:6" ht="40.049999999999997" customHeight="1" x14ac:dyDescent="0.3">
      <c r="B23" s="108" t="s">
        <v>99</v>
      </c>
      <c r="C23" s="124">
        <f>'Cenová ponuka'!J41</f>
        <v>0</v>
      </c>
      <c r="D23" s="151"/>
      <c r="E23" s="151"/>
      <c r="F23" s="151"/>
    </row>
    <row r="24" spans="2:6" ht="40.049999999999997" customHeight="1" x14ac:dyDescent="0.3">
      <c r="B24" s="108" t="s">
        <v>100</v>
      </c>
      <c r="C24" s="124">
        <f>'Cenová ponuka'!J42</f>
        <v>0</v>
      </c>
      <c r="D24" s="151"/>
      <c r="E24" s="151"/>
      <c r="F24" s="151"/>
    </row>
    <row r="25" spans="2:6" ht="40.049999999999997" customHeight="1" x14ac:dyDescent="0.3">
      <c r="B25" s="149" t="s">
        <v>102</v>
      </c>
      <c r="C25" s="124">
        <f>'Cenová ponuka'!J43</f>
        <v>0</v>
      </c>
      <c r="D25" s="151"/>
      <c r="E25" s="151"/>
      <c r="F25" s="151"/>
    </row>
    <row r="26" spans="2:6" ht="40.049999999999997" customHeight="1" x14ac:dyDescent="0.3">
      <c r="B26" s="149" t="s">
        <v>103</v>
      </c>
      <c r="C26" s="124">
        <f>'Cenová ponuka'!J44</f>
        <v>0</v>
      </c>
      <c r="D26" s="151"/>
      <c r="E26" s="151"/>
      <c r="F26" s="151"/>
    </row>
  </sheetData>
  <sheetProtection algorithmName="SHA-512" hashValue="X8F/gv98CWvdgPmvuMPGExLhjWKAYXPkvl26YK9CQm/+bEbtlypxBC1CIKx8OFsAfTuKcE4BUBuyn3jW1rwnaw==" saltValue="JuRDYUb6tIopzgJSjIOaUw==" spinCount="100000" sheet="1" objects="1" scenarios="1" formatCells="0" formatColumns="0"/>
  <mergeCells count="3">
    <mergeCell ref="B6:F6"/>
    <mergeCell ref="B16:F16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tabSelected="1" zoomScaleNormal="100" workbookViewId="0">
      <selection activeCell="K13" sqref="K13"/>
    </sheetView>
  </sheetViews>
  <sheetFormatPr defaultColWidth="9.109375" defaultRowHeight="14.4" x14ac:dyDescent="0.3"/>
  <cols>
    <col min="1" max="1" width="5.77734375" customWidth="1"/>
    <col min="2" max="2" width="38.7773437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 x14ac:dyDescent="0.35"/>
    <row r="2" spans="2:6" ht="51" customHeight="1" thickBot="1" x14ac:dyDescent="0.35">
      <c r="B2" s="280" t="s">
        <v>119</v>
      </c>
      <c r="C2" s="281"/>
      <c r="D2" s="281"/>
      <c r="E2" s="281"/>
      <c r="F2" s="282"/>
    </row>
    <row r="3" spans="2:6" ht="15" thickBot="1" x14ac:dyDescent="0.35">
      <c r="B3" s="265"/>
      <c r="C3" s="265"/>
      <c r="D3" s="265"/>
      <c r="E3" s="265"/>
      <c r="F3" s="265"/>
    </row>
    <row r="4" spans="2:6" x14ac:dyDescent="0.3">
      <c r="B4" s="156" t="s">
        <v>120</v>
      </c>
      <c r="C4" s="283"/>
      <c r="D4" s="283"/>
      <c r="E4" s="283"/>
      <c r="F4" s="284"/>
    </row>
    <row r="5" spans="2:6" x14ac:dyDescent="0.3">
      <c r="B5" s="157" t="s">
        <v>121</v>
      </c>
      <c r="C5" s="253"/>
      <c r="D5" s="253"/>
      <c r="E5" s="253"/>
      <c r="F5" s="254"/>
    </row>
    <row r="6" spans="2:6" x14ac:dyDescent="0.3">
      <c r="B6" s="157" t="s">
        <v>122</v>
      </c>
      <c r="C6" s="253"/>
      <c r="D6" s="253"/>
      <c r="E6" s="253"/>
      <c r="F6" s="254"/>
    </row>
    <row r="7" spans="2:6" x14ac:dyDescent="0.3">
      <c r="B7" s="157" t="s">
        <v>123</v>
      </c>
      <c r="C7" s="253"/>
      <c r="D7" s="253"/>
      <c r="E7" s="253"/>
      <c r="F7" s="254"/>
    </row>
    <row r="8" spans="2:6" x14ac:dyDescent="0.3">
      <c r="B8" s="157" t="s">
        <v>124</v>
      </c>
      <c r="C8" s="253"/>
      <c r="D8" s="253"/>
      <c r="E8" s="253"/>
      <c r="F8" s="254"/>
    </row>
    <row r="9" spans="2:6" x14ac:dyDescent="0.3">
      <c r="B9" s="157" t="s">
        <v>125</v>
      </c>
      <c r="C9" s="253"/>
      <c r="D9" s="253"/>
      <c r="E9" s="253"/>
      <c r="F9" s="254"/>
    </row>
    <row r="10" spans="2:6" ht="15" thickBot="1" x14ac:dyDescent="0.35">
      <c r="B10" s="158" t="s">
        <v>126</v>
      </c>
      <c r="C10" s="261" t="s">
        <v>184</v>
      </c>
      <c r="D10" s="262"/>
      <c r="E10" s="263"/>
      <c r="F10" s="264"/>
    </row>
    <row r="11" spans="2:6" ht="15" thickBot="1" x14ac:dyDescent="0.35">
      <c r="B11" s="265"/>
      <c r="C11" s="265"/>
      <c r="D11" s="265"/>
      <c r="E11" s="265"/>
      <c r="F11" s="265"/>
    </row>
    <row r="12" spans="2:6" ht="30" customHeight="1" x14ac:dyDescent="0.3">
      <c r="B12" s="266" t="s">
        <v>127</v>
      </c>
      <c r="C12" s="267"/>
      <c r="D12" s="267"/>
      <c r="E12" s="267"/>
      <c r="F12" s="268"/>
    </row>
    <row r="13" spans="2:6" ht="31.5" customHeight="1" x14ac:dyDescent="0.3">
      <c r="B13" s="269" t="s">
        <v>128</v>
      </c>
      <c r="C13" s="270"/>
      <c r="D13" s="270"/>
      <c r="E13" s="270"/>
      <c r="F13" s="153"/>
    </row>
    <row r="14" spans="2:6" ht="30" customHeight="1" x14ac:dyDescent="0.3">
      <c r="B14" s="269" t="s">
        <v>129</v>
      </c>
      <c r="C14" s="270"/>
      <c r="D14" s="270"/>
      <c r="E14" s="270"/>
      <c r="F14" s="153"/>
    </row>
    <row r="15" spans="2:6" ht="30" customHeight="1" x14ac:dyDescent="0.3">
      <c r="B15" s="271" t="s">
        <v>130</v>
      </c>
      <c r="C15" s="272"/>
      <c r="D15" s="272"/>
      <c r="E15" s="272"/>
      <c r="F15" s="153"/>
    </row>
    <row r="16" spans="2:6" ht="45.75" customHeight="1" thickBot="1" x14ac:dyDescent="0.35">
      <c r="B16" s="285" t="s">
        <v>131</v>
      </c>
      <c r="C16" s="286"/>
      <c r="D16" s="286"/>
      <c r="E16" s="286"/>
      <c r="F16" s="154"/>
    </row>
    <row r="17" spans="2:6" ht="15" thickBot="1" x14ac:dyDescent="0.35">
      <c r="B17" s="265"/>
      <c r="C17" s="265"/>
      <c r="D17" s="265"/>
      <c r="E17" s="265"/>
      <c r="F17" s="265"/>
    </row>
    <row r="18" spans="2:6" ht="21.6" thickBot="1" x14ac:dyDescent="0.35">
      <c r="B18" s="159" t="s">
        <v>132</v>
      </c>
      <c r="C18" s="258" t="str">
        <f>'Zákl. nastavenie'!C4</f>
        <v>Cena za predmet zákazky</v>
      </c>
      <c r="D18" s="259"/>
      <c r="E18" s="259"/>
      <c r="F18" s="260"/>
    </row>
    <row r="19" spans="2:6" x14ac:dyDescent="0.3">
      <c r="B19" s="307" t="s">
        <v>133</v>
      </c>
      <c r="C19" s="308"/>
      <c r="D19" s="308"/>
      <c r="E19" s="160" t="s">
        <v>134</v>
      </c>
      <c r="F19" s="161" t="s">
        <v>135</v>
      </c>
    </row>
    <row r="20" spans="2:6" ht="15" thickBot="1" x14ac:dyDescent="0.35">
      <c r="B20" s="309"/>
      <c r="C20" s="310"/>
      <c r="D20" s="310"/>
      <c r="E20" s="162">
        <f>'Zákl. nastavenie'!F4</f>
        <v>0</v>
      </c>
      <c r="F20" s="163">
        <f>'Zákl. nastavenie'!E4</f>
        <v>582000</v>
      </c>
    </row>
    <row r="21" spans="2:6" ht="29.4" thickBot="1" x14ac:dyDescent="0.35">
      <c r="B21" s="164" t="s">
        <v>38</v>
      </c>
      <c r="C21" s="165" t="s">
        <v>136</v>
      </c>
      <c r="D21" s="166" t="s">
        <v>137</v>
      </c>
      <c r="E21" s="167" t="s">
        <v>138</v>
      </c>
      <c r="F21" s="168" t="s">
        <v>139</v>
      </c>
    </row>
    <row r="22" spans="2:6" ht="30.75" customHeight="1" thickBot="1" x14ac:dyDescent="0.4">
      <c r="B22" s="169" t="s">
        <v>140</v>
      </c>
      <c r="C22" s="170">
        <v>1</v>
      </c>
      <c r="D22" s="171">
        <f>'Cenová ponuka'!K47</f>
        <v>0</v>
      </c>
      <c r="E22" s="172">
        <f>IF(C$10="Som platcom DPH 20%",D22*0.2,IF(C$10="Som platcom DPH 10%",D22*0.1,0))</f>
        <v>0</v>
      </c>
      <c r="F22" s="173">
        <f>SUM(D22+E22)*C22</f>
        <v>0</v>
      </c>
    </row>
    <row r="23" spans="2:6" ht="15" thickBot="1" x14ac:dyDescent="0.35">
      <c r="B23" s="287"/>
      <c r="C23" s="288"/>
      <c r="D23" s="289"/>
      <c r="E23" s="290"/>
      <c r="F23" s="174">
        <f>SUM(F22:F22)</f>
        <v>0</v>
      </c>
    </row>
    <row r="24" spans="2:6" ht="18.600000000000001" thickBot="1" x14ac:dyDescent="0.4">
      <c r="B24" s="175" t="s">
        <v>141</v>
      </c>
      <c r="C24" s="291">
        <f>F23</f>
        <v>0</v>
      </c>
      <c r="D24" s="291"/>
      <c r="E24" s="291"/>
      <c r="F24" s="292"/>
    </row>
    <row r="25" spans="2:6" ht="15" thickBot="1" x14ac:dyDescent="0.35">
      <c r="B25" s="293"/>
      <c r="C25" s="294"/>
      <c r="D25" s="294"/>
      <c r="E25" s="294"/>
      <c r="F25" s="295"/>
    </row>
    <row r="26" spans="2:6" ht="21.6" thickBot="1" x14ac:dyDescent="0.35">
      <c r="B26" s="176" t="s">
        <v>142</v>
      </c>
      <c r="C26" s="259" t="str">
        <f>'Zákl. nastavenie'!C5</f>
        <v>Garantovaná hodinová mzda pracovníka</v>
      </c>
      <c r="D26" s="259"/>
      <c r="E26" s="259"/>
      <c r="F26" s="260"/>
    </row>
    <row r="27" spans="2:6" ht="30.75" customHeight="1" x14ac:dyDescent="0.3">
      <c r="B27" s="177" t="s">
        <v>143</v>
      </c>
      <c r="C27" s="314" t="s">
        <v>144</v>
      </c>
      <c r="D27" s="315"/>
      <c r="E27" s="178" t="s">
        <v>145</v>
      </c>
      <c r="F27" s="179" t="s">
        <v>146</v>
      </c>
    </row>
    <row r="28" spans="2:6" ht="15" thickBot="1" x14ac:dyDescent="0.35">
      <c r="B28" s="180" t="str">
        <f>'Zákl. nastavenie'!G5</f>
        <v>čím viac, tým lepšie</v>
      </c>
      <c r="C28" s="273">
        <f>'Zákl. nastavenie'!H5</f>
        <v>36000</v>
      </c>
      <c r="D28" s="274"/>
      <c r="E28" s="181">
        <f>'Zákl. nastavenie'!F5</f>
        <v>4.3099999999999996</v>
      </c>
      <c r="F28" s="182">
        <f>'Zákl. nastavenie'!E5</f>
        <v>9</v>
      </c>
    </row>
    <row r="29" spans="2:6" ht="15" thickBot="1" x14ac:dyDescent="0.35">
      <c r="B29" s="316" t="s">
        <v>147</v>
      </c>
      <c r="C29" s="317"/>
      <c r="D29" s="317"/>
      <c r="E29" s="318"/>
      <c r="F29" s="183" t="s">
        <v>148</v>
      </c>
    </row>
    <row r="30" spans="2:6" ht="31.5" customHeight="1" thickBot="1" x14ac:dyDescent="0.4">
      <c r="B30" s="319" t="s">
        <v>149</v>
      </c>
      <c r="C30" s="320"/>
      <c r="D30" s="320"/>
      <c r="E30" s="320"/>
      <c r="F30" s="155">
        <v>4.3099999999999996</v>
      </c>
    </row>
    <row r="31" spans="2:6" ht="18.600000000000001" thickBot="1" x14ac:dyDescent="0.4">
      <c r="B31" s="255" t="s">
        <v>150</v>
      </c>
      <c r="C31" s="256"/>
      <c r="D31" s="256"/>
      <c r="E31" s="257"/>
      <c r="F31" s="184">
        <f>IF(B28="čím menej, tým lepšie",(-(F28-F30)*(C28/(F28-E28))),-(F30-E28)*(C28/(F28-E28)))</f>
        <v>0</v>
      </c>
    </row>
    <row r="32" spans="2:6" ht="15" thickBot="1" x14ac:dyDescent="0.35">
      <c r="B32" s="293"/>
      <c r="C32" s="294"/>
      <c r="D32" s="294"/>
      <c r="E32" s="294"/>
      <c r="F32" s="295"/>
    </row>
    <row r="33" spans="2:6" ht="21.6" thickBot="1" x14ac:dyDescent="0.35">
      <c r="B33" s="159" t="s">
        <v>151</v>
      </c>
      <c r="C33" s="258" t="str">
        <f>'Zákl. nastavenie'!C6</f>
        <v>Skúsenosti zodpovedného zástupcu poskytovateľa služieb</v>
      </c>
      <c r="D33" s="259"/>
      <c r="E33" s="259"/>
      <c r="F33" s="260"/>
    </row>
    <row r="34" spans="2:6" ht="29.25" customHeight="1" x14ac:dyDescent="0.3">
      <c r="B34" s="177" t="s">
        <v>143</v>
      </c>
      <c r="C34" s="314" t="s">
        <v>144</v>
      </c>
      <c r="D34" s="315"/>
      <c r="E34" s="178" t="s">
        <v>145</v>
      </c>
      <c r="F34" s="179" t="s">
        <v>146</v>
      </c>
    </row>
    <row r="35" spans="2:6" ht="15" thickBot="1" x14ac:dyDescent="0.35">
      <c r="B35" s="180" t="str">
        <f>'Zákl. nastavenie'!G6</f>
        <v>žiadna</v>
      </c>
      <c r="C35" s="273">
        <f>'Zákl. nastavenie'!H6</f>
        <v>12000</v>
      </c>
      <c r="D35" s="274"/>
      <c r="E35" s="181">
        <f>'Zákl. nastavenie'!F6</f>
        <v>0</v>
      </c>
      <c r="F35" s="182">
        <f>'Zákl. nastavenie'!E6</f>
        <v>45</v>
      </c>
    </row>
    <row r="36" spans="2:6" ht="15" thickBot="1" x14ac:dyDescent="0.35">
      <c r="B36" s="275" t="s">
        <v>147</v>
      </c>
      <c r="C36" s="276"/>
      <c r="D36" s="276"/>
      <c r="E36" s="276"/>
      <c r="F36" s="183" t="s">
        <v>148</v>
      </c>
    </row>
    <row r="37" spans="2:6" ht="33.75" customHeight="1" thickBot="1" x14ac:dyDescent="0.4">
      <c r="B37" s="277" t="s">
        <v>152</v>
      </c>
      <c r="C37" s="278"/>
      <c r="D37" s="278"/>
      <c r="E37" s="279"/>
      <c r="F37" s="155">
        <v>0</v>
      </c>
    </row>
    <row r="38" spans="2:6" ht="18.600000000000001" thickBot="1" x14ac:dyDescent="0.4">
      <c r="B38" s="255" t="s">
        <v>150</v>
      </c>
      <c r="C38" s="256"/>
      <c r="D38" s="256"/>
      <c r="E38" s="257"/>
      <c r="F38" s="184">
        <f>IF(B35="čím menej, tým lepšie",(-(F35-F37)*(C35/(F35-E35))),-(F37-E35)*(C35/(F35-E35)))</f>
        <v>0</v>
      </c>
    </row>
    <row r="39" spans="2:6" x14ac:dyDescent="0.3">
      <c r="B39" s="265"/>
      <c r="C39" s="265"/>
      <c r="D39" s="265"/>
      <c r="E39" s="265"/>
      <c r="F39" s="265"/>
    </row>
    <row r="40" spans="2:6" ht="15" thickBot="1" x14ac:dyDescent="0.35"/>
    <row r="41" spans="2:6" ht="21.6" thickBot="1" x14ac:dyDescent="0.45">
      <c r="B41" s="311" t="s">
        <v>153</v>
      </c>
      <c r="C41" s="312"/>
      <c r="D41" s="312"/>
      <c r="E41" s="313"/>
      <c r="F41" s="185">
        <f>C24+F31+F38</f>
        <v>0</v>
      </c>
    </row>
    <row r="42" spans="2:6" ht="15" thickBot="1" x14ac:dyDescent="0.35">
      <c r="B42" s="296"/>
      <c r="C42" s="297"/>
      <c r="D42" s="297"/>
      <c r="E42" s="297"/>
      <c r="F42" s="298"/>
    </row>
    <row r="43" spans="2:6" x14ac:dyDescent="0.3">
      <c r="B43" s="299" t="s">
        <v>154</v>
      </c>
      <c r="C43" s="301" t="s">
        <v>155</v>
      </c>
      <c r="D43" s="301"/>
      <c r="E43" s="303" t="s">
        <v>156</v>
      </c>
      <c r="F43" s="304"/>
    </row>
    <row r="44" spans="2:6" ht="15" thickBot="1" x14ac:dyDescent="0.35">
      <c r="B44" s="300"/>
      <c r="C44" s="302"/>
      <c r="D44" s="302"/>
      <c r="E44" s="305"/>
      <c r="F44" s="306"/>
    </row>
  </sheetData>
  <sheetProtection formatCells="0" formatColumns="0" formatRows="0"/>
  <mergeCells count="42"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  <mergeCell ref="B39:F39"/>
    <mergeCell ref="B16:E16"/>
    <mergeCell ref="B17:F17"/>
    <mergeCell ref="B23:E23"/>
    <mergeCell ref="C24:F24"/>
    <mergeCell ref="B25:F25"/>
    <mergeCell ref="B2:F2"/>
    <mergeCell ref="B3:F3"/>
    <mergeCell ref="C4:F4"/>
    <mergeCell ref="C5:F5"/>
    <mergeCell ref="C6:F6"/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</mergeCells>
  <dataValidations count="3"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C333D03E-695C-4FFF-9C48-C272AAEF4104}">
      <formula1>E35</formula1>
      <formula2>F35</formula2>
    </dataValidation>
    <dataValidation type="list" allowBlank="1" showInputMessage="1" showErrorMessage="1" sqref="C10:D10" xr:uid="{24667FAE-9AAD-A440-B049-D5C717B83566}">
      <formula1>"Som platcom DPH 20%,Som platcom DPH 10%,Nie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304800</xdr:rowOff>
                  </from>
                  <to>
                    <xdr:col>5</xdr:col>
                    <xdr:colOff>1257300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342900</xdr:rowOff>
                  </from>
                  <to>
                    <xdr:col>5</xdr:col>
                    <xdr:colOff>1104900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327660</xdr:rowOff>
                  </from>
                  <to>
                    <xdr:col>5</xdr:col>
                    <xdr:colOff>1066800</xdr:colOff>
                    <xdr:row>15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777240</xdr:colOff>
                    <xdr:row>15</xdr:row>
                    <xdr:rowOff>556260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F8" sqref="F8"/>
    </sheetView>
  </sheetViews>
  <sheetFormatPr defaultColWidth="8.77734375" defaultRowHeight="14.4" x14ac:dyDescent="0.3"/>
  <cols>
    <col min="1" max="1" width="3.664062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157</v>
      </c>
    </row>
    <row r="3" spans="2:2" x14ac:dyDescent="0.3">
      <c r="B3" s="4"/>
    </row>
    <row r="4" spans="2:2" x14ac:dyDescent="0.3">
      <c r="B4" s="10" t="s">
        <v>158</v>
      </c>
    </row>
    <row r="5" spans="2:2" x14ac:dyDescent="0.3">
      <c r="B5" s="4"/>
    </row>
    <row r="6" spans="2:2" x14ac:dyDescent="0.3">
      <c r="B6" s="11" t="s">
        <v>159</v>
      </c>
    </row>
    <row r="7" spans="2:2" x14ac:dyDescent="0.3">
      <c r="B7" s="12"/>
    </row>
    <row r="8" spans="2:2" ht="60.75" customHeight="1" x14ac:dyDescent="0.3">
      <c r="B8" s="5" t="s">
        <v>160</v>
      </c>
    </row>
    <row r="9" spans="2:2" x14ac:dyDescent="0.3">
      <c r="B9" s="5"/>
    </row>
    <row r="10" spans="2:2" x14ac:dyDescent="0.3">
      <c r="B10" s="5" t="s">
        <v>161</v>
      </c>
    </row>
    <row r="11" spans="2:2" x14ac:dyDescent="0.3">
      <c r="B11" s="5" t="s">
        <v>162</v>
      </c>
    </row>
    <row r="12" spans="2:2" x14ac:dyDescent="0.3">
      <c r="B12" s="5" t="s">
        <v>163</v>
      </c>
    </row>
    <row r="13" spans="2:2" x14ac:dyDescent="0.3">
      <c r="B13" s="5" t="s">
        <v>164</v>
      </c>
    </row>
    <row r="14" spans="2:2" x14ac:dyDescent="0.3">
      <c r="B14" s="5" t="s">
        <v>165</v>
      </c>
    </row>
    <row r="15" spans="2:2" x14ac:dyDescent="0.3">
      <c r="B15" s="5" t="s">
        <v>166</v>
      </c>
    </row>
    <row r="16" spans="2:2" x14ac:dyDescent="0.3">
      <c r="B16" s="5" t="s">
        <v>167</v>
      </c>
    </row>
    <row r="17" spans="2:2" ht="28.8" x14ac:dyDescent="0.3">
      <c r="B17" s="5" t="s">
        <v>168</v>
      </c>
    </row>
    <row r="18" spans="2:2" x14ac:dyDescent="0.3">
      <c r="B18" s="5" t="s">
        <v>169</v>
      </c>
    </row>
    <row r="19" spans="2:2" x14ac:dyDescent="0.3">
      <c r="B19" s="5" t="s">
        <v>170</v>
      </c>
    </row>
    <row r="20" spans="2:2" x14ac:dyDescent="0.3">
      <c r="B20" s="5" t="s">
        <v>171</v>
      </c>
    </row>
    <row r="21" spans="2:2" ht="28.8" x14ac:dyDescent="0.3">
      <c r="B21" s="5" t="s">
        <v>172</v>
      </c>
    </row>
    <row r="22" spans="2:2" x14ac:dyDescent="0.3">
      <c r="B22" s="5" t="s">
        <v>173</v>
      </c>
    </row>
    <row r="23" spans="2:2" x14ac:dyDescent="0.3">
      <c r="B23" s="6"/>
    </row>
    <row r="24" spans="2:2" ht="57.6" x14ac:dyDescent="0.3">
      <c r="B24" s="5" t="s">
        <v>174</v>
      </c>
    </row>
    <row r="25" spans="2:2" ht="13.5" customHeight="1" x14ac:dyDescent="0.3">
      <c r="B25" s="5"/>
    </row>
    <row r="26" spans="2:2" ht="28.8" x14ac:dyDescent="0.3">
      <c r="B26" s="5" t="s">
        <v>175</v>
      </c>
    </row>
    <row r="27" spans="2:2" ht="15" thickBot="1" x14ac:dyDescent="0.35">
      <c r="B27" s="13"/>
    </row>
  </sheetData>
  <sheetProtection algorithmName="SHA-512" hashValue="tcLd3lhJI/rmB4uorZTkIFCQ05RgLCqgXZ+LoK9+6NaQ3cE9re2pBKX6Yu2h1ZP4yrt5JLOHVRPhSTipPlDjQA==" saltValue="iQz2WxBEiUoK8/jVqKE1c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E26" sqref="A1:XFD1048576"/>
    </sheetView>
  </sheetViews>
  <sheetFormatPr defaultColWidth="8.77734375" defaultRowHeight="14.4" x14ac:dyDescent="0.3"/>
  <cols>
    <col min="1" max="1" width="3.10937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176</v>
      </c>
    </row>
    <row r="3" spans="2:2" x14ac:dyDescent="0.3">
      <c r="B3" s="4"/>
    </row>
    <row r="4" spans="2:2" x14ac:dyDescent="0.3">
      <c r="B4" s="5" t="s">
        <v>158</v>
      </c>
    </row>
    <row r="5" spans="2:2" x14ac:dyDescent="0.3">
      <c r="B5" s="6"/>
    </row>
    <row r="6" spans="2:2" x14ac:dyDescent="0.3">
      <c r="B6" s="7" t="s">
        <v>159</v>
      </c>
    </row>
    <row r="7" spans="2:2" x14ac:dyDescent="0.3">
      <c r="B7" s="5"/>
    </row>
    <row r="8" spans="2:2" ht="60.75" customHeight="1" x14ac:dyDescent="0.3">
      <c r="B8" s="5" t="s">
        <v>177</v>
      </c>
    </row>
    <row r="9" spans="2:2" x14ac:dyDescent="0.3">
      <c r="B9" s="5" t="s">
        <v>178</v>
      </c>
    </row>
    <row r="10" spans="2:2" x14ac:dyDescent="0.3">
      <c r="B10" s="8"/>
    </row>
    <row r="11" spans="2:2" ht="28.8" x14ac:dyDescent="0.3">
      <c r="B11" s="5" t="s">
        <v>179</v>
      </c>
    </row>
    <row r="12" spans="2:2" x14ac:dyDescent="0.3">
      <c r="B12" s="5"/>
    </row>
    <row r="13" spans="2:2" ht="28.8" x14ac:dyDescent="0.3">
      <c r="B13" s="5" t="s">
        <v>180</v>
      </c>
    </row>
    <row r="14" spans="2:2" x14ac:dyDescent="0.3">
      <c r="B14" s="5"/>
    </row>
    <row r="15" spans="2:2" ht="28.8" x14ac:dyDescent="0.3">
      <c r="B15" s="5" t="s">
        <v>181</v>
      </c>
    </row>
    <row r="16" spans="2:2" x14ac:dyDescent="0.3">
      <c r="B16" s="5"/>
    </row>
    <row r="17" spans="2:2" ht="57.6" x14ac:dyDescent="0.3">
      <c r="B17" s="5" t="s">
        <v>182</v>
      </c>
    </row>
    <row r="18" spans="2:2" x14ac:dyDescent="0.3">
      <c r="B18" s="5"/>
    </row>
    <row r="19" spans="2:2" ht="72" x14ac:dyDescent="0.3">
      <c r="B19" s="5" t="s">
        <v>183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HiYKrYl5iY3bb5qf05+luJca6vbetAv9vskfh1x5dXZ2K7LNi3FSIZQu99+KzXlFN/EHlLz2/+Esy5NtMYS8Zw==" saltValue="cHA254485lqknsUVUZ6IO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D728FEF7-8B0A-4E39-A2E9-EFA06765AC42}"/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purl.org/dc/elements/1.1/"/>
    <ds:schemaRef ds:uri="e4b31099-8163-4ac9-ab84-be06feeb7ef4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2024-07-10T12:06:17Z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