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Upratovacie služby/SP akt/"/>
    </mc:Choice>
  </mc:AlternateContent>
  <xr:revisionPtr revIDLastSave="315" documentId="13_ncr:1_{43C22AF8-E1B6-45F4-9DAF-8E51DAF962FE}" xr6:coauthVersionLast="47" xr6:coauthVersionMax="47" xr10:uidLastSave="{29BF1748-30C9-468B-838C-0C9673BA379C}"/>
  <bookViews>
    <workbookView xWindow="-108" yWindow="-108" windowWidth="30936" windowHeight="16896" firstSheet="1" activeTab="1" xr2:uid="{89D3062A-3E8C-407B-A16C-9D1AA0F43D56}"/>
  </bookViews>
  <sheets>
    <sheet name="Zákl. nastavenie" sheetId="7" state="hidden" r:id="rId1"/>
    <sheet name="Cenová ponuka" sheetId="11" r:id="rId2"/>
    <sheet name="Rozbor cenovej ponuky" sheetId="12" r:id="rId3"/>
    <sheet name="Návrh na plnenie kritérií" sheetId="8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11" l="1"/>
  <c r="K52" i="11" s="1"/>
  <c r="L52" i="11" s="1"/>
  <c r="I51" i="11"/>
  <c r="K51" i="11" s="1"/>
  <c r="L51" i="11" s="1"/>
  <c r="I50" i="11"/>
  <c r="K50" i="11" s="1"/>
  <c r="L50" i="11" s="1"/>
  <c r="I49" i="11"/>
  <c r="K49" i="11" s="1"/>
  <c r="L49" i="11" s="1"/>
  <c r="I48" i="11"/>
  <c r="K48" i="11" s="1"/>
  <c r="L48" i="11" s="1"/>
  <c r="I47" i="11"/>
  <c r="K47" i="11" s="1"/>
  <c r="L47" i="11" s="1"/>
  <c r="I46" i="11"/>
  <c r="K46" i="11" s="1"/>
  <c r="L46" i="11" s="1"/>
  <c r="I45" i="11"/>
  <c r="K45" i="11" s="1"/>
  <c r="L45" i="11" s="1"/>
  <c r="I44" i="11"/>
  <c r="K44" i="11" s="1"/>
  <c r="L44" i="11" s="1"/>
  <c r="I43" i="11"/>
  <c r="K43" i="11" s="1"/>
  <c r="I39" i="11"/>
  <c r="J39" i="11" s="1"/>
  <c r="C18" i="12" s="1"/>
  <c r="I38" i="11"/>
  <c r="J38" i="11" s="1"/>
  <c r="C17" i="12" s="1"/>
  <c r="I37" i="11"/>
  <c r="J37" i="11" s="1"/>
  <c r="C16" i="12" s="1"/>
  <c r="I36" i="11"/>
  <c r="J36" i="11" s="1"/>
  <c r="C15" i="12" s="1"/>
  <c r="I35" i="11"/>
  <c r="J35" i="11" s="1"/>
  <c r="C14" i="12" s="1"/>
  <c r="I34" i="11"/>
  <c r="J34" i="11" s="1"/>
  <c r="C13" i="12" s="1"/>
  <c r="I33" i="11"/>
  <c r="J33" i="11" s="1"/>
  <c r="C12" i="12" s="1"/>
  <c r="I32" i="11"/>
  <c r="J32" i="11" s="1"/>
  <c r="C11" i="12" s="1"/>
  <c r="I31" i="11"/>
  <c r="J31" i="11" s="1"/>
  <c r="C10" i="12" s="1"/>
  <c r="I30" i="11"/>
  <c r="J30" i="11" s="1"/>
  <c r="C9" i="12" s="1"/>
  <c r="I29" i="11"/>
  <c r="J29" i="11" s="1"/>
  <c r="C8" i="12" s="1"/>
  <c r="I25" i="11"/>
  <c r="K25" i="11" s="1"/>
  <c r="L25" i="11" s="1"/>
  <c r="I24" i="11"/>
  <c r="K24" i="11" s="1"/>
  <c r="L24" i="11" s="1"/>
  <c r="I23" i="11"/>
  <c r="K23" i="11" s="1"/>
  <c r="L23" i="11" s="1"/>
  <c r="I22" i="11"/>
  <c r="K22" i="11" s="1"/>
  <c r="L22" i="11" s="1"/>
  <c r="I21" i="11"/>
  <c r="K21" i="11" s="1"/>
  <c r="L21" i="11" s="1"/>
  <c r="I20" i="11"/>
  <c r="K20" i="11" s="1"/>
  <c r="L20" i="11" s="1"/>
  <c r="I19" i="11"/>
  <c r="K19" i="11" s="1"/>
  <c r="L19" i="11" s="1"/>
  <c r="I18" i="11"/>
  <c r="K18" i="11" s="1"/>
  <c r="L18" i="11" s="1"/>
  <c r="I17" i="11"/>
  <c r="K17" i="11" s="1"/>
  <c r="L17" i="11" s="1"/>
  <c r="I16" i="11"/>
  <c r="K16" i="11" s="1"/>
  <c r="L16" i="11" s="1"/>
  <c r="I15" i="11"/>
  <c r="K15" i="11" s="1"/>
  <c r="L15" i="11" s="1"/>
  <c r="I14" i="11"/>
  <c r="K14" i="11" s="1"/>
  <c r="L14" i="11" s="1"/>
  <c r="I13" i="11"/>
  <c r="K13" i="11" s="1"/>
  <c r="L13" i="11" s="1"/>
  <c r="I12" i="11"/>
  <c r="K12" i="11" s="1"/>
  <c r="L12" i="11" s="1"/>
  <c r="I11" i="11"/>
  <c r="K11" i="11" s="1"/>
  <c r="L11" i="11" s="1"/>
  <c r="I10" i="11"/>
  <c r="K10" i="11" s="1"/>
  <c r="L10" i="11" s="1"/>
  <c r="I9" i="11"/>
  <c r="K9" i="11" s="1"/>
  <c r="L9" i="11" s="1"/>
  <c r="I8" i="11"/>
  <c r="K8" i="11" s="1"/>
  <c r="L8" i="11" s="1"/>
  <c r="I7" i="11"/>
  <c r="K7" i="11" s="1"/>
  <c r="E35" i="7"/>
  <c r="E36" i="7"/>
  <c r="E50" i="7"/>
  <c r="E49" i="7"/>
  <c r="E37" i="7"/>
  <c r="G34" i="7"/>
  <c r="H34" i="7" s="1"/>
  <c r="C35" i="8"/>
  <c r="C28" i="8"/>
  <c r="E20" i="8"/>
  <c r="F20" i="8"/>
  <c r="F35" i="8"/>
  <c r="E35" i="8"/>
  <c r="B35" i="8"/>
  <c r="C33" i="8"/>
  <c r="F28" i="8"/>
  <c r="E28" i="8"/>
  <c r="B28" i="8"/>
  <c r="C26" i="8"/>
  <c r="C18" i="8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K37" i="11" l="1"/>
  <c r="L37" i="11" s="1"/>
  <c r="K31" i="11"/>
  <c r="L31" i="11" s="1"/>
  <c r="K38" i="11"/>
  <c r="L38" i="11" s="1"/>
  <c r="K30" i="11"/>
  <c r="L30" i="11" s="1"/>
  <c r="K33" i="11"/>
  <c r="L33" i="11" s="1"/>
  <c r="K34" i="11"/>
  <c r="L34" i="11" s="1"/>
  <c r="K35" i="11"/>
  <c r="L35" i="11" s="1"/>
  <c r="K29" i="11"/>
  <c r="L29" i="11" s="1"/>
  <c r="K32" i="11"/>
  <c r="L32" i="11" s="1"/>
  <c r="K36" i="11"/>
  <c r="L36" i="11" s="1"/>
  <c r="K39" i="11"/>
  <c r="L39" i="11" s="1"/>
  <c r="I26" i="11"/>
  <c r="J26" i="11" s="1"/>
  <c r="C5" i="12" s="1"/>
  <c r="L43" i="11"/>
  <c r="L53" i="11" s="1"/>
  <c r="K53" i="11"/>
  <c r="K26" i="11"/>
  <c r="L7" i="11"/>
  <c r="J7" i="11"/>
  <c r="J9" i="11"/>
  <c r="J11" i="11"/>
  <c r="J13" i="11"/>
  <c r="J15" i="11"/>
  <c r="J17" i="11"/>
  <c r="J19" i="11"/>
  <c r="J21" i="11"/>
  <c r="J23" i="11"/>
  <c r="J25" i="11"/>
  <c r="J44" i="11"/>
  <c r="C22" i="12" s="1"/>
  <c r="J46" i="11"/>
  <c r="C24" i="12" s="1"/>
  <c r="J48" i="11"/>
  <c r="C26" i="12" s="1"/>
  <c r="J50" i="11"/>
  <c r="C28" i="12" s="1"/>
  <c r="J52" i="11"/>
  <c r="C30" i="12" s="1"/>
  <c r="J8" i="11"/>
  <c r="J10" i="11"/>
  <c r="J12" i="11"/>
  <c r="J14" i="11"/>
  <c r="J16" i="11"/>
  <c r="J18" i="11"/>
  <c r="J20" i="11"/>
  <c r="J22" i="11"/>
  <c r="J24" i="11"/>
  <c r="J43" i="11"/>
  <c r="C21" i="12" s="1"/>
  <c r="J45" i="11"/>
  <c r="C23" i="12" s="1"/>
  <c r="J47" i="11"/>
  <c r="C25" i="12" s="1"/>
  <c r="J49" i="11"/>
  <c r="C27" i="12" s="1"/>
  <c r="J51" i="11"/>
  <c r="C29" i="12" s="1"/>
  <c r="F31" i="8"/>
  <c r="F38" i="8"/>
  <c r="J49" i="7"/>
  <c r="F34" i="7"/>
  <c r="F49" i="7"/>
  <c r="L40" i="11" l="1"/>
  <c r="K54" i="11"/>
  <c r="D22" i="8" s="1"/>
  <c r="E22" i="8" s="1"/>
  <c r="K40" i="11"/>
  <c r="L54" i="11"/>
  <c r="L26" i="11"/>
  <c r="H14" i="7"/>
  <c r="I7" i="7" s="1"/>
  <c r="H49" i="7"/>
  <c r="F22" i="8" l="1"/>
  <c r="F23" i="8" s="1"/>
  <c r="C24" i="8" s="1"/>
  <c r="F41" i="8" s="1"/>
  <c r="J52" i="7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Pudiš Ivan, Mgr.</author>
  </authors>
  <commentList>
    <comment ref="D22" authorId="0" shapeId="0" xr:uid="{11CD2E28-22B6-446A-8178-8A0ECF754CD6}">
      <text>
        <r>
          <rPr>
            <sz val="9"/>
            <color indexed="81"/>
            <rFont val="Segoe UI"/>
            <family val="2"/>
            <charset val="238"/>
          </rPr>
          <t>hodnota v tejto bunke je automaticky doplnená excelom na základe cien vyplnených v hárku "Cenová ponuka"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<sst xmlns="http://schemas.openxmlformats.org/spreadsheetml/2006/main" count="372" uniqueCount="204">
  <si>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</si>
  <si>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</si>
  <si>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</si>
  <si>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</si>
  <si>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</si>
  <si>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</si>
  <si>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</si>
  <si>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</si>
  <si>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</si>
  <si>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</si>
  <si>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</si>
  <si>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</si>
  <si>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</si>
  <si>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</si>
  <si>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</si>
  <si>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</si>
  <si>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</si>
  <si>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</si>
  <si>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</si>
  <si>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</si>
  <si>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</si>
  <si>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</si>
  <si>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</si>
  <si>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</si>
  <si>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</si>
  <si>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</si>
  <si>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</si>
  <si>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</si>
  <si>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</si>
  <si>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</si>
  <si>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</si>
  <si>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</si>
  <si>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</si>
  <si>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</si>
  <si>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</si>
  <si>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</si>
  <si>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</si>
  <si>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</si>
  <si>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</si>
  <si>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</si>
  <si>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</si>
  <si>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Výška DPH</t>
  </si>
  <si>
    <t>Suma v EUR s DPH na všetky kusy</t>
  </si>
  <si>
    <t>Popis kritéria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</si>
  <si>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</si>
  <si>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</si>
  <si>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</si>
  <si>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</si>
  <si>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</si>
  <si>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</si>
  <si>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</si>
  <si>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</si>
  <si>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</si>
  <si>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</si>
  <si>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</si>
  <si>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</si>
  <si>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</si>
  <si>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</si>
  <si>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</si>
  <si>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</si>
  <si>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</si>
  <si>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</si>
  <si>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</si>
  <si>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</si>
  <si>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</si>
  <si>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</si>
  <si>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</si>
  <si>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</si>
  <si>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</si>
  <si>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</si>
  <si>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</si>
  <si>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</si>
  <si>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</si>
  <si>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</si>
  <si>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</si>
  <si>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</si>
  <si>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</si>
  <si>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Cena za celý predmet zákazky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</si>
  <si>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</si>
  <si>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</si>
  <si>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</si>
  <si>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</si>
  <si>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</si>
  <si>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Celková cena na účely hodnotenia ponúk:</t>
  </si>
  <si>
    <t>žiadna</t>
  </si>
  <si>
    <t>Minimálna hodnota kritéria</t>
  </si>
  <si>
    <t>Maximálna hodnota kritéria</t>
  </si>
  <si>
    <t>čím viac, tým lepšie</t>
  </si>
  <si>
    <t>Cena za predmet zákazky</t>
  </si>
  <si>
    <t>Garantovaná hodinová mzda pracovníka</t>
  </si>
  <si>
    <t>Skúsenosti zodpovedného zástupcu poskytovateľa služieb</t>
  </si>
  <si>
    <t>výška</t>
  </si>
  <si>
    <t>počet</t>
  </si>
  <si>
    <t>Uchádzač uvedie garantovanú hodinovú mzdu, ktorá bude počas trvania zákazky vyplácaná pracovníkom podieľajúcim sa na plnení zákazky. Podrobne pozri časť C súťažnýc podkladov.</t>
  </si>
  <si>
    <t>Uchádzač uvedie počet bodov získaných v dotazníkoch spokojnosti. Podrobne pozri časť C súťažných podkladov.</t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</si>
  <si>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</si>
  <si>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>Aktuálny počet</t>
    </r>
    <r>
      <rPr>
        <b/>
        <sz val="12"/>
        <color rgb="FFFF0000"/>
        <rFont val="Calibri"/>
        <family val="2"/>
      </rPr>
      <t xml:space="preserve">* </t>
    </r>
  </si>
  <si>
    <t>Plocha/m2; ks, hod. (predpokladné množstvo)</t>
  </si>
  <si>
    <t>Merná jednotka</t>
  </si>
  <si>
    <t>Druh podlahy</t>
  </si>
  <si>
    <t xml:space="preserve">Frekvencia   </t>
  </si>
  <si>
    <t xml:space="preserve"> Jednotková cena bez DPH </t>
  </si>
  <si>
    <t>Cena spolu bez DPH za 1 mesiac</t>
  </si>
  <si>
    <t>Cena spolu s DPH za 1 mesiac</t>
  </si>
  <si>
    <t>Cena spolu za 48 mesiacov bez DPH</t>
  </si>
  <si>
    <t>Cena spolu za 48 mesiacov s DPH</t>
  </si>
  <si>
    <t>Kancelárie (vysávanie, umývanie)</t>
  </si>
  <si>
    <t>m2</t>
  </si>
  <si>
    <t>Parkety lakované, nelakované, koberec</t>
  </si>
  <si>
    <t>1x týždenne</t>
  </si>
  <si>
    <t>Chodby (vysávanie, strojové umývanie)</t>
  </si>
  <si>
    <t>Dlažba</t>
  </si>
  <si>
    <t>Schodiská (vysávanie, umývanie)</t>
  </si>
  <si>
    <t>Zábradlia (umývanie)</t>
  </si>
  <si>
    <t>Kovová konštrukcia, madlá</t>
  </si>
  <si>
    <t>Kuchynky (vysávanie, umývanie)</t>
  </si>
  <si>
    <t>1x denne</t>
  </si>
  <si>
    <t>Sociálne zariadenia + sprchy (vysávanie, umývanie, čistenie a leštenie zrkadiel)</t>
  </si>
  <si>
    <t>2x denne</t>
  </si>
  <si>
    <t>Výťahy, vrátane zrkadiel (vysávanie, umývanie,  čistenie a leštenie zrkadiel)</t>
  </si>
  <si>
    <t>súbor</t>
  </si>
  <si>
    <t>Lino, koberec</t>
  </si>
  <si>
    <t>Sklady (vysávanie, umývanie)</t>
  </si>
  <si>
    <t>Parkety</t>
  </si>
  <si>
    <t>1x mesačne</t>
  </si>
  <si>
    <t>Zasadacie miestnosti (vysávanie, umývanie)</t>
  </si>
  <si>
    <t>Parkety lakované</t>
  </si>
  <si>
    <t>3x týždenne</t>
  </si>
  <si>
    <t xml:space="preserve">Zrkadlá historické, veľké v reprezentačných priestoroch (čistenie/leštenie v rámu) </t>
  </si>
  <si>
    <t>ks</t>
  </si>
  <si>
    <t>Stoly – utieranie prachu</t>
  </si>
  <si>
    <t>Parapety, skrine do 1,5m  a nad 1,5m a vyššie (utieranie prachu)</t>
  </si>
  <si>
    <t>Vrátnica umytie/vysávanie podlahy, umytie sklených výplní</t>
  </si>
  <si>
    <t>Dlažba, koberec</t>
  </si>
  <si>
    <t>Sanita (obkladačky, vypínače) max. do 250 m2</t>
  </si>
  <si>
    <t>Smetné koše,(vynášanie odpadkov do  kontajnerov)</t>
  </si>
  <si>
    <t>Dezinfekcia kľučiek obojstranne</t>
  </si>
  <si>
    <t>Dodávanie (zabezpečenie) a dopĺňanie hygienických potrieb podľa reálnej potreby. Presné položky a ich špecifikácia sú uvedené v prílohe č. 2 - Hygienické potreby</t>
  </si>
  <si>
    <t>paušálny poplatok</t>
  </si>
  <si>
    <t xml:space="preserve"> denne (podľa reálnej potreby)</t>
  </si>
  <si>
    <t>Osobitný režim upratovania - 1extra os. Prim. Palác</t>
  </si>
  <si>
    <t>8hod./ deň</t>
  </si>
  <si>
    <t>hod.</t>
  </si>
  <si>
    <t>Osobitný režim upratovania - 1extra os. Nová radnica</t>
  </si>
  <si>
    <t xml:space="preserve"> </t>
  </si>
  <si>
    <r>
      <t xml:space="preserve">MIMORIADNE upratovacie služby - </t>
    </r>
    <r>
      <rPr>
        <sz val="14"/>
        <color theme="1"/>
        <rFont val="Calibri"/>
        <family val="2"/>
      </rPr>
      <t>fakturované na základe objednávky</t>
    </r>
  </si>
  <si>
    <r>
      <t>Aktuálny počet</t>
    </r>
    <r>
      <rPr>
        <b/>
        <sz val="12"/>
        <color rgb="FFFF0000"/>
        <rFont val="Calibri"/>
        <family val="2"/>
      </rPr>
      <t xml:space="preserve"> </t>
    </r>
  </si>
  <si>
    <t>Plocha/m2; ks, hod. (predpokladané množstvo)</t>
  </si>
  <si>
    <t>Frekvencia</t>
  </si>
  <si>
    <t xml:space="preserve"> Jednotková cena  bez DPH </t>
  </si>
  <si>
    <t>Cena spolu bez DPH za 1 rok</t>
  </si>
  <si>
    <t>Cena spolu s DPH za 1 rok</t>
  </si>
  <si>
    <t>Okná, rámy so sklenou výplňou obojstranne (čistenie, leštenie vrátane medziokenia)</t>
  </si>
  <si>
    <t>1x ročne</t>
  </si>
  <si>
    <t>Lustre krištáľové (čistenie/leštenie)</t>
  </si>
  <si>
    <t>Tepovanie kobercov (59ks)</t>
  </si>
  <si>
    <t>Tepovanie čalúneného nábytku (jedno miesto na sedenie =1ks)</t>
  </si>
  <si>
    <t>Čistenie kuchynských liniek (vonkajšie, vnútorné)</t>
  </si>
  <si>
    <t>Čistenie/utieranie dverí vrátane rámov</t>
  </si>
  <si>
    <t>Čistenie chladničiek (vonkajšie, vnútorné)</t>
  </si>
  <si>
    <t xml:space="preserve">Svietidlá (utretie prachu, umytie vrátane krytov na svietidlách) </t>
  </si>
  <si>
    <t>2x ročne</t>
  </si>
  <si>
    <r>
      <t>Upratovanie reprezentatívnych priestorov - súbor - predpokladaná max. plocha 600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(Mezanín, Zrkadlová sála a priľahlé sály – 2 miestnosti) v pracovné dni – 8-16:00 (vysávanie, umývanie podláh, údržba wc, utieranie stolov)</t>
    </r>
  </si>
  <si>
    <t>8x mesačne</t>
  </si>
  <si>
    <t>Upratovanie reprezentatívnych priestorov - súbor - predpokladaná max. plocha 600 m2 (Mezanín, Zrkadlová sála a priľahlé sály – 2 miestnosti) v pracovné dni 16:00 – 24:00 (vysávanie, umývanie podláh, údržba wc, utieranie stolov)</t>
  </si>
  <si>
    <t xml:space="preserve">Upratovanie reprezentatívnych priestorov  - súbor - predpokladaná max. plocha 600 m2 (Mezanín, Zrkadlová sála a priľahlé sály – 2 miestnosti)  víkendy – čas dohodu (vysávanie, umývanie podláh, údržba wc, utieranie stolov) </t>
  </si>
  <si>
    <t>Cenová ponuka - Interiérové upratovacie služby - Časť č. 1 - Skupina 1</t>
  </si>
  <si>
    <t>Primaciálne nám č.1 - Nová radnica a Primaciálne nám č.2 - Primaciálny palác , priemerný počet osôb v objektoch: 320 (271;49)</t>
  </si>
  <si>
    <r>
      <t xml:space="preserve">ZÁKLADNÉ upratovacie služby </t>
    </r>
    <r>
      <rPr>
        <sz val="14"/>
        <color theme="1"/>
        <rFont val="Calibri"/>
        <family val="2"/>
      </rPr>
      <t>- fakturované pravidelne mesačne (bez potreby vystaviť objednávku)</t>
    </r>
  </si>
  <si>
    <r>
      <t xml:space="preserve">SLUŽBY PODĽA AKTUÁLNYCH POTRIEB - </t>
    </r>
    <r>
      <rPr>
        <sz val="14"/>
        <color theme="1"/>
        <rFont val="Calibri"/>
        <family val="2"/>
      </rPr>
      <t>fakturované na základe objednávky</t>
    </r>
    <r>
      <rPr>
        <b/>
        <sz val="14"/>
        <color theme="1"/>
        <rFont val="Calibri"/>
        <family val="2"/>
      </rPr>
      <t xml:space="preserve"> </t>
    </r>
  </si>
  <si>
    <t>Odhadovaný počet</t>
  </si>
  <si>
    <r>
      <t xml:space="preserve">Plocha/m2; ks, hod. </t>
    </r>
    <r>
      <rPr>
        <sz val="12"/>
        <color theme="1"/>
        <rFont val="Calibri"/>
        <family val="2"/>
      </rPr>
      <t xml:space="preserve">(predpokladané množstvo) </t>
    </r>
  </si>
  <si>
    <t xml:space="preserve">Pranie a žehlenie obrusov </t>
  </si>
  <si>
    <t>Pranie a žehlenie závesov</t>
  </si>
  <si>
    <t>Pranie a žehlenie záclon</t>
  </si>
  <si>
    <t>Pranie a žehlenie uterákov</t>
  </si>
  <si>
    <t>Pranie a žehlenie utierok</t>
  </si>
  <si>
    <t>Čistenie  odťahových el. ventilátorov na stene (rozmontovanie, vyčistenie, zmontovanie)</t>
  </si>
  <si>
    <t>Ometanie pavučín</t>
  </si>
  <si>
    <t>hod</t>
  </si>
  <si>
    <r>
      <t xml:space="preserve">Základné upratovanie miestností </t>
    </r>
    <r>
      <rPr>
        <i/>
        <sz val="12"/>
        <color theme="1"/>
        <rFont val="Calibri"/>
        <family val="2"/>
      </rPr>
      <t xml:space="preserve">pri sťahovaní zamestnancov </t>
    </r>
  </si>
  <si>
    <r>
      <t xml:space="preserve">Základné upratovanie </t>
    </r>
    <r>
      <rPr>
        <i/>
        <sz val="12"/>
        <color theme="1"/>
        <rFont val="Calibri"/>
        <family val="2"/>
      </rPr>
      <t xml:space="preserve">po maľovaní miestností </t>
    </r>
  </si>
  <si>
    <t xml:space="preserve">Upratovanie Kaplnky Sv. Ladislava </t>
  </si>
  <si>
    <t>Skupina 1 spolu</t>
  </si>
  <si>
    <t>Vysvetlivky:</t>
  </si>
  <si>
    <r>
      <rPr>
        <b/>
        <sz val="12"/>
        <color theme="1"/>
        <rFont val="Calibri"/>
        <family val="2"/>
      </rPr>
      <t xml:space="preserve">Aktuálny počet – </t>
    </r>
    <r>
      <rPr>
        <sz val="12"/>
        <color theme="1"/>
        <rFont val="Calibri"/>
        <family val="2"/>
      </rPr>
      <t>vyjadruje presný počet vo vzťahu k položkám v dobe prípravy súťažných podkladov, avšak je potrebné, aby dodávateľ rátal aj s možnou zmenou (nárastom) počtu v čase. ktorá by predstavovala vedľajší efekt príchodu nových zamestnancov verejného obstarávateľa. Odhadovaný možný nárast počas trvania zmluvného vzťahu (48 mesiacov) je do 10% z pôvodného počtu pri položkách v tabuľke.</t>
    </r>
  </si>
  <si>
    <r>
      <rPr>
        <b/>
        <sz val="12"/>
        <color theme="1"/>
        <rFont val="Calibri"/>
        <family val="2"/>
      </rPr>
      <t xml:space="preserve">Odhadovaný počet </t>
    </r>
    <r>
      <rPr>
        <sz val="12"/>
        <color theme="1"/>
        <rFont val="Calibri"/>
        <family val="2"/>
      </rPr>
      <t>- počet sa môže  počas zmluvného vzťahu meníť (znižovať alebo zvyšovať) v závislosti od skutočnej potreby</t>
    </r>
  </si>
  <si>
    <t>1 mesiac = 30 dní
1 mesiac = 4 týždne
1 štvrťrok = 3 mesiace
1 rok = 12 mesiacov
4 roky = 48 mesiacov</t>
  </si>
  <si>
    <r>
      <t>*</t>
    </r>
    <r>
      <rPr>
        <sz val="12"/>
        <color theme="1"/>
        <rFont val="Calibri"/>
        <family val="2"/>
      </rPr>
      <t xml:space="preserve">položky sú bližšie špecifikované samostatne v rámci </t>
    </r>
    <r>
      <rPr>
        <b/>
        <sz val="12"/>
        <color theme="1"/>
        <rFont val="Calibri"/>
        <family val="2"/>
      </rPr>
      <t xml:space="preserve"> Opisu predmetu zákazky </t>
    </r>
    <r>
      <rPr>
        <sz val="12"/>
        <color theme="1"/>
        <rFont val="Calibri"/>
        <family val="2"/>
      </rPr>
      <t xml:space="preserve">a ich frekvencia a bližšia špecifikácia sa nachádza  samostatne ako príloha </t>
    </r>
    <r>
      <rPr>
        <b/>
        <sz val="12"/>
        <color theme="1"/>
        <rFont val="Calibri"/>
        <family val="2"/>
      </rPr>
      <t>Špecifikácia predmetu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zákazky Skupina 1</t>
    </r>
  </si>
  <si>
    <t>Ceny uvedené uchádzačom musia zahŕňať komplexné náklady na služby vrátane nákladov na spotrebný tovar, príslušenstvo, technické vybavenie, hygienické potreby určené na pravidelné dopĺňanie soc. zariadení a kuchyniek, nákladov práce, dopravy, nákladov na osobné ochranné pracovné prostriedky a jednotné ošatenie personálu vyhovujúce hygienickým a estetickým kritériám a ostatných nákladov nevyhnutných na uskutočnenie služby uchádzača v požadovanom rozsahu.</t>
  </si>
  <si>
    <t>Som platcom DPH</t>
  </si>
  <si>
    <t>Príloha č. 2a - Návrh na plnenie kritérií a cenová ponuka v zákazke "Interiérové upratovacie služby - Časť č. 1 - Skupina 1"</t>
  </si>
  <si>
    <t>Cena práce</t>
  </si>
  <si>
    <t>Iné náklady</t>
  </si>
  <si>
    <t>Počet zamestnancov poskytujúcich služby (veľkosť upratovacieho tímu bez zodpovedného zástupcu)</t>
  </si>
  <si>
    <t>ZÁKLADNÉ upratovacie služby - fakturované pravidelne mesačne (bez potreby vystaviť objednávku)</t>
  </si>
  <si>
    <t>Rozbor cenovej ponuky - Interiérové upratovacie služby - Časť č. 1 - Skupina 1</t>
  </si>
  <si>
    <r>
      <t>Cena prostriedkov použitých na poskytnutie služieb</t>
    </r>
    <r>
      <rPr>
        <sz val="12"/>
        <color theme="1"/>
        <rFont val="Calibri"/>
        <family val="2"/>
      </rPr>
      <t xml:space="preserve"> (čistiace prostriedky, nástroje atď.)</t>
    </r>
  </si>
  <si>
    <t>Kritérium K1:</t>
  </si>
  <si>
    <t>Kritérium K2:</t>
  </si>
  <si>
    <t>Kritérium K3:</t>
  </si>
  <si>
    <t>Cenová ponuka:</t>
  </si>
  <si>
    <t xml:space="preserve">Základné upratovanie miestností pri sťahovaní zamestnancov </t>
  </si>
  <si>
    <t xml:space="preserve">Základné upratovanie po maľovaní miestností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</si>
</sst>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2"/>
      <color rgb="FF000000"/>
      <name val="Calibri"/>
      <family val="2"/>
    </font>
    <font>
      <vertAlign val="superscript"/>
      <sz val="12"/>
      <color theme="1"/>
      <name val="Calibri"/>
      <family val="2"/>
    </font>
    <font>
      <sz val="16"/>
      <color theme="4" tint="0.79998168889431442"/>
      <name val="Calibri"/>
      <family val="2"/>
    </font>
    <font>
      <i/>
      <sz val="12"/>
      <color theme="1"/>
      <name val="Calibri"/>
      <family val="2"/>
    </font>
    <font>
      <b/>
      <sz val="16"/>
      <name val="Calibri"/>
      <family val="2"/>
    </font>
    <font>
      <b/>
      <i/>
      <sz val="12"/>
      <color theme="1"/>
      <name val="Calibri"/>
      <family val="2"/>
    </font>
    <font>
      <sz val="16"/>
      <color theme="4"/>
      <name val="Calibri Light"/>
      <family val="2"/>
      <scheme val="major"/>
    </font>
    <font>
      <sz val="9"/>
      <color indexed="81"/>
      <name val="Segoe U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A48F"/>
        <bgColor indexed="64"/>
      </patternFill>
    </fill>
  </fills>
  <borders count="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3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3" xfId="0" applyFont="1" applyBorder="1" applyAlignment="1">
      <alignment horizontal="center" vertical="center"/>
    </xf>
    <xf numFmtId="0" fontId="6" fillId="0" borderId="44" xfId="0" applyFont="1" applyBorder="1" applyAlignment="1">
      <alignment horizontal="justify" vertical="center"/>
    </xf>
    <xf numFmtId="0" fontId="0" fillId="0" borderId="44" xfId="0" applyBorder="1" applyAlignment="1">
      <alignment horizontal="left" vertical="center" wrapText="1" indent="1"/>
    </xf>
    <xf numFmtId="0" fontId="6" fillId="0" borderId="44" xfId="0" applyFont="1" applyBorder="1" applyAlignment="1">
      <alignment horizontal="left" vertical="center" wrapText="1" indent="1"/>
    </xf>
    <xf numFmtId="0" fontId="2" fillId="0" borderId="44" xfId="0" applyFont="1" applyBorder="1" applyAlignment="1">
      <alignment horizontal="center" vertical="center" wrapText="1"/>
    </xf>
    <xf numFmtId="0" fontId="0" fillId="0" borderId="44" xfId="0" applyBorder="1" applyAlignment="1">
      <alignment horizontal="left" wrapText="1" indent="1"/>
    </xf>
    <xf numFmtId="0" fontId="6" fillId="0" borderId="45" xfId="0" applyFont="1" applyBorder="1" applyAlignment="1">
      <alignment vertical="center"/>
    </xf>
    <xf numFmtId="0" fontId="0" fillId="0" borderId="44" xfId="0" applyBorder="1" applyAlignment="1">
      <alignment horizontal="left" vertical="center" indent="1"/>
    </xf>
    <xf numFmtId="0" fontId="2" fillId="0" borderId="44" xfId="0" applyFont="1" applyBorder="1" applyAlignment="1">
      <alignment horizontal="center" vertical="center"/>
    </xf>
    <xf numFmtId="0" fontId="0" fillId="0" borderId="44" xfId="0" applyBorder="1" applyAlignment="1">
      <alignment horizontal="justify" vertical="center"/>
    </xf>
    <xf numFmtId="0" fontId="0" fillId="0" borderId="45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9" xfId="0" applyFill="1" applyBorder="1" applyAlignment="1" applyProtection="1">
      <alignment horizontal="center" wrapText="1"/>
      <protection hidden="1"/>
    </xf>
    <xf numFmtId="0" fontId="2" fillId="4" borderId="50" xfId="0" applyFont="1" applyFill="1" applyBorder="1" applyAlignment="1" applyProtection="1">
      <alignment wrapText="1"/>
      <protection hidden="1"/>
    </xf>
    <xf numFmtId="0" fontId="2" fillId="4" borderId="51" xfId="0" applyFont="1" applyFill="1" applyBorder="1" applyAlignment="1" applyProtection="1">
      <alignment wrapText="1"/>
      <protection hidden="1"/>
    </xf>
    <xf numFmtId="0" fontId="2" fillId="4" borderId="52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0" fillId="4" borderId="44" xfId="0" applyFill="1" applyBorder="1" applyAlignment="1" applyProtection="1">
      <alignment horizontal="center"/>
      <protection hidden="1"/>
    </xf>
    <xf numFmtId="0" fontId="0" fillId="0" borderId="37" xfId="0" applyBorder="1" applyAlignment="1" applyProtection="1">
      <alignment wrapText="1"/>
      <protection locked="0" hidden="1"/>
    </xf>
    <xf numFmtId="0" fontId="0" fillId="0" borderId="38" xfId="0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0" fontId="1" fillId="0" borderId="38" xfId="1" applyFont="1" applyFill="1" applyBorder="1" applyProtection="1">
      <protection locked="0" hidden="1"/>
    </xf>
    <xf numFmtId="2" fontId="0" fillId="0" borderId="54" xfId="3" applyNumberFormat="1" applyFont="1" applyFill="1" applyBorder="1" applyAlignment="1" applyProtection="1">
      <alignment wrapText="1"/>
      <protection locked="0" hidden="1"/>
    </xf>
    <xf numFmtId="2" fontId="0" fillId="4" borderId="54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2" fontId="0" fillId="4" borderId="61" xfId="0" applyNumberFormat="1" applyFill="1" applyBorder="1" applyProtection="1">
      <protection hidden="1"/>
    </xf>
    <xf numFmtId="0" fontId="0" fillId="0" borderId="28" xfId="0" applyBorder="1" applyAlignment="1" applyProtection="1">
      <alignment wrapText="1"/>
      <protection locked="0" hidden="1"/>
    </xf>
    <xf numFmtId="0" fontId="0" fillId="0" borderId="27" xfId="0" applyBorder="1" applyAlignment="1" applyProtection="1">
      <alignment wrapText="1"/>
      <protection locked="0" hidden="1"/>
    </xf>
    <xf numFmtId="2" fontId="0" fillId="0" borderId="27" xfId="3" applyNumberFormat="1" applyFont="1" applyFill="1" applyBorder="1" applyAlignment="1" applyProtection="1">
      <alignment wrapText="1"/>
      <protection locked="0" hidden="1"/>
    </xf>
    <xf numFmtId="2" fontId="0" fillId="0" borderId="41" xfId="3" applyNumberFormat="1" applyFont="1" applyFill="1" applyBorder="1" applyAlignment="1" applyProtection="1">
      <alignment wrapText="1"/>
      <protection locked="0" hidden="1"/>
    </xf>
    <xf numFmtId="2" fontId="0" fillId="4" borderId="41" xfId="0" applyNumberFormat="1" applyFill="1" applyBorder="1" applyProtection="1">
      <protection hidden="1"/>
    </xf>
    <xf numFmtId="0" fontId="0" fillId="0" borderId="35" xfId="0" applyBorder="1" applyAlignment="1" applyProtection="1">
      <alignment wrapText="1"/>
      <protection locked="0" hidden="1"/>
    </xf>
    <xf numFmtId="0" fontId="0" fillId="0" borderId="36" xfId="0" applyBorder="1" applyAlignment="1" applyProtection="1">
      <alignment wrapText="1"/>
      <protection locked="0" hidden="1"/>
    </xf>
    <xf numFmtId="2" fontId="0" fillId="0" borderId="36" xfId="3" applyNumberFormat="1" applyFont="1" applyFill="1" applyBorder="1" applyAlignment="1" applyProtection="1">
      <alignment wrapText="1"/>
      <protection locked="0" hidden="1"/>
    </xf>
    <xf numFmtId="2" fontId="0" fillId="0" borderId="53" xfId="3" applyNumberFormat="1" applyFont="1" applyFill="1" applyBorder="1" applyAlignment="1" applyProtection="1">
      <alignment wrapText="1"/>
      <protection locked="0" hidden="1"/>
    </xf>
    <xf numFmtId="0" fontId="0" fillId="4" borderId="45" xfId="0" applyFill="1" applyBorder="1" applyProtection="1">
      <protection hidden="1"/>
    </xf>
    <xf numFmtId="0" fontId="0" fillId="4" borderId="30" xfId="0" applyFill="1" applyBorder="1" applyAlignment="1" applyProtection="1">
      <alignment wrapText="1"/>
      <protection hidden="1"/>
    </xf>
    <xf numFmtId="0" fontId="0" fillId="4" borderId="31" xfId="0" applyFill="1" applyBorder="1" applyAlignment="1" applyProtection="1">
      <alignment wrapText="1"/>
      <protection hidden="1"/>
    </xf>
    <xf numFmtId="2" fontId="0" fillId="4" borderId="55" xfId="0" applyNumberFormat="1" applyFill="1" applyBorder="1" applyAlignment="1" applyProtection="1">
      <alignment wrapText="1"/>
      <protection hidden="1"/>
    </xf>
    <xf numFmtId="2" fontId="0" fillId="4" borderId="55" xfId="0" applyNumberFormat="1" applyFill="1" applyBorder="1" applyProtection="1">
      <protection hidden="1"/>
    </xf>
    <xf numFmtId="2" fontId="0" fillId="4" borderId="31" xfId="0" applyNumberFormat="1" applyFill="1" applyBorder="1" applyProtection="1">
      <protection hidden="1"/>
    </xf>
    <xf numFmtId="0" fontId="0" fillId="4" borderId="62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5" borderId="29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5" borderId="40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41" xfId="0" applyFill="1" applyBorder="1" applyAlignment="1" applyProtection="1">
      <alignment horizontal="center"/>
      <protection hidden="1"/>
    </xf>
    <xf numFmtId="2" fontId="0" fillId="0" borderId="28" xfId="0" applyNumberFormat="1" applyBorder="1" applyProtection="1">
      <protection locked="0" hidden="1"/>
    </xf>
    <xf numFmtId="2" fontId="0" fillId="5" borderId="29" xfId="0" applyNumberFormat="1" applyFill="1" applyBorder="1" applyProtection="1">
      <protection hidden="1"/>
    </xf>
    <xf numFmtId="2" fontId="0" fillId="4" borderId="29" xfId="0" applyNumberFormat="1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4" borderId="31" xfId="0" applyFill="1" applyBorder="1" applyProtection="1">
      <protection hidden="1"/>
    </xf>
    <xf numFmtId="0" fontId="0" fillId="4" borderId="55" xfId="0" applyFill="1" applyBorder="1" applyAlignment="1" applyProtection="1">
      <alignment horizontal="center"/>
      <protection hidden="1"/>
    </xf>
    <xf numFmtId="0" fontId="0" fillId="5" borderId="50" xfId="0" applyFill="1" applyBorder="1" applyProtection="1">
      <protection hidden="1"/>
    </xf>
    <xf numFmtId="0" fontId="0" fillId="5" borderId="51" xfId="0" applyFill="1" applyBorder="1" applyAlignment="1" applyProtection="1">
      <alignment wrapText="1"/>
      <protection hidden="1"/>
    </xf>
    <xf numFmtId="0" fontId="0" fillId="5" borderId="51" xfId="0" applyFill="1" applyBorder="1" applyAlignment="1" applyProtection="1">
      <alignment horizontal="center" wrapText="1"/>
      <protection hidden="1"/>
    </xf>
    <xf numFmtId="164" fontId="2" fillId="5" borderId="51" xfId="0" applyNumberFormat="1" applyFont="1" applyFill="1" applyBorder="1" applyAlignment="1" applyProtection="1">
      <alignment wrapText="1"/>
      <protection hidden="1"/>
    </xf>
    <xf numFmtId="2" fontId="2" fillId="5" borderId="51" xfId="0" applyNumberFormat="1" applyFont="1" applyFill="1" applyBorder="1" applyAlignment="1" applyProtection="1">
      <alignment wrapText="1"/>
      <protection hidden="1"/>
    </xf>
    <xf numFmtId="164" fontId="2" fillId="5" borderId="52" xfId="0" applyNumberFormat="1" applyFont="1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8" borderId="29" xfId="0" applyFill="1" applyBorder="1" applyAlignment="1" applyProtection="1">
      <alignment wrapText="1"/>
      <protection hidden="1"/>
    </xf>
    <xf numFmtId="0" fontId="0" fillId="7" borderId="28" xfId="0" applyFill="1" applyBorder="1" applyAlignment="1" applyProtection="1">
      <alignment wrapText="1"/>
      <protection hidden="1"/>
    </xf>
    <xf numFmtId="0" fontId="0" fillId="7" borderId="29" xfId="0" applyFill="1" applyBorder="1" applyAlignment="1" applyProtection="1">
      <alignment wrapText="1"/>
      <protection hidden="1"/>
    </xf>
    <xf numFmtId="0" fontId="0" fillId="8" borderId="40" xfId="0" applyFill="1" applyBorder="1" applyProtection="1">
      <protection hidden="1"/>
    </xf>
    <xf numFmtId="0" fontId="0" fillId="8" borderId="29" xfId="0" applyFill="1" applyBorder="1" applyProtection="1">
      <protection hidden="1"/>
    </xf>
    <xf numFmtId="0" fontId="0" fillId="8" borderId="28" xfId="0" applyFill="1" applyBorder="1" applyProtection="1">
      <protection hidden="1"/>
    </xf>
    <xf numFmtId="0" fontId="0" fillId="7" borderId="27" xfId="0" applyFill="1" applyBorder="1" applyProtection="1">
      <protection hidden="1"/>
    </xf>
    <xf numFmtId="0" fontId="0" fillId="7" borderId="41" xfId="0" applyFill="1" applyBorder="1" applyAlignment="1" applyProtection="1">
      <alignment wrapText="1"/>
      <protection hidden="1"/>
    </xf>
    <xf numFmtId="2" fontId="0" fillId="6" borderId="28" xfId="0" applyNumberFormat="1" applyFill="1" applyBorder="1" applyProtection="1">
      <protection hidden="1"/>
    </xf>
    <xf numFmtId="2" fontId="0" fillId="8" borderId="29" xfId="0" applyNumberFormat="1" applyFill="1" applyBorder="1" applyAlignment="1" applyProtection="1">
      <alignment wrapText="1"/>
      <protection hidden="1"/>
    </xf>
    <xf numFmtId="2" fontId="0" fillId="7" borderId="29" xfId="0" applyNumberFormat="1" applyFill="1" applyBorder="1" applyAlignment="1" applyProtection="1">
      <alignment wrapText="1"/>
      <protection hidden="1"/>
    </xf>
    <xf numFmtId="2" fontId="0" fillId="8" borderId="29" xfId="0" applyNumberFormat="1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7" borderId="36" xfId="0" applyFill="1" applyBorder="1" applyProtection="1">
      <protection hidden="1"/>
    </xf>
    <xf numFmtId="0" fontId="0" fillId="7" borderId="53" xfId="0" applyFill="1" applyBorder="1" applyAlignment="1" applyProtection="1">
      <alignment wrapText="1"/>
      <protection hidden="1"/>
    </xf>
    <xf numFmtId="0" fontId="0" fillId="8" borderId="50" xfId="0" applyFill="1" applyBorder="1" applyProtection="1">
      <protection hidden="1"/>
    </xf>
    <xf numFmtId="0" fontId="0" fillId="8" borderId="51" xfId="0" applyFill="1" applyBorder="1" applyAlignment="1" applyProtection="1">
      <alignment wrapText="1"/>
      <protection hidden="1"/>
    </xf>
    <xf numFmtId="2" fontId="0" fillId="8" borderId="51" xfId="0" applyNumberFormat="1" applyFill="1" applyBorder="1" applyAlignment="1" applyProtection="1">
      <alignment wrapText="1"/>
      <protection hidden="1"/>
    </xf>
    <xf numFmtId="2" fontId="0" fillId="8" borderId="52" xfId="0" applyNumberFormat="1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9" borderId="29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0" borderId="29" xfId="0" applyFill="1" applyBorder="1" applyAlignment="1" applyProtection="1">
      <alignment wrapText="1"/>
      <protection hidden="1"/>
    </xf>
    <xf numFmtId="0" fontId="0" fillId="9" borderId="40" xfId="0" applyFill="1" applyBorder="1" applyProtection="1">
      <protection hidden="1"/>
    </xf>
    <xf numFmtId="0" fontId="0" fillId="9" borderId="2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41" xfId="0" applyFill="1" applyBorder="1" applyAlignment="1" applyProtection="1">
      <alignment wrapText="1"/>
      <protection hidden="1"/>
    </xf>
    <xf numFmtId="2" fontId="0" fillId="9" borderId="29" xfId="0" applyNumberFormat="1" applyFill="1" applyBorder="1" applyAlignment="1" applyProtection="1">
      <alignment wrapText="1"/>
      <protection hidden="1"/>
    </xf>
    <xf numFmtId="2" fontId="0" fillId="10" borderId="29" xfId="0" applyNumberFormat="1" applyFill="1" applyBorder="1" applyAlignment="1" applyProtection="1">
      <alignment wrapText="1"/>
      <protection hidden="1"/>
    </xf>
    <xf numFmtId="2" fontId="0" fillId="9" borderId="29" xfId="0" applyNumberFormat="1" applyFill="1" applyBorder="1" applyProtection="1">
      <protection hidden="1"/>
    </xf>
    <xf numFmtId="0" fontId="0" fillId="9" borderId="30" xfId="0" applyFill="1" applyBorder="1" applyProtection="1">
      <protection hidden="1"/>
    </xf>
    <xf numFmtId="0" fontId="0" fillId="10" borderId="31" xfId="0" applyFill="1" applyBorder="1" applyProtection="1">
      <protection hidden="1"/>
    </xf>
    <xf numFmtId="0" fontId="0" fillId="10" borderId="55" xfId="0" applyFill="1" applyBorder="1" applyAlignment="1" applyProtection="1">
      <alignment wrapText="1"/>
      <protection hidden="1"/>
    </xf>
    <xf numFmtId="0" fontId="0" fillId="9" borderId="50" xfId="0" applyFill="1" applyBorder="1" applyProtection="1">
      <protection hidden="1"/>
    </xf>
    <xf numFmtId="0" fontId="0" fillId="9" borderId="51" xfId="0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2" fontId="0" fillId="9" borderId="52" xfId="0" applyNumberFormat="1" applyFill="1" applyBorder="1" applyAlignment="1" applyProtection="1">
      <alignment wrapText="1"/>
      <protection hidden="1"/>
    </xf>
    <xf numFmtId="0" fontId="18" fillId="11" borderId="27" xfId="0" applyFont="1" applyFill="1" applyBorder="1" applyAlignment="1">
      <alignment horizontal="left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20" fillId="0" borderId="27" xfId="0" applyFont="1" applyBorder="1" applyAlignment="1">
      <alignment vertical="center" wrapText="1"/>
    </xf>
    <xf numFmtId="0" fontId="20" fillId="0" borderId="27" xfId="0" applyFont="1" applyBorder="1" applyAlignment="1">
      <alignment horizontal="center" vertical="center" wrapText="1"/>
    </xf>
    <xf numFmtId="2" fontId="20" fillId="0" borderId="27" xfId="0" applyNumberFormat="1" applyFont="1" applyBorder="1" applyAlignment="1">
      <alignment horizontal="center" vertical="center" wrapText="1"/>
    </xf>
    <xf numFmtId="4" fontId="20" fillId="0" borderId="27" xfId="0" applyNumberFormat="1" applyFont="1" applyBorder="1" applyAlignment="1">
      <alignment horizontal="center" vertical="center"/>
    </xf>
    <xf numFmtId="4" fontId="20" fillId="12" borderId="27" xfId="0" applyNumberFormat="1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/>
    </xf>
    <xf numFmtId="2" fontId="20" fillId="0" borderId="27" xfId="0" applyNumberFormat="1" applyFont="1" applyBorder="1" applyAlignment="1">
      <alignment horizontal="center" vertical="center"/>
    </xf>
    <xf numFmtId="0" fontId="22" fillId="11" borderId="27" xfId="0" applyFont="1" applyFill="1" applyBorder="1" applyAlignment="1">
      <alignment horizontal="left" vertical="center"/>
    </xf>
    <xf numFmtId="2" fontId="18" fillId="11" borderId="27" xfId="0" applyNumberFormat="1" applyFont="1" applyFill="1" applyBorder="1" applyAlignment="1">
      <alignment horizontal="center" vertical="center"/>
    </xf>
    <xf numFmtId="4" fontId="18" fillId="11" borderId="27" xfId="0" applyNumberFormat="1" applyFont="1" applyFill="1" applyBorder="1" applyAlignment="1">
      <alignment horizontal="center" vertical="center"/>
    </xf>
    <xf numFmtId="4" fontId="20" fillId="11" borderId="27" xfId="0" applyNumberFormat="1" applyFont="1" applyFill="1" applyBorder="1"/>
    <xf numFmtId="4" fontId="18" fillId="11" borderId="27" xfId="0" applyNumberFormat="1" applyFont="1" applyFill="1" applyBorder="1" applyAlignment="1">
      <alignment horizontal="center" vertical="center" wrapText="1"/>
    </xf>
    <xf numFmtId="2" fontId="21" fillId="0" borderId="27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0" fillId="0" borderId="8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4" fontId="20" fillId="0" borderId="0" xfId="0" applyNumberFormat="1" applyFont="1"/>
    <xf numFmtId="0" fontId="20" fillId="0" borderId="0" xfId="0" applyFont="1"/>
    <xf numFmtId="2" fontId="20" fillId="0" borderId="0" xfId="0" applyNumberFormat="1" applyFont="1" applyAlignment="1">
      <alignment horizontal="center" vertical="center"/>
    </xf>
    <xf numFmtId="0" fontId="24" fillId="0" borderId="27" xfId="0" applyFont="1" applyBorder="1" applyAlignment="1">
      <alignment horizontal="left" vertical="center" wrapText="1"/>
    </xf>
    <xf numFmtId="2" fontId="20" fillId="0" borderId="0" xfId="0" applyNumberFormat="1" applyFont="1"/>
    <xf numFmtId="0" fontId="22" fillId="11" borderId="27" xfId="0" applyFont="1" applyFill="1" applyBorder="1" applyAlignment="1">
      <alignment vertical="center"/>
    </xf>
    <xf numFmtId="0" fontId="18" fillId="11" borderId="27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83" xfId="0" applyFont="1" applyBorder="1" applyAlignment="1">
      <alignment vertical="center"/>
    </xf>
    <xf numFmtId="0" fontId="20" fillId="0" borderId="27" xfId="0" applyFont="1" applyBorder="1"/>
    <xf numFmtId="4" fontId="20" fillId="0" borderId="27" xfId="0" applyNumberFormat="1" applyFont="1" applyBorder="1"/>
    <xf numFmtId="4" fontId="18" fillId="12" borderId="27" xfId="0" applyNumberFormat="1" applyFont="1" applyFill="1" applyBorder="1" applyAlignment="1">
      <alignment horizontal="center"/>
    </xf>
    <xf numFmtId="0" fontId="28" fillId="0" borderId="27" xfId="0" applyFont="1" applyBorder="1" applyAlignment="1">
      <alignment horizontal="center" vertical="center" wrapText="1"/>
    </xf>
    <xf numFmtId="4" fontId="20" fillId="13" borderId="27" xfId="0" applyNumberFormat="1" applyFont="1" applyFill="1" applyBorder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/>
    </xf>
    <xf numFmtId="4" fontId="20" fillId="4" borderId="27" xfId="0" applyNumberFormat="1" applyFont="1" applyFill="1" applyBorder="1" applyAlignment="1" applyProtection="1">
      <alignment horizontal="center" vertical="center"/>
      <protection locked="0"/>
    </xf>
    <xf numFmtId="0" fontId="26" fillId="0" borderId="0" xfId="4" applyFont="1" applyAlignment="1">
      <alignment horizontal="left"/>
    </xf>
    <xf numFmtId="0" fontId="30" fillId="0" borderId="0" xfId="4" applyFont="1" applyAlignment="1">
      <alignment horizontal="left"/>
    </xf>
    <xf numFmtId="0" fontId="32" fillId="0" borderId="27" xfId="0" applyFont="1" applyBorder="1" applyAlignment="1">
      <alignment vertical="center" wrapText="1"/>
    </xf>
    <xf numFmtId="4" fontId="0" fillId="0" borderId="27" xfId="0" applyNumberFormat="1" applyBorder="1"/>
    <xf numFmtId="0" fontId="22" fillId="0" borderId="0" xfId="0" applyFont="1" applyAlignment="1">
      <alignment vertical="center" wrapText="1"/>
    </xf>
    <xf numFmtId="0" fontId="18" fillId="11" borderId="38" xfId="0" applyFont="1" applyFill="1" applyBorder="1" applyAlignment="1">
      <alignment horizontal="left" vertical="center"/>
    </xf>
    <xf numFmtId="0" fontId="18" fillId="11" borderId="38" xfId="0" applyFont="1" applyFill="1" applyBorder="1" applyAlignment="1">
      <alignment horizontal="center" vertical="center" wrapText="1"/>
    </xf>
    <xf numFmtId="0" fontId="18" fillId="11" borderId="38" xfId="0" applyFont="1" applyFill="1" applyBorder="1" applyAlignment="1">
      <alignment horizontal="center" vertical="center"/>
    </xf>
    <xf numFmtId="0" fontId="33" fillId="0" borderId="27" xfId="0" applyFont="1" applyBorder="1" applyAlignment="1">
      <alignment vertical="center" wrapText="1"/>
    </xf>
    <xf numFmtId="0" fontId="0" fillId="4" borderId="27" xfId="0" applyFill="1" applyBorder="1" applyProtection="1">
      <protection locked="0"/>
    </xf>
    <xf numFmtId="0" fontId="0" fillId="4" borderId="41" xfId="0" applyFill="1" applyBorder="1" applyProtection="1">
      <protection locked="0"/>
    </xf>
    <xf numFmtId="0" fontId="11" fillId="0" borderId="7" xfId="1" applyFont="1" applyFill="1" applyBorder="1" applyAlignment="1" applyProtection="1">
      <alignment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12" xfId="1" applyFont="1" applyFill="1" applyBorder="1" applyAlignment="1" applyProtection="1">
      <alignment vertical="center" wrapText="1"/>
    </xf>
    <xf numFmtId="0" fontId="9" fillId="0" borderId="3" xfId="1" applyFont="1" applyFill="1" applyBorder="1" applyAlignment="1" applyProtection="1">
      <alignment horizontal="right" vertical="center" wrapText="1"/>
    </xf>
    <xf numFmtId="0" fontId="12" fillId="0" borderId="75" xfId="1" applyFont="1" applyFill="1" applyBorder="1" applyProtection="1"/>
    <xf numFmtId="0" fontId="12" fillId="0" borderId="21" xfId="1" applyFont="1" applyFill="1" applyBorder="1" applyProtection="1"/>
    <xf numFmtId="2" fontId="11" fillId="0" borderId="76" xfId="1" applyNumberFormat="1" applyFont="1" applyFill="1" applyBorder="1" applyProtection="1"/>
    <xf numFmtId="2" fontId="11" fillId="0" borderId="26" xfId="1" applyNumberFormat="1" applyFont="1" applyFill="1" applyBorder="1" applyProtection="1"/>
    <xf numFmtId="0" fontId="12" fillId="0" borderId="64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wrapText="1"/>
    </xf>
    <xf numFmtId="0" fontId="12" fillId="0" borderId="65" xfId="1" applyFont="1" applyFill="1" applyBorder="1" applyAlignment="1" applyProtection="1">
      <alignment wrapText="1"/>
    </xf>
    <xf numFmtId="0" fontId="12" fillId="0" borderId="66" xfId="1" applyFont="1" applyFill="1" applyBorder="1" applyAlignment="1" applyProtection="1">
      <alignment wrapText="1"/>
    </xf>
    <xf numFmtId="0" fontId="11" fillId="0" borderId="10" xfId="1" applyFont="1" applyFill="1" applyBorder="1" applyProtection="1"/>
    <xf numFmtId="0" fontId="11" fillId="0" borderId="15" xfId="1" applyFont="1" applyFill="1" applyBorder="1" applyAlignment="1" applyProtection="1">
      <alignment horizontal="center"/>
    </xf>
    <xf numFmtId="4" fontId="15" fillId="4" borderId="49" xfId="1" applyNumberFormat="1" applyFont="1" applyFill="1" applyBorder="1" applyProtection="1"/>
    <xf numFmtId="0" fontId="11" fillId="0" borderId="16" xfId="1" applyFont="1" applyFill="1" applyBorder="1" applyProtection="1"/>
    <xf numFmtId="0" fontId="11" fillId="0" borderId="11" xfId="1" applyFont="1" applyFill="1" applyBorder="1" applyProtection="1"/>
    <xf numFmtId="0" fontId="12" fillId="0" borderId="80" xfId="1" applyFont="1" applyFill="1" applyBorder="1" applyProtection="1"/>
    <xf numFmtId="0" fontId="13" fillId="0" borderId="3" xfId="1" applyFont="1" applyFill="1" applyBorder="1" applyProtection="1"/>
    <xf numFmtId="0" fontId="9" fillId="0" borderId="47" xfId="1" applyFont="1" applyFill="1" applyBorder="1" applyAlignment="1" applyProtection="1">
      <alignment horizontal="right" vertical="center" wrapText="1"/>
    </xf>
    <xf numFmtId="0" fontId="12" fillId="0" borderId="19" xfId="1" applyFont="1" applyFill="1" applyBorder="1" applyAlignment="1" applyProtection="1"/>
    <xf numFmtId="0" fontId="12" fillId="0" borderId="8" xfId="1" applyFont="1" applyFill="1" applyBorder="1" applyProtection="1"/>
    <xf numFmtId="0" fontId="12" fillId="0" borderId="9" xfId="1" applyFont="1" applyFill="1" applyBorder="1" applyProtection="1"/>
    <xf numFmtId="0" fontId="11" fillId="0" borderId="71" xfId="1" applyFont="1" applyFill="1" applyBorder="1" applyAlignment="1" applyProtection="1"/>
    <xf numFmtId="2" fontId="11" fillId="0" borderId="13" xfId="1" applyNumberFormat="1" applyFont="1" applyFill="1" applyBorder="1" applyProtection="1"/>
    <xf numFmtId="2" fontId="11" fillId="0" borderId="14" xfId="1" applyNumberFormat="1" applyFont="1" applyFill="1" applyBorder="1" applyProtection="1"/>
    <xf numFmtId="0" fontId="12" fillId="0" borderId="81" xfId="1" applyFont="1" applyFill="1" applyBorder="1" applyAlignment="1" applyProtection="1">
      <alignment wrapText="1"/>
    </xf>
    <xf numFmtId="2" fontId="13" fillId="0" borderId="82" xfId="1" applyNumberFormat="1" applyFont="1" applyFill="1" applyBorder="1" applyAlignment="1" applyProtection="1">
      <alignment vertical="center"/>
    </xf>
    <xf numFmtId="2" fontId="9" fillId="0" borderId="49" xfId="1" applyNumberFormat="1" applyFont="1" applyFill="1" applyBorder="1" applyAlignment="1" applyProtection="1"/>
    <xf numFmtId="0" fontId="4" fillId="4" borderId="11" xfId="1" applyFont="1" applyFill="1" applyBorder="1" applyProtection="1">
      <protection locked="0"/>
    </xf>
    <xf numFmtId="0" fontId="4" fillId="4" borderId="14" xfId="1" applyFont="1" applyFill="1" applyBorder="1" applyProtection="1">
      <protection locked="0"/>
    </xf>
    <xf numFmtId="0" fontId="15" fillId="4" borderId="49" xfId="1" applyFont="1" applyFill="1" applyBorder="1" applyProtection="1">
      <protection locked="0"/>
    </xf>
    <xf numFmtId="0" fontId="17" fillId="5" borderId="47" xfId="0" applyFont="1" applyFill="1" applyBorder="1" applyAlignment="1" applyProtection="1">
      <alignment horizontal="center" vertical="center"/>
      <protection hidden="1"/>
    </xf>
    <xf numFmtId="0" fontId="17" fillId="5" borderId="23" xfId="0" applyFont="1" applyFill="1" applyBorder="1" applyAlignment="1" applyProtection="1">
      <alignment horizontal="center" vertical="center"/>
      <protection hidden="1"/>
    </xf>
    <xf numFmtId="0" fontId="17" fillId="5" borderId="48" xfId="0" applyFont="1" applyFill="1" applyBorder="1" applyAlignment="1" applyProtection="1">
      <alignment horizontal="center" vertical="center"/>
      <protection hidden="1"/>
    </xf>
    <xf numFmtId="0" fontId="0" fillId="4" borderId="59" xfId="0" applyFill="1" applyBorder="1" applyAlignment="1" applyProtection="1">
      <alignment horizontal="center" vertical="center"/>
      <protection hidden="1"/>
    </xf>
    <xf numFmtId="0" fontId="0" fillId="4" borderId="41" xfId="0" applyFill="1" applyBorder="1" applyAlignment="1" applyProtection="1">
      <alignment horizontal="center" vertical="center"/>
      <protection hidden="1"/>
    </xf>
    <xf numFmtId="0" fontId="2" fillId="4" borderId="33" xfId="0" applyFont="1" applyFill="1" applyBorder="1" applyAlignment="1" applyProtection="1">
      <alignment horizontal="left" vertical="center" wrapText="1"/>
      <protection hidden="1"/>
    </xf>
    <xf numFmtId="0" fontId="2" fillId="4" borderId="27" xfId="0" applyFont="1" applyFill="1" applyBorder="1" applyAlignment="1" applyProtection="1">
      <alignment horizontal="left" vertical="center" wrapText="1"/>
      <protection hidden="1"/>
    </xf>
    <xf numFmtId="0" fontId="17" fillId="8" borderId="50" xfId="0" applyFont="1" applyFill="1" applyBorder="1" applyAlignment="1" applyProtection="1">
      <alignment horizontal="center" vertical="center"/>
      <protection hidden="1"/>
    </xf>
    <xf numFmtId="0" fontId="17" fillId="8" borderId="51" xfId="0" applyFont="1" applyFill="1" applyBorder="1" applyAlignment="1" applyProtection="1">
      <alignment horizontal="center" vertical="center"/>
      <protection hidden="1"/>
    </xf>
    <xf numFmtId="0" fontId="17" fillId="8" borderId="52" xfId="0" applyFont="1" applyFill="1" applyBorder="1" applyAlignment="1" applyProtection="1">
      <alignment horizontal="center" vertical="center"/>
      <protection hidden="1"/>
    </xf>
    <xf numFmtId="0" fontId="0" fillId="8" borderId="37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2" fillId="7" borderId="54" xfId="0" applyFont="1" applyFill="1" applyBorder="1" applyAlignment="1" applyProtection="1">
      <alignment horizontal="left" vertical="center" wrapText="1"/>
      <protection hidden="1"/>
    </xf>
    <xf numFmtId="0" fontId="2" fillId="7" borderId="27" xfId="0" applyFont="1" applyFill="1" applyBorder="1" applyAlignment="1" applyProtection="1">
      <alignment horizontal="left" vertical="center" wrapText="1"/>
      <protection hidden="1"/>
    </xf>
    <xf numFmtId="0" fontId="2" fillId="7" borderId="41" xfId="0" applyFont="1" applyFill="1" applyBorder="1" applyAlignment="1" applyProtection="1">
      <alignment horizontal="left" vertical="center" wrapText="1"/>
      <protection hidden="1"/>
    </xf>
    <xf numFmtId="0" fontId="0" fillId="8" borderId="46" xfId="0" applyFill="1" applyBorder="1" applyAlignment="1" applyProtection="1">
      <alignment horizont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7" borderId="32" xfId="0" applyFill="1" applyBorder="1" applyAlignment="1" applyProtection="1">
      <alignment horizontal="center" wrapText="1"/>
      <protection hidden="1"/>
    </xf>
    <xf numFmtId="0" fontId="0" fillId="7" borderId="34" xfId="0" applyFill="1" applyBorder="1" applyAlignment="1" applyProtection="1">
      <alignment horizontal="center" wrapText="1"/>
      <protection hidden="1"/>
    </xf>
    <xf numFmtId="0" fontId="0" fillId="8" borderId="32" xfId="0" applyFill="1" applyBorder="1" applyAlignment="1" applyProtection="1">
      <alignment horizontal="center" wrapText="1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2" fillId="10" borderId="33" xfId="0" applyFont="1" applyFill="1" applyBorder="1" applyAlignment="1" applyProtection="1">
      <alignment horizontal="left" vertical="center" wrapText="1"/>
      <protection hidden="1"/>
    </xf>
    <xf numFmtId="0" fontId="2" fillId="10" borderId="59" xfId="0" applyFont="1" applyFill="1" applyBorder="1" applyAlignment="1" applyProtection="1">
      <alignment horizontal="left" vertical="center" wrapText="1"/>
      <protection hidden="1"/>
    </xf>
    <xf numFmtId="0" fontId="2" fillId="10" borderId="27" xfId="0" applyFont="1" applyFill="1" applyBorder="1" applyAlignment="1" applyProtection="1">
      <alignment horizontal="left" vertical="center" wrapText="1"/>
      <protection hidden="1"/>
    </xf>
    <xf numFmtId="0" fontId="2" fillId="10" borderId="41" xfId="0" applyFont="1" applyFill="1" applyBorder="1" applyAlignment="1" applyProtection="1">
      <alignment horizontal="left" vertical="center" wrapText="1"/>
      <protection hidden="1"/>
    </xf>
    <xf numFmtId="0" fontId="0" fillId="9" borderId="32" xfId="0" applyFill="1" applyBorder="1" applyAlignment="1" applyProtection="1">
      <alignment horizontal="center" wrapText="1"/>
      <protection hidden="1"/>
    </xf>
    <xf numFmtId="0" fontId="0" fillId="9" borderId="34" xfId="0" applyFill="1" applyBorder="1" applyAlignment="1" applyProtection="1">
      <alignment horizontal="center" wrapText="1"/>
      <protection hidden="1"/>
    </xf>
    <xf numFmtId="0" fontId="0" fillId="10" borderId="32" xfId="0" applyFill="1" applyBorder="1" applyAlignment="1" applyProtection="1">
      <alignment horizontal="center" wrapText="1"/>
      <protection hidden="1"/>
    </xf>
    <xf numFmtId="0" fontId="0" fillId="10" borderId="34" xfId="0" applyFill="1" applyBorder="1" applyAlignment="1" applyProtection="1">
      <alignment horizontal="center" wrapText="1"/>
      <protection hidden="1"/>
    </xf>
    <xf numFmtId="0" fontId="0" fillId="9" borderId="60" xfId="0" applyFill="1" applyBorder="1" applyAlignment="1" applyProtection="1">
      <alignment horizontal="center"/>
      <protection hidden="1"/>
    </xf>
    <xf numFmtId="0" fontId="0" fillId="9" borderId="34" xfId="0" applyFill="1" applyBorder="1" applyAlignment="1" applyProtection="1">
      <alignment horizontal="center"/>
      <protection hidden="1"/>
    </xf>
    <xf numFmtId="0" fontId="17" fillId="5" borderId="57" xfId="0" applyFont="1" applyFill="1" applyBorder="1" applyAlignment="1" applyProtection="1">
      <alignment horizontal="center" vertical="center"/>
      <protection hidden="1"/>
    </xf>
    <xf numFmtId="0" fontId="17" fillId="5" borderId="58" xfId="0" applyFont="1" applyFill="1" applyBorder="1" applyAlignment="1" applyProtection="1">
      <alignment horizontal="center" vertical="center"/>
      <protection hidden="1"/>
    </xf>
    <xf numFmtId="0" fontId="17" fillId="5" borderId="56" xfId="0" applyFont="1" applyFill="1" applyBorder="1" applyAlignment="1" applyProtection="1">
      <alignment horizontal="center" vertical="center"/>
      <protection hidden="1"/>
    </xf>
    <xf numFmtId="0" fontId="0" fillId="5" borderId="32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32" xfId="0" applyFill="1" applyBorder="1" applyAlignment="1" applyProtection="1">
      <alignment horizontal="center"/>
      <protection hidden="1"/>
    </xf>
    <xf numFmtId="0" fontId="0" fillId="5" borderId="34" xfId="0" applyFill="1" applyBorder="1" applyAlignment="1" applyProtection="1">
      <alignment horizontal="center"/>
      <protection hidden="1"/>
    </xf>
    <xf numFmtId="0" fontId="0" fillId="4" borderId="32" xfId="0" applyFill="1" applyBorder="1" applyAlignment="1" applyProtection="1">
      <alignment horizontal="center"/>
      <protection hidden="1"/>
    </xf>
    <xf numFmtId="0" fontId="0" fillId="4" borderId="34" xfId="0" applyFill="1" applyBorder="1" applyAlignment="1" applyProtection="1">
      <alignment horizontal="center"/>
      <protection hidden="1"/>
    </xf>
    <xf numFmtId="0" fontId="0" fillId="5" borderId="60" xfId="0" applyFill="1" applyBorder="1" applyAlignment="1" applyProtection="1">
      <alignment horizontal="center"/>
      <protection hidden="1"/>
    </xf>
    <xf numFmtId="0" fontId="17" fillId="9" borderId="43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0" fontId="17" fillId="9" borderId="42" xfId="0" applyFont="1" applyFill="1" applyBorder="1" applyAlignment="1" applyProtection="1">
      <alignment horizontal="center" vertical="center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18" fillId="0" borderId="41" xfId="0" applyFont="1" applyBorder="1" applyAlignment="1">
      <alignment horizontal="left" vertical="center"/>
    </xf>
    <xf numFmtId="0" fontId="18" fillId="0" borderId="84" xfId="0" applyFont="1" applyBorder="1" applyAlignment="1">
      <alignment horizontal="left" vertical="center"/>
    </xf>
    <xf numFmtId="0" fontId="18" fillId="0" borderId="40" xfId="0" applyFont="1" applyBorder="1" applyAlignment="1">
      <alignment horizontal="left" vertical="center"/>
    </xf>
    <xf numFmtId="0" fontId="24" fillId="0" borderId="41" xfId="0" applyFont="1" applyBorder="1" applyAlignment="1">
      <alignment horizontal="left" vertical="center" wrapText="1"/>
    </xf>
    <xf numFmtId="0" fontId="24" fillId="0" borderId="84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30" fillId="0" borderId="47" xfId="4" applyFont="1" applyBorder="1" applyAlignment="1">
      <alignment horizontal="left" vertical="center"/>
    </xf>
    <xf numFmtId="0" fontId="30" fillId="0" borderId="23" xfId="4" applyFont="1" applyBorder="1" applyAlignment="1">
      <alignment horizontal="left" vertical="center"/>
    </xf>
    <xf numFmtId="0" fontId="30" fillId="0" borderId="48" xfId="4" applyFont="1" applyBorder="1" applyAlignment="1">
      <alignment horizontal="left" vertical="center"/>
    </xf>
    <xf numFmtId="0" fontId="24" fillId="0" borderId="54" xfId="0" applyFont="1" applyBorder="1" applyAlignment="1">
      <alignment horizontal="left" vertical="center" wrapText="1"/>
    </xf>
    <xf numFmtId="0" fontId="24" fillId="0" borderId="85" xfId="0" applyFont="1" applyBorder="1" applyAlignment="1">
      <alignment horizontal="left" vertical="center" wrapText="1"/>
    </xf>
    <xf numFmtId="0" fontId="24" fillId="0" borderId="46" xfId="0" applyFont="1" applyBorder="1" applyAlignment="1">
      <alignment horizontal="left" vertical="center" wrapText="1"/>
    </xf>
    <xf numFmtId="4" fontId="18" fillId="0" borderId="41" xfId="0" applyNumberFormat="1" applyFont="1" applyBorder="1" applyAlignment="1">
      <alignment horizontal="left" vertical="center"/>
    </xf>
    <xf numFmtId="4" fontId="18" fillId="0" borderId="84" xfId="0" applyNumberFormat="1" applyFont="1" applyBorder="1" applyAlignment="1">
      <alignment horizontal="left" vertical="center"/>
    </xf>
    <xf numFmtId="4" fontId="18" fillId="0" borderId="40" xfId="0" applyNumberFormat="1" applyFont="1" applyBorder="1" applyAlignment="1">
      <alignment horizontal="left" vertical="center"/>
    </xf>
    <xf numFmtId="0" fontId="20" fillId="0" borderId="41" xfId="0" applyFont="1" applyBorder="1" applyAlignment="1">
      <alignment horizontal="left" vertical="center" wrapText="1"/>
    </xf>
    <xf numFmtId="0" fontId="20" fillId="0" borderId="84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left" vertical="center" wrapText="1"/>
    </xf>
    <xf numFmtId="0" fontId="20" fillId="0" borderId="41" xfId="0" applyFont="1" applyBorder="1" applyAlignment="1">
      <alignment horizontal="left" vertical="center"/>
    </xf>
    <xf numFmtId="0" fontId="20" fillId="0" borderId="84" xfId="0" applyFont="1" applyBorder="1" applyAlignment="1">
      <alignment horizontal="left" vertical="center"/>
    </xf>
    <xf numFmtId="0" fontId="20" fillId="0" borderId="40" xfId="0" applyFont="1" applyBorder="1" applyAlignment="1">
      <alignment horizontal="left" vertical="center"/>
    </xf>
    <xf numFmtId="4" fontId="20" fillId="0" borderId="41" xfId="0" applyNumberFormat="1" applyFont="1" applyBorder="1" applyAlignment="1">
      <alignment horizontal="left" wrapText="1"/>
    </xf>
    <xf numFmtId="4" fontId="20" fillId="0" borderId="84" xfId="0" applyNumberFormat="1" applyFont="1" applyBorder="1" applyAlignment="1">
      <alignment horizontal="left" wrapText="1"/>
    </xf>
    <xf numFmtId="4" fontId="20" fillId="0" borderId="40" xfId="0" applyNumberFormat="1" applyFont="1" applyBorder="1" applyAlignment="1">
      <alignment horizontal="left" wrapText="1"/>
    </xf>
    <xf numFmtId="0" fontId="22" fillId="11" borderId="41" xfId="0" applyFont="1" applyFill="1" applyBorder="1" applyAlignment="1">
      <alignment horizontal="left" vertical="center" wrapText="1"/>
    </xf>
    <xf numFmtId="0" fontId="22" fillId="11" borderId="84" xfId="0" applyFont="1" applyFill="1" applyBorder="1" applyAlignment="1">
      <alignment horizontal="left" vertical="center" wrapText="1"/>
    </xf>
    <xf numFmtId="0" fontId="22" fillId="11" borderId="46" xfId="0" applyFont="1" applyFill="1" applyBorder="1" applyAlignment="1">
      <alignment horizontal="left" vertical="center" wrapText="1"/>
    </xf>
    <xf numFmtId="0" fontId="22" fillId="11" borderId="27" xfId="0" applyFont="1" applyFill="1" applyBorder="1" applyAlignment="1">
      <alignment horizontal="left" vertical="center"/>
    </xf>
    <xf numFmtId="0" fontId="1" fillId="4" borderId="2" xfId="2" applyFill="1" applyBorder="1" applyAlignment="1" applyProtection="1">
      <alignment horizontal="left" vertical="center" wrapText="1"/>
      <protection locked="0"/>
    </xf>
    <xf numFmtId="0" fontId="1" fillId="4" borderId="11" xfId="2" applyFill="1" applyBorder="1" applyAlignment="1" applyProtection="1">
      <alignment horizontal="left" vertical="center" wrapText="1"/>
      <protection locked="0"/>
    </xf>
    <xf numFmtId="0" fontId="13" fillId="0" borderId="71" xfId="1" applyFont="1" applyFill="1" applyBorder="1" applyAlignment="1" applyProtection="1">
      <alignment horizontal="left"/>
    </xf>
    <xf numFmtId="0" fontId="13" fillId="0" borderId="25" xfId="1" applyFont="1" applyFill="1" applyBorder="1" applyAlignment="1" applyProtection="1">
      <alignment horizontal="left"/>
    </xf>
    <xf numFmtId="0" fontId="13" fillId="0" borderId="72" xfId="1" applyFont="1" applyFill="1" applyBorder="1" applyAlignment="1" applyProtection="1">
      <alignment horizontal="left"/>
    </xf>
    <xf numFmtId="0" fontId="9" fillId="0" borderId="22" xfId="1" applyFont="1" applyFill="1" applyBorder="1" applyAlignment="1" applyProtection="1">
      <alignment horizontal="left" vertical="center" wrapText="1"/>
    </xf>
    <xf numFmtId="0" fontId="9" fillId="0" borderId="23" xfId="1" applyFont="1" applyFill="1" applyBorder="1" applyAlignment="1" applyProtection="1">
      <alignment horizontal="left" vertical="center" wrapText="1"/>
    </xf>
    <xf numFmtId="0" fontId="9" fillId="0" borderId="48" xfId="1" applyFont="1" applyFill="1" applyBorder="1" applyAlignment="1" applyProtection="1">
      <alignment horizontal="left" vertical="center" wrapText="1"/>
    </xf>
    <xf numFmtId="0" fontId="0" fillId="4" borderId="13" xfId="2" applyFont="1" applyFill="1" applyBorder="1" applyAlignment="1" applyProtection="1">
      <alignment vertical="center" wrapText="1"/>
      <protection locked="0"/>
    </xf>
    <xf numFmtId="0" fontId="1" fillId="4" borderId="13" xfId="2" applyFill="1" applyBorder="1" applyAlignment="1" applyProtection="1">
      <alignment vertical="center" wrapText="1"/>
      <protection locked="0"/>
    </xf>
    <xf numFmtId="0" fontId="4" fillId="0" borderId="13" xfId="1" applyFont="1" applyFill="1" applyBorder="1" applyAlignment="1" applyProtection="1">
      <alignment horizontal="center" vertical="center" wrapText="1"/>
      <protection locked="0"/>
    </xf>
    <xf numFmtId="0" fontId="4" fillId="0" borderId="14" xfId="1" applyFont="1" applyFill="1" applyBorder="1" applyAlignment="1" applyProtection="1">
      <alignment horizontal="center" vertical="center" wrapText="1"/>
      <protection locked="0"/>
    </xf>
    <xf numFmtId="0" fontId="4" fillId="0" borderId="6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1" fillId="0" borderId="10" xfId="1" applyFont="1" applyFill="1" applyBorder="1" applyAlignment="1" applyProtection="1">
      <alignment vertical="center" wrapText="1"/>
    </xf>
    <xf numFmtId="0" fontId="11" fillId="0" borderId="2" xfId="1" applyFont="1" applyFill="1" applyAlignment="1" applyProtection="1">
      <alignment vertical="center" wrapText="1"/>
    </xf>
    <xf numFmtId="0" fontId="11" fillId="0" borderId="10" xfId="1" applyFont="1" applyFill="1" applyBorder="1" applyAlignment="1" applyProtection="1">
      <alignment horizontal="left" vertical="center" wrapText="1"/>
    </xf>
    <xf numFmtId="0" fontId="11" fillId="0" borderId="2" xfId="1" applyFont="1" applyFill="1" applyAlignment="1" applyProtection="1">
      <alignment horizontal="left" vertical="center" wrapText="1"/>
    </xf>
    <xf numFmtId="2" fontId="11" fillId="0" borderId="25" xfId="1" applyNumberFormat="1" applyFont="1" applyFill="1" applyBorder="1" applyAlignment="1" applyProtection="1">
      <alignment horizontal="left"/>
    </xf>
    <xf numFmtId="0" fontId="11" fillId="0" borderId="72" xfId="1" applyFont="1" applyFill="1" applyBorder="1" applyAlignment="1" applyProtection="1">
      <alignment horizontal="left"/>
    </xf>
    <xf numFmtId="0" fontId="12" fillId="0" borderId="64" xfId="1" applyFont="1" applyFill="1" applyBorder="1" applyAlignment="1" applyProtection="1">
      <alignment horizontal="left" vertical="center" wrapText="1"/>
    </xf>
    <xf numFmtId="0" fontId="12" fillId="0" borderId="65" xfId="1" applyFont="1" applyFill="1" applyBorder="1" applyAlignment="1" applyProtection="1">
      <alignment horizontal="left" vertical="center" wrapText="1"/>
    </xf>
    <xf numFmtId="0" fontId="11" fillId="0" borderId="10" xfId="1" applyFont="1" applyFill="1" applyBorder="1" applyAlignment="1" applyProtection="1">
      <alignment horizontal="left" wrapText="1"/>
    </xf>
    <xf numFmtId="0" fontId="11" fillId="0" borderId="2" xfId="1" applyFont="1" applyFill="1" applyAlignment="1" applyProtection="1">
      <alignment horizontal="left" wrapText="1"/>
    </xf>
    <xf numFmtId="0" fontId="11" fillId="0" borderId="15" xfId="1" applyFont="1" applyFill="1" applyBorder="1" applyAlignment="1" applyProtection="1">
      <alignment horizontal="left" wrapText="1"/>
    </xf>
    <xf numFmtId="0" fontId="9" fillId="0" borderId="3" xfId="1" applyFont="1" applyFill="1" applyBorder="1" applyAlignment="1" applyProtection="1">
      <alignment horizontal="center" vertical="center" wrapText="1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5" xfId="1" applyFont="1" applyFill="1" applyBorder="1" applyAlignment="1" applyProtection="1">
      <alignment horizontal="center" vertical="center" wrapText="1"/>
    </xf>
    <xf numFmtId="0" fontId="1" fillId="4" borderId="8" xfId="2" applyFill="1" applyBorder="1" applyAlignment="1" applyProtection="1">
      <alignment horizontal="left" vertical="center" wrapText="1"/>
      <protection locked="0"/>
    </xf>
    <xf numFmtId="0" fontId="1" fillId="4" borderId="9" xfId="2" applyFill="1" applyBorder="1" applyAlignment="1" applyProtection="1">
      <alignment horizontal="left" vertical="center" wrapText="1"/>
      <protection locked="0"/>
    </xf>
    <xf numFmtId="0" fontId="11" fillId="0" borderId="12" xfId="1" applyFont="1" applyFill="1" applyBorder="1" applyAlignment="1" applyProtection="1">
      <alignment horizontal="left" vertical="center" wrapText="1"/>
    </xf>
    <xf numFmtId="0" fontId="11" fillId="0" borderId="13" xfId="1" applyFont="1" applyFill="1" applyBorder="1" applyAlignment="1" applyProtection="1">
      <alignment horizontal="left" vertical="center" wrapText="1"/>
    </xf>
    <xf numFmtId="0" fontId="12" fillId="0" borderId="77" xfId="1" applyFont="1" applyFill="1" applyBorder="1" applyAlignment="1" applyProtection="1">
      <alignment horizontal="left" vertical="center"/>
    </xf>
    <xf numFmtId="0" fontId="12" fillId="0" borderId="78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left" vertical="center"/>
    </xf>
    <xf numFmtId="0" fontId="12" fillId="0" borderId="79" xfId="1" applyFont="1" applyFill="1" applyBorder="1" applyAlignment="1" applyProtection="1">
      <alignment horizontal="left" vertical="center"/>
    </xf>
    <xf numFmtId="2" fontId="13" fillId="0" borderId="4" xfId="1" applyNumberFormat="1" applyFont="1" applyFill="1" applyBorder="1" applyAlignment="1" applyProtection="1">
      <alignment horizontal="right" vertical="center"/>
    </xf>
    <xf numFmtId="2" fontId="13" fillId="0" borderId="5" xfId="1" applyNumberFormat="1" applyFont="1" applyFill="1" applyBorder="1" applyAlignment="1" applyProtection="1">
      <alignment horizontal="right" vertical="center"/>
    </xf>
    <xf numFmtId="0" fontId="4" fillId="0" borderId="22" xfId="1" applyFont="1" applyFill="1" applyBorder="1" applyAlignment="1" applyProtection="1">
      <alignment horizontal="center"/>
    </xf>
    <xf numFmtId="0" fontId="4" fillId="0" borderId="23" xfId="1" applyFont="1" applyFill="1" applyBorder="1" applyAlignment="1" applyProtection="1">
      <alignment horizontal="center"/>
    </xf>
    <xf numFmtId="0" fontId="4" fillId="0" borderId="24" xfId="1" applyFont="1" applyFill="1" applyBorder="1" applyAlignment="1" applyProtection="1">
      <alignment horizontal="center"/>
    </xf>
    <xf numFmtId="0" fontId="16" fillId="0" borderId="22" xfId="1" applyFont="1" applyFill="1" applyBorder="1" applyAlignment="1" applyProtection="1">
      <alignment horizontal="center"/>
    </xf>
    <xf numFmtId="0" fontId="16" fillId="0" borderId="23" xfId="1" applyFont="1" applyFill="1" applyBorder="1" applyAlignment="1" applyProtection="1">
      <alignment horizontal="center"/>
    </xf>
    <xf numFmtId="0" fontId="16" fillId="0" borderId="24" xfId="1" applyFont="1" applyFill="1" applyBorder="1" applyAlignment="1" applyProtection="1">
      <alignment horizontal="center"/>
    </xf>
    <xf numFmtId="0" fontId="11" fillId="4" borderId="7" xfId="1" applyFont="1" applyFill="1" applyBorder="1" applyAlignment="1" applyProtection="1">
      <alignment horizontal="left"/>
      <protection locked="0"/>
    </xf>
    <xf numFmtId="0" fontId="11" fillId="4" borderId="12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left"/>
      <protection locked="0"/>
    </xf>
    <xf numFmtId="0" fontId="11" fillId="4" borderId="13" xfId="1" applyFont="1" applyFill="1" applyBorder="1" applyAlignment="1" applyProtection="1">
      <alignment horizontal="left"/>
      <protection locked="0"/>
    </xf>
    <xf numFmtId="0" fontId="11" fillId="4" borderId="8" xfId="1" applyFont="1" applyFill="1" applyBorder="1" applyAlignment="1" applyProtection="1">
      <alignment horizontal="center"/>
      <protection locked="0"/>
    </xf>
    <xf numFmtId="0" fontId="11" fillId="4" borderId="9" xfId="1" applyFont="1" applyFill="1" applyBorder="1" applyAlignment="1" applyProtection="1">
      <alignment horizontal="center"/>
      <protection locked="0"/>
    </xf>
    <xf numFmtId="0" fontId="11" fillId="4" borderId="13" xfId="1" applyFont="1" applyFill="1" applyBorder="1" applyAlignment="1" applyProtection="1">
      <alignment horizontal="center"/>
      <protection locked="0"/>
    </xf>
    <xf numFmtId="0" fontId="11" fillId="4" borderId="14" xfId="1" applyFont="1" applyFill="1" applyBorder="1" applyAlignment="1" applyProtection="1">
      <alignment horizontal="center"/>
      <protection locked="0"/>
    </xf>
    <xf numFmtId="0" fontId="12" fillId="0" borderId="43" xfId="1" applyFont="1" applyFill="1" applyBorder="1" applyAlignment="1" applyProtection="1">
      <alignment horizontal="left"/>
    </xf>
    <xf numFmtId="0" fontId="12" fillId="0" borderId="1" xfId="1" applyFont="1" applyFill="1" applyBorder="1" applyAlignment="1" applyProtection="1">
      <alignment horizontal="left"/>
    </xf>
    <xf numFmtId="0" fontId="11" fillId="0" borderId="74" xfId="1" applyFont="1" applyFill="1" applyBorder="1" applyAlignment="1" applyProtection="1">
      <alignment horizontal="left"/>
    </xf>
    <xf numFmtId="0" fontId="11" fillId="0" borderId="70" xfId="1" applyFont="1" applyFill="1" applyBorder="1" applyAlignment="1" applyProtection="1">
      <alignment horizontal="left"/>
    </xf>
    <xf numFmtId="0" fontId="9" fillId="0" borderId="47" xfId="1" applyFont="1" applyFill="1" applyBorder="1" applyAlignment="1" applyProtection="1">
      <alignment horizontal="left"/>
    </xf>
    <xf numFmtId="0" fontId="9" fillId="0" borderId="23" xfId="1" applyFont="1" applyFill="1" applyBorder="1" applyAlignment="1" applyProtection="1">
      <alignment horizontal="left"/>
    </xf>
    <xf numFmtId="0" fontId="9" fillId="0" borderId="24" xfId="1" applyFont="1" applyFill="1" applyBorder="1" applyAlignment="1" applyProtection="1">
      <alignment horizontal="left"/>
    </xf>
    <xf numFmtId="0" fontId="12" fillId="0" borderId="20" xfId="1" applyFont="1" applyFill="1" applyBorder="1" applyAlignment="1" applyProtection="1">
      <alignment horizontal="left" wrapText="1"/>
    </xf>
    <xf numFmtId="0" fontId="12" fillId="0" borderId="73" xfId="1" applyFont="1" applyFill="1" applyBorder="1" applyAlignment="1" applyProtection="1">
      <alignment horizontal="left" wrapText="1"/>
    </xf>
    <xf numFmtId="0" fontId="12" fillId="0" borderId="68" xfId="1" applyFont="1" applyFill="1" applyBorder="1" applyAlignment="1" applyProtection="1">
      <alignment horizontal="left" vertical="center" wrapText="1"/>
    </xf>
    <xf numFmtId="0" fontId="12" fillId="0" borderId="67" xfId="1" applyFont="1" applyFill="1" applyBorder="1" applyAlignment="1" applyProtection="1">
      <alignment horizontal="left" vertical="center" wrapText="1"/>
    </xf>
    <xf numFmtId="0" fontId="12" fillId="0" borderId="69" xfId="1" applyFont="1" applyFill="1" applyBorder="1" applyAlignment="1" applyProtection="1">
      <alignment horizontal="left" vertical="center" wrapText="1"/>
    </xf>
    <xf numFmtId="0" fontId="11" fillId="0" borderId="17" xfId="1" applyFont="1" applyFill="1" applyBorder="1" applyAlignment="1" applyProtection="1">
      <alignment horizontal="left" vertical="center" wrapText="1"/>
    </xf>
    <xf numFmtId="0" fontId="11" fillId="0" borderId="18" xfId="1" applyFont="1" applyFill="1" applyBorder="1" applyAlignment="1" applyProtection="1">
      <alignment horizontal="left" vertical="center" wrapText="1"/>
    </xf>
  </cellXfs>
  <cellStyles count="5">
    <cellStyle name="20 % - zvýraznenie3" xfId="2" builtinId="38"/>
    <cellStyle name="Čiarka" xfId="3" builtinId="3"/>
    <cellStyle name="Normálna" xfId="0" builtinId="0"/>
    <cellStyle name="Normálna 2" xfId="4" xr:uid="{4EDE72A7-876E-476D-AEAC-4D67D742C2C3}"/>
    <cellStyle name="Poznámka" xfId="1" builtinId="1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sz val="12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1478280</xdr:colOff>
          <xdr:row>13</xdr:row>
          <xdr:rowOff>175260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1280160</xdr:colOff>
          <xdr:row>14</xdr:row>
          <xdr:rowOff>175260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3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1295400</xdr:colOff>
          <xdr:row>15</xdr:row>
          <xdr:rowOff>175260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15</xdr:row>
          <xdr:rowOff>0</xdr:rowOff>
        </xdr:from>
        <xdr:to>
          <xdr:col>5</xdr:col>
          <xdr:colOff>1188720</xdr:colOff>
          <xdr:row>15</xdr:row>
          <xdr:rowOff>556260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3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A77E49-B24C-4A18-94A0-925461D9F45B}" name="Tabuľka1" displayName="Tabuľka1" ref="B6:L40" headerRowCount="0" totalsRowCount="1" headerRowDxfId="34" dataDxfId="33" totalsRowDxfId="32">
  <tableColumns count="11">
    <tableColumn id="1" xr3:uid="{7315FD3F-F2E7-4BB5-9558-545F2E6CD381}" name="Stĺpec1" headerRowDxfId="31" dataDxfId="30" totalsRowDxfId="10"/>
    <tableColumn id="2" xr3:uid="{BFE35732-3F56-4800-9681-013DA2F48246}" name="Stĺpec2" headerRowDxfId="29" dataDxfId="28" totalsRowDxfId="9"/>
    <tableColumn id="3" xr3:uid="{1B5C42BA-9F0B-4A98-B215-1FD4B4FA89E7}" name="Stĺpec3" headerRowDxfId="27" dataDxfId="26" totalsRowDxfId="8"/>
    <tableColumn id="13" xr3:uid="{428FE468-649B-48DC-A9C0-2DBA7C3EA304}" name="Stĺpec12" headerRowDxfId="25" dataDxfId="24" totalsRowDxfId="7"/>
    <tableColumn id="4" xr3:uid="{BCDD7A12-0501-4D98-B723-BB4A7F3908CE}" name="Stĺpec4" headerRowDxfId="23" dataDxfId="22" totalsRowDxfId="6"/>
    <tableColumn id="5" xr3:uid="{10252888-A85D-415D-A7E6-A6E07143992D}" name="Stĺpec5" totalsRowLabel=" " headerRowDxfId="21" dataDxfId="20" totalsRowDxfId="5"/>
    <tableColumn id="6" xr3:uid="{996DCE70-838A-4DB0-8007-91CA0A3F2EC0}" name="Stĺpec6" headerRowDxfId="19" dataDxfId="18" totalsRowDxfId="4"/>
    <tableColumn id="10" xr3:uid="{2A7100CD-FC57-48A1-8665-5CBD3D0679BB}" name="Stĺpec10" headerRowDxfId="17" dataDxfId="16" totalsRowDxfId="3"/>
    <tableColumn id="7" xr3:uid="{20493E12-15E4-45C2-9E42-D21F049CAD06}" name="Stĺpec7" headerRowDxfId="15" dataDxfId="14" totalsRowDxfId="2"/>
    <tableColumn id="8" xr3:uid="{F7113C5B-A2CC-455A-9407-1015BAA76D65}" name="Stĺpec8" totalsRowFunction="custom" headerRowDxfId="13" dataDxfId="12" totalsRowDxfId="1">
      <totalsRowFormula>SUM(K29:K39)</totalsRowFormula>
    </tableColumn>
    <tableColumn id="9" xr3:uid="{7BF6680A-07D9-4945-B0A1-52B64BBC28FB}" name="Stĺpec9" totalsRowFunction="custom" dataDxfId="11" totalsRowDxfId="0">
      <totalsRowFormula>SUM(L29:L39)</totalsRowFormula>
    </tableColumn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M27" sqref="A1:XFD1048576"/>
    </sheetView>
  </sheetViews>
  <sheetFormatPr defaultColWidth="9.109375" defaultRowHeight="14.4" x14ac:dyDescent="0.3"/>
  <cols>
    <col min="1" max="1" width="3" style="14" customWidth="1"/>
    <col min="2" max="2" width="4.6640625" style="14" customWidth="1"/>
    <col min="3" max="3" width="38" style="15" customWidth="1"/>
    <col min="4" max="4" width="19" style="15" customWidth="1"/>
    <col min="5" max="5" width="15.6640625" style="15" customWidth="1"/>
    <col min="6" max="6" width="14.6640625" style="15" customWidth="1"/>
    <col min="7" max="7" width="19.6640625" style="15" customWidth="1"/>
    <col min="8" max="8" width="18.6640625" style="15" customWidth="1"/>
    <col min="9" max="9" width="14" style="14" customWidth="1"/>
    <col min="10" max="10" width="14.6640625" style="14" customWidth="1"/>
    <col min="11" max="11" width="12.6640625" style="14" bestFit="1" customWidth="1"/>
    <col min="12" max="12" width="15" style="14" bestFit="1" customWidth="1"/>
    <col min="13" max="13" width="16.6640625" style="14" customWidth="1"/>
    <col min="14" max="14" width="12.33203125" style="14" customWidth="1"/>
    <col min="15" max="15" width="15.44140625" style="14" bestFit="1" customWidth="1"/>
    <col min="16" max="16" width="12.6640625" style="14" customWidth="1"/>
    <col min="17" max="17" width="15.44140625" style="14" bestFit="1" customWidth="1"/>
    <col min="18" max="18" width="12.33203125" style="14" bestFit="1" customWidth="1"/>
    <col min="19" max="19" width="15" style="14" bestFit="1" customWidth="1"/>
    <col min="20" max="20" width="12.6640625" style="14" bestFit="1" customWidth="1"/>
    <col min="21" max="21" width="15" style="14" bestFit="1" customWidth="1"/>
    <col min="22" max="16384" width="9.109375" style="14"/>
  </cols>
  <sheetData>
    <row r="1" spans="2:11" ht="15" thickBot="1" x14ac:dyDescent="0.35"/>
    <row r="2" spans="2:11" ht="36.75" customHeight="1" thickBot="1" x14ac:dyDescent="0.35">
      <c r="B2" s="190" t="s">
        <v>0</v>
      </c>
      <c r="C2" s="191"/>
      <c r="D2" s="191"/>
      <c r="E2" s="191"/>
      <c r="F2" s="191"/>
      <c r="G2" s="191"/>
      <c r="H2" s="191"/>
      <c r="I2" s="191"/>
      <c r="J2" s="191"/>
      <c r="K2" s="192"/>
    </row>
    <row r="3" spans="2:11" ht="43.8" thickBot="1" x14ac:dyDescent="0.35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">
      <c r="B4" s="22">
        <v>1</v>
      </c>
      <c r="C4" s="23" t="s">
        <v>88</v>
      </c>
      <c r="D4" s="24" t="s">
        <v>76</v>
      </c>
      <c r="E4" s="25">
        <v>2004000</v>
      </c>
      <c r="F4" s="25">
        <v>0</v>
      </c>
      <c r="G4" s="26" t="s">
        <v>11</v>
      </c>
      <c r="H4" s="27">
        <f>E4</f>
        <v>2004000</v>
      </c>
      <c r="I4" s="28">
        <f>H4/H$14*100</f>
        <v>96.531791907514446</v>
      </c>
      <c r="J4" s="29">
        <f t="shared" ref="J4:J6" si="0">IF(I4=0,0,(E4-F4)/I4)</f>
        <v>20760</v>
      </c>
      <c r="K4" s="30">
        <f t="shared" ref="K4:K5" si="1">IF((E4-F4)=0,0,H4/(E4-F4))</f>
        <v>1</v>
      </c>
    </row>
    <row r="5" spans="2:11" x14ac:dyDescent="0.3">
      <c r="B5" s="22">
        <v>2</v>
      </c>
      <c r="C5" s="31" t="s">
        <v>89</v>
      </c>
      <c r="D5" s="32" t="s">
        <v>91</v>
      </c>
      <c r="E5" s="33">
        <v>9</v>
      </c>
      <c r="F5" s="33">
        <v>4.3099999999999996</v>
      </c>
      <c r="G5" s="26" t="s">
        <v>87</v>
      </c>
      <c r="H5" s="34">
        <v>60000</v>
      </c>
      <c r="I5" s="35">
        <f t="shared" ref="I5:I13" si="2">H5/H$14*100</f>
        <v>2.8901734104046244</v>
      </c>
      <c r="J5" s="29">
        <f t="shared" si="0"/>
        <v>1.6227400000000001</v>
      </c>
      <c r="K5" s="30">
        <f t="shared" si="1"/>
        <v>12793.17697228145</v>
      </c>
    </row>
    <row r="6" spans="2:11" ht="28.8" x14ac:dyDescent="0.3">
      <c r="B6" s="22">
        <v>3</v>
      </c>
      <c r="C6" s="31" t="s">
        <v>90</v>
      </c>
      <c r="D6" s="32" t="s">
        <v>92</v>
      </c>
      <c r="E6" s="33">
        <v>45</v>
      </c>
      <c r="F6" s="33">
        <v>0</v>
      </c>
      <c r="G6" s="26" t="s">
        <v>84</v>
      </c>
      <c r="H6" s="34">
        <v>12000</v>
      </c>
      <c r="I6" s="35">
        <f t="shared" si="2"/>
        <v>0.57803468208092479</v>
      </c>
      <c r="J6" s="29">
        <f t="shared" si="0"/>
        <v>77.850000000000009</v>
      </c>
      <c r="K6" s="30">
        <f>IF((E6-F6)=0,0,H6/(E6-F6))</f>
        <v>266.66666666666669</v>
      </c>
    </row>
    <row r="7" spans="2:11" x14ac:dyDescent="0.3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84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84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84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84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84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84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84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5">
      <c r="B14" s="40"/>
      <c r="C14" s="41" t="s">
        <v>13</v>
      </c>
      <c r="D14" s="42"/>
      <c r="E14" s="42"/>
      <c r="F14" s="42"/>
      <c r="G14" s="42"/>
      <c r="H14" s="43">
        <f>SUM(H4:H13)</f>
        <v>2076000</v>
      </c>
      <c r="I14" s="44">
        <f>SUM(I4:I13)</f>
        <v>100</v>
      </c>
      <c r="J14" s="45"/>
      <c r="K14" s="46"/>
    </row>
    <row r="15" spans="2:11" ht="15" thickBot="1" x14ac:dyDescent="0.35"/>
    <row r="16" spans="2:11" ht="35.25" customHeight="1" x14ac:dyDescent="0.3">
      <c r="B16" s="222" t="s">
        <v>14</v>
      </c>
      <c r="C16" s="223"/>
      <c r="D16" s="223"/>
      <c r="E16" s="223"/>
      <c r="F16" s="223"/>
      <c r="G16" s="223"/>
      <c r="H16" s="223"/>
      <c r="I16" s="223"/>
      <c r="J16" s="224"/>
    </row>
    <row r="17" spans="2:10" x14ac:dyDescent="0.3">
      <c r="B17" s="225" t="s">
        <v>1</v>
      </c>
      <c r="C17" s="195" t="s">
        <v>2</v>
      </c>
      <c r="D17" s="193" t="s">
        <v>15</v>
      </c>
      <c r="E17" s="227" t="s">
        <v>16</v>
      </c>
      <c r="F17" s="228"/>
      <c r="G17" s="229" t="s">
        <v>17</v>
      </c>
      <c r="H17" s="230"/>
      <c r="I17" s="231" t="s">
        <v>18</v>
      </c>
      <c r="J17" s="228"/>
    </row>
    <row r="18" spans="2:10" x14ac:dyDescent="0.3">
      <c r="B18" s="226"/>
      <c r="C18" s="196"/>
      <c r="D18" s="194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">
      <c r="B19" s="47" cm="1">
        <f t="array" ref="B19:B28">B4:B13</f>
        <v>1</v>
      </c>
      <c r="C19" s="52" t="str" cm="1">
        <f t="array" ref="C19:C28">C4:C13</f>
        <v>Cena za predmet zákazky</v>
      </c>
      <c r="D19" s="53" cm="1">
        <f t="array" ref="D19:D28">I4:I13</f>
        <v>96.531791907514446</v>
      </c>
      <c r="E19" s="54">
        <v>30000</v>
      </c>
      <c r="F19" s="55">
        <f>IF(I4=100,"0",IF((E4-F4)=0,0,(IF(G4="čím menej, tým lepšie",(I4*(E4-E19)/(E4-F4)),(I4*(E19-F4)/(E4-F4))))))</f>
        <v>95.086705202312146</v>
      </c>
      <c r="G19" s="54">
        <v>15000</v>
      </c>
      <c r="H19" s="56">
        <f>IF(I4=100,"0",IF((E4-F4)=0,0,IF(G4="čím menej, tým lepšie",(I4*(E4-G19)/(E4-F4)),(I4*(G19-F4)/(E4-F4)))))</f>
        <v>95.809248554913282</v>
      </c>
      <c r="I19" s="54">
        <v>0</v>
      </c>
      <c r="J19" s="55">
        <f>IF(I4=100,"0",IF((E4-F4)=0,0,IF(G4="čím menej, tým lepšie",(I4*(E4-I19)/(E4-F4)),(I4*(I19-F4)/(E4-F4)))))</f>
        <v>96.531791907514446</v>
      </c>
    </row>
    <row r="20" spans="2:10" ht="15" customHeight="1" x14ac:dyDescent="0.3">
      <c r="B20" s="47">
        <v>2</v>
      </c>
      <c r="C20" s="52" t="str">
        <v>Garantovaná hodinová mzda pracovníka</v>
      </c>
      <c r="D20" s="53">
        <v>2.8901734104046244</v>
      </c>
      <c r="E20" s="54">
        <v>9</v>
      </c>
      <c r="F20" s="55">
        <f>IF(I5=100,"0",IF((E5-F5)=0,0,(IF(G5="čím menej, tým lepšie",(I5*(E5-E20)/(E5-F5)),(I5*(E20-F5)/(E5-F5))))))</f>
        <v>2.8901734104046244</v>
      </c>
      <c r="G20" s="54">
        <v>8</v>
      </c>
      <c r="H20" s="56">
        <f t="shared" ref="H20:H28" si="5">IF(I5=100,"0",IF((E5-F5)=0,0,IF(G5="čím menej, tým lepšie",(I5*(E5-G20)/(E5-F5)),(I5*(G20-F5)/(E5-F5)))))</f>
        <v>2.2739317450731478</v>
      </c>
      <c r="I20" s="54">
        <v>7</v>
      </c>
      <c r="J20" s="55">
        <f t="shared" ref="J20:J28" si="6">IF(I5=100,"0",IF((E5-F5)=0,0,IF(G5="čím menej, tým lepšie",(I5*(E5-I20)/(E5-F5)),(I5*(I20-F5)/(E5-F5)))))</f>
        <v>1.6576900797416716</v>
      </c>
    </row>
    <row r="21" spans="2:10" ht="15.75" customHeight="1" x14ac:dyDescent="0.3">
      <c r="B21" s="47">
        <v>3</v>
      </c>
      <c r="C21" s="52" t="str">
        <v>Skúsenosti zodpovedného zástupcu poskytovateľa služieb</v>
      </c>
      <c r="D21" s="53">
        <v>0.57803468208092479</v>
      </c>
      <c r="E21" s="54">
        <v>0</v>
      </c>
      <c r="F21" s="55">
        <f>IF(I6=100,"0",IF((E6-F6)=0,0,(IF(G6="čím menej, tým lepšie",(I6*(E6-E21)/(E6-F6)),(I6*(E21-F6)/(E6-F6))))))</f>
        <v>0</v>
      </c>
      <c r="G21" s="54">
        <v>0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3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35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35">
      <c r="B29" s="60"/>
      <c r="C29" s="61" t="s">
        <v>22</v>
      </c>
      <c r="D29" s="62">
        <f>SUM(_xlfn.ANCHORARRAY(D19))</f>
        <v>100</v>
      </c>
      <c r="E29" s="61"/>
      <c r="F29" s="63">
        <f>SUM(F19:F28)</f>
        <v>97.976878612716774</v>
      </c>
      <c r="G29" s="64"/>
      <c r="H29" s="63">
        <f t="shared" ref="H29:J29" si="8">SUM(H19:H28)</f>
        <v>98.083180299986424</v>
      </c>
      <c r="I29" s="64"/>
      <c r="J29" s="65">
        <f t="shared" si="8"/>
        <v>98.189481987256116</v>
      </c>
    </row>
    <row r="31" spans="2:10" ht="36.75" customHeight="1" x14ac:dyDescent="0.3">
      <c r="B31" s="197" t="s">
        <v>23</v>
      </c>
      <c r="C31" s="198"/>
      <c r="D31" s="198"/>
      <c r="E31" s="198"/>
      <c r="F31" s="198"/>
      <c r="G31" s="198"/>
      <c r="H31" s="198"/>
      <c r="I31" s="198"/>
      <c r="J31" s="199"/>
    </row>
    <row r="32" spans="2:10" x14ac:dyDescent="0.3">
      <c r="B32" s="200" t="s">
        <v>1</v>
      </c>
      <c r="C32" s="202" t="s">
        <v>2</v>
      </c>
      <c r="D32" s="203"/>
      <c r="E32" s="210" t="s">
        <v>16</v>
      </c>
      <c r="F32" s="211"/>
      <c r="G32" s="208" t="s">
        <v>17</v>
      </c>
      <c r="H32" s="209"/>
      <c r="I32" s="206" t="s">
        <v>18</v>
      </c>
      <c r="J32" s="207"/>
    </row>
    <row r="33" spans="2:10" x14ac:dyDescent="0.3">
      <c r="B33" s="201"/>
      <c r="C33" s="204"/>
      <c r="D33" s="205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">
      <c r="B34" s="72" cm="1">
        <f t="array" ref="B34:B43">B19:B28</f>
        <v>1</v>
      </c>
      <c r="C34" s="73" t="str" cm="1">
        <f t="array" ref="C34:C43">C19:C28</f>
        <v>Cena za predmet zákazky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">
      <c r="B35" s="72">
        <v>2</v>
      </c>
      <c r="C35" s="73" t="str">
        <v>Garantovaná hodinová mzda pracovníka</v>
      </c>
      <c r="D35" s="74"/>
      <c r="E35" s="75">
        <f>E20</f>
        <v>9</v>
      </c>
      <c r="F35" s="76">
        <f>IF(I5=100,"0",IF((E5-F5)=0,0,IF(G5="čím menej, tým lepšie",(-(E5-E35)*(H5/(E5-F5))),-(E35-F5)*(H5/(E5-F5)))))</f>
        <v>-60000.000000000007</v>
      </c>
      <c r="G35" s="75">
        <f t="shared" ref="G35:G43" si="9">G20</f>
        <v>8</v>
      </c>
      <c r="H35" s="77">
        <f>IF(I5=100,"0",IF((E5-F5)=0,0,IF(G5="čím menej, tým lepšie",(-(E5-G35)*(H5/(E5-F5))),-(G35-F5)*(H5/(E5-F5)))))</f>
        <v>-47206.823027718558</v>
      </c>
      <c r="I35" s="75">
        <f t="shared" ref="I35:I43" si="10">I20</f>
        <v>7</v>
      </c>
      <c r="J35" s="78">
        <f>IF(I5=100,"0",IF((E5-F5)=0,0,IF(G5="čím menej, tým lepšie",(-(E5-I35)*(H5/(E5-F5))),-(I35-F5)*(H5/(E5-F5)))))</f>
        <v>-34413.646055437108</v>
      </c>
    </row>
    <row r="36" spans="2:10" x14ac:dyDescent="0.3">
      <c r="B36" s="72">
        <v>3</v>
      </c>
      <c r="C36" s="73" t="str">
        <v>Skúsenosti zodpovedného zástupcu poskytovateľa služieb</v>
      </c>
      <c r="D36" s="74"/>
      <c r="E36" s="75">
        <f t="shared" ref="E36:E43" si="11">E21</f>
        <v>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35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35">
      <c r="B44" s="82"/>
      <c r="C44" s="83" t="s">
        <v>22</v>
      </c>
      <c r="D44" s="83"/>
      <c r="E44" s="83"/>
      <c r="F44" s="84">
        <f>SUM(F34:F43)</f>
        <v>-30000.000000000007</v>
      </c>
      <c r="G44" s="84"/>
      <c r="H44" s="84">
        <f t="shared" ref="H44:J44" si="15">SUM(H34:H43)</f>
        <v>-32206.823027718558</v>
      </c>
      <c r="I44" s="84"/>
      <c r="J44" s="85">
        <f t="shared" si="15"/>
        <v>-34413.646055437108</v>
      </c>
    </row>
    <row r="45" spans="2:10" ht="15" thickBot="1" x14ac:dyDescent="0.35"/>
    <row r="46" spans="2:10" ht="36" customHeight="1" thickBot="1" x14ac:dyDescent="0.35">
      <c r="B46" s="232" t="s">
        <v>75</v>
      </c>
      <c r="C46" s="233"/>
      <c r="D46" s="233"/>
      <c r="E46" s="233"/>
      <c r="F46" s="233"/>
      <c r="G46" s="233"/>
      <c r="H46" s="233"/>
      <c r="I46" s="233"/>
      <c r="J46" s="234"/>
    </row>
    <row r="47" spans="2:10" ht="15.75" customHeight="1" x14ac:dyDescent="0.3">
      <c r="B47" s="216" t="s">
        <v>1</v>
      </c>
      <c r="C47" s="212" t="s">
        <v>2</v>
      </c>
      <c r="D47" s="213"/>
      <c r="E47" s="216" t="s">
        <v>16</v>
      </c>
      <c r="F47" s="217"/>
      <c r="G47" s="218" t="s">
        <v>17</v>
      </c>
      <c r="H47" s="219"/>
      <c r="I47" s="220" t="s">
        <v>18</v>
      </c>
      <c r="J47" s="221"/>
    </row>
    <row r="48" spans="2:10" x14ac:dyDescent="0.3">
      <c r="B48" s="235"/>
      <c r="C48" s="214"/>
      <c r="D48" s="215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">
      <c r="B49" s="92" cm="1">
        <f t="array" ref="B49:B58">B34:B43</f>
        <v>1</v>
      </c>
      <c r="C49" s="93" t="str" cm="1">
        <f t="array" ref="C49:C58">C34:C43</f>
        <v>Cena za predmet zákazky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">
      <c r="B50" s="92">
        <v>2</v>
      </c>
      <c r="C50" s="93" t="str">
        <v>Garantovaná hodinová mzda pracovníka</v>
      </c>
      <c r="D50" s="94"/>
      <c r="E50" s="75">
        <f t="shared" ref="E50:E58" si="16">E20</f>
        <v>9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8</v>
      </c>
      <c r="H50" s="96">
        <f>IF(I5=100,"0",IF((E5-F5)=0,0,IF(G5="čím menej, tým lepšie",((G50-F5)*H5/(E5-F5)),(E5-G50)*(H5/(E5-F5)))))</f>
        <v>12793.17697228145</v>
      </c>
      <c r="I50" s="75">
        <f t="shared" ref="I50:I58" si="18">I20</f>
        <v>7</v>
      </c>
      <c r="J50" s="97">
        <f>IF(I5=100,"0",IF((E5-F5)=0,0,IF(G5="čím menej, tým lepšie",((I50-F5)*H5/(E5-F5)),(E5-I50)*(H5/(E5-F5)))))</f>
        <v>25586.353944562899</v>
      </c>
    </row>
    <row r="51" spans="2:10" x14ac:dyDescent="0.3">
      <c r="B51" s="92">
        <v>3</v>
      </c>
      <c r="C51" s="93" t="str">
        <v>Skúsenosti zodpovedného zástupcu poskytovateľa služieb</v>
      </c>
      <c r="D51" s="94"/>
      <c r="E51" s="75">
        <f t="shared" si="16"/>
        <v>0</v>
      </c>
      <c r="F51" s="95">
        <f t="shared" ref="F51:F58" si="19">IF(I6=100,"0",IF((E6-F6)=0,0,IF(G6="čím menej, tým lepšie",((E51-F6)*H6/(E6-F6)),(E6-E51)*(H6/(E6-F6)))))</f>
        <v>12000</v>
      </c>
      <c r="G51" s="75">
        <f t="shared" si="17"/>
        <v>0</v>
      </c>
      <c r="H51" s="96">
        <f t="shared" ref="H51:H58" si="20">IF(I6=100,"0",IF((E6-F6)=0,0,IF(G6="čím menej, tým lepšie",((G51-F6)*H6/(E6-F6)),(E6-G51)*(H6/(E6-F6)))))</f>
        <v>12000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12000</v>
      </c>
    </row>
    <row r="52" spans="2:10" ht="15.75" customHeight="1" x14ac:dyDescent="0.3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35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35">
      <c r="B59" s="101"/>
      <c r="C59" s="102" t="s">
        <v>22</v>
      </c>
      <c r="D59" s="102"/>
      <c r="E59" s="102"/>
      <c r="F59" s="103">
        <f>SUM(F49:F58)</f>
        <v>42000</v>
      </c>
      <c r="G59" s="103"/>
      <c r="H59" s="103">
        <f t="shared" ref="H59:J59" si="22">SUM(H49:H58)</f>
        <v>39793.17697228145</v>
      </c>
      <c r="I59" s="103"/>
      <c r="J59" s="104">
        <f t="shared" si="22"/>
        <v>37586.353944562899</v>
      </c>
    </row>
    <row r="61" spans="2:10" x14ac:dyDescent="0.3">
      <c r="C61" s="14"/>
      <c r="D61" s="14"/>
      <c r="E61" s="14"/>
      <c r="F61" s="14"/>
      <c r="G61" s="14"/>
      <c r="H61" s="14"/>
    </row>
    <row r="62" spans="2:10" ht="30.75" customHeight="1" x14ac:dyDescent="0.3">
      <c r="C62" s="14"/>
      <c r="D62" s="14"/>
      <c r="E62" s="14"/>
      <c r="F62" s="14"/>
      <c r="G62" s="14"/>
      <c r="H62" s="14"/>
    </row>
    <row r="63" spans="2:10" x14ac:dyDescent="0.3">
      <c r="C63" s="14"/>
      <c r="D63" s="14"/>
      <c r="E63" s="14"/>
      <c r="F63" s="14"/>
      <c r="G63" s="14"/>
      <c r="H63" s="14"/>
    </row>
    <row r="64" spans="2:10" x14ac:dyDescent="0.3">
      <c r="C64" s="14"/>
      <c r="D64" s="14"/>
      <c r="E64" s="14"/>
      <c r="F64" s="14"/>
      <c r="G64" s="14"/>
      <c r="H64" s="14"/>
    </row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ht="15.75" customHeight="1" x14ac:dyDescent="0.3"/>
    <row r="73" s="14" customFormat="1" ht="15.75" customHeigh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disablePrompts="1"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7EBBC-163C-4AD2-BAF4-9FC5D94756B3}">
  <dimension ref="A1:FD524"/>
  <sheetViews>
    <sheetView tabSelected="1" zoomScale="90" zoomScaleNormal="90" workbookViewId="0">
      <selection activeCell="B2" sqref="B2:L2"/>
    </sheetView>
  </sheetViews>
  <sheetFormatPr defaultColWidth="17.6640625" defaultRowHeight="15.6" x14ac:dyDescent="0.3"/>
  <cols>
    <col min="1" max="1" width="5.6640625" style="130" customWidth="1"/>
    <col min="2" max="2" width="58.44140625" style="130" bestFit="1" customWidth="1"/>
    <col min="3" max="3" width="20.6640625" style="125" customWidth="1"/>
    <col min="4" max="4" width="20.6640625" style="133" customWidth="1"/>
    <col min="5" max="6" width="20.6640625" style="130" customWidth="1"/>
    <col min="7" max="12" width="20.6640625" style="129" customWidth="1"/>
    <col min="13" max="13" width="42.109375" style="129" customWidth="1"/>
    <col min="14" max="14" width="52.44140625" style="130" customWidth="1"/>
    <col min="15" max="15" width="22.33203125" style="115" bestFit="1" customWidth="1"/>
    <col min="16" max="16" width="22" style="115" bestFit="1" customWidth="1"/>
    <col min="17" max="16384" width="17.6640625" style="130"/>
  </cols>
  <sheetData>
    <row r="1" spans="1:59" ht="16.2" thickBot="1" x14ac:dyDescent="0.35">
      <c r="B1" s="124"/>
      <c r="D1" s="126"/>
      <c r="E1" s="127"/>
      <c r="F1" s="127"/>
      <c r="G1" s="128"/>
      <c r="O1" s="131"/>
      <c r="P1" s="131"/>
    </row>
    <row r="2" spans="1:59" ht="55.2" customHeight="1" thickBot="1" x14ac:dyDescent="0.35">
      <c r="B2" s="242" t="s">
        <v>166</v>
      </c>
      <c r="C2" s="243"/>
      <c r="D2" s="243"/>
      <c r="E2" s="243"/>
      <c r="F2" s="243"/>
      <c r="G2" s="243"/>
      <c r="H2" s="243"/>
      <c r="I2" s="243"/>
      <c r="J2" s="243"/>
      <c r="K2" s="243"/>
      <c r="L2" s="244"/>
      <c r="O2" s="131"/>
      <c r="P2" s="131"/>
    </row>
    <row r="3" spans="1:59" ht="55.2" customHeight="1" x14ac:dyDescent="0.3">
      <c r="B3" s="245" t="s">
        <v>167</v>
      </c>
      <c r="C3" s="246"/>
      <c r="D3" s="246"/>
      <c r="E3" s="246"/>
      <c r="F3" s="246"/>
      <c r="G3" s="246"/>
      <c r="H3" s="246"/>
      <c r="I3" s="246"/>
      <c r="J3" s="246"/>
      <c r="K3" s="246"/>
      <c r="L3" s="247"/>
      <c r="O3" s="131"/>
      <c r="P3" s="131"/>
    </row>
    <row r="4" spans="1:59" ht="24.75" customHeight="1" x14ac:dyDescent="0.3"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O4" s="131"/>
      <c r="P4" s="131"/>
    </row>
    <row r="5" spans="1:59" s="137" customFormat="1" ht="55.2" customHeight="1" x14ac:dyDescent="0.3">
      <c r="A5" s="136"/>
      <c r="B5" s="134" t="s">
        <v>168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</row>
    <row r="6" spans="1:59" ht="55.2" customHeight="1" x14ac:dyDescent="0.3">
      <c r="B6" s="105" t="s">
        <v>38</v>
      </c>
      <c r="C6" s="106" t="s">
        <v>96</v>
      </c>
      <c r="D6" s="107" t="s">
        <v>97</v>
      </c>
      <c r="E6" s="107" t="s">
        <v>98</v>
      </c>
      <c r="F6" s="106" t="s">
        <v>99</v>
      </c>
      <c r="G6" s="107" t="s">
        <v>100</v>
      </c>
      <c r="H6" s="107" t="s">
        <v>101</v>
      </c>
      <c r="I6" s="107" t="s">
        <v>102</v>
      </c>
      <c r="J6" s="107" t="s">
        <v>103</v>
      </c>
      <c r="K6" s="107" t="s">
        <v>104</v>
      </c>
      <c r="L6" s="107" t="s">
        <v>105</v>
      </c>
      <c r="M6" s="130"/>
      <c r="O6" s="130"/>
      <c r="P6" s="130"/>
    </row>
    <row r="7" spans="1:59" ht="55.2" customHeight="1" x14ac:dyDescent="0.3">
      <c r="B7" s="108" t="s">
        <v>106</v>
      </c>
      <c r="C7" s="109">
        <v>154</v>
      </c>
      <c r="D7" s="110">
        <v>3570.11</v>
      </c>
      <c r="E7" s="110" t="s">
        <v>107</v>
      </c>
      <c r="F7" s="109" t="s">
        <v>108</v>
      </c>
      <c r="G7" s="109" t="s">
        <v>109</v>
      </c>
      <c r="H7" s="145"/>
      <c r="I7" s="111">
        <f>(D7*H7)*4</f>
        <v>0</v>
      </c>
      <c r="J7" s="111">
        <f>I7*1.2</f>
        <v>0</v>
      </c>
      <c r="K7" s="111">
        <f>I7*48</f>
        <v>0</v>
      </c>
      <c r="L7" s="112">
        <f>K7*1.2</f>
        <v>0</v>
      </c>
      <c r="M7" s="130"/>
      <c r="O7" s="130"/>
      <c r="P7" s="130"/>
    </row>
    <row r="8" spans="1:59" ht="55.2" customHeight="1" x14ac:dyDescent="0.3">
      <c r="B8" s="108" t="s">
        <v>110</v>
      </c>
      <c r="C8" s="109">
        <v>27</v>
      </c>
      <c r="D8" s="110">
        <v>1661.39</v>
      </c>
      <c r="E8" s="110" t="s">
        <v>107</v>
      </c>
      <c r="F8" s="109" t="s">
        <v>111</v>
      </c>
      <c r="G8" s="113" t="s">
        <v>109</v>
      </c>
      <c r="H8" s="145"/>
      <c r="I8" s="111">
        <f>(D8*H8)*4</f>
        <v>0</v>
      </c>
      <c r="J8" s="111">
        <f>I8*1.2</f>
        <v>0</v>
      </c>
      <c r="K8" s="111">
        <f>I8*48</f>
        <v>0</v>
      </c>
      <c r="L8" s="112">
        <f>K8*1.2</f>
        <v>0</v>
      </c>
      <c r="M8" s="130"/>
      <c r="O8" s="130"/>
      <c r="P8" s="130"/>
    </row>
    <row r="9" spans="1:59" ht="55.2" customHeight="1" x14ac:dyDescent="0.3">
      <c r="B9" s="108" t="s">
        <v>112</v>
      </c>
      <c r="C9" s="109">
        <v>4</v>
      </c>
      <c r="D9" s="110">
        <v>346.72</v>
      </c>
      <c r="E9" s="110" t="s">
        <v>107</v>
      </c>
      <c r="F9" s="109" t="s">
        <v>111</v>
      </c>
      <c r="G9" s="113" t="s">
        <v>109</v>
      </c>
      <c r="H9" s="145"/>
      <c r="I9" s="111">
        <f>(D9*H9)*4</f>
        <v>0</v>
      </c>
      <c r="J9" s="111">
        <f t="shared" ref="J9:J25" si="0">I9*1.2</f>
        <v>0</v>
      </c>
      <c r="K9" s="111">
        <f t="shared" ref="K9:K25" si="1">I9*48</f>
        <v>0</v>
      </c>
      <c r="L9" s="112">
        <f t="shared" ref="L9:L25" si="2">K9*1.2</f>
        <v>0</v>
      </c>
      <c r="M9" s="130"/>
      <c r="O9" s="130"/>
      <c r="P9" s="130"/>
    </row>
    <row r="10" spans="1:59" ht="55.2" customHeight="1" x14ac:dyDescent="0.3">
      <c r="B10" s="108" t="s">
        <v>113</v>
      </c>
      <c r="C10" s="109">
        <v>41</v>
      </c>
      <c r="D10" s="110">
        <v>95</v>
      </c>
      <c r="E10" s="110" t="s">
        <v>107</v>
      </c>
      <c r="F10" s="109" t="s">
        <v>114</v>
      </c>
      <c r="G10" s="109" t="s">
        <v>109</v>
      </c>
      <c r="H10" s="145"/>
      <c r="I10" s="111">
        <f>(D10*H10)*4</f>
        <v>0</v>
      </c>
      <c r="J10" s="111">
        <f t="shared" si="0"/>
        <v>0</v>
      </c>
      <c r="K10" s="111">
        <f t="shared" si="1"/>
        <v>0</v>
      </c>
      <c r="L10" s="112">
        <f t="shared" si="2"/>
        <v>0</v>
      </c>
      <c r="M10" s="130"/>
      <c r="O10" s="130"/>
      <c r="P10" s="130"/>
    </row>
    <row r="11" spans="1:59" ht="55.2" customHeight="1" x14ac:dyDescent="0.3">
      <c r="B11" s="108" t="s">
        <v>115</v>
      </c>
      <c r="C11" s="109">
        <v>9</v>
      </c>
      <c r="D11" s="110">
        <v>54.25</v>
      </c>
      <c r="E11" s="110" t="s">
        <v>107</v>
      </c>
      <c r="F11" s="109" t="s">
        <v>111</v>
      </c>
      <c r="G11" s="109" t="s">
        <v>116</v>
      </c>
      <c r="H11" s="145"/>
      <c r="I11" s="111">
        <f>(D11*H11)*30</f>
        <v>0</v>
      </c>
      <c r="J11" s="111">
        <f t="shared" si="0"/>
        <v>0</v>
      </c>
      <c r="K11" s="111">
        <f t="shared" si="1"/>
        <v>0</v>
      </c>
      <c r="L11" s="112">
        <f t="shared" si="2"/>
        <v>0</v>
      </c>
      <c r="M11" s="130"/>
      <c r="O11" s="130"/>
      <c r="P11" s="130"/>
    </row>
    <row r="12" spans="1:59" ht="55.2" customHeight="1" x14ac:dyDescent="0.3">
      <c r="B12" s="108" t="s">
        <v>117</v>
      </c>
      <c r="C12" s="109">
        <v>26</v>
      </c>
      <c r="D12" s="110">
        <v>41.9</v>
      </c>
      <c r="E12" s="110" t="s">
        <v>107</v>
      </c>
      <c r="F12" s="109" t="s">
        <v>111</v>
      </c>
      <c r="G12" s="109" t="s">
        <v>118</v>
      </c>
      <c r="H12" s="145"/>
      <c r="I12" s="111">
        <f>(D12*H12)*60</f>
        <v>0</v>
      </c>
      <c r="J12" s="111">
        <f t="shared" si="0"/>
        <v>0</v>
      </c>
      <c r="K12" s="111">
        <f t="shared" si="1"/>
        <v>0</v>
      </c>
      <c r="L12" s="112">
        <f t="shared" si="2"/>
        <v>0</v>
      </c>
      <c r="M12" s="130"/>
      <c r="O12" s="130"/>
      <c r="P12" s="130"/>
    </row>
    <row r="13" spans="1:59" ht="55.2" customHeight="1" x14ac:dyDescent="0.3">
      <c r="B13" s="108" t="s">
        <v>119</v>
      </c>
      <c r="C13" s="109">
        <v>4</v>
      </c>
      <c r="D13" s="110">
        <v>1</v>
      </c>
      <c r="E13" s="110" t="s">
        <v>120</v>
      </c>
      <c r="F13" s="109" t="s">
        <v>121</v>
      </c>
      <c r="G13" s="113" t="s">
        <v>109</v>
      </c>
      <c r="H13" s="145"/>
      <c r="I13" s="111">
        <f>(D13*H13)*4</f>
        <v>0</v>
      </c>
      <c r="J13" s="111">
        <f t="shared" si="0"/>
        <v>0</v>
      </c>
      <c r="K13" s="111">
        <f t="shared" si="1"/>
        <v>0</v>
      </c>
      <c r="L13" s="112">
        <f t="shared" si="2"/>
        <v>0</v>
      </c>
      <c r="M13" s="130"/>
      <c r="O13" s="130"/>
      <c r="P13" s="130"/>
    </row>
    <row r="14" spans="1:59" ht="55.2" customHeight="1" x14ac:dyDescent="0.3">
      <c r="B14" s="108" t="s">
        <v>122</v>
      </c>
      <c r="C14" s="109">
        <v>5</v>
      </c>
      <c r="D14" s="110">
        <v>47.33</v>
      </c>
      <c r="E14" s="110" t="s">
        <v>107</v>
      </c>
      <c r="F14" s="109" t="s">
        <v>123</v>
      </c>
      <c r="G14" s="109" t="s">
        <v>124</v>
      </c>
      <c r="H14" s="145"/>
      <c r="I14" s="111">
        <f>(D14*H14)</f>
        <v>0</v>
      </c>
      <c r="J14" s="111">
        <f t="shared" si="0"/>
        <v>0</v>
      </c>
      <c r="K14" s="111">
        <f t="shared" si="1"/>
        <v>0</v>
      </c>
      <c r="L14" s="112">
        <f t="shared" si="2"/>
        <v>0</v>
      </c>
      <c r="M14" s="130"/>
      <c r="O14" s="130"/>
      <c r="P14" s="130"/>
    </row>
    <row r="15" spans="1:59" ht="55.2" customHeight="1" x14ac:dyDescent="0.3">
      <c r="B15" s="108" t="s">
        <v>125</v>
      </c>
      <c r="C15" s="109">
        <v>10</v>
      </c>
      <c r="D15" s="110">
        <v>361.67</v>
      </c>
      <c r="E15" s="110" t="s">
        <v>107</v>
      </c>
      <c r="F15" s="109" t="s">
        <v>126</v>
      </c>
      <c r="G15" s="109" t="s">
        <v>127</v>
      </c>
      <c r="H15" s="145"/>
      <c r="I15" s="111">
        <f>(D15*H15)*12</f>
        <v>0</v>
      </c>
      <c r="J15" s="111">
        <f t="shared" si="0"/>
        <v>0</v>
      </c>
      <c r="K15" s="111">
        <f t="shared" si="1"/>
        <v>0</v>
      </c>
      <c r="L15" s="112">
        <f t="shared" si="2"/>
        <v>0</v>
      </c>
      <c r="M15" s="130"/>
      <c r="O15" s="130"/>
      <c r="P15" s="130"/>
    </row>
    <row r="16" spans="1:59" ht="55.2" customHeight="1" x14ac:dyDescent="0.3">
      <c r="B16" s="108" t="s">
        <v>128</v>
      </c>
      <c r="C16" s="109">
        <v>8</v>
      </c>
      <c r="D16" s="110">
        <v>8</v>
      </c>
      <c r="E16" s="110" t="s">
        <v>129</v>
      </c>
      <c r="F16" s="109"/>
      <c r="G16" s="109" t="s">
        <v>124</v>
      </c>
      <c r="H16" s="145"/>
      <c r="I16" s="111">
        <f>(D16*H16)</f>
        <v>0</v>
      </c>
      <c r="J16" s="111">
        <f t="shared" si="0"/>
        <v>0</v>
      </c>
      <c r="K16" s="111">
        <f t="shared" si="1"/>
        <v>0</v>
      </c>
      <c r="L16" s="112">
        <f t="shared" si="2"/>
        <v>0</v>
      </c>
      <c r="M16" s="130"/>
      <c r="O16" s="130"/>
      <c r="P16" s="130"/>
    </row>
    <row r="17" spans="2:160" ht="55.2" customHeight="1" x14ac:dyDescent="0.3">
      <c r="B17" s="108" t="s">
        <v>130</v>
      </c>
      <c r="C17" s="109">
        <v>564</v>
      </c>
      <c r="D17" s="110">
        <v>564</v>
      </c>
      <c r="E17" s="110" t="s">
        <v>129</v>
      </c>
      <c r="F17" s="109"/>
      <c r="G17" s="109" t="s">
        <v>109</v>
      </c>
      <c r="H17" s="145"/>
      <c r="I17" s="111">
        <f>(D17*H17)*4</f>
        <v>0</v>
      </c>
      <c r="J17" s="111">
        <f t="shared" si="0"/>
        <v>0</v>
      </c>
      <c r="K17" s="111">
        <f t="shared" si="1"/>
        <v>0</v>
      </c>
      <c r="L17" s="112">
        <f t="shared" si="2"/>
        <v>0</v>
      </c>
      <c r="M17" s="130"/>
      <c r="O17" s="130"/>
      <c r="P17" s="130"/>
    </row>
    <row r="18" spans="2:160" ht="55.2" customHeight="1" x14ac:dyDescent="0.3">
      <c r="B18" s="108" t="s">
        <v>131</v>
      </c>
      <c r="C18" s="109">
        <v>1424</v>
      </c>
      <c r="D18" s="110">
        <v>1424</v>
      </c>
      <c r="E18" s="110" t="s">
        <v>129</v>
      </c>
      <c r="F18" s="109"/>
      <c r="G18" s="109" t="s">
        <v>124</v>
      </c>
      <c r="H18" s="145"/>
      <c r="I18" s="111">
        <f>(D18*H18)</f>
        <v>0</v>
      </c>
      <c r="J18" s="111">
        <f t="shared" si="0"/>
        <v>0</v>
      </c>
      <c r="K18" s="111">
        <f t="shared" si="1"/>
        <v>0</v>
      </c>
      <c r="L18" s="112">
        <f t="shared" si="2"/>
        <v>0</v>
      </c>
      <c r="M18" s="130"/>
      <c r="O18" s="130"/>
      <c r="P18" s="130"/>
    </row>
    <row r="19" spans="2:160" ht="55.2" customHeight="1" x14ac:dyDescent="0.3">
      <c r="B19" s="108" t="s">
        <v>132</v>
      </c>
      <c r="C19" s="109">
        <v>3</v>
      </c>
      <c r="D19" s="110">
        <v>20</v>
      </c>
      <c r="E19" s="110" t="s">
        <v>107</v>
      </c>
      <c r="F19" s="109" t="s">
        <v>133</v>
      </c>
      <c r="G19" s="113" t="s">
        <v>109</v>
      </c>
      <c r="H19" s="145"/>
      <c r="I19" s="111">
        <f>(D19*H19)*4</f>
        <v>0</v>
      </c>
      <c r="J19" s="111">
        <f t="shared" si="0"/>
        <v>0</v>
      </c>
      <c r="K19" s="111">
        <f t="shared" si="1"/>
        <v>0</v>
      </c>
      <c r="L19" s="112">
        <f t="shared" si="2"/>
        <v>0</v>
      </c>
      <c r="M19" s="130"/>
      <c r="O19" s="130"/>
      <c r="P19" s="130"/>
    </row>
    <row r="20" spans="2:160" ht="55.2" customHeight="1" x14ac:dyDescent="0.3">
      <c r="B20" s="108" t="s">
        <v>134</v>
      </c>
      <c r="C20" s="109" t="s">
        <v>120</v>
      </c>
      <c r="D20" s="110">
        <v>1</v>
      </c>
      <c r="E20" s="110" t="s">
        <v>120</v>
      </c>
      <c r="F20" s="109"/>
      <c r="G20" s="109" t="s">
        <v>124</v>
      </c>
      <c r="H20" s="145"/>
      <c r="I20" s="111">
        <f>(D20*H20)</f>
        <v>0</v>
      </c>
      <c r="J20" s="111">
        <f t="shared" si="0"/>
        <v>0</v>
      </c>
      <c r="K20" s="111">
        <f t="shared" si="1"/>
        <v>0</v>
      </c>
      <c r="L20" s="112">
        <f t="shared" si="2"/>
        <v>0</v>
      </c>
      <c r="M20" s="130"/>
      <c r="O20" s="130"/>
      <c r="P20" s="130"/>
    </row>
    <row r="21" spans="2:160" ht="55.2" customHeight="1" x14ac:dyDescent="0.3">
      <c r="B21" s="108" t="s">
        <v>135</v>
      </c>
      <c r="C21" s="109">
        <v>258</v>
      </c>
      <c r="D21" s="110">
        <v>258</v>
      </c>
      <c r="E21" s="110" t="s">
        <v>129</v>
      </c>
      <c r="F21" s="109"/>
      <c r="G21" s="109" t="s">
        <v>116</v>
      </c>
      <c r="H21" s="145"/>
      <c r="I21" s="111">
        <f>(D21*H21)*30</f>
        <v>0</v>
      </c>
      <c r="J21" s="111">
        <f t="shared" si="0"/>
        <v>0</v>
      </c>
      <c r="K21" s="111">
        <f t="shared" si="1"/>
        <v>0</v>
      </c>
      <c r="L21" s="112">
        <f t="shared" si="2"/>
        <v>0</v>
      </c>
      <c r="M21" s="130"/>
      <c r="O21" s="130"/>
      <c r="P21" s="130"/>
    </row>
    <row r="22" spans="2:160" ht="55.2" customHeight="1" x14ac:dyDescent="0.3">
      <c r="B22" s="108" t="s">
        <v>136</v>
      </c>
      <c r="C22" s="109">
        <v>387</v>
      </c>
      <c r="D22" s="110">
        <v>387</v>
      </c>
      <c r="E22" s="110" t="s">
        <v>129</v>
      </c>
      <c r="F22" s="109"/>
      <c r="G22" s="113" t="s">
        <v>109</v>
      </c>
      <c r="H22" s="145"/>
      <c r="I22" s="111">
        <f>(D22*H22)*4</f>
        <v>0</v>
      </c>
      <c r="J22" s="111">
        <f t="shared" si="0"/>
        <v>0</v>
      </c>
      <c r="K22" s="111">
        <f t="shared" si="1"/>
        <v>0</v>
      </c>
      <c r="L22" s="112">
        <f t="shared" si="2"/>
        <v>0</v>
      </c>
      <c r="M22" s="130"/>
      <c r="O22" s="130"/>
      <c r="P22" s="130"/>
    </row>
    <row r="23" spans="2:160" ht="55.2" customHeight="1" x14ac:dyDescent="0.3">
      <c r="B23" s="108" t="s">
        <v>137</v>
      </c>
      <c r="C23" s="109" t="s">
        <v>120</v>
      </c>
      <c r="D23" s="110">
        <v>1</v>
      </c>
      <c r="E23" s="110" t="s">
        <v>138</v>
      </c>
      <c r="F23" s="109"/>
      <c r="G23" s="113" t="s">
        <v>139</v>
      </c>
      <c r="H23" s="145"/>
      <c r="I23" s="111">
        <f>(D23*H23)*60</f>
        <v>0</v>
      </c>
      <c r="J23" s="111">
        <f t="shared" si="0"/>
        <v>0</v>
      </c>
      <c r="K23" s="111">
        <f t="shared" si="1"/>
        <v>0</v>
      </c>
      <c r="L23" s="112">
        <f t="shared" si="2"/>
        <v>0</v>
      </c>
      <c r="M23" s="130"/>
      <c r="O23" s="130"/>
      <c r="P23" s="130"/>
    </row>
    <row r="24" spans="2:160" ht="55.2" customHeight="1" x14ac:dyDescent="0.3">
      <c r="B24" s="108" t="s">
        <v>140</v>
      </c>
      <c r="C24" s="109" t="s">
        <v>141</v>
      </c>
      <c r="D24" s="110">
        <v>8</v>
      </c>
      <c r="E24" s="110" t="s">
        <v>142</v>
      </c>
      <c r="F24" s="109"/>
      <c r="G24" s="109" t="s">
        <v>116</v>
      </c>
      <c r="H24" s="145"/>
      <c r="I24" s="111">
        <f>(D24*H24)*30</f>
        <v>0</v>
      </c>
      <c r="J24" s="111">
        <f t="shared" si="0"/>
        <v>0</v>
      </c>
      <c r="K24" s="111">
        <f t="shared" si="1"/>
        <v>0</v>
      </c>
      <c r="L24" s="112">
        <f t="shared" si="2"/>
        <v>0</v>
      </c>
      <c r="M24" s="130"/>
      <c r="O24" s="130"/>
      <c r="P24" s="130"/>
    </row>
    <row r="25" spans="2:160" ht="55.2" customHeight="1" x14ac:dyDescent="0.3">
      <c r="B25" s="108" t="s">
        <v>143</v>
      </c>
      <c r="C25" s="109" t="s">
        <v>141</v>
      </c>
      <c r="D25" s="110">
        <v>8</v>
      </c>
      <c r="E25" s="110" t="s">
        <v>142</v>
      </c>
      <c r="F25" s="109"/>
      <c r="G25" s="109" t="s">
        <v>116</v>
      </c>
      <c r="H25" s="145"/>
      <c r="I25" s="111">
        <f>(D25*H25)*30</f>
        <v>0</v>
      </c>
      <c r="J25" s="111">
        <f t="shared" si="0"/>
        <v>0</v>
      </c>
      <c r="K25" s="111">
        <f t="shared" si="1"/>
        <v>0</v>
      </c>
      <c r="L25" s="112">
        <f t="shared" si="2"/>
        <v>0</v>
      </c>
      <c r="M25" s="130" t="s">
        <v>144</v>
      </c>
      <c r="O25" s="130"/>
      <c r="P25" s="130"/>
    </row>
    <row r="26" spans="2:160" ht="55.2" customHeight="1" x14ac:dyDescent="0.3">
      <c r="B26" s="114"/>
      <c r="C26" s="114"/>
      <c r="D26" s="115"/>
      <c r="E26" s="115"/>
      <c r="F26" s="114"/>
      <c r="G26" s="114"/>
      <c r="H26" s="111"/>
      <c r="I26" s="111">
        <f>(I25+I24+I23+I22+I21+I20+I19+I18+I17+I16+I15+I14+I13+I12+I11+I10+I9+I8+I7)</f>
        <v>0</v>
      </c>
      <c r="J26" s="111">
        <f>Tabuľka1[[#This Row],[Stĺpec10]]*1.2</f>
        <v>0</v>
      </c>
      <c r="K26" s="111">
        <f>SUM(K7:K25)</f>
        <v>0</v>
      </c>
      <c r="L26" s="112">
        <f>SUM(L7:L25)</f>
        <v>0</v>
      </c>
      <c r="M26" s="130"/>
      <c r="O26" s="130"/>
      <c r="P26" s="130"/>
    </row>
    <row r="27" spans="2:160" s="138" customFormat="1" ht="55.2" customHeight="1" x14ac:dyDescent="0.3">
      <c r="B27" s="116" t="s">
        <v>145</v>
      </c>
      <c r="C27" s="106"/>
      <c r="D27" s="117"/>
      <c r="E27" s="117"/>
      <c r="F27" s="106"/>
      <c r="G27" s="106"/>
      <c r="H27" s="118"/>
      <c r="I27" s="118"/>
      <c r="J27" s="118"/>
      <c r="K27" s="118"/>
      <c r="L27" s="119"/>
      <c r="M27" s="131"/>
      <c r="N27" s="131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  <c r="CZ27" s="130"/>
      <c r="DA27" s="130"/>
      <c r="DB27" s="130"/>
      <c r="DC27" s="130"/>
      <c r="DD27" s="130"/>
      <c r="DE27" s="130"/>
      <c r="DF27" s="130"/>
      <c r="DG27" s="130"/>
      <c r="DH27" s="130"/>
      <c r="DI27" s="130"/>
      <c r="DJ27" s="130"/>
      <c r="DK27" s="130"/>
      <c r="DL27" s="130"/>
      <c r="DM27" s="130"/>
      <c r="DN27" s="130"/>
      <c r="DO27" s="130"/>
      <c r="DP27" s="130"/>
      <c r="DQ27" s="130"/>
      <c r="DR27" s="130"/>
      <c r="DS27" s="130"/>
      <c r="DT27" s="130"/>
      <c r="DU27" s="130"/>
      <c r="DV27" s="130"/>
      <c r="DW27" s="130"/>
      <c r="DX27" s="130"/>
      <c r="DY27" s="130"/>
      <c r="DZ27" s="130"/>
      <c r="EA27" s="130"/>
      <c r="EB27" s="130"/>
      <c r="EC27" s="130"/>
      <c r="ED27" s="130"/>
      <c r="EE27" s="130"/>
      <c r="EF27" s="130"/>
      <c r="EG27" s="130"/>
      <c r="EH27" s="130"/>
      <c r="EI27" s="130"/>
      <c r="EJ27" s="130"/>
      <c r="EK27" s="130"/>
      <c r="EL27" s="130"/>
      <c r="EM27" s="130"/>
      <c r="EN27" s="130"/>
      <c r="EO27" s="130"/>
      <c r="EP27" s="130"/>
      <c r="EQ27" s="130"/>
      <c r="ER27" s="130"/>
      <c r="ES27" s="130"/>
      <c r="ET27" s="130"/>
      <c r="EU27" s="130"/>
      <c r="EV27" s="130"/>
      <c r="EW27" s="130"/>
      <c r="EX27" s="130"/>
      <c r="EY27" s="130"/>
      <c r="EZ27" s="130"/>
      <c r="FA27" s="130"/>
      <c r="FB27" s="130"/>
      <c r="FC27" s="130"/>
      <c r="FD27" s="130"/>
    </row>
    <row r="28" spans="2:160" ht="55.2" customHeight="1" x14ac:dyDescent="0.3">
      <c r="B28" s="105" t="s">
        <v>38</v>
      </c>
      <c r="C28" s="106" t="s">
        <v>146</v>
      </c>
      <c r="D28" s="107" t="s">
        <v>147</v>
      </c>
      <c r="E28" s="117" t="s">
        <v>98</v>
      </c>
      <c r="F28" s="106"/>
      <c r="G28" s="107" t="s">
        <v>148</v>
      </c>
      <c r="H28" s="107" t="s">
        <v>149</v>
      </c>
      <c r="I28" s="120" t="s">
        <v>150</v>
      </c>
      <c r="J28" s="120" t="s">
        <v>151</v>
      </c>
      <c r="K28" s="107" t="s">
        <v>104</v>
      </c>
      <c r="L28" s="107" t="s">
        <v>105</v>
      </c>
      <c r="M28" s="131"/>
      <c r="N28" s="131"/>
      <c r="O28" s="130"/>
      <c r="P28" s="130"/>
    </row>
    <row r="29" spans="2:160" ht="55.2" customHeight="1" x14ac:dyDescent="0.3">
      <c r="B29" s="108" t="s">
        <v>152</v>
      </c>
      <c r="C29" s="109">
        <v>399</v>
      </c>
      <c r="D29" s="115">
        <v>9352.86</v>
      </c>
      <c r="E29" s="115" t="s">
        <v>107</v>
      </c>
      <c r="F29" s="114"/>
      <c r="G29" s="115" t="s">
        <v>153</v>
      </c>
      <c r="H29" s="145"/>
      <c r="I29" s="111">
        <f t="shared" ref="I29:I35" si="3">D29*H29</f>
        <v>0</v>
      </c>
      <c r="J29" s="111">
        <f>I29*1.2</f>
        <v>0</v>
      </c>
      <c r="K29" s="111">
        <f>I29*4</f>
        <v>0</v>
      </c>
      <c r="L29" s="112">
        <f>K29*1.2</f>
        <v>0</v>
      </c>
      <c r="M29" s="130"/>
      <c r="O29" s="130"/>
      <c r="P29" s="130"/>
    </row>
    <row r="30" spans="2:160" ht="55.2" customHeight="1" x14ac:dyDescent="0.3">
      <c r="B30" s="108" t="s">
        <v>154</v>
      </c>
      <c r="C30" s="109">
        <v>96</v>
      </c>
      <c r="D30" s="115">
        <v>96</v>
      </c>
      <c r="E30" s="115" t="s">
        <v>129</v>
      </c>
      <c r="F30" s="114"/>
      <c r="G30" s="115" t="s">
        <v>153</v>
      </c>
      <c r="H30" s="145"/>
      <c r="I30" s="111">
        <f t="shared" si="3"/>
        <v>0</v>
      </c>
      <c r="J30" s="111">
        <f t="shared" ref="J30:J36" si="4">I30*1.2</f>
        <v>0</v>
      </c>
      <c r="K30" s="111">
        <f t="shared" ref="K30:K36" si="5">I30*4</f>
        <v>0</v>
      </c>
      <c r="L30" s="112">
        <f t="shared" ref="L30:L36" si="6">K30*1.2</f>
        <v>0</v>
      </c>
      <c r="M30" s="130"/>
      <c r="O30" s="130"/>
      <c r="P30" s="130"/>
    </row>
    <row r="31" spans="2:160" ht="55.2" customHeight="1" x14ac:dyDescent="0.3">
      <c r="B31" s="108" t="s">
        <v>155</v>
      </c>
      <c r="C31" s="109">
        <v>350</v>
      </c>
      <c r="D31" s="115">
        <v>350</v>
      </c>
      <c r="E31" s="115" t="s">
        <v>107</v>
      </c>
      <c r="F31" s="114"/>
      <c r="G31" s="115" t="s">
        <v>153</v>
      </c>
      <c r="H31" s="145"/>
      <c r="I31" s="111">
        <f t="shared" si="3"/>
        <v>0</v>
      </c>
      <c r="J31" s="111">
        <f t="shared" si="4"/>
        <v>0</v>
      </c>
      <c r="K31" s="111">
        <f t="shared" si="5"/>
        <v>0</v>
      </c>
      <c r="L31" s="112">
        <f t="shared" si="6"/>
        <v>0</v>
      </c>
      <c r="M31" s="130"/>
      <c r="O31" s="130"/>
      <c r="P31" s="130"/>
    </row>
    <row r="32" spans="2:160" ht="55.2" customHeight="1" x14ac:dyDescent="0.3">
      <c r="B32" s="108" t="s">
        <v>156</v>
      </c>
      <c r="C32" s="109">
        <v>20</v>
      </c>
      <c r="D32" s="115">
        <v>20</v>
      </c>
      <c r="E32" s="115" t="s">
        <v>129</v>
      </c>
      <c r="F32" s="114"/>
      <c r="G32" s="115" t="s">
        <v>153</v>
      </c>
      <c r="H32" s="145"/>
      <c r="I32" s="111">
        <f t="shared" si="3"/>
        <v>0</v>
      </c>
      <c r="J32" s="111">
        <f t="shared" si="4"/>
        <v>0</v>
      </c>
      <c r="K32" s="111">
        <f t="shared" si="5"/>
        <v>0</v>
      </c>
      <c r="L32" s="112">
        <f t="shared" si="6"/>
        <v>0</v>
      </c>
      <c r="M32" s="130"/>
      <c r="O32" s="130"/>
      <c r="P32" s="130"/>
    </row>
    <row r="33" spans="2:16" ht="55.2" customHeight="1" x14ac:dyDescent="0.3">
      <c r="B33" s="108" t="s">
        <v>157</v>
      </c>
      <c r="C33" s="109">
        <v>5</v>
      </c>
      <c r="D33" s="115">
        <v>5</v>
      </c>
      <c r="E33" s="115" t="s">
        <v>129</v>
      </c>
      <c r="F33" s="114"/>
      <c r="G33" s="115" t="s">
        <v>153</v>
      </c>
      <c r="H33" s="145"/>
      <c r="I33" s="111">
        <f t="shared" si="3"/>
        <v>0</v>
      </c>
      <c r="J33" s="111">
        <f t="shared" si="4"/>
        <v>0</v>
      </c>
      <c r="K33" s="111">
        <f t="shared" si="5"/>
        <v>0</v>
      </c>
      <c r="L33" s="112">
        <f t="shared" si="6"/>
        <v>0</v>
      </c>
      <c r="M33" s="130" t="s">
        <v>144</v>
      </c>
      <c r="O33" s="130"/>
      <c r="P33" s="130"/>
    </row>
    <row r="34" spans="2:16" ht="55.2" customHeight="1" x14ac:dyDescent="0.3">
      <c r="B34" s="108" t="s">
        <v>158</v>
      </c>
      <c r="C34" s="109">
        <v>387</v>
      </c>
      <c r="D34" s="115">
        <v>387</v>
      </c>
      <c r="E34" s="115" t="s">
        <v>129</v>
      </c>
      <c r="F34" s="114"/>
      <c r="G34" s="121" t="s">
        <v>153</v>
      </c>
      <c r="H34" s="145"/>
      <c r="I34" s="111">
        <f t="shared" si="3"/>
        <v>0</v>
      </c>
      <c r="J34" s="111">
        <f t="shared" si="4"/>
        <v>0</v>
      </c>
      <c r="K34" s="111">
        <f t="shared" si="5"/>
        <v>0</v>
      </c>
      <c r="L34" s="112">
        <f t="shared" si="6"/>
        <v>0</v>
      </c>
      <c r="M34" s="130"/>
      <c r="O34" s="130"/>
      <c r="P34" s="130"/>
    </row>
    <row r="35" spans="2:16" ht="55.2" customHeight="1" x14ac:dyDescent="0.3">
      <c r="B35" s="108" t="s">
        <v>159</v>
      </c>
      <c r="C35" s="109">
        <v>38</v>
      </c>
      <c r="D35" s="115">
        <v>38</v>
      </c>
      <c r="E35" s="115" t="s">
        <v>129</v>
      </c>
      <c r="F35" s="114"/>
      <c r="G35" s="121" t="s">
        <v>153</v>
      </c>
      <c r="H35" s="145"/>
      <c r="I35" s="111">
        <f t="shared" si="3"/>
        <v>0</v>
      </c>
      <c r="J35" s="111">
        <f t="shared" si="4"/>
        <v>0</v>
      </c>
      <c r="K35" s="111">
        <f t="shared" si="5"/>
        <v>0</v>
      </c>
      <c r="L35" s="112">
        <f t="shared" si="6"/>
        <v>0</v>
      </c>
      <c r="M35" s="130"/>
      <c r="O35" s="130"/>
      <c r="P35" s="130"/>
    </row>
    <row r="36" spans="2:16" ht="55.2" customHeight="1" x14ac:dyDescent="0.3">
      <c r="B36" s="108" t="s">
        <v>160</v>
      </c>
      <c r="C36" s="122">
        <v>377</v>
      </c>
      <c r="D36" s="115">
        <v>377</v>
      </c>
      <c r="E36" s="115" t="s">
        <v>129</v>
      </c>
      <c r="F36" s="114"/>
      <c r="G36" s="121" t="s">
        <v>161</v>
      </c>
      <c r="H36" s="145"/>
      <c r="I36" s="111">
        <f>(D36*H36)*2</f>
        <v>0</v>
      </c>
      <c r="J36" s="111">
        <f t="shared" si="4"/>
        <v>0</v>
      </c>
      <c r="K36" s="111">
        <f t="shared" si="5"/>
        <v>0</v>
      </c>
      <c r="L36" s="112">
        <f t="shared" si="6"/>
        <v>0</v>
      </c>
      <c r="M36" s="130"/>
      <c r="O36" s="130"/>
      <c r="P36" s="130"/>
    </row>
    <row r="37" spans="2:16" ht="85.2" customHeight="1" x14ac:dyDescent="0.3">
      <c r="B37" s="108" t="s">
        <v>162</v>
      </c>
      <c r="C37" s="109">
        <v>1</v>
      </c>
      <c r="D37" s="115">
        <v>8</v>
      </c>
      <c r="E37" s="121" t="s">
        <v>142</v>
      </c>
      <c r="F37" s="123"/>
      <c r="G37" s="121" t="s">
        <v>163</v>
      </c>
      <c r="H37" s="145"/>
      <c r="I37" s="111">
        <f>(D37*H37)*96</f>
        <v>0</v>
      </c>
      <c r="J37" s="111">
        <f>I37*1.2</f>
        <v>0</v>
      </c>
      <c r="K37" s="111">
        <f>I37*4</f>
        <v>0</v>
      </c>
      <c r="L37" s="112">
        <f>K37*1.2</f>
        <v>0</v>
      </c>
      <c r="M37" s="130"/>
      <c r="O37" s="130"/>
      <c r="P37" s="130"/>
    </row>
    <row r="38" spans="2:16" ht="85.2" customHeight="1" x14ac:dyDescent="0.3">
      <c r="B38" s="108" t="s">
        <v>164</v>
      </c>
      <c r="C38" s="109">
        <v>1</v>
      </c>
      <c r="D38" s="115">
        <v>8</v>
      </c>
      <c r="E38" s="121" t="s">
        <v>142</v>
      </c>
      <c r="F38" s="123"/>
      <c r="G38" s="121" t="s">
        <v>163</v>
      </c>
      <c r="H38" s="145"/>
      <c r="I38" s="111">
        <f t="shared" ref="I38:I39" si="7">(D38*H38)*96</f>
        <v>0</v>
      </c>
      <c r="J38" s="111">
        <f t="shared" ref="J38:J39" si="8">I38*1.2</f>
        <v>0</v>
      </c>
      <c r="K38" s="111">
        <f t="shared" ref="K38:K39" si="9">I38*4</f>
        <v>0</v>
      </c>
      <c r="L38" s="112">
        <f t="shared" ref="L38:L39" si="10">K38*1.2</f>
        <v>0</v>
      </c>
      <c r="M38" s="130"/>
      <c r="O38" s="130"/>
      <c r="P38" s="130"/>
    </row>
    <row r="39" spans="2:16" ht="85.2" customHeight="1" x14ac:dyDescent="0.3">
      <c r="B39" s="108" t="s">
        <v>165</v>
      </c>
      <c r="C39" s="109">
        <v>1</v>
      </c>
      <c r="D39" s="115">
        <v>8</v>
      </c>
      <c r="E39" s="121" t="s">
        <v>142</v>
      </c>
      <c r="F39" s="123"/>
      <c r="G39" s="121" t="s">
        <v>163</v>
      </c>
      <c r="H39" s="145"/>
      <c r="I39" s="111">
        <f t="shared" si="7"/>
        <v>0</v>
      </c>
      <c r="J39" s="111">
        <f t="shared" si="8"/>
        <v>0</v>
      </c>
      <c r="K39" s="111">
        <f t="shared" si="9"/>
        <v>0</v>
      </c>
      <c r="L39" s="112">
        <f t="shared" si="10"/>
        <v>0</v>
      </c>
      <c r="M39" s="130"/>
      <c r="O39" s="130"/>
      <c r="P39" s="130"/>
    </row>
    <row r="40" spans="2:16" ht="55.2" customHeight="1" x14ac:dyDescent="0.3">
      <c r="B40" s="114"/>
      <c r="C40" s="114"/>
      <c r="D40" s="115"/>
      <c r="E40" s="115"/>
      <c r="F40" s="114"/>
      <c r="G40" s="114" t="s">
        <v>144</v>
      </c>
      <c r="H40" s="111"/>
      <c r="I40" s="111"/>
      <c r="J40" s="111"/>
      <c r="K40" s="111">
        <f>SUM(K29:K39)</f>
        <v>0</v>
      </c>
      <c r="L40" s="112">
        <f>SUM(L29:L39)</f>
        <v>0</v>
      </c>
      <c r="M40" s="131"/>
      <c r="N40" s="131"/>
      <c r="O40" s="130"/>
      <c r="P40" s="130"/>
    </row>
    <row r="41" spans="2:16" ht="55.2" customHeight="1" x14ac:dyDescent="0.3">
      <c r="B41" s="116" t="s">
        <v>169</v>
      </c>
      <c r="C41" s="106"/>
      <c r="D41" s="117"/>
      <c r="E41" s="117"/>
      <c r="F41" s="106"/>
      <c r="G41" s="106"/>
      <c r="H41" s="118"/>
      <c r="I41" s="118"/>
      <c r="J41" s="119"/>
      <c r="K41" s="119"/>
      <c r="L41" s="119"/>
      <c r="N41" s="130" t="s">
        <v>144</v>
      </c>
      <c r="O41" s="131"/>
      <c r="P41" s="131"/>
    </row>
    <row r="42" spans="2:16" ht="55.2" customHeight="1" x14ac:dyDescent="0.3">
      <c r="B42" s="105" t="s">
        <v>38</v>
      </c>
      <c r="C42" s="106" t="s">
        <v>170</v>
      </c>
      <c r="D42" s="107" t="s">
        <v>171</v>
      </c>
      <c r="E42" s="117" t="s">
        <v>98</v>
      </c>
      <c r="F42" s="106"/>
      <c r="G42" s="107"/>
      <c r="H42" s="107" t="s">
        <v>149</v>
      </c>
      <c r="I42" s="120" t="s">
        <v>102</v>
      </c>
      <c r="J42" s="120" t="s">
        <v>103</v>
      </c>
      <c r="K42" s="107" t="s">
        <v>104</v>
      </c>
      <c r="L42" s="107" t="s">
        <v>105</v>
      </c>
      <c r="M42" s="130"/>
      <c r="O42" s="130"/>
      <c r="P42" s="130"/>
    </row>
    <row r="43" spans="2:16" ht="55.2" customHeight="1" x14ac:dyDescent="0.3">
      <c r="B43" s="108" t="s">
        <v>172</v>
      </c>
      <c r="C43" s="111">
        <v>20</v>
      </c>
      <c r="D43" s="111">
        <v>20</v>
      </c>
      <c r="E43" s="111" t="s">
        <v>129</v>
      </c>
      <c r="F43" s="111"/>
      <c r="G43" s="111"/>
      <c r="H43" s="145"/>
      <c r="I43" s="111">
        <f t="shared" ref="I43:I49" si="11">D43*H43</f>
        <v>0</v>
      </c>
      <c r="J43" s="111">
        <f>I43*1.2</f>
        <v>0</v>
      </c>
      <c r="K43" s="111">
        <f>I43*48</f>
        <v>0</v>
      </c>
      <c r="L43" s="112">
        <f>K43*1.2</f>
        <v>0</v>
      </c>
      <c r="M43" s="130"/>
      <c r="O43" s="130"/>
      <c r="P43" s="130"/>
    </row>
    <row r="44" spans="2:16" ht="55.2" customHeight="1" x14ac:dyDescent="0.3">
      <c r="B44" s="108" t="s">
        <v>173</v>
      </c>
      <c r="C44" s="111">
        <v>50</v>
      </c>
      <c r="D44" s="111">
        <v>50</v>
      </c>
      <c r="E44" s="111" t="s">
        <v>107</v>
      </c>
      <c r="F44" s="111"/>
      <c r="G44" s="111"/>
      <c r="H44" s="145"/>
      <c r="I44" s="111">
        <f t="shared" si="11"/>
        <v>0</v>
      </c>
      <c r="J44" s="111">
        <f t="shared" ref="J44:J49" si="12">I44*1.2</f>
        <v>0</v>
      </c>
      <c r="K44" s="111">
        <f t="shared" ref="K44:K49" si="13">I44*48</f>
        <v>0</v>
      </c>
      <c r="L44" s="112">
        <f t="shared" ref="L44:L52" si="14">K44*1.2</f>
        <v>0</v>
      </c>
      <c r="M44" s="130"/>
      <c r="O44" s="130"/>
      <c r="P44" s="130"/>
    </row>
    <row r="45" spans="2:16" ht="55.2" customHeight="1" x14ac:dyDescent="0.3">
      <c r="B45" s="108" t="s">
        <v>174</v>
      </c>
      <c r="C45" s="111">
        <v>20</v>
      </c>
      <c r="D45" s="111">
        <v>20</v>
      </c>
      <c r="E45" s="111" t="s">
        <v>107</v>
      </c>
      <c r="F45" s="111"/>
      <c r="G45" s="111"/>
      <c r="H45" s="145"/>
      <c r="I45" s="111">
        <f t="shared" si="11"/>
        <v>0</v>
      </c>
      <c r="J45" s="111">
        <f t="shared" si="12"/>
        <v>0</v>
      </c>
      <c r="K45" s="111">
        <f t="shared" si="13"/>
        <v>0</v>
      </c>
      <c r="L45" s="112">
        <f t="shared" si="14"/>
        <v>0</v>
      </c>
      <c r="M45" s="130"/>
      <c r="O45" s="130"/>
      <c r="P45" s="130"/>
    </row>
    <row r="46" spans="2:16" ht="55.2" customHeight="1" x14ac:dyDescent="0.3">
      <c r="B46" s="108" t="s">
        <v>175</v>
      </c>
      <c r="C46" s="111">
        <v>450</v>
      </c>
      <c r="D46" s="111">
        <v>450</v>
      </c>
      <c r="E46" s="111" t="s">
        <v>129</v>
      </c>
      <c r="F46" s="111"/>
      <c r="G46" s="111"/>
      <c r="H46" s="145"/>
      <c r="I46" s="111">
        <f t="shared" si="11"/>
        <v>0</v>
      </c>
      <c r="J46" s="111">
        <f t="shared" si="12"/>
        <v>0</v>
      </c>
      <c r="K46" s="111">
        <f t="shared" si="13"/>
        <v>0</v>
      </c>
      <c r="L46" s="112">
        <f t="shared" si="14"/>
        <v>0</v>
      </c>
      <c r="M46" s="130"/>
      <c r="O46" s="130"/>
      <c r="P46" s="130"/>
    </row>
    <row r="47" spans="2:16" ht="55.2" customHeight="1" x14ac:dyDescent="0.3">
      <c r="B47" s="108" t="s">
        <v>176</v>
      </c>
      <c r="C47" s="111">
        <v>200</v>
      </c>
      <c r="D47" s="111">
        <v>200</v>
      </c>
      <c r="E47" s="111" t="s">
        <v>129</v>
      </c>
      <c r="F47" s="111"/>
      <c r="G47" s="111"/>
      <c r="H47" s="145"/>
      <c r="I47" s="111">
        <f t="shared" si="11"/>
        <v>0</v>
      </c>
      <c r="J47" s="111">
        <f t="shared" si="12"/>
        <v>0</v>
      </c>
      <c r="K47" s="111">
        <f t="shared" si="13"/>
        <v>0</v>
      </c>
      <c r="L47" s="112">
        <f t="shared" si="14"/>
        <v>0</v>
      </c>
      <c r="M47" s="130"/>
      <c r="O47" s="130"/>
      <c r="P47" s="130"/>
    </row>
    <row r="48" spans="2:16" ht="55.2" customHeight="1" x14ac:dyDescent="0.3">
      <c r="B48" s="108" t="s">
        <v>177</v>
      </c>
      <c r="C48" s="111">
        <v>50</v>
      </c>
      <c r="D48" s="111">
        <v>50</v>
      </c>
      <c r="E48" s="111" t="s">
        <v>129</v>
      </c>
      <c r="F48" s="111"/>
      <c r="G48" s="111"/>
      <c r="H48" s="145"/>
      <c r="I48" s="111">
        <f t="shared" si="11"/>
        <v>0</v>
      </c>
      <c r="J48" s="111">
        <f t="shared" si="12"/>
        <v>0</v>
      </c>
      <c r="K48" s="111">
        <f t="shared" si="13"/>
        <v>0</v>
      </c>
      <c r="L48" s="112">
        <f t="shared" si="14"/>
        <v>0</v>
      </c>
      <c r="M48" s="130"/>
      <c r="O48" s="130"/>
      <c r="P48" s="130"/>
    </row>
    <row r="49" spans="2:16" ht="55.2" customHeight="1" x14ac:dyDescent="0.3">
      <c r="B49" s="108" t="s">
        <v>178</v>
      </c>
      <c r="C49" s="111">
        <v>20</v>
      </c>
      <c r="D49" s="111">
        <v>20</v>
      </c>
      <c r="E49" s="111" t="s">
        <v>179</v>
      </c>
      <c r="F49" s="111"/>
      <c r="G49" s="111"/>
      <c r="H49" s="145"/>
      <c r="I49" s="111">
        <f t="shared" si="11"/>
        <v>0</v>
      </c>
      <c r="J49" s="111">
        <f t="shared" si="12"/>
        <v>0</v>
      </c>
      <c r="K49" s="111">
        <f t="shared" si="13"/>
        <v>0</v>
      </c>
      <c r="L49" s="112">
        <f t="shared" si="14"/>
        <v>0</v>
      </c>
      <c r="M49" s="130"/>
      <c r="O49" s="130"/>
      <c r="P49" s="130"/>
    </row>
    <row r="50" spans="2:16" ht="55.2" customHeight="1" x14ac:dyDescent="0.3">
      <c r="B50" s="108" t="s">
        <v>180</v>
      </c>
      <c r="C50" s="111">
        <v>10</v>
      </c>
      <c r="D50" s="111">
        <v>10</v>
      </c>
      <c r="E50" s="111" t="s">
        <v>179</v>
      </c>
      <c r="F50" s="111"/>
      <c r="G50" s="111"/>
      <c r="H50" s="145"/>
      <c r="I50" s="111">
        <f>D50*H50</f>
        <v>0</v>
      </c>
      <c r="J50" s="111">
        <f>I50*1.2</f>
        <v>0</v>
      </c>
      <c r="K50" s="111">
        <f>I50*48</f>
        <v>0</v>
      </c>
      <c r="L50" s="112">
        <f t="shared" si="14"/>
        <v>0</v>
      </c>
      <c r="M50" s="130"/>
      <c r="O50" s="130"/>
      <c r="P50" s="130"/>
    </row>
    <row r="51" spans="2:16" ht="55.2" customHeight="1" x14ac:dyDescent="0.3">
      <c r="B51" s="108" t="s">
        <v>181</v>
      </c>
      <c r="C51" s="111">
        <v>10</v>
      </c>
      <c r="D51" s="111">
        <v>10</v>
      </c>
      <c r="E51" s="111" t="s">
        <v>179</v>
      </c>
      <c r="F51" s="111"/>
      <c r="G51" s="111"/>
      <c r="H51" s="145"/>
      <c r="I51" s="111">
        <f>D51*H51</f>
        <v>0</v>
      </c>
      <c r="J51" s="111">
        <f>I51*1.2</f>
        <v>0</v>
      </c>
      <c r="K51" s="111">
        <f>I51*48</f>
        <v>0</v>
      </c>
      <c r="L51" s="112">
        <f t="shared" si="14"/>
        <v>0</v>
      </c>
      <c r="M51" s="130"/>
      <c r="O51" s="130"/>
      <c r="P51" s="130"/>
    </row>
    <row r="52" spans="2:16" ht="55.2" customHeight="1" x14ac:dyDescent="0.3">
      <c r="B52" s="108" t="s">
        <v>182</v>
      </c>
      <c r="C52" s="111">
        <v>5</v>
      </c>
      <c r="D52" s="111">
        <v>5</v>
      </c>
      <c r="E52" s="111" t="s">
        <v>179</v>
      </c>
      <c r="F52" s="111"/>
      <c r="G52" s="111"/>
      <c r="H52" s="145"/>
      <c r="I52" s="111">
        <f>D52*H52</f>
        <v>0</v>
      </c>
      <c r="J52" s="111">
        <f>I52*1.2</f>
        <v>0</v>
      </c>
      <c r="K52" s="111">
        <f>I52*48</f>
        <v>0</v>
      </c>
      <c r="L52" s="112">
        <f t="shared" si="14"/>
        <v>0</v>
      </c>
      <c r="M52" s="130"/>
      <c r="O52" s="130"/>
      <c r="P52" s="130"/>
    </row>
    <row r="53" spans="2:16" ht="55.2" customHeight="1" x14ac:dyDescent="0.3">
      <c r="B53" s="108"/>
      <c r="C53" s="111"/>
      <c r="D53" s="111" t="s">
        <v>144</v>
      </c>
      <c r="E53" s="111"/>
      <c r="F53" s="111"/>
      <c r="G53" s="111"/>
      <c r="H53" s="111"/>
      <c r="I53" s="111"/>
      <c r="J53" s="139"/>
      <c r="K53" s="111">
        <f>SUM(K43:K52)</f>
        <v>0</v>
      </c>
      <c r="L53" s="140">
        <f>SUM(L43:L52)</f>
        <v>0</v>
      </c>
      <c r="M53" s="130"/>
      <c r="O53" s="130"/>
      <c r="P53" s="130"/>
    </row>
    <row r="54" spans="2:16" ht="55.2" customHeight="1" x14ac:dyDescent="0.3">
      <c r="B54" s="141" t="s">
        <v>183</v>
      </c>
      <c r="C54" s="141"/>
      <c r="D54" s="141"/>
      <c r="E54" s="141"/>
      <c r="F54" s="141"/>
      <c r="G54" s="141"/>
      <c r="H54" s="141"/>
      <c r="I54" s="141"/>
      <c r="J54" s="141"/>
      <c r="K54" s="111">
        <f>SUM(K7:K25,K29:K39,K43:K52)</f>
        <v>0</v>
      </c>
      <c r="L54" s="142">
        <f>SUM(L7:L25,L29:L39,L43:L52)</f>
        <v>0</v>
      </c>
      <c r="M54" s="131"/>
      <c r="N54" s="131"/>
      <c r="O54" s="130"/>
      <c r="P54" s="130"/>
    </row>
    <row r="55" spans="2:16" x14ac:dyDescent="0.3">
      <c r="B55" s="129"/>
      <c r="C55" s="143"/>
      <c r="D55" s="129"/>
      <c r="E55" s="129"/>
      <c r="F55" s="129"/>
      <c r="O55" s="131"/>
      <c r="P55" s="131"/>
    </row>
    <row r="56" spans="2:16" ht="55.2" customHeight="1" x14ac:dyDescent="0.3">
      <c r="B56" s="248" t="s">
        <v>184</v>
      </c>
      <c r="C56" s="249"/>
      <c r="D56" s="249"/>
      <c r="E56" s="249"/>
      <c r="F56" s="249"/>
      <c r="G56" s="249"/>
      <c r="H56" s="249"/>
      <c r="I56" s="249"/>
      <c r="J56" s="249"/>
      <c r="K56" s="249"/>
      <c r="L56" s="250"/>
      <c r="O56" s="131"/>
      <c r="P56" s="131"/>
    </row>
    <row r="57" spans="2:16" ht="55.2" customHeight="1" x14ac:dyDescent="0.3">
      <c r="B57" s="251" t="s">
        <v>185</v>
      </c>
      <c r="C57" s="252"/>
      <c r="D57" s="252"/>
      <c r="E57" s="252"/>
      <c r="F57" s="252"/>
      <c r="G57" s="252"/>
      <c r="H57" s="252"/>
      <c r="I57" s="252"/>
      <c r="J57" s="252"/>
      <c r="K57" s="252"/>
      <c r="L57" s="253"/>
      <c r="M57" s="129" t="s">
        <v>144</v>
      </c>
      <c r="O57" s="131"/>
      <c r="P57" s="131"/>
    </row>
    <row r="58" spans="2:16" ht="55.2" customHeight="1" x14ac:dyDescent="0.3">
      <c r="B58" s="254" t="s">
        <v>186</v>
      </c>
      <c r="C58" s="255"/>
      <c r="D58" s="255"/>
      <c r="E58" s="255"/>
      <c r="F58" s="255"/>
      <c r="G58" s="255"/>
      <c r="H58" s="255"/>
      <c r="I58" s="255"/>
      <c r="J58" s="255"/>
      <c r="K58" s="255"/>
      <c r="L58" s="256"/>
      <c r="O58" s="131"/>
      <c r="P58" s="131"/>
    </row>
    <row r="59" spans="2:16" ht="85.2" customHeight="1" x14ac:dyDescent="0.3">
      <c r="B59" s="257" t="s">
        <v>187</v>
      </c>
      <c r="C59" s="258"/>
      <c r="D59" s="258"/>
      <c r="E59" s="258"/>
      <c r="F59" s="258"/>
      <c r="G59" s="258"/>
      <c r="H59" s="258"/>
      <c r="I59" s="258"/>
      <c r="J59" s="258"/>
      <c r="K59" s="258"/>
      <c r="L59" s="259"/>
      <c r="O59" s="131"/>
      <c r="P59" s="131"/>
    </row>
    <row r="60" spans="2:16" ht="55.2" customHeight="1" x14ac:dyDescent="0.3">
      <c r="B60" s="236" t="s">
        <v>188</v>
      </c>
      <c r="C60" s="237"/>
      <c r="D60" s="237"/>
      <c r="E60" s="237"/>
      <c r="F60" s="237"/>
      <c r="G60" s="237"/>
      <c r="H60" s="237"/>
      <c r="I60" s="237"/>
      <c r="J60" s="237"/>
      <c r="K60" s="237"/>
      <c r="L60" s="238"/>
      <c r="M60" s="144"/>
      <c r="O60" s="131"/>
      <c r="P60" s="131"/>
    </row>
    <row r="61" spans="2:16" ht="55.2" customHeight="1" x14ac:dyDescent="0.3">
      <c r="B61" s="239" t="s">
        <v>189</v>
      </c>
      <c r="C61" s="240"/>
      <c r="D61" s="240"/>
      <c r="E61" s="240"/>
      <c r="F61" s="240"/>
      <c r="G61" s="240"/>
      <c r="H61" s="240"/>
      <c r="I61" s="240"/>
      <c r="J61" s="240"/>
      <c r="K61" s="240"/>
      <c r="L61" s="241"/>
      <c r="O61" s="131"/>
      <c r="P61" s="131"/>
    </row>
    <row r="62" spans="2:16" x14ac:dyDescent="0.3">
      <c r="O62" s="131"/>
      <c r="P62" s="131"/>
    </row>
    <row r="63" spans="2:16" x14ac:dyDescent="0.3">
      <c r="O63" s="131"/>
      <c r="P63" s="131"/>
    </row>
    <row r="64" spans="2:16" x14ac:dyDescent="0.3">
      <c r="O64" s="131"/>
      <c r="P64" s="131"/>
    </row>
    <row r="65" spans="15:16" x14ac:dyDescent="0.3">
      <c r="O65" s="131"/>
      <c r="P65" s="131"/>
    </row>
    <row r="66" spans="15:16" x14ac:dyDescent="0.3">
      <c r="O66" s="131"/>
      <c r="P66" s="131"/>
    </row>
    <row r="67" spans="15:16" x14ac:dyDescent="0.3">
      <c r="O67" s="131"/>
      <c r="P67" s="131"/>
    </row>
    <row r="68" spans="15:16" x14ac:dyDescent="0.3">
      <c r="O68" s="131"/>
      <c r="P68" s="131"/>
    </row>
    <row r="69" spans="15:16" x14ac:dyDescent="0.3">
      <c r="O69" s="131"/>
      <c r="P69" s="131"/>
    </row>
    <row r="70" spans="15:16" x14ac:dyDescent="0.3">
      <c r="O70" s="131"/>
      <c r="P70" s="131"/>
    </row>
    <row r="71" spans="15:16" x14ac:dyDescent="0.3">
      <c r="O71" s="131"/>
      <c r="P71" s="131"/>
    </row>
    <row r="72" spans="15:16" x14ac:dyDescent="0.3">
      <c r="O72" s="131"/>
      <c r="P72" s="131"/>
    </row>
    <row r="73" spans="15:16" x14ac:dyDescent="0.3">
      <c r="O73" s="131"/>
      <c r="P73" s="131"/>
    </row>
    <row r="74" spans="15:16" x14ac:dyDescent="0.3">
      <c r="O74" s="131"/>
      <c r="P74" s="131"/>
    </row>
    <row r="75" spans="15:16" x14ac:dyDescent="0.3">
      <c r="O75" s="131"/>
      <c r="P75" s="131"/>
    </row>
    <row r="76" spans="15:16" x14ac:dyDescent="0.3">
      <c r="O76" s="131"/>
      <c r="P76" s="131"/>
    </row>
    <row r="77" spans="15:16" x14ac:dyDescent="0.3">
      <c r="O77" s="131"/>
      <c r="P77" s="131"/>
    </row>
    <row r="78" spans="15:16" x14ac:dyDescent="0.3">
      <c r="O78" s="131"/>
      <c r="P78" s="131"/>
    </row>
    <row r="79" spans="15:16" x14ac:dyDescent="0.3">
      <c r="O79" s="131"/>
      <c r="P79" s="131"/>
    </row>
    <row r="80" spans="15:16" x14ac:dyDescent="0.3">
      <c r="O80" s="131"/>
      <c r="P80" s="131"/>
    </row>
    <row r="81" spans="15:16" x14ac:dyDescent="0.3">
      <c r="O81" s="131"/>
      <c r="P81" s="131"/>
    </row>
    <row r="82" spans="15:16" x14ac:dyDescent="0.3">
      <c r="O82" s="131"/>
      <c r="P82" s="131"/>
    </row>
    <row r="83" spans="15:16" x14ac:dyDescent="0.3">
      <c r="O83" s="131"/>
      <c r="P83" s="131"/>
    </row>
    <row r="84" spans="15:16" x14ac:dyDescent="0.3">
      <c r="O84" s="131"/>
      <c r="P84" s="131"/>
    </row>
    <row r="85" spans="15:16" x14ac:dyDescent="0.3">
      <c r="O85" s="131"/>
      <c r="P85" s="131"/>
    </row>
    <row r="86" spans="15:16" x14ac:dyDescent="0.3">
      <c r="O86" s="131"/>
      <c r="P86" s="131"/>
    </row>
    <row r="87" spans="15:16" x14ac:dyDescent="0.3">
      <c r="O87" s="131"/>
      <c r="P87" s="131"/>
    </row>
    <row r="88" spans="15:16" x14ac:dyDescent="0.3">
      <c r="O88" s="131"/>
      <c r="P88" s="131"/>
    </row>
    <row r="89" spans="15:16" x14ac:dyDescent="0.3">
      <c r="O89" s="131"/>
      <c r="P89" s="131"/>
    </row>
    <row r="90" spans="15:16" x14ac:dyDescent="0.3">
      <c r="O90" s="131"/>
      <c r="P90" s="131"/>
    </row>
    <row r="91" spans="15:16" x14ac:dyDescent="0.3">
      <c r="O91" s="131"/>
      <c r="P91" s="131"/>
    </row>
    <row r="92" spans="15:16" x14ac:dyDescent="0.3">
      <c r="O92" s="131"/>
      <c r="P92" s="131"/>
    </row>
    <row r="93" spans="15:16" x14ac:dyDescent="0.3">
      <c r="O93" s="131"/>
      <c r="P93" s="131"/>
    </row>
    <row r="94" spans="15:16" x14ac:dyDescent="0.3">
      <c r="O94" s="131"/>
      <c r="P94" s="131"/>
    </row>
    <row r="95" spans="15:16" x14ac:dyDescent="0.3">
      <c r="O95" s="131"/>
      <c r="P95" s="131"/>
    </row>
    <row r="96" spans="15:16" x14ac:dyDescent="0.3">
      <c r="O96" s="131"/>
      <c r="P96" s="131"/>
    </row>
    <row r="97" spans="15:16" x14ac:dyDescent="0.3">
      <c r="O97" s="131"/>
      <c r="P97" s="131"/>
    </row>
    <row r="98" spans="15:16" x14ac:dyDescent="0.3">
      <c r="O98" s="131"/>
      <c r="P98" s="131"/>
    </row>
    <row r="99" spans="15:16" x14ac:dyDescent="0.3">
      <c r="O99" s="131"/>
      <c r="P99" s="131"/>
    </row>
    <row r="100" spans="15:16" x14ac:dyDescent="0.3">
      <c r="O100" s="131"/>
      <c r="P100" s="131"/>
    </row>
    <row r="101" spans="15:16" x14ac:dyDescent="0.3">
      <c r="O101" s="131"/>
      <c r="P101" s="131"/>
    </row>
    <row r="102" spans="15:16" x14ac:dyDescent="0.3">
      <c r="O102" s="131"/>
      <c r="P102" s="131"/>
    </row>
    <row r="103" spans="15:16" x14ac:dyDescent="0.3">
      <c r="O103" s="131"/>
      <c r="P103" s="131"/>
    </row>
    <row r="104" spans="15:16" x14ac:dyDescent="0.3">
      <c r="O104" s="131"/>
      <c r="P104" s="131"/>
    </row>
    <row r="105" spans="15:16" x14ac:dyDescent="0.3">
      <c r="O105" s="131"/>
      <c r="P105" s="131"/>
    </row>
    <row r="106" spans="15:16" x14ac:dyDescent="0.3">
      <c r="O106" s="131"/>
      <c r="P106" s="131"/>
    </row>
    <row r="107" spans="15:16" x14ac:dyDescent="0.3">
      <c r="O107" s="131"/>
      <c r="P107" s="131"/>
    </row>
    <row r="108" spans="15:16" x14ac:dyDescent="0.3">
      <c r="O108" s="131"/>
      <c r="P108" s="131"/>
    </row>
    <row r="109" spans="15:16" x14ac:dyDescent="0.3">
      <c r="O109" s="131"/>
      <c r="P109" s="131"/>
    </row>
    <row r="110" spans="15:16" x14ac:dyDescent="0.3">
      <c r="O110" s="131"/>
      <c r="P110" s="131"/>
    </row>
    <row r="111" spans="15:16" x14ac:dyDescent="0.3">
      <c r="O111" s="131"/>
      <c r="P111" s="131"/>
    </row>
    <row r="112" spans="15:16" x14ac:dyDescent="0.3">
      <c r="O112" s="131"/>
      <c r="P112" s="131"/>
    </row>
    <row r="113" spans="15:16" x14ac:dyDescent="0.3">
      <c r="O113" s="131"/>
      <c r="P113" s="131"/>
    </row>
    <row r="114" spans="15:16" x14ac:dyDescent="0.3">
      <c r="O114" s="131"/>
      <c r="P114" s="131"/>
    </row>
    <row r="115" spans="15:16" x14ac:dyDescent="0.3">
      <c r="O115" s="131"/>
      <c r="P115" s="131"/>
    </row>
    <row r="116" spans="15:16" x14ac:dyDescent="0.3">
      <c r="O116" s="131"/>
      <c r="P116" s="131"/>
    </row>
    <row r="117" spans="15:16" x14ac:dyDescent="0.3">
      <c r="O117" s="131"/>
      <c r="P117" s="131"/>
    </row>
    <row r="118" spans="15:16" x14ac:dyDescent="0.3">
      <c r="O118" s="131"/>
      <c r="P118" s="131"/>
    </row>
    <row r="119" spans="15:16" x14ac:dyDescent="0.3">
      <c r="O119" s="131"/>
      <c r="P119" s="131"/>
    </row>
    <row r="120" spans="15:16" x14ac:dyDescent="0.3">
      <c r="O120" s="131"/>
      <c r="P120" s="131"/>
    </row>
    <row r="121" spans="15:16" x14ac:dyDescent="0.3">
      <c r="O121" s="131"/>
      <c r="P121" s="131"/>
    </row>
    <row r="122" spans="15:16" x14ac:dyDescent="0.3">
      <c r="O122" s="131"/>
      <c r="P122" s="131"/>
    </row>
    <row r="123" spans="15:16" x14ac:dyDescent="0.3">
      <c r="O123" s="131"/>
      <c r="P123" s="131"/>
    </row>
    <row r="124" spans="15:16" x14ac:dyDescent="0.3">
      <c r="O124" s="131"/>
      <c r="P124" s="131"/>
    </row>
    <row r="125" spans="15:16" x14ac:dyDescent="0.3">
      <c r="O125" s="131"/>
      <c r="P125" s="131"/>
    </row>
    <row r="126" spans="15:16" x14ac:dyDescent="0.3">
      <c r="O126" s="131"/>
      <c r="P126" s="131"/>
    </row>
    <row r="127" spans="15:16" x14ac:dyDescent="0.3">
      <c r="O127" s="131"/>
      <c r="P127" s="131"/>
    </row>
    <row r="128" spans="15:16" x14ac:dyDescent="0.3">
      <c r="O128" s="131"/>
      <c r="P128" s="131"/>
    </row>
    <row r="129" spans="15:16" x14ac:dyDescent="0.3">
      <c r="O129" s="131"/>
      <c r="P129" s="131"/>
    </row>
    <row r="130" spans="15:16" x14ac:dyDescent="0.3">
      <c r="O130" s="131"/>
      <c r="P130" s="131"/>
    </row>
    <row r="131" spans="15:16" x14ac:dyDescent="0.3">
      <c r="O131" s="131"/>
      <c r="P131" s="131"/>
    </row>
    <row r="132" spans="15:16" x14ac:dyDescent="0.3">
      <c r="O132" s="131"/>
      <c r="P132" s="131"/>
    </row>
    <row r="133" spans="15:16" x14ac:dyDescent="0.3">
      <c r="O133" s="131"/>
      <c r="P133" s="131"/>
    </row>
    <row r="134" spans="15:16" x14ac:dyDescent="0.3">
      <c r="O134" s="131"/>
      <c r="P134" s="131"/>
    </row>
    <row r="135" spans="15:16" x14ac:dyDescent="0.3">
      <c r="O135" s="131"/>
      <c r="P135" s="131"/>
    </row>
    <row r="136" spans="15:16" x14ac:dyDescent="0.3">
      <c r="O136" s="131"/>
      <c r="P136" s="131"/>
    </row>
    <row r="137" spans="15:16" x14ac:dyDescent="0.3">
      <c r="O137" s="131"/>
      <c r="P137" s="131"/>
    </row>
    <row r="138" spans="15:16" x14ac:dyDescent="0.3">
      <c r="O138" s="131"/>
      <c r="P138" s="131"/>
    </row>
    <row r="139" spans="15:16" x14ac:dyDescent="0.3">
      <c r="O139" s="131"/>
      <c r="P139" s="131"/>
    </row>
    <row r="140" spans="15:16" x14ac:dyDescent="0.3">
      <c r="O140" s="131"/>
      <c r="P140" s="131"/>
    </row>
    <row r="141" spans="15:16" x14ac:dyDescent="0.3">
      <c r="O141" s="131"/>
      <c r="P141" s="131"/>
    </row>
    <row r="142" spans="15:16" x14ac:dyDescent="0.3">
      <c r="O142" s="131"/>
      <c r="P142" s="131"/>
    </row>
    <row r="143" spans="15:16" x14ac:dyDescent="0.3">
      <c r="O143" s="131"/>
      <c r="P143" s="131"/>
    </row>
    <row r="144" spans="15:16" x14ac:dyDescent="0.3">
      <c r="O144" s="131"/>
      <c r="P144" s="131"/>
    </row>
    <row r="145" spans="15:16" x14ac:dyDescent="0.3">
      <c r="O145" s="131"/>
      <c r="P145" s="131"/>
    </row>
    <row r="146" spans="15:16" x14ac:dyDescent="0.3">
      <c r="O146" s="131"/>
      <c r="P146" s="131"/>
    </row>
    <row r="147" spans="15:16" x14ac:dyDescent="0.3">
      <c r="O147" s="131"/>
      <c r="P147" s="131"/>
    </row>
    <row r="148" spans="15:16" x14ac:dyDescent="0.3">
      <c r="O148" s="131"/>
      <c r="P148" s="131"/>
    </row>
    <row r="149" spans="15:16" x14ac:dyDescent="0.3">
      <c r="O149" s="131"/>
      <c r="P149" s="131"/>
    </row>
    <row r="150" spans="15:16" x14ac:dyDescent="0.3">
      <c r="O150" s="131"/>
      <c r="P150" s="131"/>
    </row>
    <row r="151" spans="15:16" x14ac:dyDescent="0.3">
      <c r="O151" s="131"/>
      <c r="P151" s="131"/>
    </row>
    <row r="152" spans="15:16" x14ac:dyDescent="0.3">
      <c r="O152" s="131"/>
      <c r="P152" s="131"/>
    </row>
    <row r="153" spans="15:16" x14ac:dyDescent="0.3">
      <c r="O153" s="131"/>
      <c r="P153" s="131"/>
    </row>
    <row r="154" spans="15:16" x14ac:dyDescent="0.3">
      <c r="O154" s="131"/>
      <c r="P154" s="131"/>
    </row>
    <row r="155" spans="15:16" x14ac:dyDescent="0.3">
      <c r="O155" s="131"/>
      <c r="P155" s="131"/>
    </row>
    <row r="156" spans="15:16" x14ac:dyDescent="0.3">
      <c r="O156" s="131"/>
      <c r="P156" s="131"/>
    </row>
    <row r="157" spans="15:16" x14ac:dyDescent="0.3">
      <c r="O157" s="131"/>
      <c r="P157" s="131"/>
    </row>
    <row r="158" spans="15:16" x14ac:dyDescent="0.3">
      <c r="O158" s="131"/>
      <c r="P158" s="131"/>
    </row>
    <row r="159" spans="15:16" x14ac:dyDescent="0.3">
      <c r="O159" s="131"/>
      <c r="P159" s="131"/>
    </row>
    <row r="160" spans="15:16" x14ac:dyDescent="0.3">
      <c r="O160" s="131"/>
      <c r="P160" s="131"/>
    </row>
    <row r="161" spans="15:16" x14ac:dyDescent="0.3">
      <c r="O161" s="131"/>
      <c r="P161" s="131"/>
    </row>
    <row r="162" spans="15:16" x14ac:dyDescent="0.3">
      <c r="O162" s="131"/>
      <c r="P162" s="131"/>
    </row>
    <row r="163" spans="15:16" x14ac:dyDescent="0.3">
      <c r="O163" s="131"/>
      <c r="P163" s="131"/>
    </row>
    <row r="164" spans="15:16" x14ac:dyDescent="0.3">
      <c r="O164" s="131"/>
      <c r="P164" s="131"/>
    </row>
    <row r="165" spans="15:16" x14ac:dyDescent="0.3">
      <c r="O165" s="131"/>
      <c r="P165" s="131"/>
    </row>
    <row r="166" spans="15:16" x14ac:dyDescent="0.3">
      <c r="O166" s="131"/>
      <c r="P166" s="131"/>
    </row>
    <row r="167" spans="15:16" x14ac:dyDescent="0.3">
      <c r="O167" s="131"/>
      <c r="P167" s="131"/>
    </row>
    <row r="168" spans="15:16" x14ac:dyDescent="0.3">
      <c r="O168" s="131"/>
      <c r="P168" s="131"/>
    </row>
    <row r="169" spans="15:16" x14ac:dyDescent="0.3">
      <c r="O169" s="131"/>
      <c r="P169" s="131"/>
    </row>
    <row r="170" spans="15:16" x14ac:dyDescent="0.3">
      <c r="O170" s="131"/>
      <c r="P170" s="131"/>
    </row>
    <row r="171" spans="15:16" x14ac:dyDescent="0.3">
      <c r="O171" s="131"/>
      <c r="P171" s="131"/>
    </row>
    <row r="172" spans="15:16" x14ac:dyDescent="0.3">
      <c r="O172" s="131"/>
      <c r="P172" s="131"/>
    </row>
    <row r="173" spans="15:16" x14ac:dyDescent="0.3">
      <c r="O173" s="131"/>
      <c r="P173" s="131"/>
    </row>
    <row r="174" spans="15:16" x14ac:dyDescent="0.3">
      <c r="O174" s="131"/>
      <c r="P174" s="131"/>
    </row>
    <row r="175" spans="15:16" x14ac:dyDescent="0.3">
      <c r="O175" s="131"/>
      <c r="P175" s="131"/>
    </row>
    <row r="176" spans="15:16" x14ac:dyDescent="0.3">
      <c r="O176" s="131"/>
      <c r="P176" s="131"/>
    </row>
    <row r="177" spans="15:16" x14ac:dyDescent="0.3">
      <c r="O177" s="131"/>
      <c r="P177" s="131"/>
    </row>
    <row r="178" spans="15:16" x14ac:dyDescent="0.3">
      <c r="O178" s="131"/>
      <c r="P178" s="131"/>
    </row>
    <row r="179" spans="15:16" x14ac:dyDescent="0.3">
      <c r="O179" s="131"/>
      <c r="P179" s="131"/>
    </row>
    <row r="180" spans="15:16" x14ac:dyDescent="0.3">
      <c r="O180" s="131"/>
      <c r="P180" s="131"/>
    </row>
    <row r="181" spans="15:16" x14ac:dyDescent="0.3">
      <c r="O181" s="131"/>
      <c r="P181" s="131"/>
    </row>
    <row r="182" spans="15:16" x14ac:dyDescent="0.3">
      <c r="O182" s="131"/>
      <c r="P182" s="131"/>
    </row>
    <row r="183" spans="15:16" x14ac:dyDescent="0.3">
      <c r="O183" s="131"/>
      <c r="P183" s="131"/>
    </row>
    <row r="184" spans="15:16" x14ac:dyDescent="0.3">
      <c r="O184" s="131"/>
      <c r="P184" s="131"/>
    </row>
    <row r="185" spans="15:16" x14ac:dyDescent="0.3">
      <c r="O185" s="131"/>
      <c r="P185" s="131"/>
    </row>
    <row r="186" spans="15:16" x14ac:dyDescent="0.3">
      <c r="O186" s="131"/>
      <c r="P186" s="131"/>
    </row>
    <row r="187" spans="15:16" x14ac:dyDescent="0.3">
      <c r="O187" s="131"/>
      <c r="P187" s="131"/>
    </row>
    <row r="188" spans="15:16" x14ac:dyDescent="0.3">
      <c r="O188" s="131"/>
      <c r="P188" s="131"/>
    </row>
    <row r="189" spans="15:16" x14ac:dyDescent="0.3">
      <c r="O189" s="131"/>
      <c r="P189" s="131"/>
    </row>
    <row r="190" spans="15:16" x14ac:dyDescent="0.3">
      <c r="O190" s="131"/>
      <c r="P190" s="131"/>
    </row>
    <row r="191" spans="15:16" x14ac:dyDescent="0.3">
      <c r="O191" s="131"/>
      <c r="P191" s="131"/>
    </row>
    <row r="192" spans="15:16" x14ac:dyDescent="0.3">
      <c r="O192" s="131"/>
      <c r="P192" s="131"/>
    </row>
    <row r="193" spans="15:16" x14ac:dyDescent="0.3">
      <c r="O193" s="131"/>
      <c r="P193" s="131"/>
    </row>
    <row r="194" spans="15:16" x14ac:dyDescent="0.3">
      <c r="O194" s="131"/>
      <c r="P194" s="131"/>
    </row>
    <row r="195" spans="15:16" x14ac:dyDescent="0.3">
      <c r="O195" s="131"/>
      <c r="P195" s="131"/>
    </row>
    <row r="196" spans="15:16" x14ac:dyDescent="0.3">
      <c r="O196" s="131"/>
      <c r="P196" s="131"/>
    </row>
    <row r="197" spans="15:16" x14ac:dyDescent="0.3">
      <c r="O197" s="131"/>
      <c r="P197" s="131"/>
    </row>
    <row r="198" spans="15:16" x14ac:dyDescent="0.3">
      <c r="O198" s="131"/>
      <c r="P198" s="131"/>
    </row>
    <row r="199" spans="15:16" x14ac:dyDescent="0.3">
      <c r="O199" s="131"/>
      <c r="P199" s="131"/>
    </row>
    <row r="200" spans="15:16" x14ac:dyDescent="0.3">
      <c r="O200" s="131"/>
      <c r="P200" s="131"/>
    </row>
    <row r="201" spans="15:16" x14ac:dyDescent="0.3">
      <c r="O201" s="131"/>
      <c r="P201" s="131"/>
    </row>
    <row r="202" spans="15:16" x14ac:dyDescent="0.3">
      <c r="O202" s="131"/>
      <c r="P202" s="131"/>
    </row>
    <row r="203" spans="15:16" x14ac:dyDescent="0.3">
      <c r="O203" s="131"/>
      <c r="P203" s="131"/>
    </row>
    <row r="204" spans="15:16" x14ac:dyDescent="0.3">
      <c r="O204" s="131"/>
      <c r="P204" s="131"/>
    </row>
    <row r="205" spans="15:16" x14ac:dyDescent="0.3">
      <c r="O205" s="131"/>
      <c r="P205" s="131"/>
    </row>
    <row r="206" spans="15:16" x14ac:dyDescent="0.3">
      <c r="O206" s="131"/>
      <c r="P206" s="131"/>
    </row>
    <row r="207" spans="15:16" x14ac:dyDescent="0.3">
      <c r="O207" s="131"/>
      <c r="P207" s="131"/>
    </row>
    <row r="208" spans="15:16" x14ac:dyDescent="0.3">
      <c r="O208" s="131"/>
      <c r="P208" s="131"/>
    </row>
    <row r="209" spans="15:16" x14ac:dyDescent="0.3">
      <c r="O209" s="131"/>
      <c r="P209" s="131"/>
    </row>
    <row r="210" spans="15:16" x14ac:dyDescent="0.3">
      <c r="O210" s="131"/>
      <c r="P210" s="131"/>
    </row>
    <row r="211" spans="15:16" x14ac:dyDescent="0.3">
      <c r="O211" s="131"/>
      <c r="P211" s="131"/>
    </row>
    <row r="212" spans="15:16" x14ac:dyDescent="0.3">
      <c r="O212" s="131"/>
      <c r="P212" s="131"/>
    </row>
    <row r="213" spans="15:16" x14ac:dyDescent="0.3">
      <c r="O213" s="131"/>
      <c r="P213" s="131"/>
    </row>
    <row r="214" spans="15:16" x14ac:dyDescent="0.3">
      <c r="O214" s="131"/>
      <c r="P214" s="131"/>
    </row>
    <row r="215" spans="15:16" x14ac:dyDescent="0.3">
      <c r="O215" s="131"/>
      <c r="P215" s="131"/>
    </row>
    <row r="216" spans="15:16" x14ac:dyDescent="0.3">
      <c r="O216" s="131"/>
      <c r="P216" s="131"/>
    </row>
    <row r="217" spans="15:16" x14ac:dyDescent="0.3">
      <c r="O217" s="131"/>
      <c r="P217" s="131"/>
    </row>
    <row r="218" spans="15:16" x14ac:dyDescent="0.3">
      <c r="O218" s="131"/>
      <c r="P218" s="131"/>
    </row>
    <row r="219" spans="15:16" x14ac:dyDescent="0.3">
      <c r="O219" s="131"/>
      <c r="P219" s="131"/>
    </row>
    <row r="220" spans="15:16" x14ac:dyDescent="0.3">
      <c r="O220" s="131"/>
      <c r="P220" s="131"/>
    </row>
    <row r="221" spans="15:16" x14ac:dyDescent="0.3">
      <c r="O221" s="131"/>
      <c r="P221" s="131"/>
    </row>
    <row r="222" spans="15:16" x14ac:dyDescent="0.3">
      <c r="O222" s="131"/>
      <c r="P222" s="131"/>
    </row>
    <row r="223" spans="15:16" x14ac:dyDescent="0.3">
      <c r="O223" s="131"/>
      <c r="P223" s="131"/>
    </row>
    <row r="224" spans="15:16" x14ac:dyDescent="0.3">
      <c r="O224" s="131"/>
      <c r="P224" s="131"/>
    </row>
    <row r="225" spans="15:16" x14ac:dyDescent="0.3">
      <c r="O225" s="131"/>
      <c r="P225" s="131"/>
    </row>
    <row r="226" spans="15:16" x14ac:dyDescent="0.3">
      <c r="O226" s="131"/>
      <c r="P226" s="131"/>
    </row>
    <row r="227" spans="15:16" x14ac:dyDescent="0.3">
      <c r="O227" s="131"/>
      <c r="P227" s="131"/>
    </row>
    <row r="228" spans="15:16" x14ac:dyDescent="0.3">
      <c r="O228" s="131"/>
      <c r="P228" s="131"/>
    </row>
    <row r="229" spans="15:16" x14ac:dyDescent="0.3">
      <c r="O229" s="131"/>
      <c r="P229" s="131"/>
    </row>
    <row r="230" spans="15:16" x14ac:dyDescent="0.3">
      <c r="O230" s="131"/>
      <c r="P230" s="131"/>
    </row>
    <row r="231" spans="15:16" x14ac:dyDescent="0.3">
      <c r="O231" s="131"/>
      <c r="P231" s="131"/>
    </row>
    <row r="232" spans="15:16" x14ac:dyDescent="0.3">
      <c r="O232" s="131"/>
      <c r="P232" s="131"/>
    </row>
    <row r="233" spans="15:16" x14ac:dyDescent="0.3">
      <c r="O233" s="131"/>
      <c r="P233" s="131"/>
    </row>
    <row r="234" spans="15:16" x14ac:dyDescent="0.3">
      <c r="O234" s="131"/>
      <c r="P234" s="131"/>
    </row>
    <row r="235" spans="15:16" x14ac:dyDescent="0.3">
      <c r="O235" s="131"/>
      <c r="P235" s="131"/>
    </row>
    <row r="236" spans="15:16" x14ac:dyDescent="0.3">
      <c r="O236" s="131"/>
      <c r="P236" s="131"/>
    </row>
    <row r="237" spans="15:16" x14ac:dyDescent="0.3">
      <c r="O237" s="131"/>
      <c r="P237" s="131"/>
    </row>
    <row r="238" spans="15:16" x14ac:dyDescent="0.3">
      <c r="O238" s="131"/>
      <c r="P238" s="131"/>
    </row>
    <row r="239" spans="15:16" x14ac:dyDescent="0.3">
      <c r="O239" s="131"/>
      <c r="P239" s="131"/>
    </row>
    <row r="240" spans="15:16" x14ac:dyDescent="0.3">
      <c r="O240" s="131"/>
      <c r="P240" s="131"/>
    </row>
    <row r="241" spans="15:16" x14ac:dyDescent="0.3">
      <c r="O241" s="131"/>
      <c r="P241" s="131"/>
    </row>
    <row r="242" spans="15:16" x14ac:dyDescent="0.3">
      <c r="O242" s="131"/>
      <c r="P242" s="131"/>
    </row>
    <row r="243" spans="15:16" x14ac:dyDescent="0.3">
      <c r="O243" s="131"/>
      <c r="P243" s="131"/>
    </row>
    <row r="244" spans="15:16" x14ac:dyDescent="0.3">
      <c r="O244" s="131"/>
      <c r="P244" s="131"/>
    </row>
    <row r="245" spans="15:16" x14ac:dyDescent="0.3">
      <c r="O245" s="131"/>
      <c r="P245" s="131"/>
    </row>
    <row r="246" spans="15:16" x14ac:dyDescent="0.3">
      <c r="O246" s="131"/>
      <c r="P246" s="131"/>
    </row>
    <row r="247" spans="15:16" x14ac:dyDescent="0.3">
      <c r="O247" s="131"/>
      <c r="P247" s="131"/>
    </row>
    <row r="248" spans="15:16" x14ac:dyDescent="0.3">
      <c r="O248" s="131"/>
      <c r="P248" s="131"/>
    </row>
    <row r="249" spans="15:16" x14ac:dyDescent="0.3">
      <c r="O249" s="131"/>
      <c r="P249" s="131"/>
    </row>
    <row r="250" spans="15:16" x14ac:dyDescent="0.3">
      <c r="O250" s="131"/>
      <c r="P250" s="131"/>
    </row>
    <row r="251" spans="15:16" x14ac:dyDescent="0.3">
      <c r="O251" s="131"/>
      <c r="P251" s="131"/>
    </row>
    <row r="252" spans="15:16" x14ac:dyDescent="0.3">
      <c r="O252" s="131"/>
      <c r="P252" s="131"/>
    </row>
    <row r="253" spans="15:16" x14ac:dyDescent="0.3">
      <c r="O253" s="131"/>
      <c r="P253" s="131"/>
    </row>
    <row r="254" spans="15:16" x14ac:dyDescent="0.3">
      <c r="O254" s="131"/>
      <c r="P254" s="131"/>
    </row>
    <row r="255" spans="15:16" x14ac:dyDescent="0.3">
      <c r="O255" s="131"/>
      <c r="P255" s="131"/>
    </row>
    <row r="256" spans="15:16" x14ac:dyDescent="0.3">
      <c r="O256" s="131"/>
      <c r="P256" s="131"/>
    </row>
    <row r="257" spans="15:16" x14ac:dyDescent="0.3">
      <c r="O257" s="131"/>
      <c r="P257" s="131"/>
    </row>
    <row r="258" spans="15:16" x14ac:dyDescent="0.3">
      <c r="O258" s="131"/>
      <c r="P258" s="131"/>
    </row>
    <row r="259" spans="15:16" x14ac:dyDescent="0.3">
      <c r="O259" s="131"/>
      <c r="P259" s="131"/>
    </row>
    <row r="260" spans="15:16" x14ac:dyDescent="0.3">
      <c r="O260" s="131"/>
      <c r="P260" s="131"/>
    </row>
    <row r="261" spans="15:16" x14ac:dyDescent="0.3">
      <c r="O261" s="131"/>
      <c r="P261" s="131"/>
    </row>
    <row r="262" spans="15:16" x14ac:dyDescent="0.3">
      <c r="O262" s="131"/>
      <c r="P262" s="131"/>
    </row>
    <row r="263" spans="15:16" x14ac:dyDescent="0.3">
      <c r="O263" s="131"/>
      <c r="P263" s="131"/>
    </row>
    <row r="264" spans="15:16" x14ac:dyDescent="0.3">
      <c r="O264" s="131"/>
      <c r="P264" s="131"/>
    </row>
    <row r="265" spans="15:16" x14ac:dyDescent="0.3">
      <c r="O265" s="131"/>
      <c r="P265" s="131"/>
    </row>
    <row r="266" spans="15:16" x14ac:dyDescent="0.3">
      <c r="O266" s="131"/>
      <c r="P266" s="131"/>
    </row>
    <row r="267" spans="15:16" x14ac:dyDescent="0.3">
      <c r="O267" s="131"/>
      <c r="P267" s="131"/>
    </row>
    <row r="268" spans="15:16" x14ac:dyDescent="0.3">
      <c r="O268" s="131"/>
      <c r="P268" s="131"/>
    </row>
    <row r="269" spans="15:16" x14ac:dyDescent="0.3">
      <c r="O269" s="131"/>
      <c r="P269" s="131"/>
    </row>
    <row r="270" spans="15:16" x14ac:dyDescent="0.3">
      <c r="O270" s="131"/>
      <c r="P270" s="131"/>
    </row>
    <row r="271" spans="15:16" x14ac:dyDescent="0.3">
      <c r="O271" s="131"/>
      <c r="P271" s="131"/>
    </row>
    <row r="272" spans="15:16" x14ac:dyDescent="0.3">
      <c r="O272" s="131"/>
      <c r="P272" s="131"/>
    </row>
    <row r="273" spans="15:16" x14ac:dyDescent="0.3">
      <c r="O273" s="131"/>
      <c r="P273" s="131"/>
    </row>
    <row r="274" spans="15:16" x14ac:dyDescent="0.3">
      <c r="O274" s="131"/>
      <c r="P274" s="131"/>
    </row>
    <row r="275" spans="15:16" x14ac:dyDescent="0.3">
      <c r="O275" s="131"/>
      <c r="P275" s="131"/>
    </row>
    <row r="276" spans="15:16" x14ac:dyDescent="0.3">
      <c r="O276" s="131"/>
      <c r="P276" s="131"/>
    </row>
    <row r="277" spans="15:16" x14ac:dyDescent="0.3">
      <c r="O277" s="131"/>
      <c r="P277" s="131"/>
    </row>
    <row r="278" spans="15:16" x14ac:dyDescent="0.3">
      <c r="O278" s="131"/>
      <c r="P278" s="131"/>
    </row>
    <row r="279" spans="15:16" x14ac:dyDescent="0.3">
      <c r="O279" s="131"/>
      <c r="P279" s="131"/>
    </row>
    <row r="280" spans="15:16" x14ac:dyDescent="0.3">
      <c r="O280" s="131"/>
      <c r="P280" s="131"/>
    </row>
    <row r="281" spans="15:16" x14ac:dyDescent="0.3">
      <c r="O281" s="131"/>
      <c r="P281" s="131"/>
    </row>
    <row r="282" spans="15:16" x14ac:dyDescent="0.3">
      <c r="O282" s="131"/>
      <c r="P282" s="131"/>
    </row>
    <row r="283" spans="15:16" x14ac:dyDescent="0.3">
      <c r="O283" s="131"/>
      <c r="P283" s="131"/>
    </row>
    <row r="284" spans="15:16" x14ac:dyDescent="0.3">
      <c r="O284" s="131"/>
      <c r="P284" s="131"/>
    </row>
    <row r="285" spans="15:16" x14ac:dyDescent="0.3">
      <c r="O285" s="131"/>
      <c r="P285" s="131"/>
    </row>
    <row r="286" spans="15:16" x14ac:dyDescent="0.3">
      <c r="O286" s="131"/>
      <c r="P286" s="131"/>
    </row>
    <row r="287" spans="15:16" x14ac:dyDescent="0.3">
      <c r="O287" s="131"/>
      <c r="P287" s="131"/>
    </row>
    <row r="288" spans="15:16" x14ac:dyDescent="0.3">
      <c r="O288" s="131"/>
      <c r="P288" s="131"/>
    </row>
    <row r="289" spans="15:16" x14ac:dyDescent="0.3">
      <c r="O289" s="131"/>
      <c r="P289" s="131"/>
    </row>
    <row r="290" spans="15:16" x14ac:dyDescent="0.3">
      <c r="O290" s="131"/>
      <c r="P290" s="131"/>
    </row>
    <row r="291" spans="15:16" x14ac:dyDescent="0.3">
      <c r="O291" s="131"/>
      <c r="P291" s="131"/>
    </row>
    <row r="292" spans="15:16" x14ac:dyDescent="0.3">
      <c r="O292" s="131"/>
      <c r="P292" s="131"/>
    </row>
    <row r="293" spans="15:16" x14ac:dyDescent="0.3">
      <c r="O293" s="131"/>
      <c r="P293" s="131"/>
    </row>
    <row r="294" spans="15:16" x14ac:dyDescent="0.3">
      <c r="O294" s="131"/>
      <c r="P294" s="131"/>
    </row>
    <row r="295" spans="15:16" x14ac:dyDescent="0.3">
      <c r="O295" s="131"/>
      <c r="P295" s="131"/>
    </row>
    <row r="296" spans="15:16" x14ac:dyDescent="0.3">
      <c r="O296" s="131"/>
      <c r="P296" s="131"/>
    </row>
    <row r="297" spans="15:16" x14ac:dyDescent="0.3">
      <c r="O297" s="131"/>
      <c r="P297" s="131"/>
    </row>
    <row r="298" spans="15:16" x14ac:dyDescent="0.3">
      <c r="O298" s="131"/>
      <c r="P298" s="131"/>
    </row>
    <row r="299" spans="15:16" x14ac:dyDescent="0.3">
      <c r="O299" s="131"/>
      <c r="P299" s="131"/>
    </row>
    <row r="300" spans="15:16" x14ac:dyDescent="0.3">
      <c r="O300" s="131"/>
      <c r="P300" s="131"/>
    </row>
    <row r="301" spans="15:16" x14ac:dyDescent="0.3">
      <c r="O301" s="131"/>
      <c r="P301" s="131"/>
    </row>
    <row r="302" spans="15:16" x14ac:dyDescent="0.3">
      <c r="O302" s="131"/>
      <c r="P302" s="131"/>
    </row>
    <row r="303" spans="15:16" x14ac:dyDescent="0.3">
      <c r="O303" s="131"/>
      <c r="P303" s="131"/>
    </row>
    <row r="304" spans="15:16" x14ac:dyDescent="0.3">
      <c r="O304" s="131"/>
      <c r="P304" s="131"/>
    </row>
    <row r="305" spans="15:16" x14ac:dyDescent="0.3">
      <c r="O305" s="131"/>
      <c r="P305" s="131"/>
    </row>
    <row r="306" spans="15:16" x14ac:dyDescent="0.3">
      <c r="O306" s="131"/>
      <c r="P306" s="131"/>
    </row>
    <row r="307" spans="15:16" x14ac:dyDescent="0.3">
      <c r="O307" s="131"/>
      <c r="P307" s="131"/>
    </row>
    <row r="308" spans="15:16" x14ac:dyDescent="0.3">
      <c r="O308" s="131"/>
      <c r="P308" s="131"/>
    </row>
    <row r="309" spans="15:16" x14ac:dyDescent="0.3">
      <c r="O309" s="131"/>
      <c r="P309" s="131"/>
    </row>
    <row r="310" spans="15:16" x14ac:dyDescent="0.3">
      <c r="O310" s="131"/>
      <c r="P310" s="131"/>
    </row>
    <row r="311" spans="15:16" x14ac:dyDescent="0.3">
      <c r="O311" s="131"/>
      <c r="P311" s="131"/>
    </row>
    <row r="312" spans="15:16" x14ac:dyDescent="0.3">
      <c r="O312" s="131"/>
      <c r="P312" s="131"/>
    </row>
    <row r="313" spans="15:16" x14ac:dyDescent="0.3">
      <c r="O313" s="131"/>
      <c r="P313" s="131"/>
    </row>
    <row r="314" spans="15:16" x14ac:dyDescent="0.3">
      <c r="O314" s="131"/>
      <c r="P314" s="131"/>
    </row>
    <row r="315" spans="15:16" x14ac:dyDescent="0.3">
      <c r="O315" s="131"/>
      <c r="P315" s="131"/>
    </row>
    <row r="316" spans="15:16" x14ac:dyDescent="0.3">
      <c r="O316" s="131"/>
      <c r="P316" s="131"/>
    </row>
    <row r="317" spans="15:16" x14ac:dyDescent="0.3">
      <c r="O317" s="131"/>
      <c r="P317" s="131"/>
    </row>
    <row r="318" spans="15:16" x14ac:dyDescent="0.3">
      <c r="O318" s="131"/>
      <c r="P318" s="131"/>
    </row>
    <row r="319" spans="15:16" x14ac:dyDescent="0.3">
      <c r="O319" s="131"/>
      <c r="P319" s="131"/>
    </row>
    <row r="320" spans="15:16" x14ac:dyDescent="0.3">
      <c r="O320" s="131"/>
      <c r="P320" s="131"/>
    </row>
    <row r="321" spans="15:16" x14ac:dyDescent="0.3">
      <c r="O321" s="131"/>
      <c r="P321" s="131"/>
    </row>
    <row r="322" spans="15:16" x14ac:dyDescent="0.3">
      <c r="O322" s="131"/>
      <c r="P322" s="131"/>
    </row>
    <row r="323" spans="15:16" x14ac:dyDescent="0.3">
      <c r="O323" s="131"/>
      <c r="P323" s="131"/>
    </row>
    <row r="324" spans="15:16" x14ac:dyDescent="0.3">
      <c r="O324" s="131"/>
      <c r="P324" s="131"/>
    </row>
    <row r="325" spans="15:16" x14ac:dyDescent="0.3">
      <c r="O325" s="131"/>
      <c r="P325" s="131"/>
    </row>
    <row r="326" spans="15:16" x14ac:dyDescent="0.3">
      <c r="O326" s="131"/>
      <c r="P326" s="131"/>
    </row>
    <row r="327" spans="15:16" x14ac:dyDescent="0.3">
      <c r="O327" s="131"/>
      <c r="P327" s="131"/>
    </row>
    <row r="328" spans="15:16" x14ac:dyDescent="0.3">
      <c r="O328" s="131"/>
      <c r="P328" s="131"/>
    </row>
    <row r="329" spans="15:16" x14ac:dyDescent="0.3">
      <c r="O329" s="131"/>
      <c r="P329" s="131"/>
    </row>
    <row r="330" spans="15:16" x14ac:dyDescent="0.3">
      <c r="O330" s="131"/>
      <c r="P330" s="131"/>
    </row>
    <row r="331" spans="15:16" x14ac:dyDescent="0.3">
      <c r="O331" s="131"/>
      <c r="P331" s="131"/>
    </row>
    <row r="332" spans="15:16" x14ac:dyDescent="0.3">
      <c r="O332" s="131"/>
      <c r="P332" s="131"/>
    </row>
    <row r="333" spans="15:16" x14ac:dyDescent="0.3">
      <c r="O333" s="131"/>
      <c r="P333" s="131"/>
    </row>
    <row r="334" spans="15:16" x14ac:dyDescent="0.3">
      <c r="O334" s="131"/>
      <c r="P334" s="131"/>
    </row>
    <row r="335" spans="15:16" x14ac:dyDescent="0.3">
      <c r="O335" s="131"/>
      <c r="P335" s="131"/>
    </row>
    <row r="336" spans="15:16" x14ac:dyDescent="0.3">
      <c r="O336" s="131"/>
      <c r="P336" s="131"/>
    </row>
    <row r="337" spans="15:16" x14ac:dyDescent="0.3">
      <c r="O337" s="131"/>
      <c r="P337" s="131"/>
    </row>
    <row r="338" spans="15:16" x14ac:dyDescent="0.3">
      <c r="O338" s="131"/>
      <c r="P338" s="131"/>
    </row>
    <row r="339" spans="15:16" x14ac:dyDescent="0.3">
      <c r="O339" s="131"/>
      <c r="P339" s="131"/>
    </row>
    <row r="340" spans="15:16" x14ac:dyDescent="0.3">
      <c r="O340" s="131"/>
      <c r="P340" s="131"/>
    </row>
    <row r="341" spans="15:16" x14ac:dyDescent="0.3">
      <c r="O341" s="131"/>
      <c r="P341" s="131"/>
    </row>
    <row r="342" spans="15:16" x14ac:dyDescent="0.3">
      <c r="O342" s="131"/>
      <c r="P342" s="131"/>
    </row>
    <row r="343" spans="15:16" x14ac:dyDescent="0.3">
      <c r="O343" s="131"/>
      <c r="P343" s="131"/>
    </row>
    <row r="344" spans="15:16" x14ac:dyDescent="0.3">
      <c r="O344" s="131"/>
      <c r="P344" s="131"/>
    </row>
    <row r="345" spans="15:16" x14ac:dyDescent="0.3">
      <c r="O345" s="131"/>
      <c r="P345" s="131"/>
    </row>
    <row r="346" spans="15:16" x14ac:dyDescent="0.3">
      <c r="O346" s="131"/>
      <c r="P346" s="131"/>
    </row>
    <row r="347" spans="15:16" x14ac:dyDescent="0.3">
      <c r="O347" s="131"/>
      <c r="P347" s="131"/>
    </row>
    <row r="348" spans="15:16" x14ac:dyDescent="0.3">
      <c r="O348" s="131"/>
      <c r="P348" s="131"/>
    </row>
    <row r="349" spans="15:16" x14ac:dyDescent="0.3">
      <c r="O349" s="131"/>
      <c r="P349" s="131"/>
    </row>
    <row r="350" spans="15:16" x14ac:dyDescent="0.3">
      <c r="O350" s="131"/>
      <c r="P350" s="131"/>
    </row>
    <row r="351" spans="15:16" x14ac:dyDescent="0.3">
      <c r="O351" s="131"/>
      <c r="P351" s="131"/>
    </row>
    <row r="352" spans="15:16" x14ac:dyDescent="0.3">
      <c r="O352" s="131"/>
      <c r="P352" s="131"/>
    </row>
    <row r="353" spans="15:16" x14ac:dyDescent="0.3">
      <c r="O353" s="131"/>
      <c r="P353" s="131"/>
    </row>
    <row r="354" spans="15:16" x14ac:dyDescent="0.3">
      <c r="O354" s="131"/>
      <c r="P354" s="131"/>
    </row>
    <row r="355" spans="15:16" x14ac:dyDescent="0.3">
      <c r="O355" s="131"/>
      <c r="P355" s="131"/>
    </row>
    <row r="356" spans="15:16" x14ac:dyDescent="0.3">
      <c r="O356" s="131"/>
      <c r="P356" s="131"/>
    </row>
    <row r="357" spans="15:16" x14ac:dyDescent="0.3">
      <c r="O357" s="131"/>
      <c r="P357" s="131"/>
    </row>
    <row r="358" spans="15:16" x14ac:dyDescent="0.3">
      <c r="O358" s="131"/>
      <c r="P358" s="131"/>
    </row>
    <row r="359" spans="15:16" x14ac:dyDescent="0.3">
      <c r="O359" s="131"/>
      <c r="P359" s="131"/>
    </row>
    <row r="360" spans="15:16" x14ac:dyDescent="0.3">
      <c r="O360" s="131"/>
      <c r="P360" s="131"/>
    </row>
    <row r="361" spans="15:16" x14ac:dyDescent="0.3">
      <c r="O361" s="131"/>
      <c r="P361" s="131"/>
    </row>
    <row r="362" spans="15:16" x14ac:dyDescent="0.3">
      <c r="O362" s="131"/>
      <c r="P362" s="131"/>
    </row>
    <row r="363" spans="15:16" x14ac:dyDescent="0.3">
      <c r="O363" s="131"/>
      <c r="P363" s="131"/>
    </row>
    <row r="364" spans="15:16" x14ac:dyDescent="0.3">
      <c r="O364" s="131"/>
      <c r="P364" s="131"/>
    </row>
    <row r="365" spans="15:16" x14ac:dyDescent="0.3">
      <c r="O365" s="131"/>
      <c r="P365" s="131"/>
    </row>
    <row r="366" spans="15:16" x14ac:dyDescent="0.3">
      <c r="O366" s="131"/>
      <c r="P366" s="131"/>
    </row>
    <row r="367" spans="15:16" x14ac:dyDescent="0.3">
      <c r="O367" s="131"/>
      <c r="P367" s="131"/>
    </row>
    <row r="368" spans="15:16" x14ac:dyDescent="0.3">
      <c r="O368" s="131"/>
      <c r="P368" s="131"/>
    </row>
    <row r="369" spans="15:16" x14ac:dyDescent="0.3">
      <c r="O369" s="131"/>
      <c r="P369" s="131"/>
    </row>
    <row r="370" spans="15:16" x14ac:dyDescent="0.3">
      <c r="O370" s="131"/>
      <c r="P370" s="131"/>
    </row>
    <row r="371" spans="15:16" x14ac:dyDescent="0.3">
      <c r="O371" s="131"/>
      <c r="P371" s="131"/>
    </row>
    <row r="372" spans="15:16" x14ac:dyDescent="0.3">
      <c r="O372" s="131"/>
      <c r="P372" s="131"/>
    </row>
    <row r="373" spans="15:16" x14ac:dyDescent="0.3">
      <c r="O373" s="131"/>
      <c r="P373" s="131"/>
    </row>
    <row r="374" spans="15:16" x14ac:dyDescent="0.3">
      <c r="O374" s="131"/>
      <c r="P374" s="131"/>
    </row>
    <row r="375" spans="15:16" x14ac:dyDescent="0.3">
      <c r="O375" s="131"/>
      <c r="P375" s="131"/>
    </row>
    <row r="376" spans="15:16" x14ac:dyDescent="0.3">
      <c r="O376" s="131"/>
      <c r="P376" s="131"/>
    </row>
    <row r="377" spans="15:16" x14ac:dyDescent="0.3">
      <c r="O377" s="131"/>
      <c r="P377" s="131"/>
    </row>
    <row r="378" spans="15:16" x14ac:dyDescent="0.3">
      <c r="O378" s="131"/>
      <c r="P378" s="131"/>
    </row>
    <row r="379" spans="15:16" x14ac:dyDescent="0.3">
      <c r="O379" s="131"/>
      <c r="P379" s="131"/>
    </row>
    <row r="380" spans="15:16" x14ac:dyDescent="0.3">
      <c r="O380" s="131"/>
      <c r="P380" s="131"/>
    </row>
    <row r="381" spans="15:16" x14ac:dyDescent="0.3">
      <c r="O381" s="131"/>
      <c r="P381" s="131"/>
    </row>
    <row r="382" spans="15:16" x14ac:dyDescent="0.3">
      <c r="O382" s="131"/>
      <c r="P382" s="131"/>
    </row>
    <row r="383" spans="15:16" x14ac:dyDescent="0.3">
      <c r="O383" s="131"/>
      <c r="P383" s="131"/>
    </row>
    <row r="384" spans="15:16" x14ac:dyDescent="0.3">
      <c r="O384" s="131"/>
      <c r="P384" s="131"/>
    </row>
    <row r="385" spans="15:16" x14ac:dyDescent="0.3">
      <c r="O385" s="131"/>
      <c r="P385" s="131"/>
    </row>
    <row r="386" spans="15:16" x14ac:dyDescent="0.3">
      <c r="O386" s="131"/>
      <c r="P386" s="131"/>
    </row>
    <row r="387" spans="15:16" x14ac:dyDescent="0.3">
      <c r="O387" s="131"/>
      <c r="P387" s="131"/>
    </row>
    <row r="388" spans="15:16" x14ac:dyDescent="0.3">
      <c r="O388" s="131"/>
      <c r="P388" s="131"/>
    </row>
    <row r="389" spans="15:16" x14ac:dyDescent="0.3">
      <c r="O389" s="131"/>
      <c r="P389" s="131"/>
    </row>
    <row r="390" spans="15:16" x14ac:dyDescent="0.3">
      <c r="O390" s="131"/>
      <c r="P390" s="131"/>
    </row>
    <row r="391" spans="15:16" x14ac:dyDescent="0.3">
      <c r="O391" s="131"/>
      <c r="P391" s="131"/>
    </row>
    <row r="392" spans="15:16" x14ac:dyDescent="0.3">
      <c r="O392" s="131"/>
      <c r="P392" s="131"/>
    </row>
    <row r="393" spans="15:16" x14ac:dyDescent="0.3">
      <c r="O393" s="131"/>
      <c r="P393" s="131"/>
    </row>
    <row r="394" spans="15:16" x14ac:dyDescent="0.3">
      <c r="O394" s="131"/>
      <c r="P394" s="131"/>
    </row>
    <row r="395" spans="15:16" x14ac:dyDescent="0.3">
      <c r="O395" s="131"/>
      <c r="P395" s="131"/>
    </row>
    <row r="396" spans="15:16" x14ac:dyDescent="0.3">
      <c r="O396" s="131"/>
      <c r="P396" s="131"/>
    </row>
    <row r="397" spans="15:16" x14ac:dyDescent="0.3">
      <c r="O397" s="131"/>
      <c r="P397" s="131"/>
    </row>
    <row r="398" spans="15:16" x14ac:dyDescent="0.3">
      <c r="O398" s="131"/>
      <c r="P398" s="131"/>
    </row>
    <row r="399" spans="15:16" x14ac:dyDescent="0.3">
      <c r="O399" s="131"/>
      <c r="P399" s="131"/>
    </row>
    <row r="400" spans="15:16" x14ac:dyDescent="0.3">
      <c r="O400" s="131"/>
      <c r="P400" s="131"/>
    </row>
    <row r="401" spans="15:16" x14ac:dyDescent="0.3">
      <c r="O401" s="131"/>
      <c r="P401" s="131"/>
    </row>
    <row r="402" spans="15:16" x14ac:dyDescent="0.3">
      <c r="O402" s="131"/>
      <c r="P402" s="131"/>
    </row>
    <row r="403" spans="15:16" x14ac:dyDescent="0.3">
      <c r="O403" s="131"/>
      <c r="P403" s="131"/>
    </row>
    <row r="404" spans="15:16" x14ac:dyDescent="0.3">
      <c r="O404" s="131"/>
      <c r="P404" s="131"/>
    </row>
    <row r="405" spans="15:16" x14ac:dyDescent="0.3">
      <c r="O405" s="131"/>
      <c r="P405" s="131"/>
    </row>
    <row r="406" spans="15:16" x14ac:dyDescent="0.3">
      <c r="O406" s="131"/>
      <c r="P406" s="131"/>
    </row>
    <row r="407" spans="15:16" x14ac:dyDescent="0.3">
      <c r="O407" s="131"/>
      <c r="P407" s="131"/>
    </row>
    <row r="408" spans="15:16" x14ac:dyDescent="0.3">
      <c r="O408" s="131"/>
      <c r="P408" s="131"/>
    </row>
    <row r="409" spans="15:16" x14ac:dyDescent="0.3">
      <c r="O409" s="131"/>
      <c r="P409" s="131"/>
    </row>
    <row r="410" spans="15:16" x14ac:dyDescent="0.3">
      <c r="O410" s="131"/>
      <c r="P410" s="131"/>
    </row>
    <row r="411" spans="15:16" x14ac:dyDescent="0.3">
      <c r="O411" s="131"/>
      <c r="P411" s="131"/>
    </row>
    <row r="412" spans="15:16" x14ac:dyDescent="0.3">
      <c r="O412" s="131"/>
      <c r="P412" s="131"/>
    </row>
    <row r="413" spans="15:16" x14ac:dyDescent="0.3">
      <c r="O413" s="131"/>
      <c r="P413" s="131"/>
    </row>
    <row r="414" spans="15:16" x14ac:dyDescent="0.3">
      <c r="O414" s="131"/>
      <c r="P414" s="131"/>
    </row>
    <row r="415" spans="15:16" x14ac:dyDescent="0.3">
      <c r="O415" s="131"/>
      <c r="P415" s="131"/>
    </row>
    <row r="416" spans="15:16" x14ac:dyDescent="0.3">
      <c r="O416" s="131"/>
      <c r="P416" s="131"/>
    </row>
    <row r="417" spans="15:16" x14ac:dyDescent="0.3">
      <c r="O417" s="131"/>
      <c r="P417" s="131"/>
    </row>
    <row r="418" spans="15:16" x14ac:dyDescent="0.3">
      <c r="O418" s="131"/>
      <c r="P418" s="131"/>
    </row>
    <row r="419" spans="15:16" x14ac:dyDescent="0.3">
      <c r="O419" s="131"/>
      <c r="P419" s="131"/>
    </row>
    <row r="420" spans="15:16" x14ac:dyDescent="0.3">
      <c r="O420" s="131"/>
      <c r="P420" s="131"/>
    </row>
    <row r="421" spans="15:16" x14ac:dyDescent="0.3">
      <c r="O421" s="131"/>
      <c r="P421" s="131"/>
    </row>
    <row r="422" spans="15:16" x14ac:dyDescent="0.3">
      <c r="O422" s="131"/>
      <c r="P422" s="131"/>
    </row>
    <row r="423" spans="15:16" x14ac:dyDescent="0.3">
      <c r="O423" s="131"/>
      <c r="P423" s="131"/>
    </row>
    <row r="424" spans="15:16" x14ac:dyDescent="0.3">
      <c r="O424" s="131"/>
      <c r="P424" s="131"/>
    </row>
    <row r="425" spans="15:16" x14ac:dyDescent="0.3">
      <c r="O425" s="131"/>
      <c r="P425" s="131"/>
    </row>
    <row r="426" spans="15:16" x14ac:dyDescent="0.3">
      <c r="O426" s="131"/>
      <c r="P426" s="131"/>
    </row>
    <row r="427" spans="15:16" x14ac:dyDescent="0.3">
      <c r="O427" s="131"/>
      <c r="P427" s="131"/>
    </row>
    <row r="428" spans="15:16" x14ac:dyDescent="0.3">
      <c r="O428" s="131"/>
      <c r="P428" s="131"/>
    </row>
    <row r="429" spans="15:16" x14ac:dyDescent="0.3">
      <c r="O429" s="131"/>
      <c r="P429" s="131"/>
    </row>
    <row r="430" spans="15:16" x14ac:dyDescent="0.3">
      <c r="O430" s="131"/>
      <c r="P430" s="131"/>
    </row>
    <row r="431" spans="15:16" x14ac:dyDescent="0.3">
      <c r="O431" s="131"/>
      <c r="P431" s="131"/>
    </row>
    <row r="432" spans="15:16" x14ac:dyDescent="0.3">
      <c r="O432" s="131"/>
      <c r="P432" s="131"/>
    </row>
    <row r="433" spans="15:16" x14ac:dyDescent="0.3">
      <c r="O433" s="131"/>
      <c r="P433" s="131"/>
    </row>
    <row r="434" spans="15:16" x14ac:dyDescent="0.3">
      <c r="O434" s="131"/>
      <c r="P434" s="131"/>
    </row>
    <row r="435" spans="15:16" x14ac:dyDescent="0.3">
      <c r="O435" s="131"/>
      <c r="P435" s="131"/>
    </row>
    <row r="436" spans="15:16" x14ac:dyDescent="0.3">
      <c r="O436" s="131"/>
      <c r="P436" s="131"/>
    </row>
    <row r="437" spans="15:16" x14ac:dyDescent="0.3">
      <c r="O437" s="131"/>
      <c r="P437" s="131"/>
    </row>
    <row r="438" spans="15:16" x14ac:dyDescent="0.3">
      <c r="O438" s="131"/>
      <c r="P438" s="131"/>
    </row>
    <row r="439" spans="15:16" x14ac:dyDescent="0.3">
      <c r="O439" s="131"/>
      <c r="P439" s="131"/>
    </row>
    <row r="440" spans="15:16" x14ac:dyDescent="0.3">
      <c r="O440" s="131"/>
      <c r="P440" s="131"/>
    </row>
    <row r="441" spans="15:16" x14ac:dyDescent="0.3">
      <c r="O441" s="131"/>
      <c r="P441" s="131"/>
    </row>
    <row r="442" spans="15:16" x14ac:dyDescent="0.3">
      <c r="O442" s="131"/>
      <c r="P442" s="131"/>
    </row>
    <row r="443" spans="15:16" x14ac:dyDescent="0.3">
      <c r="O443" s="131"/>
      <c r="P443" s="131"/>
    </row>
    <row r="444" spans="15:16" x14ac:dyDescent="0.3">
      <c r="O444" s="131"/>
      <c r="P444" s="131"/>
    </row>
    <row r="445" spans="15:16" x14ac:dyDescent="0.3">
      <c r="O445" s="131"/>
      <c r="P445" s="131"/>
    </row>
    <row r="446" spans="15:16" x14ac:dyDescent="0.3">
      <c r="O446" s="131"/>
      <c r="P446" s="131"/>
    </row>
    <row r="447" spans="15:16" x14ac:dyDescent="0.3">
      <c r="O447" s="131"/>
      <c r="P447" s="131"/>
    </row>
    <row r="448" spans="15:16" x14ac:dyDescent="0.3">
      <c r="O448" s="131"/>
      <c r="P448" s="131"/>
    </row>
    <row r="449" spans="15:16" x14ac:dyDescent="0.3">
      <c r="O449" s="131"/>
      <c r="P449" s="131"/>
    </row>
    <row r="450" spans="15:16" x14ac:dyDescent="0.3">
      <c r="O450" s="131"/>
      <c r="P450" s="131"/>
    </row>
    <row r="451" spans="15:16" x14ac:dyDescent="0.3">
      <c r="O451" s="131"/>
      <c r="P451" s="131"/>
    </row>
    <row r="452" spans="15:16" x14ac:dyDescent="0.3">
      <c r="O452" s="131"/>
      <c r="P452" s="131"/>
    </row>
    <row r="453" spans="15:16" x14ac:dyDescent="0.3">
      <c r="O453" s="131"/>
      <c r="P453" s="131"/>
    </row>
    <row r="454" spans="15:16" x14ac:dyDescent="0.3">
      <c r="O454" s="131"/>
      <c r="P454" s="131"/>
    </row>
    <row r="455" spans="15:16" x14ac:dyDescent="0.3">
      <c r="O455" s="131"/>
      <c r="P455" s="131"/>
    </row>
    <row r="456" spans="15:16" x14ac:dyDescent="0.3">
      <c r="O456" s="131"/>
      <c r="P456" s="131"/>
    </row>
    <row r="457" spans="15:16" x14ac:dyDescent="0.3">
      <c r="O457" s="131"/>
      <c r="P457" s="131"/>
    </row>
    <row r="458" spans="15:16" x14ac:dyDescent="0.3">
      <c r="O458" s="131"/>
      <c r="P458" s="131"/>
    </row>
    <row r="459" spans="15:16" x14ac:dyDescent="0.3">
      <c r="O459" s="131"/>
      <c r="P459" s="131"/>
    </row>
    <row r="460" spans="15:16" x14ac:dyDescent="0.3">
      <c r="O460" s="131"/>
      <c r="P460" s="131"/>
    </row>
    <row r="461" spans="15:16" x14ac:dyDescent="0.3">
      <c r="O461" s="131"/>
      <c r="P461" s="131"/>
    </row>
    <row r="462" spans="15:16" x14ac:dyDescent="0.3">
      <c r="O462" s="131"/>
      <c r="P462" s="131"/>
    </row>
    <row r="463" spans="15:16" x14ac:dyDescent="0.3">
      <c r="O463" s="131"/>
      <c r="P463" s="131"/>
    </row>
    <row r="464" spans="15:16" x14ac:dyDescent="0.3">
      <c r="O464" s="131"/>
      <c r="P464" s="131"/>
    </row>
    <row r="465" spans="15:16" x14ac:dyDescent="0.3">
      <c r="O465" s="131"/>
      <c r="P465" s="131"/>
    </row>
    <row r="466" spans="15:16" x14ac:dyDescent="0.3">
      <c r="O466" s="131"/>
      <c r="P466" s="131"/>
    </row>
    <row r="467" spans="15:16" x14ac:dyDescent="0.3">
      <c r="O467" s="131"/>
      <c r="P467" s="131"/>
    </row>
    <row r="468" spans="15:16" x14ac:dyDescent="0.3">
      <c r="O468" s="131"/>
      <c r="P468" s="131"/>
    </row>
    <row r="469" spans="15:16" x14ac:dyDescent="0.3">
      <c r="O469" s="131"/>
      <c r="P469" s="131"/>
    </row>
    <row r="470" spans="15:16" x14ac:dyDescent="0.3">
      <c r="O470" s="131"/>
      <c r="P470" s="131"/>
    </row>
    <row r="471" spans="15:16" x14ac:dyDescent="0.3">
      <c r="O471" s="131"/>
      <c r="P471" s="131"/>
    </row>
    <row r="472" spans="15:16" x14ac:dyDescent="0.3">
      <c r="O472" s="131"/>
      <c r="P472" s="131"/>
    </row>
    <row r="473" spans="15:16" x14ac:dyDescent="0.3">
      <c r="O473" s="131"/>
      <c r="P473" s="131"/>
    </row>
    <row r="474" spans="15:16" x14ac:dyDescent="0.3">
      <c r="O474" s="131"/>
      <c r="P474" s="131"/>
    </row>
    <row r="475" spans="15:16" x14ac:dyDescent="0.3">
      <c r="O475" s="131"/>
      <c r="P475" s="131"/>
    </row>
    <row r="476" spans="15:16" x14ac:dyDescent="0.3">
      <c r="O476" s="131"/>
      <c r="P476" s="131"/>
    </row>
    <row r="477" spans="15:16" x14ac:dyDescent="0.3">
      <c r="O477" s="131"/>
      <c r="P477" s="131"/>
    </row>
    <row r="478" spans="15:16" x14ac:dyDescent="0.3">
      <c r="O478" s="131"/>
      <c r="P478" s="131"/>
    </row>
    <row r="479" spans="15:16" x14ac:dyDescent="0.3">
      <c r="O479" s="131"/>
      <c r="P479" s="131"/>
    </row>
    <row r="480" spans="15:16" x14ac:dyDescent="0.3">
      <c r="O480" s="131"/>
      <c r="P480" s="131"/>
    </row>
    <row r="481" spans="15:16" x14ac:dyDescent="0.3">
      <c r="O481" s="131"/>
      <c r="P481" s="131"/>
    </row>
    <row r="482" spans="15:16" x14ac:dyDescent="0.3">
      <c r="O482" s="131"/>
      <c r="P482" s="131"/>
    </row>
    <row r="483" spans="15:16" x14ac:dyDescent="0.3">
      <c r="O483" s="131"/>
      <c r="P483" s="131"/>
    </row>
    <row r="484" spans="15:16" x14ac:dyDescent="0.3">
      <c r="O484" s="131"/>
      <c r="P484" s="131"/>
    </row>
    <row r="485" spans="15:16" x14ac:dyDescent="0.3">
      <c r="O485" s="131"/>
      <c r="P485" s="131"/>
    </row>
    <row r="486" spans="15:16" x14ac:dyDescent="0.3">
      <c r="O486" s="131"/>
      <c r="P486" s="131"/>
    </row>
    <row r="487" spans="15:16" x14ac:dyDescent="0.3">
      <c r="O487" s="131"/>
      <c r="P487" s="131"/>
    </row>
    <row r="488" spans="15:16" x14ac:dyDescent="0.3">
      <c r="O488" s="131"/>
      <c r="P488" s="131"/>
    </row>
    <row r="489" spans="15:16" x14ac:dyDescent="0.3">
      <c r="O489" s="131"/>
      <c r="P489" s="131"/>
    </row>
    <row r="490" spans="15:16" x14ac:dyDescent="0.3">
      <c r="O490" s="131"/>
      <c r="P490" s="131"/>
    </row>
    <row r="491" spans="15:16" x14ac:dyDescent="0.3">
      <c r="O491" s="131"/>
      <c r="P491" s="131"/>
    </row>
    <row r="492" spans="15:16" x14ac:dyDescent="0.3">
      <c r="O492" s="131"/>
      <c r="P492" s="131"/>
    </row>
    <row r="493" spans="15:16" x14ac:dyDescent="0.3">
      <c r="O493" s="131"/>
      <c r="P493" s="131"/>
    </row>
    <row r="494" spans="15:16" x14ac:dyDescent="0.3">
      <c r="O494" s="131"/>
      <c r="P494" s="131"/>
    </row>
    <row r="495" spans="15:16" x14ac:dyDescent="0.3">
      <c r="O495" s="131"/>
      <c r="P495" s="131"/>
    </row>
    <row r="496" spans="15:16" x14ac:dyDescent="0.3">
      <c r="O496" s="131"/>
      <c r="P496" s="131"/>
    </row>
    <row r="497" spans="15:16" x14ac:dyDescent="0.3">
      <c r="O497" s="131"/>
      <c r="P497" s="131"/>
    </row>
    <row r="498" spans="15:16" x14ac:dyDescent="0.3">
      <c r="O498" s="131"/>
      <c r="P498" s="131"/>
    </row>
    <row r="499" spans="15:16" x14ac:dyDescent="0.3">
      <c r="O499" s="131"/>
      <c r="P499" s="131"/>
    </row>
    <row r="500" spans="15:16" x14ac:dyDescent="0.3">
      <c r="O500" s="131"/>
      <c r="P500" s="131"/>
    </row>
    <row r="501" spans="15:16" x14ac:dyDescent="0.3">
      <c r="O501" s="131"/>
      <c r="P501" s="131"/>
    </row>
    <row r="502" spans="15:16" x14ac:dyDescent="0.3">
      <c r="O502" s="131"/>
      <c r="P502" s="131"/>
    </row>
    <row r="503" spans="15:16" x14ac:dyDescent="0.3">
      <c r="O503" s="131"/>
      <c r="P503" s="131"/>
    </row>
    <row r="504" spans="15:16" x14ac:dyDescent="0.3">
      <c r="O504" s="131"/>
      <c r="P504" s="131"/>
    </row>
    <row r="505" spans="15:16" x14ac:dyDescent="0.3">
      <c r="O505" s="131"/>
      <c r="P505" s="131"/>
    </row>
    <row r="506" spans="15:16" x14ac:dyDescent="0.3">
      <c r="O506" s="131"/>
      <c r="P506" s="131"/>
    </row>
    <row r="507" spans="15:16" x14ac:dyDescent="0.3">
      <c r="O507" s="131"/>
      <c r="P507" s="131"/>
    </row>
    <row r="508" spans="15:16" x14ac:dyDescent="0.3">
      <c r="O508" s="131"/>
      <c r="P508" s="131"/>
    </row>
    <row r="509" spans="15:16" x14ac:dyDescent="0.3">
      <c r="O509" s="131"/>
      <c r="P509" s="131"/>
    </row>
    <row r="510" spans="15:16" x14ac:dyDescent="0.3">
      <c r="O510" s="131"/>
      <c r="P510" s="131"/>
    </row>
    <row r="511" spans="15:16" x14ac:dyDescent="0.3">
      <c r="O511" s="131"/>
      <c r="P511" s="131"/>
    </row>
    <row r="512" spans="15:16" x14ac:dyDescent="0.3">
      <c r="O512" s="131"/>
      <c r="P512" s="131"/>
    </row>
    <row r="513" spans="15:16" x14ac:dyDescent="0.3">
      <c r="O513" s="131"/>
      <c r="P513" s="131"/>
    </row>
    <row r="514" spans="15:16" x14ac:dyDescent="0.3">
      <c r="O514" s="131"/>
      <c r="P514" s="131"/>
    </row>
    <row r="515" spans="15:16" x14ac:dyDescent="0.3">
      <c r="O515" s="131"/>
      <c r="P515" s="131"/>
    </row>
    <row r="516" spans="15:16" x14ac:dyDescent="0.3">
      <c r="O516" s="131"/>
      <c r="P516" s="131"/>
    </row>
    <row r="517" spans="15:16" x14ac:dyDescent="0.3">
      <c r="O517" s="131"/>
      <c r="P517" s="131"/>
    </row>
    <row r="518" spans="15:16" x14ac:dyDescent="0.3">
      <c r="O518" s="131"/>
      <c r="P518" s="131"/>
    </row>
    <row r="519" spans="15:16" x14ac:dyDescent="0.3">
      <c r="O519" s="131"/>
      <c r="P519" s="131"/>
    </row>
    <row r="520" spans="15:16" x14ac:dyDescent="0.3">
      <c r="O520" s="131"/>
      <c r="P520" s="131"/>
    </row>
    <row r="521" spans="15:16" x14ac:dyDescent="0.3">
      <c r="O521" s="131"/>
      <c r="P521" s="131"/>
    </row>
    <row r="522" spans="15:16" x14ac:dyDescent="0.3">
      <c r="O522" s="131"/>
      <c r="P522" s="131"/>
    </row>
    <row r="523" spans="15:16" x14ac:dyDescent="0.3">
      <c r="O523" s="131"/>
      <c r="P523" s="131"/>
    </row>
    <row r="524" spans="15:16" x14ac:dyDescent="0.3">
      <c r="O524" s="131"/>
      <c r="P524" s="131"/>
    </row>
  </sheetData>
  <sheetProtection algorithmName="SHA-512" hashValue="Bi0TOeZUBiiOIWrwpflO8lvTp/ilaEyblR4YZrV7sOSfrwYVbP3SSDXkBsqZNkNJy9kXZqf+ACDMbTcnU+U1Gg==" saltValue="/HDq922JGGKXZ2Vevy6bgg==" spinCount="100000" sheet="1" objects="1" scenarios="1" formatCells="0" formatColumns="0" formatRows="0"/>
  <mergeCells count="8">
    <mergeCell ref="B60:L60"/>
    <mergeCell ref="B61:L61"/>
    <mergeCell ref="B2:L2"/>
    <mergeCell ref="B3:L3"/>
    <mergeCell ref="B56:L56"/>
    <mergeCell ref="B57:L57"/>
    <mergeCell ref="B58:L58"/>
    <mergeCell ref="B59:L59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69BB-9A42-C04F-B778-45A157FE3B69}">
  <dimension ref="B1:P30"/>
  <sheetViews>
    <sheetView zoomScale="90" zoomScaleNormal="90" workbookViewId="0">
      <selection activeCell="B29" sqref="B29:E29"/>
    </sheetView>
  </sheetViews>
  <sheetFormatPr defaultColWidth="11.5546875" defaultRowHeight="14.4" x14ac:dyDescent="0.3"/>
  <cols>
    <col min="1" max="1" width="5.6640625" customWidth="1"/>
    <col min="2" max="2" width="60.109375" customWidth="1"/>
    <col min="3" max="6" width="20.6640625" customWidth="1"/>
    <col min="7" max="7" width="31.6640625" customWidth="1"/>
  </cols>
  <sheetData>
    <row r="1" spans="2:16" ht="15" thickBot="1" x14ac:dyDescent="0.35"/>
    <row r="2" spans="2:16" s="130" customFormat="1" ht="55.2" customHeight="1" thickBot="1" x14ac:dyDescent="0.45">
      <c r="B2" s="242" t="s">
        <v>196</v>
      </c>
      <c r="C2" s="243"/>
      <c r="D2" s="243"/>
      <c r="E2" s="243"/>
      <c r="F2" s="243"/>
      <c r="G2" s="244"/>
      <c r="H2" s="146"/>
      <c r="I2" s="146"/>
      <c r="J2" s="146"/>
      <c r="K2" s="146"/>
      <c r="L2" s="146"/>
      <c r="M2" s="129"/>
      <c r="O2" s="131"/>
      <c r="P2" s="131"/>
    </row>
    <row r="3" spans="2:16" s="130" customFormat="1" ht="21" x14ac:dyDescent="0.4">
      <c r="B3" s="147"/>
      <c r="C3" s="147"/>
      <c r="D3" s="147"/>
      <c r="E3" s="147"/>
      <c r="F3" s="147"/>
      <c r="G3" s="147"/>
      <c r="H3" s="146"/>
      <c r="I3" s="146"/>
      <c r="J3" s="146"/>
      <c r="K3" s="146"/>
      <c r="L3" s="146"/>
      <c r="M3" s="129"/>
      <c r="O3" s="131"/>
      <c r="P3" s="131"/>
    </row>
    <row r="4" spans="2:16" ht="94.5" customHeight="1" x14ac:dyDescent="0.3">
      <c r="B4" s="105" t="s">
        <v>38</v>
      </c>
      <c r="C4" s="107" t="s">
        <v>103</v>
      </c>
      <c r="D4" s="107" t="s">
        <v>192</v>
      </c>
      <c r="E4" s="107" t="s">
        <v>197</v>
      </c>
      <c r="F4" s="106" t="s">
        <v>193</v>
      </c>
      <c r="G4" s="107" t="s">
        <v>194</v>
      </c>
    </row>
    <row r="5" spans="2:16" ht="40.200000000000003" customHeight="1" x14ac:dyDescent="0.3">
      <c r="B5" s="148" t="s">
        <v>195</v>
      </c>
      <c r="C5" s="149">
        <f>'Cenová ponuka'!J26</f>
        <v>0</v>
      </c>
      <c r="D5" s="155"/>
      <c r="E5" s="156"/>
      <c r="F5" s="155"/>
      <c r="G5" s="155"/>
    </row>
    <row r="6" spans="2:16" ht="40.200000000000003" customHeight="1" x14ac:dyDescent="0.3">
      <c r="B6" s="260" t="s">
        <v>145</v>
      </c>
      <c r="C6" s="261"/>
      <c r="D6" s="261"/>
      <c r="E6" s="261"/>
      <c r="F6" s="262"/>
      <c r="G6" s="150"/>
    </row>
    <row r="7" spans="2:16" ht="97.5" customHeight="1" x14ac:dyDescent="0.3">
      <c r="B7" s="151" t="s">
        <v>38</v>
      </c>
      <c r="C7" s="120" t="s">
        <v>151</v>
      </c>
      <c r="D7" s="152" t="s">
        <v>192</v>
      </c>
      <c r="E7" s="152" t="s">
        <v>197</v>
      </c>
      <c r="F7" s="153" t="s">
        <v>193</v>
      </c>
    </row>
    <row r="8" spans="2:16" ht="40.200000000000003" customHeight="1" x14ac:dyDescent="0.3">
      <c r="B8" s="108" t="s">
        <v>152</v>
      </c>
      <c r="C8" s="149">
        <f>'Cenová ponuka'!J29</f>
        <v>0</v>
      </c>
      <c r="D8" s="155"/>
      <c r="E8" s="155"/>
      <c r="F8" s="155"/>
    </row>
    <row r="9" spans="2:16" ht="40.200000000000003" customHeight="1" x14ac:dyDescent="0.3">
      <c r="B9" s="108" t="s">
        <v>154</v>
      </c>
      <c r="C9" s="149">
        <f>'Cenová ponuka'!J30</f>
        <v>0</v>
      </c>
      <c r="D9" s="155"/>
      <c r="E9" s="155"/>
      <c r="F9" s="155"/>
    </row>
    <row r="10" spans="2:16" ht="40.200000000000003" customHeight="1" x14ac:dyDescent="0.3">
      <c r="B10" s="108" t="s">
        <v>155</v>
      </c>
      <c r="C10" s="149">
        <f>'Cenová ponuka'!J31</f>
        <v>0</v>
      </c>
      <c r="D10" s="155"/>
      <c r="E10" s="155"/>
      <c r="F10" s="155"/>
    </row>
    <row r="11" spans="2:16" ht="40.200000000000003" customHeight="1" x14ac:dyDescent="0.3">
      <c r="B11" s="108" t="s">
        <v>156</v>
      </c>
      <c r="C11" s="149">
        <f>'Cenová ponuka'!J32</f>
        <v>0</v>
      </c>
      <c r="D11" s="155"/>
      <c r="E11" s="155"/>
      <c r="F11" s="155"/>
    </row>
    <row r="12" spans="2:16" ht="40.200000000000003" customHeight="1" x14ac:dyDescent="0.3">
      <c r="B12" s="108" t="s">
        <v>157</v>
      </c>
      <c r="C12" s="149">
        <f>'Cenová ponuka'!J33</f>
        <v>0</v>
      </c>
      <c r="D12" s="155"/>
      <c r="E12" s="155"/>
      <c r="F12" s="155"/>
    </row>
    <row r="13" spans="2:16" ht="40.200000000000003" customHeight="1" x14ac:dyDescent="0.3">
      <c r="B13" s="108" t="s">
        <v>158</v>
      </c>
      <c r="C13" s="149">
        <f>'Cenová ponuka'!J34</f>
        <v>0</v>
      </c>
      <c r="D13" s="155"/>
      <c r="E13" s="155"/>
      <c r="F13" s="155"/>
    </row>
    <row r="14" spans="2:16" ht="40.200000000000003" customHeight="1" x14ac:dyDescent="0.3">
      <c r="B14" s="108" t="s">
        <v>159</v>
      </c>
      <c r="C14" s="149">
        <f>'Cenová ponuka'!J35</f>
        <v>0</v>
      </c>
      <c r="D14" s="155"/>
      <c r="E14" s="155"/>
      <c r="F14" s="155"/>
    </row>
    <row r="15" spans="2:16" ht="40.200000000000003" customHeight="1" x14ac:dyDescent="0.3">
      <c r="B15" s="108" t="s">
        <v>160</v>
      </c>
      <c r="C15" s="149">
        <f>'Cenová ponuka'!J36</f>
        <v>0</v>
      </c>
      <c r="D15" s="155"/>
      <c r="E15" s="155"/>
      <c r="F15" s="155"/>
    </row>
    <row r="16" spans="2:16" ht="70.95" customHeight="1" x14ac:dyDescent="0.3">
      <c r="B16" s="108" t="s">
        <v>162</v>
      </c>
      <c r="C16" s="149">
        <f>'Cenová ponuka'!J37</f>
        <v>0</v>
      </c>
      <c r="D16" s="155"/>
      <c r="E16" s="155"/>
      <c r="F16" s="155"/>
    </row>
    <row r="17" spans="2:6" ht="72" customHeight="1" x14ac:dyDescent="0.3">
      <c r="B17" s="108" t="s">
        <v>164</v>
      </c>
      <c r="C17" s="149">
        <f>'Cenová ponuka'!J38</f>
        <v>0</v>
      </c>
      <c r="D17" s="155"/>
      <c r="E17" s="155"/>
      <c r="F17" s="155"/>
    </row>
    <row r="18" spans="2:6" ht="72" customHeight="1" x14ac:dyDescent="0.3">
      <c r="B18" s="108" t="s">
        <v>165</v>
      </c>
      <c r="C18" s="149">
        <f>'Cenová ponuka'!J39</f>
        <v>0</v>
      </c>
      <c r="D18" s="155"/>
      <c r="E18" s="155"/>
      <c r="F18" s="155"/>
    </row>
    <row r="19" spans="2:6" ht="40.200000000000003" customHeight="1" x14ac:dyDescent="0.3">
      <c r="B19" s="263" t="s">
        <v>169</v>
      </c>
      <c r="C19" s="263"/>
      <c r="D19" s="263"/>
      <c r="E19" s="263"/>
      <c r="F19" s="263"/>
    </row>
    <row r="20" spans="2:6" ht="96" customHeight="1" x14ac:dyDescent="0.3">
      <c r="B20" s="105" t="s">
        <v>38</v>
      </c>
      <c r="C20" s="120" t="s">
        <v>103</v>
      </c>
      <c r="D20" s="152" t="s">
        <v>192</v>
      </c>
      <c r="E20" s="152" t="s">
        <v>197</v>
      </c>
      <c r="F20" s="153" t="s">
        <v>193</v>
      </c>
    </row>
    <row r="21" spans="2:6" ht="40.200000000000003" customHeight="1" x14ac:dyDescent="0.3">
      <c r="B21" s="108" t="s">
        <v>172</v>
      </c>
      <c r="C21" s="149">
        <f>'Cenová ponuka'!J43</f>
        <v>0</v>
      </c>
      <c r="D21" s="155"/>
      <c r="E21" s="155"/>
      <c r="F21" s="155"/>
    </row>
    <row r="22" spans="2:6" ht="40.200000000000003" customHeight="1" x14ac:dyDescent="0.3">
      <c r="B22" s="108" t="s">
        <v>173</v>
      </c>
      <c r="C22" s="149">
        <f>'Cenová ponuka'!J44</f>
        <v>0</v>
      </c>
      <c r="D22" s="155"/>
      <c r="E22" s="155"/>
      <c r="F22" s="155"/>
    </row>
    <row r="23" spans="2:6" ht="40.200000000000003" customHeight="1" x14ac:dyDescent="0.3">
      <c r="B23" s="108" t="s">
        <v>174</v>
      </c>
      <c r="C23" s="149">
        <f>'Cenová ponuka'!J45</f>
        <v>0</v>
      </c>
      <c r="D23" s="155"/>
      <c r="E23" s="155"/>
      <c r="F23" s="155"/>
    </row>
    <row r="24" spans="2:6" ht="40.200000000000003" customHeight="1" x14ac:dyDescent="0.3">
      <c r="B24" s="108" t="s">
        <v>175</v>
      </c>
      <c r="C24" s="149">
        <f>'Cenová ponuka'!J46</f>
        <v>0</v>
      </c>
      <c r="D24" s="155"/>
      <c r="E24" s="155"/>
      <c r="F24" s="155"/>
    </row>
    <row r="25" spans="2:6" ht="40.200000000000003" customHeight="1" x14ac:dyDescent="0.3">
      <c r="B25" s="108" t="s">
        <v>176</v>
      </c>
      <c r="C25" s="149">
        <f>'Cenová ponuka'!J47</f>
        <v>0</v>
      </c>
      <c r="D25" s="155"/>
      <c r="E25" s="155"/>
      <c r="F25" s="155"/>
    </row>
    <row r="26" spans="2:6" ht="40.200000000000003" customHeight="1" x14ac:dyDescent="0.3">
      <c r="B26" s="108" t="s">
        <v>177</v>
      </c>
      <c r="C26" s="149">
        <f>'Cenová ponuka'!J48</f>
        <v>0</v>
      </c>
      <c r="D26" s="155"/>
      <c r="E26" s="155"/>
      <c r="F26" s="155"/>
    </row>
    <row r="27" spans="2:6" ht="40.200000000000003" customHeight="1" x14ac:dyDescent="0.3">
      <c r="B27" s="108" t="s">
        <v>178</v>
      </c>
      <c r="C27" s="149">
        <f>'Cenová ponuka'!J49</f>
        <v>0</v>
      </c>
      <c r="D27" s="155"/>
      <c r="E27" s="155"/>
      <c r="F27" s="155"/>
    </row>
    <row r="28" spans="2:6" ht="40.200000000000003" customHeight="1" x14ac:dyDescent="0.3">
      <c r="B28" s="154" t="s">
        <v>202</v>
      </c>
      <c r="C28" s="149">
        <f>'Cenová ponuka'!J50</f>
        <v>0</v>
      </c>
      <c r="D28" s="155"/>
      <c r="E28" s="155"/>
      <c r="F28" s="155"/>
    </row>
    <row r="29" spans="2:6" ht="40.200000000000003" customHeight="1" x14ac:dyDescent="0.3">
      <c r="B29" s="154" t="s">
        <v>203</v>
      </c>
      <c r="C29" s="149">
        <f>'Cenová ponuka'!J51</f>
        <v>0</v>
      </c>
      <c r="D29" s="155"/>
      <c r="E29" s="155"/>
      <c r="F29" s="155"/>
    </row>
    <row r="30" spans="2:6" ht="40.200000000000003" customHeight="1" x14ac:dyDescent="0.3">
      <c r="B30" s="108" t="s">
        <v>182</v>
      </c>
      <c r="C30" s="149">
        <f>'Cenová ponuka'!J52</f>
        <v>0</v>
      </c>
      <c r="D30" s="155"/>
      <c r="E30" s="155"/>
      <c r="F30" s="155"/>
    </row>
  </sheetData>
  <sheetProtection algorithmName="SHA-512" hashValue="l0rM2HBBi49GIlxCF829rhHndu6Uxs6u0VkefwXuunnJoBWxA3CBZw7FRzbZqprpX/PAKmiOMDIzr7r/S5wukQ==" saltValue="TNgFweAlr6G+myWjG/o6lA==" spinCount="100000" sheet="1" objects="1" scenarios="1" formatCells="0" formatColumns="0" formatRows="0"/>
  <mergeCells count="3">
    <mergeCell ref="B6:F6"/>
    <mergeCell ref="B19:F19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44"/>
  <sheetViews>
    <sheetView zoomScaleNormal="100" workbookViewId="0">
      <selection activeCell="O23" sqref="O23"/>
    </sheetView>
  </sheetViews>
  <sheetFormatPr defaultColWidth="9.109375" defaultRowHeight="14.4" x14ac:dyDescent="0.3"/>
  <cols>
    <col min="1" max="1" width="5.6640625" customWidth="1"/>
    <col min="2" max="2" width="38.6640625" customWidth="1"/>
    <col min="3" max="3" width="7.44140625" customWidth="1"/>
    <col min="4" max="4" width="28.44140625" customWidth="1"/>
    <col min="5" max="5" width="29" customWidth="1"/>
    <col min="6" max="6" width="28.33203125" customWidth="1"/>
  </cols>
  <sheetData>
    <row r="1" spans="2:6" ht="15" thickBot="1" x14ac:dyDescent="0.35"/>
    <row r="2" spans="2:6" ht="51" customHeight="1" thickBot="1" x14ac:dyDescent="0.35">
      <c r="B2" s="291" t="s">
        <v>191</v>
      </c>
      <c r="C2" s="292"/>
      <c r="D2" s="292"/>
      <c r="E2" s="292"/>
      <c r="F2" s="293"/>
    </row>
    <row r="3" spans="2:6" ht="15" thickBot="1" x14ac:dyDescent="0.35">
      <c r="B3" s="276"/>
      <c r="C3" s="276"/>
      <c r="D3" s="276"/>
      <c r="E3" s="276"/>
      <c r="F3" s="276"/>
    </row>
    <row r="4" spans="2:6" x14ac:dyDescent="0.3">
      <c r="B4" s="157" t="s">
        <v>26</v>
      </c>
      <c r="C4" s="294"/>
      <c r="D4" s="294"/>
      <c r="E4" s="294"/>
      <c r="F4" s="295"/>
    </row>
    <row r="5" spans="2:6" x14ac:dyDescent="0.3">
      <c r="B5" s="158" t="s">
        <v>27</v>
      </c>
      <c r="C5" s="264"/>
      <c r="D5" s="264"/>
      <c r="E5" s="264"/>
      <c r="F5" s="265"/>
    </row>
    <row r="6" spans="2:6" x14ac:dyDescent="0.3">
      <c r="B6" s="158" t="s">
        <v>28</v>
      </c>
      <c r="C6" s="264"/>
      <c r="D6" s="264"/>
      <c r="E6" s="264"/>
      <c r="F6" s="265"/>
    </row>
    <row r="7" spans="2:6" x14ac:dyDescent="0.3">
      <c r="B7" s="158" t="s">
        <v>29</v>
      </c>
      <c r="C7" s="264"/>
      <c r="D7" s="264"/>
      <c r="E7" s="264"/>
      <c r="F7" s="265"/>
    </row>
    <row r="8" spans="2:6" x14ac:dyDescent="0.3">
      <c r="B8" s="158" t="s">
        <v>30</v>
      </c>
      <c r="C8" s="264"/>
      <c r="D8" s="264"/>
      <c r="E8" s="264"/>
      <c r="F8" s="265"/>
    </row>
    <row r="9" spans="2:6" x14ac:dyDescent="0.3">
      <c r="B9" s="158" t="s">
        <v>31</v>
      </c>
      <c r="C9" s="264"/>
      <c r="D9" s="264"/>
      <c r="E9" s="264"/>
      <c r="F9" s="265"/>
    </row>
    <row r="10" spans="2:6" ht="15" thickBot="1" x14ac:dyDescent="0.35">
      <c r="B10" s="159" t="s">
        <v>32</v>
      </c>
      <c r="C10" s="272" t="s">
        <v>190</v>
      </c>
      <c r="D10" s="273"/>
      <c r="E10" s="274"/>
      <c r="F10" s="275"/>
    </row>
    <row r="11" spans="2:6" ht="15" thickBot="1" x14ac:dyDescent="0.35">
      <c r="B11" s="276"/>
      <c r="C11" s="276"/>
      <c r="D11" s="276"/>
      <c r="E11" s="276"/>
      <c r="F11" s="276"/>
    </row>
    <row r="12" spans="2:6" ht="30" customHeight="1" x14ac:dyDescent="0.3">
      <c r="B12" s="277" t="s">
        <v>33</v>
      </c>
      <c r="C12" s="278"/>
      <c r="D12" s="278"/>
      <c r="E12" s="278"/>
      <c r="F12" s="279"/>
    </row>
    <row r="13" spans="2:6" ht="31.5" customHeight="1" x14ac:dyDescent="0.3">
      <c r="B13" s="280" t="s">
        <v>34</v>
      </c>
      <c r="C13" s="281"/>
      <c r="D13" s="281"/>
      <c r="E13" s="281"/>
      <c r="F13" s="187"/>
    </row>
    <row r="14" spans="2:6" ht="30" customHeight="1" x14ac:dyDescent="0.3">
      <c r="B14" s="280" t="s">
        <v>35</v>
      </c>
      <c r="C14" s="281"/>
      <c r="D14" s="281"/>
      <c r="E14" s="281"/>
      <c r="F14" s="187"/>
    </row>
    <row r="15" spans="2:6" ht="30" customHeight="1" x14ac:dyDescent="0.3">
      <c r="B15" s="282" t="s">
        <v>36</v>
      </c>
      <c r="C15" s="283"/>
      <c r="D15" s="283"/>
      <c r="E15" s="283"/>
      <c r="F15" s="187"/>
    </row>
    <row r="16" spans="2:6" ht="45.75" customHeight="1" thickBot="1" x14ac:dyDescent="0.35">
      <c r="B16" s="296" t="s">
        <v>95</v>
      </c>
      <c r="C16" s="297"/>
      <c r="D16" s="297"/>
      <c r="E16" s="297"/>
      <c r="F16" s="188"/>
    </row>
    <row r="17" spans="2:6" ht="15" thickBot="1" x14ac:dyDescent="0.35">
      <c r="B17" s="276"/>
      <c r="C17" s="276"/>
      <c r="D17" s="276"/>
      <c r="E17" s="276"/>
      <c r="F17" s="276"/>
    </row>
    <row r="18" spans="2:6" ht="21.6" thickBot="1" x14ac:dyDescent="0.35">
      <c r="B18" s="160" t="s">
        <v>198</v>
      </c>
      <c r="C18" s="269" t="str">
        <f>'Zákl. nastavenie'!C4</f>
        <v>Cena za predmet zákazky</v>
      </c>
      <c r="D18" s="270"/>
      <c r="E18" s="270"/>
      <c r="F18" s="271"/>
    </row>
    <row r="19" spans="2:6" x14ac:dyDescent="0.3">
      <c r="B19" s="318" t="s">
        <v>79</v>
      </c>
      <c r="C19" s="319"/>
      <c r="D19" s="319"/>
      <c r="E19" s="161" t="s">
        <v>80</v>
      </c>
      <c r="F19" s="162" t="s">
        <v>81</v>
      </c>
    </row>
    <row r="20" spans="2:6" ht="15" thickBot="1" x14ac:dyDescent="0.35">
      <c r="B20" s="320"/>
      <c r="C20" s="321"/>
      <c r="D20" s="321"/>
      <c r="E20" s="163">
        <f>'Zákl. nastavenie'!F4</f>
        <v>0</v>
      </c>
      <c r="F20" s="164">
        <f>'Zákl. nastavenie'!E4</f>
        <v>2004000</v>
      </c>
    </row>
    <row r="21" spans="2:6" ht="29.4" thickBot="1" x14ac:dyDescent="0.35">
      <c r="B21" s="165" t="s">
        <v>38</v>
      </c>
      <c r="C21" s="166" t="s">
        <v>39</v>
      </c>
      <c r="D21" s="167" t="s">
        <v>40</v>
      </c>
      <c r="E21" s="168" t="s">
        <v>41</v>
      </c>
      <c r="F21" s="169" t="s">
        <v>42</v>
      </c>
    </row>
    <row r="22" spans="2:6" ht="30.75" customHeight="1" thickBot="1" x14ac:dyDescent="0.4">
      <c r="B22" s="170" t="s">
        <v>77</v>
      </c>
      <c r="C22" s="171">
        <v>1</v>
      </c>
      <c r="D22" s="172">
        <f>'Cenová ponuka'!K54</f>
        <v>0</v>
      </c>
      <c r="E22" s="173">
        <f>IF(C$10="Som platcom DPH",D22*0.2,0)</f>
        <v>0</v>
      </c>
      <c r="F22" s="174">
        <f>SUM(D22+E22)*C22</f>
        <v>0</v>
      </c>
    </row>
    <row r="23" spans="2:6" ht="15" thickBot="1" x14ac:dyDescent="0.35">
      <c r="B23" s="298" t="s">
        <v>22</v>
      </c>
      <c r="C23" s="299"/>
      <c r="D23" s="300"/>
      <c r="E23" s="301"/>
      <c r="F23" s="175">
        <f>SUM(F22:F22)</f>
        <v>0</v>
      </c>
    </row>
    <row r="24" spans="2:6" ht="18.600000000000001" thickBot="1" x14ac:dyDescent="0.4">
      <c r="B24" s="176" t="s">
        <v>201</v>
      </c>
      <c r="C24" s="302">
        <f>F23</f>
        <v>0</v>
      </c>
      <c r="D24" s="302"/>
      <c r="E24" s="302"/>
      <c r="F24" s="303"/>
    </row>
    <row r="25" spans="2:6" ht="15" thickBot="1" x14ac:dyDescent="0.35">
      <c r="B25" s="304"/>
      <c r="C25" s="305"/>
      <c r="D25" s="305"/>
      <c r="E25" s="305"/>
      <c r="F25" s="306"/>
    </row>
    <row r="26" spans="2:6" ht="21.6" thickBot="1" x14ac:dyDescent="0.35">
      <c r="B26" s="177" t="s">
        <v>199</v>
      </c>
      <c r="C26" s="270" t="str">
        <f>'Zákl. nastavenie'!C5</f>
        <v>Garantovaná hodinová mzda pracovníka</v>
      </c>
      <c r="D26" s="270"/>
      <c r="E26" s="270"/>
      <c r="F26" s="271"/>
    </row>
    <row r="27" spans="2:6" ht="30.75" customHeight="1" x14ac:dyDescent="0.3">
      <c r="B27" s="178" t="s">
        <v>37</v>
      </c>
      <c r="C27" s="325" t="s">
        <v>82</v>
      </c>
      <c r="D27" s="326"/>
      <c r="E27" s="179" t="s">
        <v>85</v>
      </c>
      <c r="F27" s="180" t="s">
        <v>86</v>
      </c>
    </row>
    <row r="28" spans="2:6" ht="15" thickBot="1" x14ac:dyDescent="0.35">
      <c r="B28" s="181" t="str">
        <f>'Zákl. nastavenie'!G5</f>
        <v>čím viac, tým lepšie</v>
      </c>
      <c r="C28" s="284">
        <f>'Zákl. nastavenie'!H5</f>
        <v>60000</v>
      </c>
      <c r="D28" s="285"/>
      <c r="E28" s="182">
        <f>'Zákl. nastavenie'!F5</f>
        <v>4.3099999999999996</v>
      </c>
      <c r="F28" s="183">
        <f>'Zákl. nastavenie'!E5</f>
        <v>9</v>
      </c>
    </row>
    <row r="29" spans="2:6" ht="15" thickBot="1" x14ac:dyDescent="0.35">
      <c r="B29" s="327" t="s">
        <v>43</v>
      </c>
      <c r="C29" s="328"/>
      <c r="D29" s="328"/>
      <c r="E29" s="329"/>
      <c r="F29" s="184" t="s">
        <v>44</v>
      </c>
    </row>
    <row r="30" spans="2:6" ht="31.5" customHeight="1" thickBot="1" x14ac:dyDescent="0.4">
      <c r="B30" s="330" t="s">
        <v>93</v>
      </c>
      <c r="C30" s="331"/>
      <c r="D30" s="331"/>
      <c r="E30" s="331"/>
      <c r="F30" s="189">
        <v>4.3099999999999996</v>
      </c>
    </row>
    <row r="31" spans="2:6" ht="18.600000000000001" thickBot="1" x14ac:dyDescent="0.4">
      <c r="B31" s="266" t="s">
        <v>78</v>
      </c>
      <c r="C31" s="267"/>
      <c r="D31" s="267"/>
      <c r="E31" s="268"/>
      <c r="F31" s="185">
        <f>IF(B28="čím menej, tým lepšie",(-(F28-F30)*(C28/(F28-E28))),-(F30-E28)*(C28/(F28-E28)))</f>
        <v>0</v>
      </c>
    </row>
    <row r="32" spans="2:6" ht="15" thickBot="1" x14ac:dyDescent="0.35">
      <c r="B32" s="304"/>
      <c r="C32" s="305"/>
      <c r="D32" s="305"/>
      <c r="E32" s="305"/>
      <c r="F32" s="306"/>
    </row>
    <row r="33" spans="2:6" ht="21.6" thickBot="1" x14ac:dyDescent="0.35">
      <c r="B33" s="160" t="s">
        <v>200</v>
      </c>
      <c r="C33" s="269" t="str">
        <f>'Zákl. nastavenie'!C6</f>
        <v>Skúsenosti zodpovedného zástupcu poskytovateľa služieb</v>
      </c>
      <c r="D33" s="270"/>
      <c r="E33" s="270"/>
      <c r="F33" s="271"/>
    </row>
    <row r="34" spans="2:6" ht="29.25" customHeight="1" x14ac:dyDescent="0.3">
      <c r="B34" s="178" t="s">
        <v>37</v>
      </c>
      <c r="C34" s="325" t="s">
        <v>82</v>
      </c>
      <c r="D34" s="326"/>
      <c r="E34" s="179" t="s">
        <v>85</v>
      </c>
      <c r="F34" s="180" t="s">
        <v>86</v>
      </c>
    </row>
    <row r="35" spans="2:6" ht="15" thickBot="1" x14ac:dyDescent="0.35">
      <c r="B35" s="181" t="str">
        <f>'Zákl. nastavenie'!G6</f>
        <v>žiadna</v>
      </c>
      <c r="C35" s="284">
        <f>'Zákl. nastavenie'!H6</f>
        <v>12000</v>
      </c>
      <c r="D35" s="285"/>
      <c r="E35" s="182">
        <f>'Zákl. nastavenie'!F6</f>
        <v>0</v>
      </c>
      <c r="F35" s="183">
        <f>'Zákl. nastavenie'!E6</f>
        <v>45</v>
      </c>
    </row>
    <row r="36" spans="2:6" ht="15" thickBot="1" x14ac:dyDescent="0.35">
      <c r="B36" s="286" t="s">
        <v>43</v>
      </c>
      <c r="C36" s="287"/>
      <c r="D36" s="287"/>
      <c r="E36" s="287"/>
      <c r="F36" s="184" t="s">
        <v>44</v>
      </c>
    </row>
    <row r="37" spans="2:6" ht="33.75" customHeight="1" thickBot="1" x14ac:dyDescent="0.4">
      <c r="B37" s="288" t="s">
        <v>94</v>
      </c>
      <c r="C37" s="289"/>
      <c r="D37" s="289"/>
      <c r="E37" s="290"/>
      <c r="F37" s="189">
        <v>0</v>
      </c>
    </row>
    <row r="38" spans="2:6" ht="18.600000000000001" thickBot="1" x14ac:dyDescent="0.4">
      <c r="B38" s="266" t="s">
        <v>78</v>
      </c>
      <c r="C38" s="267"/>
      <c r="D38" s="267"/>
      <c r="E38" s="268"/>
      <c r="F38" s="185">
        <f>IF(B35="čím menej, tým lepšie",(-(F35-F37)*(C35/(F35-E35))),-(F37-E35)*(C35/(F35-E35)))</f>
        <v>0</v>
      </c>
    </row>
    <row r="39" spans="2:6" x14ac:dyDescent="0.3">
      <c r="B39" s="276"/>
      <c r="C39" s="276"/>
      <c r="D39" s="276"/>
      <c r="E39" s="276"/>
      <c r="F39" s="276"/>
    </row>
    <row r="40" spans="2:6" ht="15" thickBot="1" x14ac:dyDescent="0.35"/>
    <row r="41" spans="2:6" ht="21.6" thickBot="1" x14ac:dyDescent="0.45">
      <c r="B41" s="322" t="s">
        <v>83</v>
      </c>
      <c r="C41" s="323"/>
      <c r="D41" s="323"/>
      <c r="E41" s="324"/>
      <c r="F41" s="186">
        <f>C24+F31+F38</f>
        <v>0</v>
      </c>
    </row>
    <row r="42" spans="2:6" ht="15" thickBot="1" x14ac:dyDescent="0.35">
      <c r="B42" s="307"/>
      <c r="C42" s="308"/>
      <c r="D42" s="308"/>
      <c r="E42" s="308"/>
      <c r="F42" s="309"/>
    </row>
    <row r="43" spans="2:6" x14ac:dyDescent="0.3">
      <c r="B43" s="310" t="s">
        <v>45</v>
      </c>
      <c r="C43" s="312" t="s">
        <v>46</v>
      </c>
      <c r="D43" s="312"/>
      <c r="E43" s="314" t="s">
        <v>47</v>
      </c>
      <c r="F43" s="315"/>
    </row>
    <row r="44" spans="2:6" ht="15" thickBot="1" x14ac:dyDescent="0.35">
      <c r="B44" s="311"/>
      <c r="C44" s="313"/>
      <c r="D44" s="313"/>
      <c r="E44" s="316"/>
      <c r="F44" s="317"/>
    </row>
  </sheetData>
  <sheetProtection algorithmName="SHA-512" hashValue="mlbPiEDrChFFyExHoQmSSQUK0lE45U1QVhFhiaXGYiCe6VyjTRSo6XT3ASBKibBQm1yyrxvfv0dvNH+l8jNCAA==" saltValue="/XzZJKeTkW4NtX3+7R8kFQ==" spinCount="100000" sheet="1" objects="1" scenarios="1" formatCells="0" formatColumns="0" formatRows="0"/>
  <mergeCells count="42">
    <mergeCell ref="B42:F42"/>
    <mergeCell ref="B43:B44"/>
    <mergeCell ref="C43:D44"/>
    <mergeCell ref="E43:F44"/>
    <mergeCell ref="B19:D19"/>
    <mergeCell ref="B20:D20"/>
    <mergeCell ref="B31:E31"/>
    <mergeCell ref="B41:E41"/>
    <mergeCell ref="C26:F26"/>
    <mergeCell ref="C28:D28"/>
    <mergeCell ref="C27:D27"/>
    <mergeCell ref="B29:E29"/>
    <mergeCell ref="B30:E30"/>
    <mergeCell ref="B32:F32"/>
    <mergeCell ref="C33:F33"/>
    <mergeCell ref="C34:D34"/>
    <mergeCell ref="B39:F39"/>
    <mergeCell ref="B16:E16"/>
    <mergeCell ref="B17:F17"/>
    <mergeCell ref="B23:E23"/>
    <mergeCell ref="C24:F24"/>
    <mergeCell ref="B25:F25"/>
    <mergeCell ref="B2:F2"/>
    <mergeCell ref="B3:F3"/>
    <mergeCell ref="C4:F4"/>
    <mergeCell ref="C5:F5"/>
    <mergeCell ref="C6:F6"/>
    <mergeCell ref="C7:F7"/>
    <mergeCell ref="B38:E38"/>
    <mergeCell ref="C18:F18"/>
    <mergeCell ref="C8:F8"/>
    <mergeCell ref="C9:F9"/>
    <mergeCell ref="C10:D10"/>
    <mergeCell ref="E10:F10"/>
    <mergeCell ref="B11:F11"/>
    <mergeCell ref="B12:F12"/>
    <mergeCell ref="B13:E13"/>
    <mergeCell ref="B14:E14"/>
    <mergeCell ref="B15:E15"/>
    <mergeCell ref="C35:D35"/>
    <mergeCell ref="B36:E36"/>
    <mergeCell ref="B37:E37"/>
  </mergeCells>
  <dataValidations count="3">
    <dataValidation type="list" allowBlank="1" showInputMessage="1" showErrorMessage="1" sqref="C10" xr:uid="{CACC827A-9BDE-4D68-BE0A-714B664E9FFF}">
      <formula1>"Som platcom DPH,Nie som platcom DPH"</formula1>
    </dataValidation>
    <dataValidation type="decimal" allowBlank="1" showInputMessage="1" showErrorMessage="1" error="Hodnota v tejto bunke môže byť medzi 4,31 a 9,00." promptTitle="Upozornenie" prompt="Hodnota v tejto bunke môže byť medzi 4,31 a 9,00." sqref="F30" xr:uid="{DF555328-7AF1-46D1-9EEB-2B692D2F2160}">
      <formula1>E28</formula1>
      <formula2>F28</formula2>
    </dataValidation>
    <dataValidation type="whole" allowBlank="1" showInputMessage="1" showErrorMessage="1" error="Maximálny počet bodov, ktoré je možné získať je 45." promptTitle="Upozornenie" prompt="Maximálny počet bodov, ktoré je možné získať je 45." sqref="F37" xr:uid="{E1DD7D17-2EB2-4405-9E47-A7DBB0B0F0F4}">
      <formula1>0</formula1>
      <formula2>45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1478280</xdr:colOff>
                    <xdr:row>13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5</xdr:col>
                    <xdr:colOff>1280160</xdr:colOff>
                    <xdr:row>14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1295400</xdr:colOff>
                    <xdr:row>15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7620</xdr:colOff>
                    <xdr:row>15</xdr:row>
                    <xdr:rowOff>0</xdr:rowOff>
                  </from>
                  <to>
                    <xdr:col>5</xdr:col>
                    <xdr:colOff>1188720</xdr:colOff>
                    <xdr:row>15</xdr:row>
                    <xdr:rowOff>556260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I8" sqref="I8"/>
    </sheetView>
  </sheetViews>
  <sheetFormatPr defaultColWidth="8.6640625" defaultRowHeight="14.4" x14ac:dyDescent="0.3"/>
  <cols>
    <col min="1" max="1" width="3.6640625" customWidth="1"/>
    <col min="2" max="2" width="98.44140625" customWidth="1"/>
  </cols>
  <sheetData>
    <row r="1" spans="2:2" ht="15" thickBot="1" x14ac:dyDescent="0.35"/>
    <row r="2" spans="2:2" ht="42.75" customHeight="1" x14ac:dyDescent="0.3">
      <c r="B2" s="3" t="s">
        <v>48</v>
      </c>
    </row>
    <row r="3" spans="2:2" x14ac:dyDescent="0.3">
      <c r="B3" s="4"/>
    </row>
    <row r="4" spans="2:2" x14ac:dyDescent="0.3">
      <c r="B4" s="10" t="s">
        <v>49</v>
      </c>
    </row>
    <row r="5" spans="2:2" x14ac:dyDescent="0.3">
      <c r="B5" s="4"/>
    </row>
    <row r="6" spans="2:2" x14ac:dyDescent="0.3">
      <c r="B6" s="11" t="s">
        <v>50</v>
      </c>
    </row>
    <row r="7" spans="2:2" x14ac:dyDescent="0.3">
      <c r="B7" s="12"/>
    </row>
    <row r="8" spans="2:2" ht="60.75" customHeight="1" x14ac:dyDescent="0.3">
      <c r="B8" s="5" t="s">
        <v>51</v>
      </c>
    </row>
    <row r="9" spans="2:2" x14ac:dyDescent="0.3">
      <c r="B9" s="5"/>
    </row>
    <row r="10" spans="2:2" x14ac:dyDescent="0.3">
      <c r="B10" s="5" t="s">
        <v>52</v>
      </c>
    </row>
    <row r="11" spans="2:2" x14ac:dyDescent="0.3">
      <c r="B11" s="5" t="s">
        <v>53</v>
      </c>
    </row>
    <row r="12" spans="2:2" x14ac:dyDescent="0.3">
      <c r="B12" s="5" t="s">
        <v>54</v>
      </c>
    </row>
    <row r="13" spans="2:2" x14ac:dyDescent="0.3">
      <c r="B13" s="5" t="s">
        <v>55</v>
      </c>
    </row>
    <row r="14" spans="2:2" x14ac:dyDescent="0.3">
      <c r="B14" s="5" t="s">
        <v>56</v>
      </c>
    </row>
    <row r="15" spans="2:2" x14ac:dyDescent="0.3">
      <c r="B15" s="5" t="s">
        <v>57</v>
      </c>
    </row>
    <row r="16" spans="2:2" x14ac:dyDescent="0.3">
      <c r="B16" s="5" t="s">
        <v>58</v>
      </c>
    </row>
    <row r="17" spans="2:2" ht="28.8" x14ac:dyDescent="0.3">
      <c r="B17" s="5" t="s">
        <v>59</v>
      </c>
    </row>
    <row r="18" spans="2:2" x14ac:dyDescent="0.3">
      <c r="B18" s="5" t="s">
        <v>60</v>
      </c>
    </row>
    <row r="19" spans="2:2" x14ac:dyDescent="0.3">
      <c r="B19" s="5" t="s">
        <v>61</v>
      </c>
    </row>
    <row r="20" spans="2:2" x14ac:dyDescent="0.3">
      <c r="B20" s="5" t="s">
        <v>62</v>
      </c>
    </row>
    <row r="21" spans="2:2" ht="28.8" x14ac:dyDescent="0.3">
      <c r="B21" s="5" t="s">
        <v>63</v>
      </c>
    </row>
    <row r="22" spans="2:2" x14ac:dyDescent="0.3">
      <c r="B22" s="5" t="s">
        <v>64</v>
      </c>
    </row>
    <row r="23" spans="2:2" x14ac:dyDescent="0.3">
      <c r="B23" s="6"/>
    </row>
    <row r="24" spans="2:2" ht="57.6" x14ac:dyDescent="0.3">
      <c r="B24" s="5" t="s">
        <v>65</v>
      </c>
    </row>
    <row r="25" spans="2:2" ht="13.5" customHeight="1" x14ac:dyDescent="0.3">
      <c r="B25" s="5"/>
    </row>
    <row r="26" spans="2:2" ht="28.8" x14ac:dyDescent="0.3">
      <c r="B26" s="5" t="s">
        <v>66</v>
      </c>
    </row>
    <row r="27" spans="2:2" ht="15" thickBot="1" x14ac:dyDescent="0.35">
      <c r="B27" s="13"/>
    </row>
  </sheetData>
  <sheetProtection algorithmName="SHA-512" hashValue="Six5MSGPDMXtAjIsGtNcLG5dPmujPoV1iu73qx/xvM7JKANe4Cm8wYIKpH11Ut1vkcYdgGq4TMTDnkouKQXMnw==" saltValue="budrVkKyR8j41f+p+57Bvw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opLeftCell="A8" workbookViewId="0">
      <selection activeCell="B29" sqref="B29"/>
    </sheetView>
  </sheetViews>
  <sheetFormatPr defaultColWidth="8.6640625" defaultRowHeight="14.4" x14ac:dyDescent="0.3"/>
  <cols>
    <col min="1" max="1" width="3.109375" customWidth="1"/>
    <col min="2" max="2" width="98.44140625" customWidth="1"/>
  </cols>
  <sheetData>
    <row r="1" spans="2:2" ht="15" thickBot="1" x14ac:dyDescent="0.35"/>
    <row r="2" spans="2:2" ht="42.75" customHeight="1" x14ac:dyDescent="0.3">
      <c r="B2" s="3" t="s">
        <v>67</v>
      </c>
    </row>
    <row r="3" spans="2:2" x14ac:dyDescent="0.3">
      <c r="B3" s="4"/>
    </row>
    <row r="4" spans="2:2" x14ac:dyDescent="0.3">
      <c r="B4" s="5" t="s">
        <v>49</v>
      </c>
    </row>
    <row r="5" spans="2:2" x14ac:dyDescent="0.3">
      <c r="B5" s="6"/>
    </row>
    <row r="6" spans="2:2" x14ac:dyDescent="0.3">
      <c r="B6" s="7" t="s">
        <v>50</v>
      </c>
    </row>
    <row r="7" spans="2:2" x14ac:dyDescent="0.3">
      <c r="B7" s="5"/>
    </row>
    <row r="8" spans="2:2" ht="60.75" customHeight="1" x14ac:dyDescent="0.3">
      <c r="B8" s="5" t="s">
        <v>68</v>
      </c>
    </row>
    <row r="9" spans="2:2" x14ac:dyDescent="0.3">
      <c r="B9" s="5" t="s">
        <v>69</v>
      </c>
    </row>
    <row r="10" spans="2:2" x14ac:dyDescent="0.3">
      <c r="B10" s="8"/>
    </row>
    <row r="11" spans="2:2" ht="28.8" x14ac:dyDescent="0.3">
      <c r="B11" s="5" t="s">
        <v>70</v>
      </c>
    </row>
    <row r="12" spans="2:2" x14ac:dyDescent="0.3">
      <c r="B12" s="5"/>
    </row>
    <row r="13" spans="2:2" ht="28.8" x14ac:dyDescent="0.3">
      <c r="B13" s="5" t="s">
        <v>71</v>
      </c>
    </row>
    <row r="14" spans="2:2" x14ac:dyDescent="0.3">
      <c r="B14" s="5"/>
    </row>
    <row r="15" spans="2:2" ht="28.8" x14ac:dyDescent="0.3">
      <c r="B15" s="5" t="s">
        <v>72</v>
      </c>
    </row>
    <row r="16" spans="2:2" x14ac:dyDescent="0.3">
      <c r="B16" s="5"/>
    </row>
    <row r="17" spans="2:2" ht="57.6" x14ac:dyDescent="0.3">
      <c r="B17" s="5" t="s">
        <v>73</v>
      </c>
    </row>
    <row r="18" spans="2:2" x14ac:dyDescent="0.3">
      <c r="B18" s="5"/>
    </row>
    <row r="19" spans="2:2" ht="72" x14ac:dyDescent="0.3">
      <c r="B19" s="5" t="s">
        <v>74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sheetProtection algorithmName="SHA-512" hashValue="DHyeDKXZyftRt1ahTUTU47WOFhVt+ZVIS/D/retnvu9hera3R3A1uAWVcSo/jZrbJsrUGpjtnIWAEELVsLGiQg==" saltValue="j+ZyJ8yLqNLLj0uqrtXDw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e4b31099-8163-4ac9-ab84-be06feeb7ef4"/>
    <ds:schemaRef ds:uri="bb3d1ceb-ec91-4593-ab49-8ce9533748d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2890EF6-46E6-4925-825E-16C6E8BB8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Zákl. nastavenie</vt:lpstr>
      <vt:lpstr>Cenová ponuka</vt:lpstr>
      <vt:lpstr>Rozbor cenovej ponuky</vt:lpstr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Pudiš Ivan, Mgr.</cp:lastModifiedBy>
  <cp:revision/>
  <dcterms:created xsi:type="dcterms:W3CDTF">2022-09-22T09:41:16Z</dcterms:created>
  <dcterms:modified xsi:type="dcterms:W3CDTF">2024-05-30T14:19:13Z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