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RVO1/Shared Documents/Upratovacie služby/SP akt/"/>
    </mc:Choice>
  </mc:AlternateContent>
  <xr:revisionPtr revIDLastSave="304" documentId="13_ncr:1_{43C22AF8-E1B6-45F4-9DAF-8E51DAF962FE}" xr6:coauthVersionLast="47" xr6:coauthVersionMax="47" xr10:uidLastSave="{A3BBD74F-5F28-45B8-8D98-71855A898879}"/>
  <bookViews>
    <workbookView xWindow="-108" yWindow="-108" windowWidth="30936" windowHeight="16896" firstSheet="1" activeTab="1" xr2:uid="{89D3062A-3E8C-407B-A16C-9D1AA0F43D56}"/>
  </bookViews>
  <sheets>
    <sheet name="Zákl. nastavenie" sheetId="7" state="hidden" r:id="rId1"/>
    <sheet name="Cenová ponuka" sheetId="13" r:id="rId2"/>
    <sheet name="Rozbor cenovej ponuky" sheetId="12" r:id="rId3"/>
    <sheet name="Návrh na plnenie kritérií" sheetId="8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" i="13" l="1"/>
  <c r="J44" i="13" s="1"/>
  <c r="C25" i="12" s="1"/>
  <c r="I43" i="13"/>
  <c r="J43" i="13" s="1"/>
  <c r="C24" i="12" s="1"/>
  <c r="I42" i="13"/>
  <c r="K42" i="13" s="1"/>
  <c r="L42" i="13" s="1"/>
  <c r="I41" i="13"/>
  <c r="J41" i="13" s="1"/>
  <c r="C22" i="12" s="1"/>
  <c r="I40" i="13"/>
  <c r="K40" i="13" s="1"/>
  <c r="L40" i="13" s="1"/>
  <c r="I39" i="13"/>
  <c r="J39" i="13" s="1"/>
  <c r="C20" i="12" s="1"/>
  <c r="I38" i="13"/>
  <c r="K38" i="13" s="1"/>
  <c r="L38" i="13" s="1"/>
  <c r="I37" i="13"/>
  <c r="J37" i="13" s="1"/>
  <c r="C18" i="12" s="1"/>
  <c r="I36" i="13"/>
  <c r="J36" i="13" s="1"/>
  <c r="C17" i="12" s="1"/>
  <c r="J32" i="13"/>
  <c r="C14" i="12" s="1"/>
  <c r="I32" i="13"/>
  <c r="K32" i="13" s="1"/>
  <c r="L32" i="13" s="1"/>
  <c r="I31" i="13"/>
  <c r="J31" i="13" s="1"/>
  <c r="C13" i="12" s="1"/>
  <c r="I30" i="13"/>
  <c r="K30" i="13" s="1"/>
  <c r="L30" i="13" s="1"/>
  <c r="I29" i="13"/>
  <c r="J29" i="13" s="1"/>
  <c r="C11" i="12" s="1"/>
  <c r="I28" i="13"/>
  <c r="K28" i="13" s="1"/>
  <c r="L28" i="13" s="1"/>
  <c r="I27" i="13"/>
  <c r="J27" i="13" s="1"/>
  <c r="C9" i="12" s="1"/>
  <c r="I26" i="13"/>
  <c r="K26" i="13" s="1"/>
  <c r="I22" i="13"/>
  <c r="J22" i="13" s="1"/>
  <c r="I21" i="13"/>
  <c r="K21" i="13" s="1"/>
  <c r="L21" i="13" s="1"/>
  <c r="I20" i="13"/>
  <c r="J20" i="13" s="1"/>
  <c r="I19" i="13"/>
  <c r="J19" i="13" s="1"/>
  <c r="I18" i="13"/>
  <c r="J18" i="13" s="1"/>
  <c r="I17" i="13"/>
  <c r="J17" i="13" s="1"/>
  <c r="I16" i="13"/>
  <c r="J16" i="13" s="1"/>
  <c r="I15" i="13"/>
  <c r="J15" i="13" s="1"/>
  <c r="I14" i="13"/>
  <c r="J14" i="13" s="1"/>
  <c r="I13" i="13"/>
  <c r="J13" i="13" s="1"/>
  <c r="I12" i="13"/>
  <c r="J12" i="13" s="1"/>
  <c r="I11" i="13"/>
  <c r="J11" i="13" s="1"/>
  <c r="I10" i="13"/>
  <c r="J10" i="13" s="1"/>
  <c r="I9" i="13"/>
  <c r="J9" i="13" s="1"/>
  <c r="I8" i="13"/>
  <c r="J8" i="13" s="1"/>
  <c r="I7" i="13"/>
  <c r="J7" i="13" s="1"/>
  <c r="E35" i="7"/>
  <c r="E36" i="7"/>
  <c r="E50" i="7"/>
  <c r="E49" i="7"/>
  <c r="E37" i="7"/>
  <c r="G34" i="7"/>
  <c r="H34" i="7" s="1"/>
  <c r="C35" i="8"/>
  <c r="C28" i="8"/>
  <c r="E20" i="8"/>
  <c r="F20" i="8"/>
  <c r="F35" i="8"/>
  <c r="E35" i="8"/>
  <c r="B35" i="8"/>
  <c r="C33" i="8"/>
  <c r="F28" i="8"/>
  <c r="E28" i="8"/>
  <c r="B28" i="8"/>
  <c r="C26" i="8"/>
  <c r="C18" i="8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K39" i="13" l="1"/>
  <c r="L39" i="13" s="1"/>
  <c r="J30" i="13"/>
  <c r="C12" i="12" s="1"/>
  <c r="K44" i="13"/>
  <c r="L44" i="13" s="1"/>
  <c r="J42" i="13"/>
  <c r="C23" i="12" s="1"/>
  <c r="J26" i="13"/>
  <c r="C8" i="12" s="1"/>
  <c r="K36" i="13"/>
  <c r="L36" i="13" s="1"/>
  <c r="K16" i="13"/>
  <c r="L16" i="13" s="1"/>
  <c r="J40" i="13"/>
  <c r="C21" i="12" s="1"/>
  <c r="K12" i="13"/>
  <c r="L12" i="13" s="1"/>
  <c r="K20" i="13"/>
  <c r="L20" i="13" s="1"/>
  <c r="K37" i="13"/>
  <c r="L37" i="13" s="1"/>
  <c r="J28" i="13"/>
  <c r="C10" i="12" s="1"/>
  <c r="K9" i="13"/>
  <c r="L9" i="13" s="1"/>
  <c r="K13" i="13"/>
  <c r="L13" i="13" s="1"/>
  <c r="K17" i="13"/>
  <c r="L17" i="13" s="1"/>
  <c r="J38" i="13"/>
  <c r="C19" i="12" s="1"/>
  <c r="K43" i="13"/>
  <c r="L43" i="13" s="1"/>
  <c r="K22" i="13"/>
  <c r="L22" i="13" s="1"/>
  <c r="K10" i="13"/>
  <c r="L10" i="13" s="1"/>
  <c r="K14" i="13"/>
  <c r="L14" i="13" s="1"/>
  <c r="K18" i="13"/>
  <c r="L18" i="13" s="1"/>
  <c r="K41" i="13"/>
  <c r="L41" i="13" s="1"/>
  <c r="K8" i="13"/>
  <c r="L8" i="13" s="1"/>
  <c r="K7" i="13"/>
  <c r="L7" i="13" s="1"/>
  <c r="K11" i="13"/>
  <c r="L11" i="13" s="1"/>
  <c r="K15" i="13"/>
  <c r="L15" i="13" s="1"/>
  <c r="K19" i="13"/>
  <c r="L19" i="13" s="1"/>
  <c r="I23" i="13"/>
  <c r="J23" i="13" s="1"/>
  <c r="C5" i="12" s="1"/>
  <c r="K31" i="13"/>
  <c r="L31" i="13" s="1"/>
  <c r="K27" i="13"/>
  <c r="L27" i="13" s="1"/>
  <c r="K29" i="13"/>
  <c r="L29" i="13" s="1"/>
  <c r="J21" i="13"/>
  <c r="L26" i="13"/>
  <c r="F31" i="8"/>
  <c r="F38" i="8"/>
  <c r="J49" i="7"/>
  <c r="F34" i="7"/>
  <c r="F49" i="7"/>
  <c r="K23" i="13" l="1"/>
  <c r="L45" i="13"/>
  <c r="K45" i="13"/>
  <c r="L47" i="13"/>
  <c r="L23" i="13"/>
  <c r="K47" i="13"/>
  <c r="L33" i="13"/>
  <c r="K33" i="13"/>
  <c r="H14" i="7"/>
  <c r="I7" i="7" s="1"/>
  <c r="H49" i="7"/>
  <c r="D22" i="8" l="1"/>
  <c r="E22" i="8" s="1"/>
  <c r="F22" i="8" s="1"/>
  <c r="F23" i="8" s="1"/>
  <c r="C24" i="8" s="1"/>
  <c r="F41" i="8" s="1"/>
  <c r="J52" i="7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Mgr.</author>
  </authors>
  <commentList>
    <comment ref="D22" authorId="0" shapeId="0" xr:uid="{3C6D324B-9CD9-4F1D-9763-6A95D1027306}">
      <text>
        <r>
          <rPr>
            <sz val="9"/>
            <color indexed="81"/>
            <rFont val="Segoe UI"/>
            <family val="2"/>
            <charset val="238"/>
          </rPr>
          <t>hodnota v tejto bunke je automaticky doplnená excelom na základe cien vyplnených v hárku "Cenová ponuka"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<sst xmlns="http://schemas.openxmlformats.org/spreadsheetml/2006/main" count="344" uniqueCount="192">
  <si>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</si>
  <si>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</si>
  <si>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</si>
  <si>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</si>
  <si>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</si>
  <si>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</si>
  <si>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</si>
  <si>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</si>
  <si>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</si>
  <si>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</si>
  <si>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</si>
  <si>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</si>
  <si>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</si>
  <si>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</si>
  <si>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</si>
  <si>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</si>
  <si>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</si>
  <si>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</si>
  <si>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</si>
  <si>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</si>
  <si>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</si>
  <si>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</si>
  <si>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</si>
  <si>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</si>
  <si>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</si>
  <si>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</si>
  <si>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</si>
  <si>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</si>
  <si>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</si>
  <si>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</si>
  <si>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</si>
  <si>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</si>
  <si>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</si>
  <si>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</si>
  <si>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</si>
  <si>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</si>
  <si>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</si>
  <si>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</si>
  <si>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</si>
  <si>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Počet kusov</t>
  </si>
  <si>
    <t>Suma v EUR bez DPH</t>
  </si>
  <si>
    <t>Výška DPH</t>
  </si>
  <si>
    <t>Suma v EUR s DPH na všetky kusy</t>
  </si>
  <si>
    <t>Popis kritéria</t>
  </si>
  <si>
    <t>Ponuka uchádzača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</si>
  <si>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</si>
  <si>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</si>
  <si>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</si>
  <si>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</si>
  <si>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</si>
  <si>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</si>
  <si>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</si>
  <si>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</si>
  <si>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</si>
  <si>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</si>
  <si>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</si>
  <si>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</si>
  <si>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</si>
  <si>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</si>
  <si>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</si>
  <si>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</si>
  <si>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</si>
  <si>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</si>
  <si>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</si>
  <si>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</si>
  <si>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</si>
  <si>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</si>
  <si>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</si>
  <si>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</si>
  <si>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</si>
  <si>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</si>
  <si>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</si>
  <si>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</si>
  <si>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</si>
  <si>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</si>
  <si>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</si>
  <si>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</si>
  <si>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Cena za celý predmet zákazky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</si>
  <si>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</si>
  <si>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</si>
  <si>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</si>
  <si>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</si>
  <si>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</si>
  <si>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Celková cena na účely hodnotenia ponúk:</t>
  </si>
  <si>
    <t>žiadna</t>
  </si>
  <si>
    <t>Minimálna hodnota kritéria</t>
  </si>
  <si>
    <t>Maximálna hodnota kritéria</t>
  </si>
  <si>
    <t>čím viac, tým lepšie</t>
  </si>
  <si>
    <t>Cena za predmet zákazky</t>
  </si>
  <si>
    <t>Garantovaná hodinová mzda pracovníka</t>
  </si>
  <si>
    <t>Skúsenosti zodpovedného zástupcu poskytovateľa služieb</t>
  </si>
  <si>
    <t>výška</t>
  </si>
  <si>
    <t>počet</t>
  </si>
  <si>
    <t>Uchádzač uvedie garantovanú hodinovú mzdu, ktorá bude počas trvania zákazky vyplácaná pracovníkom podieľajúcim sa na plnení zákazky. Podrobne pozri časť C súťažnýc podkladov.</t>
  </si>
  <si>
    <t>Uchádzač uvedie počet bodov získaných v dotazníkoch spokojnosti. Podrobne pozri časť C súťažných podkladov.</t>
  </si>
  <si>
    <r>
      <t xml:space="preserve">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</si>
  <si>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Merná jednotka</t>
  </si>
  <si>
    <t>Druh podlahy</t>
  </si>
  <si>
    <t xml:space="preserve"> Jednotková cena bez DPH </t>
  </si>
  <si>
    <t>Cena spolu bez DPH za 1 mesiac</t>
  </si>
  <si>
    <t>Cena spolu s DPH za 1 mesiac</t>
  </si>
  <si>
    <t>Cena spolu za 48 mesiacov bez DPH</t>
  </si>
  <si>
    <t>Cena spolu za 48 mesiacov s DPH</t>
  </si>
  <si>
    <t>Kancelárie (vysávanie, umývanie)</t>
  </si>
  <si>
    <t>m2</t>
  </si>
  <si>
    <t>1x týždenne</t>
  </si>
  <si>
    <t>Chodby (vysávanie, strojové umývanie)</t>
  </si>
  <si>
    <t>Schodiská (vysávanie, umývanie)</t>
  </si>
  <si>
    <t>Zábradlia (umývanie)</t>
  </si>
  <si>
    <t>Kovová konštrukcia, madlá</t>
  </si>
  <si>
    <t>Kuchynky (vysávanie, umývanie)</t>
  </si>
  <si>
    <t>1x denne</t>
  </si>
  <si>
    <t>Sociálne zariadenia + sprchy (vysávanie, umývanie, čistenie a leštenie zrkadiel)</t>
  </si>
  <si>
    <t>súbor</t>
  </si>
  <si>
    <t>Sklady (vysávanie, umývanie)</t>
  </si>
  <si>
    <t>1x mesačne</t>
  </si>
  <si>
    <t>Zasadacie miestnosti (vysávanie, umývanie)</t>
  </si>
  <si>
    <t>ks</t>
  </si>
  <si>
    <t>Stoly – utieranie prachu</t>
  </si>
  <si>
    <t>Parapety, skrine do 1,5m  a nad 1,5m a vyššie (utieranie prachu)</t>
  </si>
  <si>
    <t>Vrátnica umytie/vysávanie podlahy, umytie sklených výplní</t>
  </si>
  <si>
    <t>Sanita (obkladačky, vypínače) max. do 250 m2</t>
  </si>
  <si>
    <t>Smetné koše,(vynášanie odpadkov do  kontajnerov)</t>
  </si>
  <si>
    <t>Dezinfekcia kľučiek obojstranne</t>
  </si>
  <si>
    <t>paušálny poplatok</t>
  </si>
  <si>
    <t xml:space="preserve"> </t>
  </si>
  <si>
    <r>
      <t xml:space="preserve">MIMORIADNE upratovacie služby - </t>
    </r>
    <r>
      <rPr>
        <sz val="14"/>
        <color theme="1"/>
        <rFont val="Calibri"/>
        <family val="2"/>
      </rPr>
      <t>fakturované na základe objednávky</t>
    </r>
  </si>
  <si>
    <r>
      <t>Aktuálny počet</t>
    </r>
    <r>
      <rPr>
        <b/>
        <sz val="12"/>
        <color rgb="FFFF0000"/>
        <rFont val="Calibri"/>
        <family val="2"/>
      </rPr>
      <t xml:space="preserve"> </t>
    </r>
  </si>
  <si>
    <t>Plocha/m2; ks, hod. (predpokladané množstvo)</t>
  </si>
  <si>
    <t>Cena spolu bez DPH za 1 rok</t>
  </si>
  <si>
    <t>Cena spolu s DPH za 1 rok</t>
  </si>
  <si>
    <t>Okná, rámy so sklenou výplňou obojstranne (čistenie, leštenie vrátane medziokenia)</t>
  </si>
  <si>
    <t>1x ročne</t>
  </si>
  <si>
    <t>Tepovanie čalúneného nábytku (jedno miesto na sedenie =1ks)</t>
  </si>
  <si>
    <t>Čistenie kuchynských liniek (vonkajšie, vnútorné)</t>
  </si>
  <si>
    <t>Čistenie/utieranie dverí vrátane rámov</t>
  </si>
  <si>
    <t>Čistenie chladničiek (vonkajšie, vnútorné)</t>
  </si>
  <si>
    <r>
      <t xml:space="preserve">SLUŽBY PODĽA AKTUÁLNYCH POTRIEB - </t>
    </r>
    <r>
      <rPr>
        <sz val="14"/>
        <color theme="1"/>
        <rFont val="Calibri"/>
        <family val="2"/>
      </rPr>
      <t>fakturované na základe objednávky</t>
    </r>
    <r>
      <rPr>
        <b/>
        <sz val="14"/>
        <color theme="1"/>
        <rFont val="Calibri"/>
        <family val="2"/>
      </rPr>
      <t xml:space="preserve"> </t>
    </r>
  </si>
  <si>
    <t xml:space="preserve">Pranie a žehlenie obrusov </t>
  </si>
  <si>
    <t>Pranie a žehlenie závesov</t>
  </si>
  <si>
    <t>Pranie a žehlenie záclon</t>
  </si>
  <si>
    <t>Pranie a žehlenie uterákov</t>
  </si>
  <si>
    <t>Pranie a žehlenie utierok</t>
  </si>
  <si>
    <t>Čistenie  odťahových el. ventilátorov na stene (rozmontovanie, vyčistenie, zmontovanie)</t>
  </si>
  <si>
    <t>Ometanie pavučín</t>
  </si>
  <si>
    <t>hod</t>
  </si>
  <si>
    <t>Vysvetlivky:</t>
  </si>
  <si>
    <r>
      <rPr>
        <b/>
        <sz val="12"/>
        <color theme="1"/>
        <rFont val="Calibri"/>
        <family val="2"/>
      </rPr>
      <t xml:space="preserve">Aktuálny počet – </t>
    </r>
    <r>
      <rPr>
        <sz val="12"/>
        <color theme="1"/>
        <rFont val="Calibri"/>
        <family val="2"/>
      </rPr>
      <t>vyjadruje presný počet vo vzťahu k položkám v dobe prípravy súťažných podkladov, avšak je potrebné, aby dodávateľ rátal aj s možnou zmenou (nárastom) počtu v čase. ktorá by predstavovala vedľajší efekt príchodu nových zamestnancov verejného obstarávateľa. Odhadovaný možný nárast počas trvania zmluvného vzťahu (48 mesiacov) je do 10% z pôvodného počtu pri položkách v tabuľke.</t>
    </r>
  </si>
  <si>
    <r>
      <rPr>
        <b/>
        <sz val="12"/>
        <color theme="1"/>
        <rFont val="Calibri"/>
        <family val="2"/>
      </rPr>
      <t xml:space="preserve">Odhadovaný počet </t>
    </r>
    <r>
      <rPr>
        <sz val="12"/>
        <color theme="1"/>
        <rFont val="Calibri"/>
        <family val="2"/>
      </rPr>
      <t>- počet sa môže  počas zmluvného vzťahu meníť (znižovať alebo zvyšovať) v závislosti od skutočnej potreby</t>
    </r>
  </si>
  <si>
    <t>1 mesiac = 30 dní
1 mesiac = 4 týždne
1 štvrťrok = 3 mesiace
1 rok = 12 mesiacov
4 roky = 48 mesiacov</t>
  </si>
  <si>
    <t>Som platcom DPH</t>
  </si>
  <si>
    <t>Cena práce</t>
  </si>
  <si>
    <t>Iné náklady</t>
  </si>
  <si>
    <t>Počet zamestnancov poskytujúcich služby (veľkosť upratovacieho tímu bez zodpovedného zástupcu)</t>
  </si>
  <si>
    <t>ZÁKLADNÉ upratovacie služby - fakturované pravidelne mesačne (bez potreby vystaviť objednávku)</t>
  </si>
  <si>
    <r>
      <t>Cena prostriedkov použitých na poskytnutie služieb</t>
    </r>
    <r>
      <rPr>
        <sz val="12"/>
        <color theme="1"/>
        <rFont val="Calibri"/>
        <family val="2"/>
      </rPr>
      <t xml:space="preserve"> (čistiace prostriedky, nástroje atď.)</t>
    </r>
  </si>
  <si>
    <t>Kritérium K1:</t>
  </si>
  <si>
    <t>Kritérium K2:</t>
  </si>
  <si>
    <t>Kritérium K3:</t>
  </si>
  <si>
    <t>Cenová ponuka:</t>
  </si>
  <si>
    <t xml:space="preserve">                                       </t>
  </si>
  <si>
    <t>Cenová ponuka - Interiérové upratovacie služby - Časť č. 2 - Skupina 2</t>
  </si>
  <si>
    <t>Záporožská 5, Blagoevova 9, Markova 1, Česká 4, priemerný počet osôbo v objektoch: 258 (85;69;10;4)</t>
  </si>
  <si>
    <r>
      <t>ZÁKLADNÉ upratovacie služby -</t>
    </r>
    <r>
      <rPr>
        <sz val="11"/>
        <color theme="1"/>
        <rFont val="Calibri"/>
        <family val="2"/>
      </rPr>
      <t xml:space="preserve"> fakturované pravidelne mesačne (bez potreby vystaviť objednávku)</t>
    </r>
  </si>
  <si>
    <r>
      <t>Aktuálny počet</t>
    </r>
    <r>
      <rPr>
        <b/>
        <sz val="12"/>
        <color rgb="FFFF0000"/>
        <rFont val="Calibri"/>
        <family val="2"/>
      </rPr>
      <t>*</t>
    </r>
  </si>
  <si>
    <t xml:space="preserve">Merná jednotka </t>
  </si>
  <si>
    <t xml:space="preserve">Frekvencia </t>
  </si>
  <si>
    <t>PVC/Koberec</t>
  </si>
  <si>
    <t>PVC/Dlažba,betón</t>
  </si>
  <si>
    <t>PVC/Dlažba</t>
  </si>
  <si>
    <t>Koberec/Dlažba</t>
  </si>
  <si>
    <t>Dlažba, PVC</t>
  </si>
  <si>
    <t>Výťahy, vrátane zrkadiel (vysávanie, umývanie, čistenie a leštenie zrkadiel)</t>
  </si>
  <si>
    <t>PVC</t>
  </si>
  <si>
    <t>Koberec/PVC</t>
  </si>
  <si>
    <t>Dodávanie (zabezpečenie) a dopĺňanie hygienických potrieb podľa reálnej potreby. Presné položky a ich špecifikácia sú uvedené vprílohe č. 2 - Hygienické potreby</t>
  </si>
  <si>
    <t>denne (podľa reálnej potreby)</t>
  </si>
  <si>
    <r>
      <t xml:space="preserve">MIMORIADNE služby </t>
    </r>
    <r>
      <rPr>
        <sz val="11"/>
        <color theme="1"/>
        <rFont val="Calibri"/>
        <family val="2"/>
      </rPr>
      <t>- fakturované na základe objednávky</t>
    </r>
  </si>
  <si>
    <t>MJ (m2, ks, hod., súbor)</t>
  </si>
  <si>
    <t xml:space="preserve">Frekvencia  predpokladaná </t>
  </si>
  <si>
    <t xml:space="preserve"> Jednotková cena (JC) bez DPH </t>
  </si>
  <si>
    <t xml:space="preserve">Tepovanie kobercov </t>
  </si>
  <si>
    <t>Svietidlá (utretie prachu, umytie vrátane krytov na svietidlách)</t>
  </si>
  <si>
    <r>
      <t xml:space="preserve">služby PODĽA AKTUÁLNYCH POTRIEB </t>
    </r>
    <r>
      <rPr>
        <sz val="11"/>
        <color theme="1"/>
        <rFont val="Calibri"/>
        <family val="2"/>
      </rPr>
      <t xml:space="preserve">- fakturované na základe objednávky </t>
    </r>
  </si>
  <si>
    <r>
      <t>Odhadovaný počet</t>
    </r>
    <r>
      <rPr>
        <b/>
        <sz val="12"/>
        <color rgb="FFFF0000"/>
        <rFont val="Calibri"/>
        <family val="2"/>
      </rPr>
      <t xml:space="preserve"> </t>
    </r>
  </si>
  <si>
    <r>
      <t xml:space="preserve">Plocha/m2; ks, hod. </t>
    </r>
    <r>
      <rPr>
        <sz val="12"/>
        <color theme="1"/>
        <rFont val="Calibri"/>
        <family val="2"/>
      </rPr>
      <t>(predpokladané množstvo)</t>
    </r>
  </si>
  <si>
    <t>Skupina 2 spolu</t>
  </si>
  <si>
    <r>
      <t>*</t>
    </r>
    <r>
      <rPr>
        <sz val="12"/>
        <color theme="1"/>
        <rFont val="Calibri"/>
        <family val="2"/>
      </rPr>
      <t xml:space="preserve">položky sú bližšie špecifikované samostatne v rámci </t>
    </r>
    <r>
      <rPr>
        <b/>
        <sz val="12"/>
        <color theme="1"/>
        <rFont val="Calibri"/>
        <family val="2"/>
      </rPr>
      <t xml:space="preserve"> Opisu predmetu zákazky </t>
    </r>
    <r>
      <rPr>
        <sz val="12"/>
        <color theme="1"/>
        <rFont val="Calibri"/>
        <family val="2"/>
      </rPr>
      <t xml:space="preserve">a ich frekvencia a bližšia špecifikácia sa nachádza  samostatne ako príloha </t>
    </r>
    <r>
      <rPr>
        <b/>
        <sz val="12"/>
        <color theme="1"/>
        <rFont val="Calibri"/>
        <family val="2"/>
      </rPr>
      <t>Špecifikácia predmetu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zákazky Skupina 2</t>
    </r>
  </si>
  <si>
    <t>Príloha č. 2b - Návrh na plnenie kritérií a cenová ponuka v zákazke "Interiérové upratovacie služby - Časť č. 2 - Skupina 2"</t>
  </si>
  <si>
    <t>Rozbor cenovej ponuky - Interiérové upratovacie služby - Časť č. 2 - Skupina 2</t>
  </si>
  <si>
    <t xml:space="preserve">Základné upratovanie miestností pri sťahovaní zamestnancov </t>
  </si>
  <si>
    <t xml:space="preserve">Základné upratovanie po maľovaní miestností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</si>
</sst>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6"/>
      <color theme="4" tint="0.79998168889431442"/>
      <name val="Calibri"/>
      <family val="2"/>
    </font>
    <font>
      <b/>
      <sz val="16"/>
      <name val="Calibri"/>
      <family val="2"/>
    </font>
    <font>
      <b/>
      <i/>
      <sz val="12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2"/>
      <color theme="4" tint="0.79998168889431442"/>
      <name val="Calibri"/>
      <family val="2"/>
    </font>
    <font>
      <b/>
      <sz val="16"/>
      <color theme="1"/>
      <name val="Calibri"/>
      <family val="2"/>
    </font>
    <font>
      <sz val="10"/>
      <color rgb="FF000000"/>
      <name val="Calibri"/>
      <family val="2"/>
    </font>
    <font>
      <sz val="16"/>
      <color theme="4"/>
      <name val="Calibri Light"/>
      <family val="2"/>
      <scheme val="major"/>
    </font>
    <font>
      <sz val="9"/>
      <color indexed="81"/>
      <name val="Segoe UI"/>
      <family val="2"/>
      <charset val="238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A48F"/>
        <bgColor indexed="64"/>
      </patternFill>
    </fill>
    <fill>
      <patternFill patternType="solid">
        <fgColor theme="7" tint="0.59999389629810485"/>
        <bgColor indexed="64"/>
      </patternFill>
    </fill>
  </fills>
  <borders count="8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3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63" xfId="0" applyFont="1" applyBorder="1" applyAlignment="1">
      <alignment horizontal="center" vertical="center"/>
    </xf>
    <xf numFmtId="0" fontId="6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6" fillId="0" borderId="44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6" fillId="0" borderId="4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2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9" xfId="0" applyFill="1" applyBorder="1" applyAlignment="1" applyProtection="1">
      <alignment horizontal="center" wrapText="1"/>
      <protection hidden="1"/>
    </xf>
    <xf numFmtId="0" fontId="2" fillId="4" borderId="50" xfId="0" applyFont="1" applyFill="1" applyBorder="1" applyAlignment="1" applyProtection="1">
      <alignment wrapText="1"/>
      <protection hidden="1"/>
    </xf>
    <xf numFmtId="0" fontId="2" fillId="4" borderId="51" xfId="0" applyFont="1" applyFill="1" applyBorder="1" applyAlignment="1" applyProtection="1">
      <alignment wrapText="1"/>
      <protection hidden="1"/>
    </xf>
    <xf numFmtId="0" fontId="2" fillId="4" borderId="52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0" fontId="1" fillId="0" borderId="38" xfId="1" applyFont="1" applyFill="1" applyBorder="1" applyProtection="1">
      <protection locked="0" hidden="1"/>
    </xf>
    <xf numFmtId="2" fontId="0" fillId="0" borderId="54" xfId="3" applyNumberFormat="1" applyFont="1" applyFill="1" applyBorder="1" applyAlignment="1" applyProtection="1">
      <alignment wrapText="1"/>
      <protection locked="0" hidden="1"/>
    </xf>
    <xf numFmtId="2" fontId="0" fillId="4" borderId="54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2" fontId="0" fillId="4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1" xfId="3" applyNumberFormat="1" applyFont="1" applyFill="1" applyBorder="1" applyAlignment="1" applyProtection="1">
      <alignment wrapText="1"/>
      <protection locked="0" hidden="1"/>
    </xf>
    <xf numFmtId="2" fontId="0" fillId="4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0" borderId="53" xfId="3" applyNumberFormat="1" applyFont="1" applyFill="1" applyBorder="1" applyAlignment="1" applyProtection="1">
      <alignment wrapText="1"/>
      <protection locked="0" hidden="1"/>
    </xf>
    <xf numFmtId="0" fontId="0" fillId="4" borderId="45" xfId="0" applyFill="1" applyBorder="1" applyProtection="1">
      <protection hidden="1"/>
    </xf>
    <xf numFmtId="0" fontId="0" fillId="4" borderId="30" xfId="0" applyFill="1" applyBorder="1" applyAlignment="1" applyProtection="1">
      <alignment wrapText="1"/>
      <protection hidden="1"/>
    </xf>
    <xf numFmtId="0" fontId="0" fillId="4" borderId="31" xfId="0" applyFill="1" applyBorder="1" applyAlignment="1" applyProtection="1">
      <alignment wrapText="1"/>
      <protection hidden="1"/>
    </xf>
    <xf numFmtId="2" fontId="0" fillId="4" borderId="55" xfId="0" applyNumberFormat="1" applyFill="1" applyBorder="1" applyAlignment="1" applyProtection="1">
      <alignment wrapText="1"/>
      <protection hidden="1"/>
    </xf>
    <xf numFmtId="2" fontId="0" fillId="4" borderId="55" xfId="0" applyNumberFormat="1" applyFill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0" fontId="0" fillId="4" borderId="62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5" borderId="40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5" borderId="29" xfId="0" applyNumberForma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31" xfId="0" applyFill="1" applyBorder="1" applyProtection="1">
      <protection hidden="1"/>
    </xf>
    <xf numFmtId="0" fontId="0" fillId="4" borderId="55" xfId="0" applyFill="1" applyBorder="1" applyAlignment="1" applyProtection="1">
      <alignment horizontal="center"/>
      <protection hidden="1"/>
    </xf>
    <xf numFmtId="0" fontId="0" fillId="5" borderId="50" xfId="0" applyFill="1" applyBorder="1" applyProtection="1">
      <protection hidden="1"/>
    </xf>
    <xf numFmtId="0" fontId="0" fillId="5" borderId="51" xfId="0" applyFill="1" applyBorder="1" applyAlignment="1" applyProtection="1">
      <alignment wrapText="1"/>
      <protection hidden="1"/>
    </xf>
    <xf numFmtId="0" fontId="0" fillId="5" borderId="51" xfId="0" applyFill="1" applyBorder="1" applyAlignment="1" applyProtection="1">
      <alignment horizontal="center" wrapText="1"/>
      <protection hidden="1"/>
    </xf>
    <xf numFmtId="164" fontId="2" fillId="5" borderId="51" xfId="0" applyNumberFormat="1" applyFont="1" applyFill="1" applyBorder="1" applyAlignment="1" applyProtection="1">
      <alignment wrapText="1"/>
      <protection hidden="1"/>
    </xf>
    <xf numFmtId="2" fontId="2" fillId="5" borderId="51" xfId="0" applyNumberFormat="1" applyFont="1" applyFill="1" applyBorder="1" applyAlignment="1" applyProtection="1">
      <alignment wrapText="1"/>
      <protection hidden="1"/>
    </xf>
    <xf numFmtId="164" fontId="2" fillId="5" borderId="52" xfId="0" applyNumberFormat="1" applyFont="1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7" borderId="28" xfId="0" applyFill="1" applyBorder="1" applyAlignment="1" applyProtection="1">
      <alignment wrapText="1"/>
      <protection hidden="1"/>
    </xf>
    <xf numFmtId="0" fontId="0" fillId="7" borderId="29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1" xfId="0" applyFill="1" applyBorder="1" applyAlignment="1" applyProtection="1">
      <alignment wrapText="1"/>
      <protection hidden="1"/>
    </xf>
    <xf numFmtId="2" fontId="0" fillId="6" borderId="28" xfId="0" applyNumberFormat="1" applyFill="1" applyBorder="1" applyProtection="1"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7" borderId="36" xfId="0" applyFill="1" applyBorder="1" applyProtection="1">
      <protection hidden="1"/>
    </xf>
    <xf numFmtId="0" fontId="0" fillId="7" borderId="53" xfId="0" applyFill="1" applyBorder="1" applyAlignment="1" applyProtection="1">
      <alignment wrapText="1"/>
      <protection hidden="1"/>
    </xf>
    <xf numFmtId="0" fontId="0" fillId="8" borderId="50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2" fontId="0" fillId="8" borderId="51" xfId="0" applyNumberFormat="1" applyFill="1" applyBorder="1" applyAlignment="1" applyProtection="1">
      <alignment wrapText="1"/>
      <protection hidden="1"/>
    </xf>
    <xf numFmtId="2" fontId="0" fillId="8" borderId="52" xfId="0" applyNumberForma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41" xfId="0" applyFill="1" applyBorder="1" applyAlignment="1" applyProtection="1">
      <alignment wrapText="1"/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55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18" fillId="11" borderId="27" xfId="0" applyFont="1" applyFill="1" applyBorder="1" applyAlignment="1">
      <alignment horizontal="left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0" fontId="20" fillId="0" borderId="27" xfId="0" applyFont="1" applyBorder="1" applyAlignment="1">
      <alignment vertical="center" wrapText="1"/>
    </xf>
    <xf numFmtId="4" fontId="18" fillId="11" borderId="27" xfId="0" applyNumberFormat="1" applyFont="1" applyFill="1" applyBorder="1" applyAlignment="1">
      <alignment horizontal="center" vertical="center" wrapText="1"/>
    </xf>
    <xf numFmtId="4" fontId="20" fillId="0" borderId="0" xfId="0" applyNumberFormat="1" applyFont="1"/>
    <xf numFmtId="0" fontId="20" fillId="0" borderId="0" xfId="0" applyFont="1"/>
    <xf numFmtId="2" fontId="20" fillId="0" borderId="0" xfId="0" applyNumberFormat="1" applyFont="1" applyAlignment="1">
      <alignment horizontal="center" vertical="center"/>
    </xf>
    <xf numFmtId="4" fontId="0" fillId="0" borderId="27" xfId="0" applyNumberFormat="1" applyBorder="1"/>
    <xf numFmtId="0" fontId="18" fillId="11" borderId="38" xfId="0" applyFont="1" applyFill="1" applyBorder="1" applyAlignment="1">
      <alignment horizontal="left" vertical="center"/>
    </xf>
    <xf numFmtId="0" fontId="18" fillId="11" borderId="38" xfId="0" applyFont="1" applyFill="1" applyBorder="1" applyAlignment="1">
      <alignment horizontal="center" vertical="center" wrapText="1"/>
    </xf>
    <xf numFmtId="0" fontId="18" fillId="11" borderId="38" xfId="0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4" fillId="0" borderId="0" xfId="4" applyFont="1" applyAlignment="1">
      <alignment horizontal="left"/>
    </xf>
    <xf numFmtId="0" fontId="32" fillId="0" borderId="0" xfId="4" applyFont="1" applyAlignment="1">
      <alignment horizontal="left" vertical="center"/>
    </xf>
    <xf numFmtId="0" fontId="32" fillId="0" borderId="84" xfId="4" applyFont="1" applyBorder="1" applyAlignment="1">
      <alignment horizontal="left" vertical="center"/>
    </xf>
    <xf numFmtId="0" fontId="32" fillId="0" borderId="85" xfId="4" applyFont="1" applyBorder="1" applyAlignment="1">
      <alignment horizontal="left" vertical="center"/>
    </xf>
    <xf numFmtId="4" fontId="15" fillId="4" borderId="49" xfId="1" applyNumberFormat="1" applyFont="1" applyFill="1" applyBorder="1" applyProtection="1"/>
    <xf numFmtId="0" fontId="20" fillId="0" borderId="27" xfId="0" applyFont="1" applyBorder="1" applyAlignment="1">
      <alignment horizontal="center" vertical="center" wrapText="1"/>
    </xf>
    <xf numFmtId="2" fontId="21" fillId="0" borderId="27" xfId="0" applyNumberFormat="1" applyFont="1" applyBorder="1" applyAlignment="1">
      <alignment horizontal="center" vertical="center" wrapText="1"/>
    </xf>
    <xf numFmtId="2" fontId="20" fillId="0" borderId="27" xfId="0" applyNumberFormat="1" applyFont="1" applyBorder="1" applyAlignment="1">
      <alignment horizontal="center" vertical="center" wrapText="1"/>
    </xf>
    <xf numFmtId="4" fontId="20" fillId="0" borderId="27" xfId="0" applyNumberFormat="1" applyFont="1" applyBorder="1" applyAlignment="1">
      <alignment horizontal="center" vertical="center"/>
    </xf>
    <xf numFmtId="4" fontId="20" fillId="12" borderId="27" xfId="0" applyNumberFormat="1" applyFont="1" applyFill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7" xfId="0" applyFont="1" applyBorder="1" applyAlignment="1">
      <alignment vertical="center" wrapText="1"/>
    </xf>
    <xf numFmtId="4" fontId="21" fillId="0" borderId="27" xfId="0" applyNumberFormat="1" applyFont="1" applyBorder="1" applyAlignment="1">
      <alignment horizontal="center" vertical="center"/>
    </xf>
    <xf numFmtId="4" fontId="21" fillId="12" borderId="27" xfId="0" applyNumberFormat="1" applyFont="1" applyFill="1" applyBorder="1" applyAlignment="1">
      <alignment horizontal="center" vertical="center"/>
    </xf>
    <xf numFmtId="0" fontId="28" fillId="0" borderId="27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/>
    </xf>
    <xf numFmtId="2" fontId="20" fillId="0" borderId="27" xfId="0" applyNumberFormat="1" applyFont="1" applyBorder="1" applyAlignment="1">
      <alignment horizontal="center" vertical="center"/>
    </xf>
    <xf numFmtId="4" fontId="23" fillId="12" borderId="27" xfId="0" applyNumberFormat="1" applyFont="1" applyFill="1" applyBorder="1" applyAlignment="1">
      <alignment horizontal="center" vertical="center"/>
    </xf>
    <xf numFmtId="0" fontId="30" fillId="11" borderId="27" xfId="0" applyFont="1" applyFill="1" applyBorder="1" applyAlignment="1">
      <alignment horizontal="left" vertical="center"/>
    </xf>
    <xf numFmtId="2" fontId="18" fillId="11" borderId="27" xfId="0" applyNumberFormat="1" applyFont="1" applyFill="1" applyBorder="1" applyAlignment="1">
      <alignment horizontal="center" vertical="center"/>
    </xf>
    <xf numFmtId="4" fontId="18" fillId="11" borderId="27" xfId="0" applyNumberFormat="1" applyFont="1" applyFill="1" applyBorder="1" applyAlignment="1">
      <alignment horizontal="center" vertical="center"/>
    </xf>
    <xf numFmtId="4" fontId="28" fillId="11" borderId="27" xfId="0" applyNumberFormat="1" applyFont="1" applyFill="1" applyBorder="1"/>
    <xf numFmtId="4" fontId="22" fillId="12" borderId="27" xfId="0" applyNumberFormat="1" applyFont="1" applyFill="1" applyBorder="1" applyAlignment="1">
      <alignment horizontal="center" vertical="center"/>
    </xf>
    <xf numFmtId="0" fontId="31" fillId="0" borderId="27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/>
    </xf>
    <xf numFmtId="2" fontId="21" fillId="0" borderId="27" xfId="0" applyNumberFormat="1" applyFont="1" applyBorder="1" applyAlignment="1">
      <alignment horizontal="center" vertical="center"/>
    </xf>
    <xf numFmtId="2" fontId="18" fillId="11" borderId="27" xfId="0" applyNumberFormat="1" applyFont="1" applyFill="1" applyBorder="1" applyAlignment="1">
      <alignment horizontal="center" vertical="center" wrapText="1"/>
    </xf>
    <xf numFmtId="0" fontId="34" fillId="0" borderId="27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2" fontId="20" fillId="0" borderId="0" xfId="0" applyNumberFormat="1" applyFont="1" applyAlignment="1">
      <alignment vertical="center"/>
    </xf>
    <xf numFmtId="4" fontId="28" fillId="0" borderId="0" xfId="0" applyNumberFormat="1" applyFont="1"/>
    <xf numFmtId="2" fontId="28" fillId="0" borderId="0" xfId="0" applyNumberFormat="1" applyFont="1" applyAlignment="1">
      <alignment horizontal="center" vertical="center"/>
    </xf>
    <xf numFmtId="0" fontId="28" fillId="0" borderId="0" xfId="0" applyFont="1"/>
    <xf numFmtId="0" fontId="29" fillId="0" borderId="0" xfId="4" applyFont="1"/>
    <xf numFmtId="0" fontId="20" fillId="0" borderId="0" xfId="4" applyFont="1"/>
    <xf numFmtId="0" fontId="20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4" fontId="28" fillId="0" borderId="27" xfId="0" applyNumberFormat="1" applyFont="1" applyBorder="1" applyAlignment="1">
      <alignment horizontal="center" vertical="center"/>
    </xf>
    <xf numFmtId="4" fontId="28" fillId="0" borderId="27" xfId="0" applyNumberFormat="1" applyFont="1" applyBorder="1"/>
    <xf numFmtId="4" fontId="28" fillId="13" borderId="27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2" fontId="28" fillId="0" borderId="0" xfId="0" applyNumberFormat="1" applyFont="1"/>
    <xf numFmtId="4" fontId="20" fillId="7" borderId="27" xfId="0" applyNumberFormat="1" applyFont="1" applyFill="1" applyBorder="1" applyAlignment="1" applyProtection="1">
      <alignment horizontal="center" vertical="center"/>
      <protection locked="0"/>
    </xf>
    <xf numFmtId="0" fontId="35" fillId="0" borderId="27" xfId="0" applyFont="1" applyBorder="1" applyAlignment="1">
      <alignment vertical="center" wrapText="1"/>
    </xf>
    <xf numFmtId="0" fontId="0" fillId="4" borderId="27" xfId="0" applyFill="1" applyBorder="1" applyProtection="1">
      <protection locked="0"/>
    </xf>
    <xf numFmtId="0" fontId="0" fillId="4" borderId="41" xfId="0" applyFill="1" applyBorder="1" applyProtection="1">
      <protection locked="0"/>
    </xf>
    <xf numFmtId="0" fontId="11" fillId="0" borderId="7" xfId="1" applyFont="1" applyFill="1" applyBorder="1" applyAlignment="1" applyProtection="1">
      <alignment vertical="center" wrapText="1"/>
    </xf>
    <xf numFmtId="0" fontId="11" fillId="0" borderId="10" xfId="1" applyFont="1" applyFill="1" applyBorder="1" applyAlignment="1" applyProtection="1">
      <alignment vertical="center" wrapText="1"/>
    </xf>
    <xf numFmtId="0" fontId="11" fillId="0" borderId="12" xfId="1" applyFont="1" applyFill="1" applyBorder="1" applyAlignment="1" applyProtection="1">
      <alignment vertical="center" wrapText="1"/>
    </xf>
    <xf numFmtId="0" fontId="9" fillId="0" borderId="3" xfId="1" applyFont="1" applyFill="1" applyBorder="1" applyAlignment="1" applyProtection="1">
      <alignment horizontal="right" vertical="center" wrapText="1"/>
    </xf>
    <xf numFmtId="0" fontId="12" fillId="0" borderId="75" xfId="1" applyFont="1" applyFill="1" applyBorder="1" applyProtection="1"/>
    <xf numFmtId="0" fontId="12" fillId="0" borderId="21" xfId="1" applyFont="1" applyFill="1" applyBorder="1" applyProtection="1"/>
    <xf numFmtId="2" fontId="11" fillId="0" borderId="76" xfId="1" applyNumberFormat="1" applyFont="1" applyFill="1" applyBorder="1" applyProtection="1"/>
    <xf numFmtId="2" fontId="11" fillId="0" borderId="26" xfId="1" applyNumberFormat="1" applyFont="1" applyFill="1" applyBorder="1" applyProtection="1"/>
    <xf numFmtId="0" fontId="12" fillId="0" borderId="64" xfId="1" applyFont="1" applyFill="1" applyBorder="1" applyAlignment="1" applyProtection="1">
      <alignment wrapText="1"/>
    </xf>
    <xf numFmtId="0" fontId="12" fillId="0" borderId="65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wrapText="1"/>
    </xf>
    <xf numFmtId="0" fontId="12" fillId="0" borderId="65" xfId="1" applyFont="1" applyFill="1" applyBorder="1" applyAlignment="1" applyProtection="1">
      <alignment wrapText="1"/>
    </xf>
    <xf numFmtId="0" fontId="12" fillId="0" borderId="66" xfId="1" applyFont="1" applyFill="1" applyBorder="1" applyAlignment="1" applyProtection="1">
      <alignment wrapText="1"/>
    </xf>
    <xf numFmtId="0" fontId="11" fillId="0" borderId="10" xfId="1" applyFont="1" applyFill="1" applyBorder="1" applyProtection="1"/>
    <xf numFmtId="0" fontId="11" fillId="0" borderId="15" xfId="1" applyFont="1" applyFill="1" applyBorder="1" applyAlignment="1" applyProtection="1">
      <alignment horizontal="center"/>
    </xf>
    <xf numFmtId="0" fontId="11" fillId="0" borderId="16" xfId="1" applyFont="1" applyFill="1" applyBorder="1" applyProtection="1"/>
    <xf numFmtId="0" fontId="11" fillId="0" borderId="11" xfId="1" applyFont="1" applyFill="1" applyBorder="1" applyProtection="1"/>
    <xf numFmtId="0" fontId="12" fillId="0" borderId="80" xfId="1" applyFont="1" applyFill="1" applyBorder="1" applyProtection="1"/>
    <xf numFmtId="0" fontId="13" fillId="0" borderId="3" xfId="1" applyFont="1" applyFill="1" applyBorder="1" applyProtection="1"/>
    <xf numFmtId="0" fontId="9" fillId="0" borderId="47" xfId="1" applyFont="1" applyFill="1" applyBorder="1" applyAlignment="1" applyProtection="1">
      <alignment horizontal="right" vertical="center" wrapText="1"/>
    </xf>
    <xf numFmtId="0" fontId="12" fillId="0" borderId="19" xfId="1" applyFont="1" applyFill="1" applyBorder="1" applyAlignment="1" applyProtection="1"/>
    <xf numFmtId="0" fontId="12" fillId="0" borderId="8" xfId="1" applyFont="1" applyFill="1" applyBorder="1" applyProtection="1"/>
    <xf numFmtId="0" fontId="12" fillId="0" borderId="9" xfId="1" applyFont="1" applyFill="1" applyBorder="1" applyProtection="1"/>
    <xf numFmtId="0" fontId="11" fillId="0" borderId="71" xfId="1" applyFont="1" applyFill="1" applyBorder="1" applyAlignment="1" applyProtection="1"/>
    <xf numFmtId="2" fontId="11" fillId="0" borderId="13" xfId="1" applyNumberFormat="1" applyFont="1" applyFill="1" applyBorder="1" applyProtection="1"/>
    <xf numFmtId="2" fontId="11" fillId="0" borderId="14" xfId="1" applyNumberFormat="1" applyFont="1" applyFill="1" applyBorder="1" applyProtection="1"/>
    <xf numFmtId="0" fontId="12" fillId="0" borderId="81" xfId="1" applyFont="1" applyFill="1" applyBorder="1" applyAlignment="1" applyProtection="1">
      <alignment wrapText="1"/>
    </xf>
    <xf numFmtId="2" fontId="13" fillId="0" borderId="82" xfId="1" applyNumberFormat="1" applyFont="1" applyFill="1" applyBorder="1" applyAlignment="1" applyProtection="1">
      <alignment vertical="center"/>
    </xf>
    <xf numFmtId="2" fontId="9" fillId="0" borderId="49" xfId="1" applyNumberFormat="1" applyFont="1" applyFill="1" applyBorder="1" applyAlignment="1" applyProtection="1"/>
    <xf numFmtId="0" fontId="15" fillId="4" borderId="49" xfId="1" applyFont="1" applyFill="1" applyBorder="1" applyProtection="1">
      <protection locked="0"/>
    </xf>
    <xf numFmtId="0" fontId="4" fillId="4" borderId="11" xfId="1" applyFont="1" applyFill="1" applyBorder="1" applyProtection="1">
      <protection locked="0"/>
    </xf>
    <xf numFmtId="0" fontId="4" fillId="4" borderId="14" xfId="1" applyFont="1" applyFill="1" applyBorder="1" applyProtection="1">
      <protection locked="0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2" fillId="10" borderId="59" xfId="0" applyFont="1" applyFill="1" applyBorder="1" applyAlignment="1" applyProtection="1">
      <alignment horizontal="left" vertical="center" wrapText="1"/>
      <protection hidden="1"/>
    </xf>
    <xf numFmtId="0" fontId="2" fillId="10" borderId="27" xfId="0" applyFont="1" applyFill="1" applyBorder="1" applyAlignment="1" applyProtection="1">
      <alignment horizontal="left" vertical="center" wrapText="1"/>
      <protection hidden="1"/>
    </xf>
    <xf numFmtId="0" fontId="2" fillId="10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9" borderId="60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17" fillId="5" borderId="57" xfId="0" applyFont="1" applyFill="1" applyBorder="1" applyAlignment="1" applyProtection="1">
      <alignment horizontal="center" vertical="center"/>
      <protection hidden="1"/>
    </xf>
    <xf numFmtId="0" fontId="17" fillId="5" borderId="58" xfId="0" applyFont="1" applyFill="1" applyBorder="1" applyAlignment="1" applyProtection="1">
      <alignment horizontal="center" vertical="center"/>
      <protection hidden="1"/>
    </xf>
    <xf numFmtId="0" fontId="17" fillId="5" borderId="56" xfId="0" applyFon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4" borderId="32" xfId="0" applyFill="1" applyBorder="1" applyAlignment="1" applyProtection="1">
      <alignment horizontal="center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5" borderId="60" xfId="0" applyFill="1" applyBorder="1" applyAlignment="1" applyProtection="1">
      <alignment horizontal="center"/>
      <protection hidden="1"/>
    </xf>
    <xf numFmtId="0" fontId="17" fillId="9" borderId="43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42" xfId="0" applyFont="1" applyFill="1" applyBorder="1" applyAlignment="1" applyProtection="1">
      <alignment horizontal="center" vertical="center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17" fillId="5" borderId="47" xfId="0" applyFont="1" applyFill="1" applyBorder="1" applyAlignment="1" applyProtection="1">
      <alignment horizontal="center" vertical="center"/>
      <protection hidden="1"/>
    </xf>
    <xf numFmtId="0" fontId="17" fillId="5" borderId="23" xfId="0" applyFont="1" applyFill="1" applyBorder="1" applyAlignment="1" applyProtection="1">
      <alignment horizontal="center" vertical="center"/>
      <protection hidden="1"/>
    </xf>
    <xf numFmtId="0" fontId="17" fillId="5" borderId="48" xfId="0" applyFont="1" applyFill="1" applyBorder="1" applyAlignment="1" applyProtection="1">
      <alignment horizontal="center" vertical="center"/>
      <protection hidden="1"/>
    </xf>
    <xf numFmtId="0" fontId="0" fillId="4" borderId="59" xfId="0" applyFill="1" applyBorder="1" applyAlignment="1" applyProtection="1">
      <alignment horizontal="center" vertical="center"/>
      <protection hidden="1"/>
    </xf>
    <xf numFmtId="0" fontId="0" fillId="4" borderId="41" xfId="0" applyFill="1" applyBorder="1" applyAlignment="1" applyProtection="1">
      <alignment horizontal="center" vertical="center"/>
      <protection hidden="1"/>
    </xf>
    <xf numFmtId="0" fontId="2" fillId="4" borderId="33" xfId="0" applyFont="1" applyFill="1" applyBorder="1" applyAlignment="1" applyProtection="1">
      <alignment horizontal="left" vertical="center" wrapText="1"/>
      <protection hidden="1"/>
    </xf>
    <xf numFmtId="0" fontId="2" fillId="4" borderId="27" xfId="0" applyFont="1" applyFill="1" applyBorder="1" applyAlignment="1" applyProtection="1">
      <alignment horizontal="left" vertical="center" wrapText="1"/>
      <protection hidden="1"/>
    </xf>
    <xf numFmtId="0" fontId="17" fillId="8" borderId="50" xfId="0" applyFont="1" applyFill="1" applyBorder="1" applyAlignment="1" applyProtection="1">
      <alignment horizontal="center" vertical="center"/>
      <protection hidden="1"/>
    </xf>
    <xf numFmtId="0" fontId="17" fillId="8" borderId="51" xfId="0" applyFont="1" applyFill="1" applyBorder="1" applyAlignment="1" applyProtection="1">
      <alignment horizontal="center" vertical="center"/>
      <protection hidden="1"/>
    </xf>
    <xf numFmtId="0" fontId="17" fillId="8" borderId="52" xfId="0" applyFont="1" applyFill="1" applyBorder="1" applyAlignment="1" applyProtection="1">
      <alignment horizontal="center" vertical="center"/>
      <protection hidden="1"/>
    </xf>
    <xf numFmtId="0" fontId="0" fillId="8" borderId="37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2" fillId="7" borderId="54" xfId="0" applyFont="1" applyFill="1" applyBorder="1" applyAlignment="1" applyProtection="1">
      <alignment horizontal="left" vertical="center" wrapText="1"/>
      <protection hidden="1"/>
    </xf>
    <xf numFmtId="0" fontId="2" fillId="7" borderId="27" xfId="0" applyFont="1" applyFill="1" applyBorder="1" applyAlignment="1" applyProtection="1">
      <alignment horizontal="left" vertical="center" wrapText="1"/>
      <protection hidden="1"/>
    </xf>
    <xf numFmtId="0" fontId="2" fillId="7" borderId="41" xfId="0" applyFont="1" applyFill="1" applyBorder="1" applyAlignment="1" applyProtection="1">
      <alignment horizontal="left" vertical="center" wrapText="1"/>
      <protection hidden="1"/>
    </xf>
    <xf numFmtId="0" fontId="0" fillId="8" borderId="46" xfId="0" applyFill="1" applyBorder="1" applyAlignment="1" applyProtection="1">
      <alignment horizont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7" borderId="32" xfId="0" applyFill="1" applyBorder="1" applyAlignment="1" applyProtection="1">
      <alignment horizontal="center" wrapText="1"/>
      <protection hidden="1"/>
    </xf>
    <xf numFmtId="0" fontId="0" fillId="7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20" fillId="0" borderId="27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/>
    </xf>
    <xf numFmtId="4" fontId="20" fillId="0" borderId="27" xfId="0" applyNumberFormat="1" applyFont="1" applyBorder="1" applyAlignment="1">
      <alignment horizontal="left" wrapText="1"/>
    </xf>
    <xf numFmtId="4" fontId="20" fillId="0" borderId="27" xfId="0" applyNumberFormat="1" applyFont="1" applyBorder="1" applyAlignment="1">
      <alignment horizontal="left"/>
    </xf>
    <xf numFmtId="0" fontId="18" fillId="0" borderId="27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32" fillId="0" borderId="50" xfId="4" applyFont="1" applyBorder="1" applyAlignment="1">
      <alignment horizontal="left" vertical="center"/>
    </xf>
    <xf numFmtId="0" fontId="32" fillId="0" borderId="51" xfId="4" applyFont="1" applyBorder="1" applyAlignment="1">
      <alignment horizontal="left" vertical="center"/>
    </xf>
    <xf numFmtId="0" fontId="32" fillId="0" borderId="52" xfId="4" applyFont="1" applyBorder="1" applyAlignment="1">
      <alignment horizontal="left" vertical="center"/>
    </xf>
    <xf numFmtId="0" fontId="20" fillId="0" borderId="38" xfId="0" applyFont="1" applyBorder="1" applyAlignment="1">
      <alignment horizontal="left" vertical="center"/>
    </xf>
    <xf numFmtId="0" fontId="30" fillId="11" borderId="27" xfId="0" applyFont="1" applyFill="1" applyBorder="1" applyAlignment="1">
      <alignment horizontal="left" vertical="center"/>
    </xf>
    <xf numFmtId="0" fontId="25" fillId="0" borderId="27" xfId="0" applyFont="1" applyBorder="1" applyAlignment="1">
      <alignment horizontal="center" vertical="center" wrapText="1"/>
    </xf>
    <xf numFmtId="4" fontId="18" fillId="14" borderId="27" xfId="0" applyNumberFormat="1" applyFont="1" applyFill="1" applyBorder="1" applyAlignment="1">
      <alignment horizontal="left" vertical="center"/>
    </xf>
    <xf numFmtId="0" fontId="22" fillId="11" borderId="41" xfId="0" applyFont="1" applyFill="1" applyBorder="1" applyAlignment="1">
      <alignment horizontal="left" vertical="center" wrapText="1"/>
    </xf>
    <xf numFmtId="0" fontId="22" fillId="11" borderId="83" xfId="0" applyFont="1" applyFill="1" applyBorder="1" applyAlignment="1">
      <alignment horizontal="left" vertical="center" wrapText="1"/>
    </xf>
    <xf numFmtId="0" fontId="22" fillId="11" borderId="46" xfId="0" applyFont="1" applyFill="1" applyBorder="1" applyAlignment="1">
      <alignment horizontal="left" vertical="center" wrapText="1"/>
    </xf>
    <xf numFmtId="0" fontId="22" fillId="11" borderId="27" xfId="0" applyFont="1" applyFill="1" applyBorder="1" applyAlignment="1">
      <alignment horizontal="left" vertical="center"/>
    </xf>
    <xf numFmtId="0" fontId="32" fillId="0" borderId="47" xfId="4" applyFont="1" applyBorder="1" applyAlignment="1">
      <alignment horizontal="left" vertical="center"/>
    </xf>
    <xf numFmtId="0" fontId="32" fillId="0" borderId="23" xfId="4" applyFont="1" applyBorder="1" applyAlignment="1">
      <alignment horizontal="left" vertical="center"/>
    </xf>
    <xf numFmtId="0" fontId="32" fillId="0" borderId="48" xfId="4" applyFont="1" applyBorder="1" applyAlignment="1">
      <alignment horizontal="left" vertical="center"/>
    </xf>
    <xf numFmtId="0" fontId="16" fillId="0" borderId="22" xfId="1" applyFont="1" applyFill="1" applyBorder="1" applyAlignment="1" applyProtection="1">
      <alignment horizontal="center"/>
    </xf>
    <xf numFmtId="0" fontId="16" fillId="0" borderId="23" xfId="1" applyFont="1" applyFill="1" applyBorder="1" applyAlignment="1" applyProtection="1">
      <alignment horizontal="center"/>
    </xf>
    <xf numFmtId="0" fontId="16" fillId="0" borderId="24" xfId="1" applyFont="1" applyFill="1" applyBorder="1" applyAlignment="1" applyProtection="1">
      <alignment horizontal="center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left"/>
      <protection locked="0"/>
    </xf>
    <xf numFmtId="0" fontId="11" fillId="4" borderId="13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9" xfId="1" applyFont="1" applyFill="1" applyBorder="1" applyAlignment="1" applyProtection="1">
      <alignment horizontal="center"/>
      <protection locked="0"/>
    </xf>
    <xf numFmtId="0" fontId="11" fillId="4" borderId="13" xfId="1" applyFont="1" applyFill="1" applyBorder="1" applyAlignment="1" applyProtection="1">
      <alignment horizontal="center"/>
      <protection locked="0"/>
    </xf>
    <xf numFmtId="0" fontId="11" fillId="4" borderId="14" xfId="1" applyFont="1" applyFill="1" applyBorder="1" applyAlignment="1" applyProtection="1">
      <alignment horizontal="center"/>
      <protection locked="0"/>
    </xf>
    <xf numFmtId="0" fontId="12" fillId="0" borderId="43" xfId="1" applyFont="1" applyFill="1" applyBorder="1" applyAlignment="1" applyProtection="1">
      <alignment horizontal="left"/>
    </xf>
    <xf numFmtId="0" fontId="12" fillId="0" borderId="1" xfId="1" applyFont="1" applyFill="1" applyBorder="1" applyAlignment="1" applyProtection="1">
      <alignment horizontal="left"/>
    </xf>
    <xf numFmtId="0" fontId="11" fillId="0" borderId="74" xfId="1" applyFont="1" applyFill="1" applyBorder="1" applyAlignment="1" applyProtection="1">
      <alignment horizontal="left"/>
    </xf>
    <xf numFmtId="0" fontId="11" fillId="0" borderId="70" xfId="1" applyFont="1" applyFill="1" applyBorder="1" applyAlignment="1" applyProtection="1">
      <alignment horizontal="left"/>
    </xf>
    <xf numFmtId="0" fontId="13" fillId="0" borderId="71" xfId="1" applyFont="1" applyFill="1" applyBorder="1" applyAlignment="1" applyProtection="1">
      <alignment horizontal="left"/>
    </xf>
    <xf numFmtId="0" fontId="13" fillId="0" borderId="25" xfId="1" applyFont="1" applyFill="1" applyBorder="1" applyAlignment="1" applyProtection="1">
      <alignment horizontal="left"/>
    </xf>
    <xf numFmtId="0" fontId="13" fillId="0" borderId="72" xfId="1" applyFont="1" applyFill="1" applyBorder="1" applyAlignment="1" applyProtection="1">
      <alignment horizontal="left"/>
    </xf>
    <xf numFmtId="0" fontId="9" fillId="0" borderId="47" xfId="1" applyFont="1" applyFill="1" applyBorder="1" applyAlignment="1" applyProtection="1">
      <alignment horizontal="left"/>
    </xf>
    <xf numFmtId="0" fontId="9" fillId="0" borderId="23" xfId="1" applyFont="1" applyFill="1" applyBorder="1" applyAlignment="1" applyProtection="1">
      <alignment horizontal="left"/>
    </xf>
    <xf numFmtId="0" fontId="9" fillId="0" borderId="24" xfId="1" applyFont="1" applyFill="1" applyBorder="1" applyAlignment="1" applyProtection="1">
      <alignment horizontal="left"/>
    </xf>
    <xf numFmtId="0" fontId="9" fillId="0" borderId="23" xfId="1" applyFont="1" applyFill="1" applyBorder="1" applyAlignment="1" applyProtection="1">
      <alignment horizontal="left" vertical="center" wrapText="1"/>
    </xf>
    <xf numFmtId="0" fontId="9" fillId="0" borderId="48" xfId="1" applyFont="1" applyFill="1" applyBorder="1" applyAlignment="1" applyProtection="1">
      <alignment horizontal="left" vertical="center" wrapText="1"/>
    </xf>
    <xf numFmtId="2" fontId="11" fillId="0" borderId="25" xfId="1" applyNumberFormat="1" applyFont="1" applyFill="1" applyBorder="1" applyAlignment="1" applyProtection="1">
      <alignment horizontal="left"/>
    </xf>
    <xf numFmtId="0" fontId="11" fillId="0" borderId="72" xfId="1" applyFont="1" applyFill="1" applyBorder="1" applyAlignment="1" applyProtection="1">
      <alignment horizontal="left"/>
    </xf>
    <xf numFmtId="0" fontId="12" fillId="0" borderId="20" xfId="1" applyFont="1" applyFill="1" applyBorder="1" applyAlignment="1" applyProtection="1">
      <alignment horizontal="left" wrapText="1"/>
    </xf>
    <xf numFmtId="0" fontId="12" fillId="0" borderId="73" xfId="1" applyFont="1" applyFill="1" applyBorder="1" applyAlignment="1" applyProtection="1">
      <alignment horizontal="left" wrapText="1"/>
    </xf>
    <xf numFmtId="0" fontId="12" fillId="0" borderId="68" xfId="1" applyFont="1" applyFill="1" applyBorder="1" applyAlignment="1" applyProtection="1">
      <alignment horizontal="left" vertical="center" wrapText="1"/>
    </xf>
    <xf numFmtId="0" fontId="12" fillId="0" borderId="67" xfId="1" applyFont="1" applyFill="1" applyBorder="1" applyAlignment="1" applyProtection="1">
      <alignment horizontal="left" vertical="center" wrapText="1"/>
    </xf>
    <xf numFmtId="0" fontId="12" fillId="0" borderId="69" xfId="1" applyFont="1" applyFill="1" applyBorder="1" applyAlignment="1" applyProtection="1">
      <alignment horizontal="left" vertical="center" wrapText="1"/>
    </xf>
    <xf numFmtId="0" fontId="11" fillId="0" borderId="17" xfId="1" applyFont="1" applyFill="1" applyBorder="1" applyAlignment="1" applyProtection="1">
      <alignment horizontal="left" vertical="center" wrapText="1"/>
    </xf>
    <xf numFmtId="0" fontId="11" fillId="0" borderId="18" xfId="1" applyFont="1" applyFill="1" applyBorder="1" applyAlignment="1" applyProtection="1">
      <alignment horizontal="left" vertical="center" wrapText="1"/>
    </xf>
    <xf numFmtId="0" fontId="4" fillId="0" borderId="22" xfId="1" applyFont="1" applyFill="1" applyBorder="1" applyAlignment="1" applyProtection="1">
      <alignment horizontal="center"/>
    </xf>
    <xf numFmtId="0" fontId="4" fillId="0" borderId="23" xfId="1" applyFont="1" applyFill="1" applyBorder="1" applyAlignment="1" applyProtection="1">
      <alignment horizontal="center"/>
    </xf>
    <xf numFmtId="0" fontId="4" fillId="0" borderId="24" xfId="1" applyFont="1" applyFill="1" applyBorder="1" applyAlignment="1" applyProtection="1">
      <alignment horizontal="center"/>
    </xf>
    <xf numFmtId="0" fontId="9" fillId="0" borderId="22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center"/>
    </xf>
    <xf numFmtId="0" fontId="11" fillId="0" borderId="12" xfId="1" applyFont="1" applyFill="1" applyBorder="1" applyAlignment="1" applyProtection="1">
      <alignment horizontal="left" vertical="center" wrapText="1"/>
    </xf>
    <xf numFmtId="0" fontId="11" fillId="0" borderId="13" xfId="1" applyFont="1" applyFill="1" applyBorder="1" applyAlignment="1" applyProtection="1">
      <alignment horizontal="left" vertical="center" wrapText="1"/>
    </xf>
    <xf numFmtId="0" fontId="12" fillId="0" borderId="77" xfId="1" applyFont="1" applyFill="1" applyBorder="1" applyAlignment="1" applyProtection="1">
      <alignment horizontal="left" vertical="center"/>
    </xf>
    <xf numFmtId="0" fontId="12" fillId="0" borderId="78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left" vertical="center"/>
    </xf>
    <xf numFmtId="0" fontId="12" fillId="0" borderId="79" xfId="1" applyFont="1" applyFill="1" applyBorder="1" applyAlignment="1" applyProtection="1">
      <alignment horizontal="left" vertical="center"/>
    </xf>
    <xf numFmtId="2" fontId="13" fillId="0" borderId="4" xfId="1" applyNumberFormat="1" applyFont="1" applyFill="1" applyBorder="1" applyAlignment="1" applyProtection="1">
      <alignment horizontal="right" vertical="center"/>
    </xf>
    <xf numFmtId="2" fontId="13" fillId="0" borderId="5" xfId="1" applyNumberFormat="1" applyFont="1" applyFill="1" applyBorder="1" applyAlignment="1" applyProtection="1">
      <alignment horizontal="right" vertical="center"/>
    </xf>
    <xf numFmtId="0" fontId="9" fillId="0" borderId="3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1" fillId="4" borderId="2" xfId="2" applyFill="1" applyBorder="1" applyAlignment="1" applyProtection="1">
      <alignment horizontal="left" vertical="center" wrapText="1"/>
      <protection locked="0"/>
    </xf>
    <xf numFmtId="0" fontId="1" fillId="4" borderId="11" xfId="2" applyFill="1" applyBorder="1" applyAlignment="1" applyProtection="1">
      <alignment horizontal="left" vertical="center" wrapText="1"/>
      <protection locked="0"/>
    </xf>
    <xf numFmtId="0" fontId="0" fillId="4" borderId="13" xfId="2" applyFont="1" applyFill="1" applyBorder="1" applyAlignment="1" applyProtection="1">
      <alignment vertical="center" wrapText="1"/>
      <protection locked="0"/>
    </xf>
    <xf numFmtId="0" fontId="1" fillId="4" borderId="13" xfId="2" applyFill="1" applyBorder="1" applyAlignment="1" applyProtection="1">
      <alignment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14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vertical="center" wrapText="1"/>
    </xf>
    <xf numFmtId="0" fontId="11" fillId="0" borderId="2" xfId="1" applyFont="1" applyFill="1" applyAlignment="1" applyProtection="1">
      <alignment vertical="center" wrapText="1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2" xfId="1" applyFont="1" applyFill="1" applyAlignment="1" applyProtection="1">
      <alignment horizontal="left" vertical="center" wrapText="1"/>
    </xf>
    <xf numFmtId="0" fontId="12" fillId="0" borderId="64" xfId="1" applyFont="1" applyFill="1" applyBorder="1" applyAlignment="1" applyProtection="1">
      <alignment horizontal="left" vertical="center" wrapText="1"/>
    </xf>
    <xf numFmtId="0" fontId="12" fillId="0" borderId="65" xfId="1" applyFont="1" applyFill="1" applyBorder="1" applyAlignment="1" applyProtection="1">
      <alignment horizontal="left" vertical="center" wrapText="1"/>
    </xf>
    <xf numFmtId="0" fontId="11" fillId="0" borderId="10" xfId="1" applyFont="1" applyFill="1" applyBorder="1" applyAlignment="1" applyProtection="1">
      <alignment horizontal="left" wrapText="1"/>
    </xf>
    <xf numFmtId="0" fontId="11" fillId="0" borderId="2" xfId="1" applyFont="1" applyFill="1" applyAlignment="1" applyProtection="1">
      <alignment horizontal="left" wrapText="1"/>
    </xf>
    <xf numFmtId="0" fontId="11" fillId="0" borderId="15" xfId="1" applyFont="1" applyFill="1" applyBorder="1" applyAlignment="1" applyProtection="1">
      <alignment horizontal="left" wrapText="1"/>
    </xf>
  </cellXfs>
  <cellStyles count="5">
    <cellStyle name="20 % - zvýraznenie3" xfId="2" builtinId="38"/>
    <cellStyle name="Čiarka" xfId="3" builtinId="3"/>
    <cellStyle name="Normálna" xfId="0" builtinId="0"/>
    <cellStyle name="Normálna 2" xfId="4" xr:uid="{4EDE72A7-876E-476D-AEAC-4D67D742C2C3}"/>
    <cellStyle name="Poznámka" xfId="1" builtinId="10"/>
  </cellStyles>
  <dxfs count="35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365760</xdr:rowOff>
        </xdr:from>
        <xdr:to>
          <xdr:col>5</xdr:col>
          <xdr:colOff>1257300</xdr:colOff>
          <xdr:row>13</xdr:row>
          <xdr:rowOff>175260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3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1363980</xdr:colOff>
          <xdr:row>14</xdr:row>
          <xdr:rowOff>182880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3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1287780</xdr:colOff>
          <xdr:row>15</xdr:row>
          <xdr:rowOff>182880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3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1280160</xdr:colOff>
          <xdr:row>15</xdr:row>
          <xdr:rowOff>563880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3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E05049-BB4D-DF49-B351-CEDE3A6DD9EA}" name="Tabuľka13" displayName="Tabuľka13" ref="B6:L33" headerRowCount="0" totalsRowCount="1" headerRowDxfId="34" dataDxfId="33" totalsRowDxfId="32">
  <tableColumns count="11">
    <tableColumn id="1" xr3:uid="{50346C7B-1A8F-A742-985B-9300D5061B18}" name="Stĺpec1" headerRowDxfId="31" dataDxfId="30" totalsRowDxfId="10"/>
    <tableColumn id="2" xr3:uid="{C3969FED-73F3-ED47-9716-FC3B3DDC2C36}" name="Stĺpec2" headerRowDxfId="29" dataDxfId="28" totalsRowDxfId="9"/>
    <tableColumn id="3" xr3:uid="{019C70C0-777C-714D-B456-942AAE2B49BE}" name="Stĺpec3" headerRowDxfId="27" dataDxfId="26" totalsRowDxfId="8"/>
    <tableColumn id="13" xr3:uid="{33202FBC-5001-C343-BD34-8D7B6B781AB2}" name="Stĺpec12" headerRowDxfId="25" dataDxfId="24" totalsRowDxfId="7"/>
    <tableColumn id="4" xr3:uid="{7C920D74-063C-174A-BFB4-144AFB14A8D0}" name="Stĺpec4" headerRowDxfId="23" dataDxfId="22" totalsRowDxfId="6"/>
    <tableColumn id="5" xr3:uid="{59387790-2512-764E-B0EA-3924D5CADC04}" name="Stĺpec5" headerRowDxfId="21" dataDxfId="20" totalsRowDxfId="5"/>
    <tableColumn id="6" xr3:uid="{5564B987-8B96-D146-9181-B98174B43ACD}" name="Stĺpec6" headerRowDxfId="19" dataDxfId="18" totalsRowDxfId="4"/>
    <tableColumn id="10" xr3:uid="{5292DBE4-91A6-7040-AA4B-4DFE15B96EF1}" name="Stĺpec10" headerRowDxfId="17" dataDxfId="16" totalsRowDxfId="3"/>
    <tableColumn id="7" xr3:uid="{6ABD94C9-8096-8043-A082-518A31818F03}" name="Stĺpec7" headerRowDxfId="15" dataDxfId="14" totalsRowDxfId="2"/>
    <tableColumn id="8" xr3:uid="{4A8814BC-BFB2-774E-AFC6-34C5B637717F}" name="Stĺpec8" totalsRowFunction="custom" headerRowDxfId="13" dataDxfId="12" totalsRowDxfId="1">
      <totalsRowFormula>SUM(K26:K32)</totalsRowFormula>
    </tableColumn>
    <tableColumn id="9" xr3:uid="{BBC6E75E-158A-AF41-8462-7E93ADAAC287}" name="Stĺpec9" totalsRowFunction="custom" dataDxfId="11" totalsRowDxfId="0">
      <totalsRowFormula>SUM(L26:L32)</totalsRow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H6" sqref="H6"/>
    </sheetView>
  </sheetViews>
  <sheetFormatPr defaultColWidth="9.109375" defaultRowHeight="14.4" x14ac:dyDescent="0.3"/>
  <cols>
    <col min="1" max="1" width="3" style="14" customWidth="1"/>
    <col min="2" max="2" width="4.6640625" style="14" customWidth="1"/>
    <col min="3" max="3" width="38" style="15" customWidth="1"/>
    <col min="4" max="4" width="19" style="15" customWidth="1"/>
    <col min="5" max="5" width="15.6640625" style="15" customWidth="1"/>
    <col min="6" max="6" width="14.88671875" style="15" customWidth="1"/>
    <col min="7" max="7" width="19.88671875" style="15" customWidth="1"/>
    <col min="8" max="8" width="18.6640625" style="15" customWidth="1"/>
    <col min="9" max="9" width="14" style="14" customWidth="1"/>
    <col min="10" max="10" width="14.6640625" style="14" customWidth="1"/>
    <col min="11" max="11" width="12.88671875" style="14" bestFit="1" customWidth="1"/>
    <col min="12" max="12" width="15" style="14" bestFit="1" customWidth="1"/>
    <col min="13" max="13" width="16.88671875" style="14" customWidth="1"/>
    <col min="14" max="14" width="12.33203125" style="14" customWidth="1"/>
    <col min="15" max="15" width="15.44140625" style="14" bestFit="1" customWidth="1"/>
    <col min="16" max="16" width="12.6640625" style="14" customWidth="1"/>
    <col min="17" max="17" width="15.44140625" style="14" bestFit="1" customWidth="1"/>
    <col min="18" max="18" width="12.33203125" style="14" bestFit="1" customWidth="1"/>
    <col min="19" max="19" width="15" style="14" bestFit="1" customWidth="1"/>
    <col min="20" max="20" width="12.88671875" style="14" bestFit="1" customWidth="1"/>
    <col min="21" max="21" width="15" style="14" bestFit="1" customWidth="1"/>
    <col min="22" max="16384" width="9.109375" style="14"/>
  </cols>
  <sheetData>
    <row r="1" spans="2:11" ht="15" thickBot="1" x14ac:dyDescent="0.35"/>
    <row r="2" spans="2:11" ht="36.75" customHeight="1" thickBot="1" x14ac:dyDescent="0.35">
      <c r="B2" s="220" t="s">
        <v>0</v>
      </c>
      <c r="C2" s="221"/>
      <c r="D2" s="221"/>
      <c r="E2" s="221"/>
      <c r="F2" s="221"/>
      <c r="G2" s="221"/>
      <c r="H2" s="221"/>
      <c r="I2" s="221"/>
      <c r="J2" s="221"/>
      <c r="K2" s="222"/>
    </row>
    <row r="3" spans="2:11" ht="43.8" thickBot="1" x14ac:dyDescent="0.35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">
      <c r="B4" s="22">
        <v>1</v>
      </c>
      <c r="C4" s="23" t="s">
        <v>88</v>
      </c>
      <c r="D4" s="24" t="s">
        <v>76</v>
      </c>
      <c r="E4" s="25">
        <v>492000</v>
      </c>
      <c r="F4" s="25">
        <v>0</v>
      </c>
      <c r="G4" s="26" t="s">
        <v>11</v>
      </c>
      <c r="H4" s="27">
        <f>E4</f>
        <v>492000</v>
      </c>
      <c r="I4" s="28">
        <f>H4/H$14*100</f>
        <v>91.111111111111114</v>
      </c>
      <c r="J4" s="29">
        <f t="shared" ref="J4:J6" si="0">IF(I4=0,0,(E4-F4)/I4)</f>
        <v>5400</v>
      </c>
      <c r="K4" s="30">
        <f t="shared" ref="K4:K5" si="1">IF((E4-F4)=0,0,H4/(E4-F4))</f>
        <v>1</v>
      </c>
    </row>
    <row r="5" spans="2:11" x14ac:dyDescent="0.3">
      <c r="B5" s="22">
        <v>2</v>
      </c>
      <c r="C5" s="31" t="s">
        <v>89</v>
      </c>
      <c r="D5" s="32" t="s">
        <v>91</v>
      </c>
      <c r="E5" s="33">
        <v>9</v>
      </c>
      <c r="F5" s="33">
        <v>4.3099999999999996</v>
      </c>
      <c r="G5" s="26" t="s">
        <v>87</v>
      </c>
      <c r="H5" s="34">
        <v>36000</v>
      </c>
      <c r="I5" s="35">
        <f t="shared" ref="I5:I13" si="2">H5/H$14*100</f>
        <v>6.666666666666667</v>
      </c>
      <c r="J5" s="29">
        <f t="shared" si="0"/>
        <v>0.70350000000000001</v>
      </c>
      <c r="K5" s="30">
        <f t="shared" si="1"/>
        <v>7675.9061833688693</v>
      </c>
    </row>
    <row r="6" spans="2:11" ht="28.8" x14ac:dyDescent="0.3">
      <c r="B6" s="22">
        <v>3</v>
      </c>
      <c r="C6" s="31" t="s">
        <v>90</v>
      </c>
      <c r="D6" s="32" t="s">
        <v>92</v>
      </c>
      <c r="E6" s="33">
        <v>45</v>
      </c>
      <c r="F6" s="33">
        <v>0</v>
      </c>
      <c r="G6" s="26" t="s">
        <v>84</v>
      </c>
      <c r="H6" s="34">
        <v>12000</v>
      </c>
      <c r="I6" s="35">
        <f t="shared" si="2"/>
        <v>2.2222222222222223</v>
      </c>
      <c r="J6" s="29">
        <f t="shared" si="0"/>
        <v>20.25</v>
      </c>
      <c r="K6" s="30">
        <f>IF((E6-F6)=0,0,H6/(E6-F6))</f>
        <v>266.66666666666669</v>
      </c>
    </row>
    <row r="7" spans="2:11" x14ac:dyDescent="0.3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84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84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84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84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84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84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84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5">
      <c r="B14" s="40"/>
      <c r="C14" s="41" t="s">
        <v>13</v>
      </c>
      <c r="D14" s="42"/>
      <c r="E14" s="42"/>
      <c r="F14" s="42"/>
      <c r="G14" s="42"/>
      <c r="H14" s="43">
        <f>SUM(H4:H13)</f>
        <v>540000</v>
      </c>
      <c r="I14" s="44">
        <f>SUM(I4:I13)</f>
        <v>100.00000000000001</v>
      </c>
      <c r="J14" s="45"/>
      <c r="K14" s="46"/>
    </row>
    <row r="15" spans="2:11" ht="15" thickBot="1" x14ac:dyDescent="0.35"/>
    <row r="16" spans="2:11" ht="35.25" customHeight="1" x14ac:dyDescent="0.3">
      <c r="B16" s="206" t="s">
        <v>14</v>
      </c>
      <c r="C16" s="207"/>
      <c r="D16" s="207"/>
      <c r="E16" s="207"/>
      <c r="F16" s="207"/>
      <c r="G16" s="207"/>
      <c r="H16" s="207"/>
      <c r="I16" s="207"/>
      <c r="J16" s="208"/>
    </row>
    <row r="17" spans="2:10" x14ac:dyDescent="0.3">
      <c r="B17" s="209" t="s">
        <v>1</v>
      </c>
      <c r="C17" s="225" t="s">
        <v>2</v>
      </c>
      <c r="D17" s="223" t="s">
        <v>15</v>
      </c>
      <c r="E17" s="211" t="s">
        <v>16</v>
      </c>
      <c r="F17" s="212"/>
      <c r="G17" s="213" t="s">
        <v>17</v>
      </c>
      <c r="H17" s="214"/>
      <c r="I17" s="215" t="s">
        <v>18</v>
      </c>
      <c r="J17" s="212"/>
    </row>
    <row r="18" spans="2:10" x14ac:dyDescent="0.3">
      <c r="B18" s="210"/>
      <c r="C18" s="226"/>
      <c r="D18" s="224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">
      <c r="B19" s="47" cm="1">
        <f t="array" ref="B19:B28">B4:B13</f>
        <v>1</v>
      </c>
      <c r="C19" s="52" t="str" cm="1">
        <f t="array" ref="C19:C28">C4:C13</f>
        <v>Cena za predmet zákazky</v>
      </c>
      <c r="D19" s="53" cm="1">
        <f t="array" ref="D19:D28">I4:I13</f>
        <v>91.111111111111114</v>
      </c>
      <c r="E19" s="54">
        <v>30000</v>
      </c>
      <c r="F19" s="55">
        <f>IF(I4=100,"0",IF((E4-F4)=0,0,(IF(G4="čím menej, tým lepšie",(I4*(E4-E19)/(E4-F4)),(I4*(E19-F4)/(E4-F4))))))</f>
        <v>85.555555555555557</v>
      </c>
      <c r="G19" s="54">
        <v>15000</v>
      </c>
      <c r="H19" s="56">
        <f>IF(I4=100,"0",IF((E4-F4)=0,0,IF(G4="čím menej, tým lepšie",(I4*(E4-G19)/(E4-F4)),(I4*(G19-F4)/(E4-F4)))))</f>
        <v>88.333333333333329</v>
      </c>
      <c r="I19" s="54">
        <v>0</v>
      </c>
      <c r="J19" s="55">
        <f>IF(I4=100,"0",IF((E4-F4)=0,0,IF(G4="čím menej, tým lepšie",(I4*(E4-I19)/(E4-F4)),(I4*(I19-F4)/(E4-F4)))))</f>
        <v>91.111111111111114</v>
      </c>
    </row>
    <row r="20" spans="2:10" ht="15" customHeight="1" x14ac:dyDescent="0.3">
      <c r="B20" s="47">
        <v>2</v>
      </c>
      <c r="C20" s="52" t="str">
        <v>Garantovaná hodinová mzda pracovníka</v>
      </c>
      <c r="D20" s="53">
        <v>6.666666666666667</v>
      </c>
      <c r="E20" s="54">
        <v>9</v>
      </c>
      <c r="F20" s="55">
        <f>IF(I5=100,"0",IF((E5-F5)=0,0,(IF(G5="čím menej, tým lepšie",(I5*(E5-E20)/(E5-F5)),(I5*(E20-F5)/(E5-F5))))))</f>
        <v>6.666666666666667</v>
      </c>
      <c r="G20" s="54">
        <v>8</v>
      </c>
      <c r="H20" s="56">
        <f t="shared" ref="H20:H28" si="5">IF(I5=100,"0",IF((E5-F5)=0,0,IF(G5="čím menej, tým lepšie",(I5*(E5-G20)/(E5-F5)),(I5*(G20-F5)/(E5-F5)))))</f>
        <v>5.2452025586353948</v>
      </c>
      <c r="I20" s="54">
        <v>7</v>
      </c>
      <c r="J20" s="55">
        <f t="shared" ref="J20:J28" si="6">IF(I5=100,"0",IF((E5-F5)=0,0,IF(G5="čím menej, tým lepšie",(I5*(E5-I20)/(E5-F5)),(I5*(I20-F5)/(E5-F5)))))</f>
        <v>3.8237384506041225</v>
      </c>
    </row>
    <row r="21" spans="2:10" ht="15.75" customHeight="1" x14ac:dyDescent="0.3">
      <c r="B21" s="47">
        <v>3</v>
      </c>
      <c r="C21" s="52" t="str">
        <v>Skúsenosti zodpovedného zástupcu poskytovateľa služieb</v>
      </c>
      <c r="D21" s="53">
        <v>2.2222222222222223</v>
      </c>
      <c r="E21" s="54">
        <v>0</v>
      </c>
      <c r="F21" s="55">
        <f>IF(I6=100,"0",IF((E6-F6)=0,0,(IF(G6="čím menej, tým lepšie",(I6*(E6-E21)/(E6-F6)),(I6*(E21-F6)/(E6-F6))))))</f>
        <v>0</v>
      </c>
      <c r="G21" s="54">
        <v>0</v>
      </c>
      <c r="H21" s="56">
        <f t="shared" si="5"/>
        <v>0</v>
      </c>
      <c r="I21" s="54">
        <v>0</v>
      </c>
      <c r="J21" s="55">
        <f t="shared" si="6"/>
        <v>0</v>
      </c>
    </row>
    <row r="22" spans="2:10" x14ac:dyDescent="0.3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35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35">
      <c r="B29" s="60"/>
      <c r="C29" s="61" t="s">
        <v>22</v>
      </c>
      <c r="D29" s="62">
        <f>SUM(_xlfn.ANCHORARRAY(D19))</f>
        <v>100.00000000000001</v>
      </c>
      <c r="E29" s="61"/>
      <c r="F29" s="63">
        <f>SUM(F19:F28)</f>
        <v>92.222222222222229</v>
      </c>
      <c r="G29" s="64"/>
      <c r="H29" s="63">
        <f t="shared" ref="H29:J29" si="8">SUM(H19:H28)</f>
        <v>93.578535891968727</v>
      </c>
      <c r="I29" s="64"/>
      <c r="J29" s="65">
        <f t="shared" si="8"/>
        <v>94.934849561715239</v>
      </c>
    </row>
    <row r="31" spans="2:10" ht="36.75" customHeight="1" x14ac:dyDescent="0.3">
      <c r="B31" s="227" t="s">
        <v>23</v>
      </c>
      <c r="C31" s="228"/>
      <c r="D31" s="228"/>
      <c r="E31" s="228"/>
      <c r="F31" s="228"/>
      <c r="G31" s="228"/>
      <c r="H31" s="228"/>
      <c r="I31" s="228"/>
      <c r="J31" s="229"/>
    </row>
    <row r="32" spans="2:10" x14ac:dyDescent="0.3">
      <c r="B32" s="230" t="s">
        <v>1</v>
      </c>
      <c r="C32" s="232" t="s">
        <v>2</v>
      </c>
      <c r="D32" s="233"/>
      <c r="E32" s="240" t="s">
        <v>16</v>
      </c>
      <c r="F32" s="241"/>
      <c r="G32" s="238" t="s">
        <v>17</v>
      </c>
      <c r="H32" s="239"/>
      <c r="I32" s="236" t="s">
        <v>18</v>
      </c>
      <c r="J32" s="237"/>
    </row>
    <row r="33" spans="2:10" x14ac:dyDescent="0.3">
      <c r="B33" s="231"/>
      <c r="C33" s="234"/>
      <c r="D33" s="235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">
      <c r="B34" s="72" cm="1">
        <f t="array" ref="B34:B43">B19:B28</f>
        <v>1</v>
      </c>
      <c r="C34" s="73" t="str" cm="1">
        <f t="array" ref="C34:C43">C19:C28</f>
        <v>Cena za predmet zákazky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">
      <c r="B35" s="72">
        <v>2</v>
      </c>
      <c r="C35" s="73" t="str">
        <v>Garantovaná hodinová mzda pracovníka</v>
      </c>
      <c r="D35" s="74"/>
      <c r="E35" s="75">
        <f>E20</f>
        <v>9</v>
      </c>
      <c r="F35" s="76">
        <f>IF(I5=100,"0",IF((E5-F5)=0,0,IF(G5="čím menej, tým lepšie",(-(E5-E35)*(H5/(E5-F5))),-(E35-F5)*(H5/(E5-F5)))))</f>
        <v>-36000</v>
      </c>
      <c r="G35" s="75">
        <f t="shared" ref="G35:G43" si="9">G20</f>
        <v>8</v>
      </c>
      <c r="H35" s="77">
        <f>IF(I5=100,"0",IF((E5-F5)=0,0,IF(G5="čím menej, tým lepšie",(-(E5-G35)*(H5/(E5-F5))),-(G35-F5)*(H5/(E5-F5)))))</f>
        <v>-28324.093816631132</v>
      </c>
      <c r="I35" s="75">
        <f t="shared" ref="I35:I43" si="10">I20</f>
        <v>7</v>
      </c>
      <c r="J35" s="78">
        <f>IF(I5=100,"0",IF((E5-F5)=0,0,IF(G5="čím menej, tým lepšie",(-(E5-I35)*(H5/(E5-F5))),-(I35-F5)*(H5/(E5-F5)))))</f>
        <v>-20648.18763326226</v>
      </c>
    </row>
    <row r="36" spans="2:10" x14ac:dyDescent="0.3">
      <c r="B36" s="72">
        <v>3</v>
      </c>
      <c r="C36" s="73" t="str">
        <v>Skúsenosti zodpovedného zástupcu poskytovateľa služieb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35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35">
      <c r="B44" s="82"/>
      <c r="C44" s="83" t="s">
        <v>22</v>
      </c>
      <c r="D44" s="83"/>
      <c r="E44" s="83"/>
      <c r="F44" s="84">
        <f>SUM(F34:F43)</f>
        <v>-6000</v>
      </c>
      <c r="G44" s="84"/>
      <c r="H44" s="84">
        <f t="shared" ref="H44:J44" si="15">SUM(H34:H43)</f>
        <v>-13324.093816631132</v>
      </c>
      <c r="I44" s="84"/>
      <c r="J44" s="85">
        <f t="shared" si="15"/>
        <v>-20648.18763326226</v>
      </c>
    </row>
    <row r="45" spans="2:10" ht="15" thickBot="1" x14ac:dyDescent="0.35"/>
    <row r="46" spans="2:10" ht="36" customHeight="1" thickBot="1" x14ac:dyDescent="0.35">
      <c r="B46" s="216" t="s">
        <v>75</v>
      </c>
      <c r="C46" s="217"/>
      <c r="D46" s="217"/>
      <c r="E46" s="217"/>
      <c r="F46" s="217"/>
      <c r="G46" s="217"/>
      <c r="H46" s="217"/>
      <c r="I46" s="217"/>
      <c r="J46" s="218"/>
    </row>
    <row r="47" spans="2:10" ht="15.75" customHeight="1" x14ac:dyDescent="0.3">
      <c r="B47" s="200" t="s">
        <v>1</v>
      </c>
      <c r="C47" s="196" t="s">
        <v>2</v>
      </c>
      <c r="D47" s="197"/>
      <c r="E47" s="200" t="s">
        <v>16</v>
      </c>
      <c r="F47" s="201"/>
      <c r="G47" s="202" t="s">
        <v>17</v>
      </c>
      <c r="H47" s="203"/>
      <c r="I47" s="204" t="s">
        <v>18</v>
      </c>
      <c r="J47" s="205"/>
    </row>
    <row r="48" spans="2:10" x14ac:dyDescent="0.3">
      <c r="B48" s="219"/>
      <c r="C48" s="198"/>
      <c r="D48" s="199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">
      <c r="B49" s="92" cm="1">
        <f t="array" ref="B49:B58">B34:B43</f>
        <v>1</v>
      </c>
      <c r="C49" s="93" t="str" cm="1">
        <f t="array" ref="C49:C58">C34:C43</f>
        <v>Cena za predmet zákazky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">
      <c r="B50" s="92">
        <v>2</v>
      </c>
      <c r="C50" s="93" t="str">
        <v>Garantovaná hodinová mzda pracovníka</v>
      </c>
      <c r="D50" s="94"/>
      <c r="E50" s="75">
        <f t="shared" ref="E50:E58" si="16">E20</f>
        <v>9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8</v>
      </c>
      <c r="H50" s="96">
        <f>IF(I5=100,"0",IF((E5-F5)=0,0,IF(G5="čím menej, tým lepšie",((G50-F5)*H5/(E5-F5)),(E5-G50)*(H5/(E5-F5)))))</f>
        <v>7675.9061833688693</v>
      </c>
      <c r="I50" s="75">
        <f t="shared" ref="I50:I58" si="18">I20</f>
        <v>7</v>
      </c>
      <c r="J50" s="97">
        <f>IF(I5=100,"0",IF((E5-F5)=0,0,IF(G5="čím menej, tým lepšie",((I50-F5)*H5/(E5-F5)),(E5-I50)*(H5/(E5-F5)))))</f>
        <v>15351.812366737739</v>
      </c>
    </row>
    <row r="51" spans="2:10" x14ac:dyDescent="0.3">
      <c r="B51" s="92">
        <v>3</v>
      </c>
      <c r="C51" s="93" t="str">
        <v>Skúsenosti zodpovedného zástupcu poskytovateľa služieb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12000</v>
      </c>
      <c r="G51" s="75">
        <f t="shared" si="17"/>
        <v>0</v>
      </c>
      <c r="H51" s="96">
        <f t="shared" ref="H51:H58" si="20">IF(I6=100,"0",IF((E6-F6)=0,0,IF(G6="čím menej, tým lepšie",((G51-F6)*H6/(E6-F6)),(E6-G51)*(H6/(E6-F6)))))</f>
        <v>12000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12000</v>
      </c>
    </row>
    <row r="52" spans="2:10" ht="15.75" customHeight="1" x14ac:dyDescent="0.3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35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35">
      <c r="B59" s="101"/>
      <c r="C59" s="102" t="s">
        <v>22</v>
      </c>
      <c r="D59" s="102"/>
      <c r="E59" s="102"/>
      <c r="F59" s="103">
        <f>SUM(F49:F58)</f>
        <v>42000</v>
      </c>
      <c r="G59" s="103"/>
      <c r="H59" s="103">
        <f t="shared" ref="H59:J59" si="22">SUM(H49:H58)</f>
        <v>34675.906183368868</v>
      </c>
      <c r="I59" s="103"/>
      <c r="J59" s="104">
        <f t="shared" si="22"/>
        <v>27351.812366737737</v>
      </c>
    </row>
    <row r="61" spans="2:10" x14ac:dyDescent="0.3">
      <c r="C61" s="14"/>
      <c r="D61" s="14"/>
      <c r="E61" s="14"/>
      <c r="F61" s="14"/>
      <c r="G61" s="14"/>
      <c r="H61" s="14"/>
    </row>
    <row r="62" spans="2:10" ht="30.75" customHeight="1" x14ac:dyDescent="0.3">
      <c r="C62" s="14"/>
      <c r="D62" s="14"/>
      <c r="E62" s="14"/>
      <c r="F62" s="14"/>
      <c r="G62" s="14"/>
      <c r="H62" s="14"/>
    </row>
    <row r="63" spans="2:10" x14ac:dyDescent="0.3">
      <c r="C63" s="14"/>
      <c r="D63" s="14"/>
      <c r="E63" s="14"/>
      <c r="F63" s="14"/>
      <c r="G63" s="14"/>
      <c r="H63" s="14"/>
    </row>
    <row r="64" spans="2:10" x14ac:dyDescent="0.3">
      <c r="C64" s="14"/>
      <c r="D64" s="14"/>
      <c r="E64" s="14"/>
      <c r="F64" s="14"/>
      <c r="G64" s="14"/>
      <c r="H64" s="14"/>
    </row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ht="15.75" customHeight="1" x14ac:dyDescent="0.3"/>
    <row r="73" s="14" customFormat="1" ht="15.75" customHeigh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06E0-BBB1-4249-8D1D-FEE754D76B0F}">
  <dimension ref="B1:P53"/>
  <sheetViews>
    <sheetView tabSelected="1" zoomScale="90" zoomScaleNormal="90" workbookViewId="0">
      <selection activeCell="M12" sqref="M12"/>
    </sheetView>
  </sheetViews>
  <sheetFormatPr defaultColWidth="17.6640625" defaultRowHeight="14.4" x14ac:dyDescent="0.3"/>
  <cols>
    <col min="1" max="1" width="5.88671875" style="150" customWidth="1"/>
    <col min="2" max="2" width="61.109375" style="150" bestFit="1" customWidth="1"/>
    <col min="3" max="3" width="20.88671875" style="150" customWidth="1"/>
    <col min="4" max="4" width="20.88671875" style="159" customWidth="1"/>
    <col min="5" max="6" width="20.88671875" style="150" customWidth="1"/>
    <col min="7" max="12" width="20.88671875" style="148" customWidth="1"/>
    <col min="13" max="13" width="61.109375" style="148" customWidth="1"/>
    <col min="14" max="15" width="17.6640625" style="149"/>
    <col min="16" max="16384" width="17.6640625" style="150"/>
  </cols>
  <sheetData>
    <row r="1" spans="2:15" ht="16.2" thickBot="1" x14ac:dyDescent="0.35">
      <c r="B1" s="146" t="s">
        <v>160</v>
      </c>
      <c r="C1" s="146"/>
      <c r="D1" s="147"/>
      <c r="E1" s="248"/>
      <c r="F1" s="248"/>
      <c r="G1" s="248"/>
    </row>
    <row r="2" spans="2:15" s="152" customFormat="1" ht="54.9" customHeight="1" thickBot="1" x14ac:dyDescent="0.35">
      <c r="B2" s="249" t="s">
        <v>161</v>
      </c>
      <c r="C2" s="250"/>
      <c r="D2" s="250"/>
      <c r="E2" s="250"/>
      <c r="F2" s="250"/>
      <c r="G2" s="250"/>
      <c r="H2" s="250"/>
      <c r="I2" s="250"/>
      <c r="J2" s="250"/>
      <c r="K2" s="250"/>
      <c r="L2" s="251"/>
      <c r="M2" s="151"/>
    </row>
    <row r="3" spans="2:15" ht="54.9" customHeight="1" x14ac:dyDescent="0.3">
      <c r="B3" s="252" t="s">
        <v>162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</row>
    <row r="4" spans="2:15" ht="15.6" x14ac:dyDescent="0.3"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</row>
    <row r="5" spans="2:15" s="154" customFormat="1" ht="54.9" customHeight="1" x14ac:dyDescent="0.3">
      <c r="B5" s="253" t="s">
        <v>163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</row>
    <row r="6" spans="2:15" ht="54.9" customHeight="1" x14ac:dyDescent="0.3">
      <c r="B6" s="105" t="s">
        <v>38</v>
      </c>
      <c r="C6" s="106" t="s">
        <v>164</v>
      </c>
      <c r="D6" s="107" t="s">
        <v>128</v>
      </c>
      <c r="E6" s="107" t="s">
        <v>165</v>
      </c>
      <c r="F6" s="106" t="s">
        <v>97</v>
      </c>
      <c r="G6" s="107" t="s">
        <v>166</v>
      </c>
      <c r="H6" s="107" t="s">
        <v>98</v>
      </c>
      <c r="I6" s="107" t="s">
        <v>99</v>
      </c>
      <c r="J6" s="107" t="s">
        <v>100</v>
      </c>
      <c r="K6" s="107" t="s">
        <v>101</v>
      </c>
      <c r="L6" s="107" t="s">
        <v>102</v>
      </c>
      <c r="M6" s="150"/>
      <c r="N6" s="150"/>
      <c r="O6" s="150"/>
    </row>
    <row r="7" spans="2:15" ht="54.9" customHeight="1" x14ac:dyDescent="0.3">
      <c r="B7" s="108" t="s">
        <v>103</v>
      </c>
      <c r="C7" s="123">
        <v>77</v>
      </c>
      <c r="D7" s="124">
        <v>2757</v>
      </c>
      <c r="E7" s="125" t="s">
        <v>104</v>
      </c>
      <c r="F7" s="123" t="s">
        <v>167</v>
      </c>
      <c r="G7" s="123" t="s">
        <v>105</v>
      </c>
      <c r="H7" s="160"/>
      <c r="I7" s="126">
        <f>(D7*H7)*4</f>
        <v>0</v>
      </c>
      <c r="J7" s="126">
        <f>I7*1.2</f>
        <v>0</v>
      </c>
      <c r="K7" s="126">
        <f>I7*48</f>
        <v>0</v>
      </c>
      <c r="L7" s="127">
        <f>K7*1.2</f>
        <v>0</v>
      </c>
      <c r="M7" s="150"/>
      <c r="N7" s="150"/>
      <c r="O7" s="150"/>
    </row>
    <row r="8" spans="2:15" ht="54.9" customHeight="1" x14ac:dyDescent="0.3">
      <c r="B8" s="108" t="s">
        <v>106</v>
      </c>
      <c r="C8" s="123">
        <v>25</v>
      </c>
      <c r="D8" s="125">
        <v>463.77</v>
      </c>
      <c r="E8" s="125" t="s">
        <v>104</v>
      </c>
      <c r="F8" s="123" t="s">
        <v>168</v>
      </c>
      <c r="G8" s="128" t="s">
        <v>105</v>
      </c>
      <c r="H8" s="160"/>
      <c r="I8" s="126">
        <f>(D8*H8)*4</f>
        <v>0</v>
      </c>
      <c r="J8" s="126">
        <f t="shared" ref="J8:J22" si="0">I8*1.2</f>
        <v>0</v>
      </c>
      <c r="K8" s="126">
        <f t="shared" ref="K8:K22" si="1">I8*48</f>
        <v>0</v>
      </c>
      <c r="L8" s="127">
        <f t="shared" ref="L8:L22" si="2">K8*1.2</f>
        <v>0</v>
      </c>
      <c r="M8" s="150"/>
      <c r="N8" s="150"/>
      <c r="O8" s="150"/>
    </row>
    <row r="9" spans="2:15" ht="54.9" customHeight="1" x14ac:dyDescent="0.3">
      <c r="B9" s="129" t="s">
        <v>107</v>
      </c>
      <c r="C9" s="128">
        <v>2</v>
      </c>
      <c r="D9" s="124">
        <v>111.72</v>
      </c>
      <c r="E9" s="124" t="s">
        <v>104</v>
      </c>
      <c r="F9" s="128" t="s">
        <v>169</v>
      </c>
      <c r="G9" s="128" t="s">
        <v>105</v>
      </c>
      <c r="H9" s="160"/>
      <c r="I9" s="130">
        <f>(D9*H9)*4</f>
        <v>0</v>
      </c>
      <c r="J9" s="130">
        <f t="shared" si="0"/>
        <v>0</v>
      </c>
      <c r="K9" s="130">
        <f t="shared" si="1"/>
        <v>0</v>
      </c>
      <c r="L9" s="131">
        <f t="shared" si="2"/>
        <v>0</v>
      </c>
      <c r="M9" s="150"/>
      <c r="N9" s="150"/>
      <c r="O9" s="150"/>
    </row>
    <row r="10" spans="2:15" ht="54.9" customHeight="1" x14ac:dyDescent="0.3">
      <c r="B10" s="108" t="s">
        <v>108</v>
      </c>
      <c r="C10" s="123">
        <v>14</v>
      </c>
      <c r="D10" s="125">
        <v>44</v>
      </c>
      <c r="E10" s="125" t="s">
        <v>104</v>
      </c>
      <c r="F10" s="132" t="s">
        <v>109</v>
      </c>
      <c r="G10" s="123" t="s">
        <v>105</v>
      </c>
      <c r="H10" s="160"/>
      <c r="I10" s="126">
        <f>(D10*H10)*4</f>
        <v>0</v>
      </c>
      <c r="J10" s="126">
        <f t="shared" si="0"/>
        <v>0</v>
      </c>
      <c r="K10" s="126">
        <f t="shared" si="1"/>
        <v>0</v>
      </c>
      <c r="L10" s="127">
        <f t="shared" si="2"/>
        <v>0</v>
      </c>
      <c r="M10" s="150"/>
      <c r="N10" s="150"/>
      <c r="O10" s="150"/>
    </row>
    <row r="11" spans="2:15" ht="54.9" customHeight="1" x14ac:dyDescent="0.3">
      <c r="B11" s="108" t="s">
        <v>110</v>
      </c>
      <c r="C11" s="123">
        <v>6</v>
      </c>
      <c r="D11" s="125">
        <v>43.47</v>
      </c>
      <c r="E11" s="125" t="s">
        <v>104</v>
      </c>
      <c r="F11" s="123" t="s">
        <v>170</v>
      </c>
      <c r="G11" s="123" t="s">
        <v>111</v>
      </c>
      <c r="H11" s="160"/>
      <c r="I11" s="126">
        <f>(D11*H11)*30</f>
        <v>0</v>
      </c>
      <c r="J11" s="126">
        <f t="shared" si="0"/>
        <v>0</v>
      </c>
      <c r="K11" s="126">
        <f t="shared" si="1"/>
        <v>0</v>
      </c>
      <c r="L11" s="127">
        <f t="shared" si="2"/>
        <v>0</v>
      </c>
      <c r="M11" s="150"/>
      <c r="N11" s="150"/>
      <c r="O11" s="150"/>
    </row>
    <row r="12" spans="2:15" ht="54.9" customHeight="1" x14ac:dyDescent="0.3">
      <c r="B12" s="108" t="s">
        <v>112</v>
      </c>
      <c r="C12" s="123">
        <v>33</v>
      </c>
      <c r="D12" s="124">
        <v>121</v>
      </c>
      <c r="E12" s="125" t="s">
        <v>104</v>
      </c>
      <c r="F12" s="123" t="s">
        <v>171</v>
      </c>
      <c r="G12" s="123" t="s">
        <v>111</v>
      </c>
      <c r="H12" s="160"/>
      <c r="I12" s="126">
        <f>(D12*H12)*30</f>
        <v>0</v>
      </c>
      <c r="J12" s="126">
        <f t="shared" si="0"/>
        <v>0</v>
      </c>
      <c r="K12" s="126">
        <f t="shared" si="1"/>
        <v>0</v>
      </c>
      <c r="L12" s="127">
        <f t="shared" si="2"/>
        <v>0</v>
      </c>
      <c r="M12" s="150"/>
      <c r="N12" s="150"/>
      <c r="O12" s="150"/>
    </row>
    <row r="13" spans="2:15" ht="54.9" customHeight="1" x14ac:dyDescent="0.3">
      <c r="B13" s="108" t="s">
        <v>172</v>
      </c>
      <c r="C13" s="123">
        <v>2</v>
      </c>
      <c r="D13" s="124">
        <v>5.86</v>
      </c>
      <c r="E13" s="125" t="s">
        <v>113</v>
      </c>
      <c r="F13" s="123"/>
      <c r="G13" s="128" t="s">
        <v>105</v>
      </c>
      <c r="H13" s="160"/>
      <c r="I13" s="126">
        <f>(C13*H13)*4</f>
        <v>0</v>
      </c>
      <c r="J13" s="126">
        <f t="shared" si="0"/>
        <v>0</v>
      </c>
      <c r="K13" s="126">
        <f t="shared" si="1"/>
        <v>0</v>
      </c>
      <c r="L13" s="127">
        <f t="shared" si="2"/>
        <v>0</v>
      </c>
      <c r="M13" s="150"/>
      <c r="N13" s="150"/>
      <c r="O13" s="150"/>
    </row>
    <row r="14" spans="2:15" ht="54.9" customHeight="1" x14ac:dyDescent="0.3">
      <c r="B14" s="108" t="s">
        <v>114</v>
      </c>
      <c r="C14" s="123">
        <v>3</v>
      </c>
      <c r="D14" s="124">
        <v>663</v>
      </c>
      <c r="E14" s="125" t="s">
        <v>104</v>
      </c>
      <c r="F14" s="123" t="s">
        <v>173</v>
      </c>
      <c r="G14" s="123" t="s">
        <v>115</v>
      </c>
      <c r="H14" s="160"/>
      <c r="I14" s="126">
        <f>(D14*H14)</f>
        <v>0</v>
      </c>
      <c r="J14" s="126">
        <f t="shared" si="0"/>
        <v>0</v>
      </c>
      <c r="K14" s="126">
        <f t="shared" si="1"/>
        <v>0</v>
      </c>
      <c r="L14" s="127">
        <f t="shared" si="2"/>
        <v>0</v>
      </c>
      <c r="M14" s="150"/>
      <c r="N14" s="150"/>
      <c r="O14" s="150"/>
    </row>
    <row r="15" spans="2:15" ht="54.9" customHeight="1" x14ac:dyDescent="0.3">
      <c r="B15" s="108" t="s">
        <v>116</v>
      </c>
      <c r="C15" s="123">
        <v>4</v>
      </c>
      <c r="D15" s="125">
        <v>42.33</v>
      </c>
      <c r="E15" s="125" t="s">
        <v>104</v>
      </c>
      <c r="F15" s="123" t="s">
        <v>174</v>
      </c>
      <c r="G15" s="123" t="s">
        <v>105</v>
      </c>
      <c r="H15" s="160"/>
      <c r="I15" s="126">
        <f>(D15*H15)*4</f>
        <v>0</v>
      </c>
      <c r="J15" s="126">
        <f t="shared" si="0"/>
        <v>0</v>
      </c>
      <c r="K15" s="126">
        <f t="shared" si="1"/>
        <v>0</v>
      </c>
      <c r="L15" s="127">
        <f t="shared" si="2"/>
        <v>0</v>
      </c>
      <c r="M15" s="150"/>
      <c r="N15" s="150"/>
      <c r="O15" s="150"/>
    </row>
    <row r="16" spans="2:15" ht="54.9" customHeight="1" x14ac:dyDescent="0.3">
      <c r="B16" s="108" t="s">
        <v>118</v>
      </c>
      <c r="C16" s="123">
        <v>151</v>
      </c>
      <c r="D16" s="125">
        <v>151</v>
      </c>
      <c r="E16" s="125" t="s">
        <v>117</v>
      </c>
      <c r="F16" s="123"/>
      <c r="G16" s="128" t="s">
        <v>105</v>
      </c>
      <c r="H16" s="160"/>
      <c r="I16" s="126">
        <f>(D16*H16)*4</f>
        <v>0</v>
      </c>
      <c r="J16" s="126">
        <f t="shared" si="0"/>
        <v>0</v>
      </c>
      <c r="K16" s="126">
        <f t="shared" si="1"/>
        <v>0</v>
      </c>
      <c r="L16" s="127">
        <f t="shared" si="2"/>
        <v>0</v>
      </c>
      <c r="M16" s="150"/>
      <c r="N16" s="150"/>
      <c r="O16" s="150"/>
    </row>
    <row r="17" spans="2:13" s="150" customFormat="1" ht="54.9" customHeight="1" x14ac:dyDescent="0.3">
      <c r="B17" s="108" t="s">
        <v>119</v>
      </c>
      <c r="C17" s="123">
        <v>587</v>
      </c>
      <c r="D17" s="125">
        <v>587</v>
      </c>
      <c r="E17" s="125" t="s">
        <v>117</v>
      </c>
      <c r="F17" s="123"/>
      <c r="G17" s="123" t="s">
        <v>115</v>
      </c>
      <c r="H17" s="160"/>
      <c r="I17" s="126">
        <f>(D17*H17)</f>
        <v>0</v>
      </c>
      <c r="J17" s="126">
        <f t="shared" si="0"/>
        <v>0</v>
      </c>
      <c r="K17" s="126">
        <f t="shared" si="1"/>
        <v>0</v>
      </c>
      <c r="L17" s="127">
        <f t="shared" si="2"/>
        <v>0</v>
      </c>
    </row>
    <row r="18" spans="2:13" s="150" customFormat="1" ht="54.9" customHeight="1" x14ac:dyDescent="0.3">
      <c r="B18" s="108" t="s">
        <v>120</v>
      </c>
      <c r="C18" s="123">
        <v>1</v>
      </c>
      <c r="D18" s="125">
        <v>16.72</v>
      </c>
      <c r="E18" s="125" t="s">
        <v>104</v>
      </c>
      <c r="F18" s="123" t="s">
        <v>173</v>
      </c>
      <c r="G18" s="128" t="s">
        <v>105</v>
      </c>
      <c r="H18" s="160"/>
      <c r="I18" s="126">
        <f>(D18*H18)*4</f>
        <v>0</v>
      </c>
      <c r="J18" s="126">
        <f t="shared" si="0"/>
        <v>0</v>
      </c>
      <c r="K18" s="126">
        <f t="shared" si="1"/>
        <v>0</v>
      </c>
      <c r="L18" s="127">
        <f t="shared" si="2"/>
        <v>0</v>
      </c>
    </row>
    <row r="19" spans="2:13" s="150" customFormat="1" ht="54.9" customHeight="1" x14ac:dyDescent="0.3">
      <c r="B19" s="108" t="s">
        <v>121</v>
      </c>
      <c r="C19" s="123" t="s">
        <v>113</v>
      </c>
      <c r="D19" s="125">
        <v>1</v>
      </c>
      <c r="E19" s="125" t="s">
        <v>113</v>
      </c>
      <c r="F19" s="123"/>
      <c r="G19" s="123" t="s">
        <v>115</v>
      </c>
      <c r="H19" s="160"/>
      <c r="I19" s="126">
        <f>(D19*H19)</f>
        <v>0</v>
      </c>
      <c r="J19" s="126">
        <f t="shared" si="0"/>
        <v>0</v>
      </c>
      <c r="K19" s="126">
        <f t="shared" si="1"/>
        <v>0</v>
      </c>
      <c r="L19" s="127">
        <f t="shared" si="2"/>
        <v>0</v>
      </c>
    </row>
    <row r="20" spans="2:13" s="150" customFormat="1" ht="54.9" customHeight="1" x14ac:dyDescent="0.3">
      <c r="B20" s="108" t="s">
        <v>122</v>
      </c>
      <c r="C20" s="123">
        <v>205</v>
      </c>
      <c r="D20" s="125">
        <v>205</v>
      </c>
      <c r="E20" s="125" t="s">
        <v>117</v>
      </c>
      <c r="F20" s="123"/>
      <c r="G20" s="123" t="s">
        <v>111</v>
      </c>
      <c r="H20" s="160"/>
      <c r="I20" s="126">
        <f>(D20*H20)*30</f>
        <v>0</v>
      </c>
      <c r="J20" s="126">
        <f t="shared" si="0"/>
        <v>0</v>
      </c>
      <c r="K20" s="126">
        <f t="shared" si="1"/>
        <v>0</v>
      </c>
      <c r="L20" s="127">
        <f t="shared" si="2"/>
        <v>0</v>
      </c>
    </row>
    <row r="21" spans="2:13" s="150" customFormat="1" ht="54.9" customHeight="1" x14ac:dyDescent="0.3">
      <c r="B21" s="108" t="s">
        <v>123</v>
      </c>
      <c r="C21" s="123">
        <v>220</v>
      </c>
      <c r="D21" s="125">
        <v>220</v>
      </c>
      <c r="E21" s="125" t="s">
        <v>117</v>
      </c>
      <c r="F21" s="123"/>
      <c r="G21" s="128" t="s">
        <v>105</v>
      </c>
      <c r="H21" s="160"/>
      <c r="I21" s="126">
        <f>(D21*H21)*4</f>
        <v>0</v>
      </c>
      <c r="J21" s="126">
        <f t="shared" si="0"/>
        <v>0</v>
      </c>
      <c r="K21" s="126">
        <f t="shared" si="1"/>
        <v>0</v>
      </c>
      <c r="L21" s="127">
        <f t="shared" si="2"/>
        <v>0</v>
      </c>
    </row>
    <row r="22" spans="2:13" s="150" customFormat="1" ht="62.25" customHeight="1" x14ac:dyDescent="0.3">
      <c r="B22" s="108" t="s">
        <v>175</v>
      </c>
      <c r="C22" s="123" t="s">
        <v>113</v>
      </c>
      <c r="D22" s="125">
        <v>1</v>
      </c>
      <c r="E22" s="125" t="s">
        <v>124</v>
      </c>
      <c r="F22" s="123"/>
      <c r="G22" s="123" t="s">
        <v>176</v>
      </c>
      <c r="H22" s="160"/>
      <c r="I22" s="126">
        <f>(D22*H22)*30</f>
        <v>0</v>
      </c>
      <c r="J22" s="126">
        <f t="shared" si="0"/>
        <v>0</v>
      </c>
      <c r="K22" s="126">
        <f t="shared" si="1"/>
        <v>0</v>
      </c>
      <c r="L22" s="127">
        <f t="shared" si="2"/>
        <v>0</v>
      </c>
    </row>
    <row r="23" spans="2:13" s="150" customFormat="1" ht="54.9" customHeight="1" x14ac:dyDescent="0.3">
      <c r="B23" s="133"/>
      <c r="C23" s="133" t="s">
        <v>125</v>
      </c>
      <c r="D23" s="134" t="s">
        <v>125</v>
      </c>
      <c r="E23" s="134"/>
      <c r="F23" s="133"/>
      <c r="G23" s="133"/>
      <c r="H23" s="126"/>
      <c r="I23" s="126">
        <f>SUM(I7:I22)</f>
        <v>0</v>
      </c>
      <c r="J23" s="126">
        <f>Tabuľka13[[#This Row],[Stĺpec10]]*1.2</f>
        <v>0</v>
      </c>
      <c r="K23" s="126">
        <f>SUM(K7:K22)</f>
        <v>0</v>
      </c>
      <c r="L23" s="135">
        <f>SUM(L7:L22)</f>
        <v>0</v>
      </c>
    </row>
    <row r="24" spans="2:13" s="150" customFormat="1" ht="54.9" customHeight="1" x14ac:dyDescent="0.3">
      <c r="B24" s="136" t="s">
        <v>177</v>
      </c>
      <c r="C24" s="106"/>
      <c r="D24" s="137"/>
      <c r="E24" s="137" t="s">
        <v>125</v>
      </c>
      <c r="F24" s="106"/>
      <c r="G24" s="106"/>
      <c r="H24" s="138"/>
      <c r="I24" s="138"/>
      <c r="J24" s="138"/>
      <c r="K24" s="138"/>
      <c r="L24" s="139" t="s">
        <v>125</v>
      </c>
      <c r="M24" s="149"/>
    </row>
    <row r="25" spans="2:13" s="150" customFormat="1" ht="54.9" customHeight="1" x14ac:dyDescent="0.3">
      <c r="B25" s="105" t="s">
        <v>38</v>
      </c>
      <c r="C25" s="106" t="s">
        <v>127</v>
      </c>
      <c r="D25" s="107" t="s">
        <v>128</v>
      </c>
      <c r="E25" s="144" t="s">
        <v>178</v>
      </c>
      <c r="F25" s="106"/>
      <c r="G25" s="107" t="s">
        <v>179</v>
      </c>
      <c r="H25" s="107" t="s">
        <v>180</v>
      </c>
      <c r="I25" s="109" t="s">
        <v>129</v>
      </c>
      <c r="J25" s="109" t="s">
        <v>130</v>
      </c>
      <c r="K25" s="107" t="s">
        <v>101</v>
      </c>
      <c r="L25" s="107" t="s">
        <v>102</v>
      </c>
      <c r="M25" s="149"/>
    </row>
    <row r="26" spans="2:13" s="150" customFormat="1" ht="54.9" customHeight="1" x14ac:dyDescent="0.3">
      <c r="B26" s="108" t="s">
        <v>131</v>
      </c>
      <c r="C26" s="123">
        <v>237</v>
      </c>
      <c r="D26" s="134">
        <v>726.63</v>
      </c>
      <c r="E26" s="134" t="s">
        <v>104</v>
      </c>
      <c r="F26" s="133"/>
      <c r="G26" s="134" t="s">
        <v>132</v>
      </c>
      <c r="H26" s="160"/>
      <c r="I26" s="126">
        <f t="shared" ref="I26:I32" si="3">D26*H26</f>
        <v>0</v>
      </c>
      <c r="J26" s="126">
        <f>I26*1.2</f>
        <v>0</v>
      </c>
      <c r="K26" s="126">
        <f>I26*4</f>
        <v>0</v>
      </c>
      <c r="L26" s="127">
        <f>K26*1.2</f>
        <v>0</v>
      </c>
    </row>
    <row r="27" spans="2:13" s="150" customFormat="1" ht="54.9" customHeight="1" x14ac:dyDescent="0.3">
      <c r="B27" s="108" t="s">
        <v>181</v>
      </c>
      <c r="C27" s="123">
        <v>15</v>
      </c>
      <c r="D27" s="134">
        <v>15</v>
      </c>
      <c r="E27" s="134" t="s">
        <v>117</v>
      </c>
      <c r="F27" s="133"/>
      <c r="G27" s="134" t="s">
        <v>132</v>
      </c>
      <c r="H27" s="160"/>
      <c r="I27" s="126">
        <f t="shared" si="3"/>
        <v>0</v>
      </c>
      <c r="J27" s="126">
        <f t="shared" ref="J27:J31" si="4">I27*1.2</f>
        <v>0</v>
      </c>
      <c r="K27" s="126">
        <f t="shared" ref="K27:K32" si="5">I27*4</f>
        <v>0</v>
      </c>
      <c r="L27" s="127">
        <f t="shared" ref="L27:L32" si="6">K27*1.2</f>
        <v>0</v>
      </c>
    </row>
    <row r="28" spans="2:13" s="150" customFormat="1" ht="54.9" customHeight="1" x14ac:dyDescent="0.3">
      <c r="B28" s="108" t="s">
        <v>133</v>
      </c>
      <c r="C28" s="123">
        <v>20</v>
      </c>
      <c r="D28" s="134">
        <v>20</v>
      </c>
      <c r="E28" s="134" t="s">
        <v>117</v>
      </c>
      <c r="F28" s="133"/>
      <c r="G28" s="134" t="s">
        <v>132</v>
      </c>
      <c r="H28" s="160"/>
      <c r="I28" s="126">
        <f t="shared" si="3"/>
        <v>0</v>
      </c>
      <c r="J28" s="126">
        <f t="shared" si="4"/>
        <v>0</v>
      </c>
      <c r="K28" s="126">
        <f t="shared" si="5"/>
        <v>0</v>
      </c>
      <c r="L28" s="127">
        <f t="shared" si="6"/>
        <v>0</v>
      </c>
    </row>
    <row r="29" spans="2:13" s="150" customFormat="1" ht="54.9" customHeight="1" x14ac:dyDescent="0.3">
      <c r="B29" s="108" t="s">
        <v>134</v>
      </c>
      <c r="C29" s="123">
        <v>6</v>
      </c>
      <c r="D29" s="134">
        <v>6</v>
      </c>
      <c r="E29" s="134" t="s">
        <v>117</v>
      </c>
      <c r="F29" s="133"/>
      <c r="G29" s="134" t="s">
        <v>132</v>
      </c>
      <c r="H29" s="160"/>
      <c r="I29" s="126">
        <f t="shared" si="3"/>
        <v>0</v>
      </c>
      <c r="J29" s="126">
        <f t="shared" si="4"/>
        <v>0</v>
      </c>
      <c r="K29" s="126">
        <f t="shared" si="5"/>
        <v>0</v>
      </c>
      <c r="L29" s="127">
        <f t="shared" si="6"/>
        <v>0</v>
      </c>
    </row>
    <row r="30" spans="2:13" s="150" customFormat="1" ht="54.9" customHeight="1" x14ac:dyDescent="0.3">
      <c r="B30" s="108" t="s">
        <v>135</v>
      </c>
      <c r="C30" s="123">
        <v>220</v>
      </c>
      <c r="D30" s="134">
        <v>220</v>
      </c>
      <c r="E30" s="134" t="s">
        <v>117</v>
      </c>
      <c r="F30" s="133"/>
      <c r="G30" s="143" t="s">
        <v>132</v>
      </c>
      <c r="H30" s="160"/>
      <c r="I30" s="126">
        <f t="shared" si="3"/>
        <v>0</v>
      </c>
      <c r="J30" s="126">
        <f t="shared" si="4"/>
        <v>0</v>
      </c>
      <c r="K30" s="126">
        <f t="shared" si="5"/>
        <v>0</v>
      </c>
      <c r="L30" s="127">
        <f t="shared" si="6"/>
        <v>0</v>
      </c>
    </row>
    <row r="31" spans="2:13" s="150" customFormat="1" ht="54.9" customHeight="1" x14ac:dyDescent="0.3">
      <c r="B31" s="108" t="s">
        <v>136</v>
      </c>
      <c r="C31" s="123">
        <v>20</v>
      </c>
      <c r="D31" s="134">
        <v>20</v>
      </c>
      <c r="E31" s="134" t="s">
        <v>117</v>
      </c>
      <c r="F31" s="133"/>
      <c r="G31" s="143" t="s">
        <v>132</v>
      </c>
      <c r="H31" s="160"/>
      <c r="I31" s="126">
        <f t="shared" si="3"/>
        <v>0</v>
      </c>
      <c r="J31" s="126">
        <f t="shared" si="4"/>
        <v>0</v>
      </c>
      <c r="K31" s="126">
        <f t="shared" si="5"/>
        <v>0</v>
      </c>
      <c r="L31" s="127">
        <f t="shared" si="6"/>
        <v>0</v>
      </c>
    </row>
    <row r="32" spans="2:13" s="150" customFormat="1" ht="54.9" customHeight="1" x14ac:dyDescent="0.3">
      <c r="B32" s="108" t="s">
        <v>182</v>
      </c>
      <c r="C32" s="141">
        <v>760</v>
      </c>
      <c r="D32" s="142">
        <v>760</v>
      </c>
      <c r="E32" s="142" t="s">
        <v>117</v>
      </c>
      <c r="F32" s="133"/>
      <c r="G32" s="143" t="s">
        <v>132</v>
      </c>
      <c r="H32" s="160"/>
      <c r="I32" s="126">
        <f t="shared" si="3"/>
        <v>0</v>
      </c>
      <c r="J32" s="126">
        <f>I33*1.2</f>
        <v>0</v>
      </c>
      <c r="K32" s="126">
        <f t="shared" si="5"/>
        <v>0</v>
      </c>
      <c r="L32" s="127">
        <f t="shared" si="6"/>
        <v>0</v>
      </c>
    </row>
    <row r="33" spans="2:15" ht="54.9" customHeight="1" x14ac:dyDescent="0.3">
      <c r="B33" s="133"/>
      <c r="C33" s="133"/>
      <c r="D33" s="134"/>
      <c r="E33" s="134"/>
      <c r="F33" s="133"/>
      <c r="G33" s="133"/>
      <c r="H33" s="126"/>
      <c r="I33" s="126"/>
      <c r="J33" s="126"/>
      <c r="K33" s="155">
        <f>SUM(K26:K32)</f>
        <v>0</v>
      </c>
      <c r="L33" s="140">
        <f>SUM(L26:L32)</f>
        <v>0</v>
      </c>
      <c r="M33" s="149"/>
      <c r="N33" s="150"/>
      <c r="O33" s="150"/>
    </row>
    <row r="34" spans="2:15" ht="54.9" customHeight="1" x14ac:dyDescent="0.3">
      <c r="B34" s="136" t="s">
        <v>183</v>
      </c>
      <c r="C34" s="106"/>
      <c r="D34" s="137"/>
      <c r="E34" s="137"/>
      <c r="F34" s="106"/>
      <c r="G34" s="106"/>
      <c r="H34" s="138"/>
      <c r="I34" s="138"/>
      <c r="J34" s="139"/>
      <c r="K34" s="139"/>
      <c r="L34" s="139"/>
    </row>
    <row r="35" spans="2:15" ht="54.9" customHeight="1" x14ac:dyDescent="0.3">
      <c r="B35" s="105" t="s">
        <v>38</v>
      </c>
      <c r="C35" s="106" t="s">
        <v>184</v>
      </c>
      <c r="D35" s="144" t="s">
        <v>185</v>
      </c>
      <c r="E35" s="137" t="s">
        <v>96</v>
      </c>
      <c r="F35" s="106"/>
      <c r="G35" s="106"/>
      <c r="H35" s="107" t="s">
        <v>98</v>
      </c>
      <c r="I35" s="109" t="s">
        <v>99</v>
      </c>
      <c r="J35" s="109" t="s">
        <v>100</v>
      </c>
      <c r="K35" s="107" t="s">
        <v>101</v>
      </c>
      <c r="L35" s="107" t="s">
        <v>102</v>
      </c>
      <c r="M35" s="149"/>
      <c r="O35" s="150" t="s">
        <v>125</v>
      </c>
    </row>
    <row r="36" spans="2:15" ht="54.9" customHeight="1" x14ac:dyDescent="0.3">
      <c r="B36" s="108" t="s">
        <v>138</v>
      </c>
      <c r="C36" s="126">
        <v>5</v>
      </c>
      <c r="D36" s="126">
        <v>5</v>
      </c>
      <c r="E36" s="126" t="s">
        <v>117</v>
      </c>
      <c r="F36" s="126"/>
      <c r="G36" s="126"/>
      <c r="H36" s="160"/>
      <c r="I36" s="126">
        <f t="shared" ref="I36:I41" si="7">(D36*H36)</f>
        <v>0</v>
      </c>
      <c r="J36" s="126">
        <f>I36*1.2</f>
        <v>0</v>
      </c>
      <c r="K36" s="126">
        <f>I36*48</f>
        <v>0</v>
      </c>
      <c r="L36" s="127">
        <f>K36*1.2</f>
        <v>0</v>
      </c>
      <c r="M36" s="150"/>
      <c r="N36" s="150"/>
      <c r="O36" s="150"/>
    </row>
    <row r="37" spans="2:15" ht="54.9" customHeight="1" x14ac:dyDescent="0.3">
      <c r="B37" s="108" t="s">
        <v>139</v>
      </c>
      <c r="C37" s="126">
        <v>10</v>
      </c>
      <c r="D37" s="126">
        <v>10</v>
      </c>
      <c r="E37" s="126" t="s">
        <v>104</v>
      </c>
      <c r="F37" s="126"/>
      <c r="G37" s="126"/>
      <c r="H37" s="160"/>
      <c r="I37" s="126">
        <f t="shared" si="7"/>
        <v>0</v>
      </c>
      <c r="J37" s="126">
        <f t="shared" ref="J37:J41" si="8">I37*1.2</f>
        <v>0</v>
      </c>
      <c r="K37" s="126">
        <f t="shared" ref="K37:K42" si="9">I37*48</f>
        <v>0</v>
      </c>
      <c r="L37" s="127">
        <f t="shared" ref="L37:L44" si="10">K37*1.2</f>
        <v>0</v>
      </c>
      <c r="M37" s="150"/>
      <c r="N37" s="150"/>
      <c r="O37" s="150"/>
    </row>
    <row r="38" spans="2:15" ht="54.9" customHeight="1" x14ac:dyDescent="0.3">
      <c r="B38" s="108" t="s">
        <v>140</v>
      </c>
      <c r="C38" s="126">
        <v>10</v>
      </c>
      <c r="D38" s="126">
        <v>10</v>
      </c>
      <c r="E38" s="126" t="s">
        <v>104</v>
      </c>
      <c r="F38" s="126"/>
      <c r="G38" s="126"/>
      <c r="H38" s="160"/>
      <c r="I38" s="126">
        <f t="shared" si="7"/>
        <v>0</v>
      </c>
      <c r="J38" s="126">
        <f t="shared" si="8"/>
        <v>0</v>
      </c>
      <c r="K38" s="126">
        <f t="shared" si="9"/>
        <v>0</v>
      </c>
      <c r="L38" s="127">
        <f t="shared" si="10"/>
        <v>0</v>
      </c>
      <c r="M38" s="150"/>
      <c r="N38" s="150"/>
      <c r="O38" s="150"/>
    </row>
    <row r="39" spans="2:15" ht="54.9" customHeight="1" x14ac:dyDescent="0.3">
      <c r="B39" s="108" t="s">
        <v>141</v>
      </c>
      <c r="C39" s="126">
        <v>250</v>
      </c>
      <c r="D39" s="126">
        <v>250</v>
      </c>
      <c r="E39" s="126" t="s">
        <v>117</v>
      </c>
      <c r="F39" s="126"/>
      <c r="G39" s="126"/>
      <c r="H39" s="160"/>
      <c r="I39" s="126">
        <f t="shared" si="7"/>
        <v>0</v>
      </c>
      <c r="J39" s="126">
        <f t="shared" si="8"/>
        <v>0</v>
      </c>
      <c r="K39" s="126">
        <f t="shared" si="9"/>
        <v>0</v>
      </c>
      <c r="L39" s="127">
        <f t="shared" si="10"/>
        <v>0</v>
      </c>
      <c r="M39" s="150"/>
      <c r="N39" s="150"/>
      <c r="O39" s="150"/>
    </row>
    <row r="40" spans="2:15" ht="54.9" customHeight="1" x14ac:dyDescent="0.3">
      <c r="B40" s="108" t="s">
        <v>142</v>
      </c>
      <c r="C40" s="126">
        <v>100</v>
      </c>
      <c r="D40" s="126">
        <v>100</v>
      </c>
      <c r="E40" s="126" t="s">
        <v>117</v>
      </c>
      <c r="F40" s="126"/>
      <c r="G40" s="126"/>
      <c r="H40" s="160"/>
      <c r="I40" s="126">
        <f t="shared" si="7"/>
        <v>0</v>
      </c>
      <c r="J40" s="126">
        <f t="shared" si="8"/>
        <v>0</v>
      </c>
      <c r="K40" s="126">
        <f t="shared" si="9"/>
        <v>0</v>
      </c>
      <c r="L40" s="127">
        <f t="shared" si="10"/>
        <v>0</v>
      </c>
      <c r="M40" s="150"/>
      <c r="N40" s="150"/>
      <c r="O40" s="150"/>
    </row>
    <row r="41" spans="2:15" ht="54.9" customHeight="1" x14ac:dyDescent="0.3">
      <c r="B41" s="108" t="s">
        <v>143</v>
      </c>
      <c r="C41" s="126">
        <v>30</v>
      </c>
      <c r="D41" s="126">
        <v>30</v>
      </c>
      <c r="E41" s="126" t="s">
        <v>117</v>
      </c>
      <c r="F41" s="126"/>
      <c r="G41" s="126"/>
      <c r="H41" s="160"/>
      <c r="I41" s="126">
        <f t="shared" si="7"/>
        <v>0</v>
      </c>
      <c r="J41" s="126">
        <f t="shared" si="8"/>
        <v>0</v>
      </c>
      <c r="K41" s="126">
        <f t="shared" si="9"/>
        <v>0</v>
      </c>
      <c r="L41" s="127">
        <f t="shared" si="10"/>
        <v>0</v>
      </c>
      <c r="M41" s="150"/>
      <c r="N41" s="150"/>
      <c r="O41" s="150"/>
    </row>
    <row r="42" spans="2:15" ht="54.9" customHeight="1" x14ac:dyDescent="0.3">
      <c r="B42" s="108" t="s">
        <v>144</v>
      </c>
      <c r="C42" s="126">
        <v>10</v>
      </c>
      <c r="D42" s="126">
        <v>10</v>
      </c>
      <c r="E42" s="126" t="s">
        <v>145</v>
      </c>
      <c r="F42" s="126"/>
      <c r="G42" s="126"/>
      <c r="H42" s="160"/>
      <c r="I42" s="126">
        <f>(D42*H42)</f>
        <v>0</v>
      </c>
      <c r="J42" s="126">
        <f>I42*1.2</f>
        <v>0</v>
      </c>
      <c r="K42" s="126">
        <f t="shared" si="9"/>
        <v>0</v>
      </c>
      <c r="L42" s="127">
        <f t="shared" si="10"/>
        <v>0</v>
      </c>
      <c r="M42" s="150"/>
      <c r="N42" s="150"/>
      <c r="O42" s="150"/>
    </row>
    <row r="43" spans="2:15" ht="54.9" customHeight="1" x14ac:dyDescent="0.3">
      <c r="B43" s="145" t="s">
        <v>190</v>
      </c>
      <c r="C43" s="126">
        <v>10</v>
      </c>
      <c r="D43" s="126">
        <v>10</v>
      </c>
      <c r="E43" s="126" t="s">
        <v>145</v>
      </c>
      <c r="F43" s="126"/>
      <c r="G43" s="126"/>
      <c r="H43" s="160"/>
      <c r="I43" s="126">
        <f>D43*H43</f>
        <v>0</v>
      </c>
      <c r="J43" s="126">
        <f>I43*1.2</f>
        <v>0</v>
      </c>
      <c r="K43" s="126">
        <f>I43*48</f>
        <v>0</v>
      </c>
      <c r="L43" s="127">
        <f t="shared" si="10"/>
        <v>0</v>
      </c>
      <c r="M43" s="149"/>
      <c r="N43" s="150"/>
      <c r="O43" s="150"/>
    </row>
    <row r="44" spans="2:15" ht="54.9" customHeight="1" x14ac:dyDescent="0.3">
      <c r="B44" s="145" t="s">
        <v>191</v>
      </c>
      <c r="C44" s="126">
        <v>10</v>
      </c>
      <c r="D44" s="126">
        <v>10</v>
      </c>
      <c r="E44" s="126" t="s">
        <v>145</v>
      </c>
      <c r="F44" s="126"/>
      <c r="G44" s="126"/>
      <c r="H44" s="160"/>
      <c r="I44" s="126">
        <f>D44*H44</f>
        <v>0</v>
      </c>
      <c r="J44" s="126">
        <f>I44*1.2</f>
        <v>0</v>
      </c>
      <c r="K44" s="126">
        <f>I44*48</f>
        <v>0</v>
      </c>
      <c r="L44" s="127">
        <f t="shared" si="10"/>
        <v>0</v>
      </c>
    </row>
    <row r="45" spans="2:15" ht="54.9" customHeight="1" x14ac:dyDescent="0.3">
      <c r="B45" s="108"/>
      <c r="C45" s="126"/>
      <c r="D45" s="126" t="s">
        <v>125</v>
      </c>
      <c r="E45" s="126"/>
      <c r="F45" s="126"/>
      <c r="G45" s="126"/>
      <c r="H45" s="126"/>
      <c r="I45" s="126"/>
      <c r="J45" s="156"/>
      <c r="K45" s="155">
        <f>SUM(K36:K44)</f>
        <v>0</v>
      </c>
      <c r="L45" s="135">
        <f>SUM(L36:L44)</f>
        <v>0</v>
      </c>
      <c r="M45" s="149"/>
      <c r="N45" s="150"/>
      <c r="O45" s="150"/>
    </row>
    <row r="46" spans="2:15" ht="54.9" customHeight="1" x14ac:dyDescent="0.3">
      <c r="B46" s="108"/>
      <c r="C46" s="126"/>
      <c r="D46" s="126"/>
      <c r="E46" s="126"/>
      <c r="F46" s="126"/>
      <c r="G46" s="126"/>
      <c r="H46" s="126"/>
      <c r="I46" s="126" t="s">
        <v>125</v>
      </c>
      <c r="J46" s="156"/>
      <c r="K46" s="156"/>
      <c r="L46" s="156"/>
      <c r="M46" s="149"/>
      <c r="N46" s="150"/>
      <c r="O46" s="150"/>
    </row>
    <row r="47" spans="2:15" ht="54.9" customHeight="1" x14ac:dyDescent="0.3">
      <c r="B47" s="254" t="s">
        <v>186</v>
      </c>
      <c r="C47" s="254"/>
      <c r="D47" s="254"/>
      <c r="E47" s="254"/>
      <c r="F47" s="254"/>
      <c r="G47" s="254"/>
      <c r="H47" s="254"/>
      <c r="I47" s="254"/>
      <c r="J47" s="254"/>
      <c r="K47" s="155">
        <f>SUM(K7:K22,K26:K32,K36:K44)</f>
        <v>0</v>
      </c>
      <c r="L47" s="157">
        <f>SUM(L7:L22,L26:L32,L36:L44)</f>
        <v>0</v>
      </c>
      <c r="M47" s="149"/>
      <c r="N47" s="150"/>
      <c r="O47" s="150"/>
    </row>
    <row r="48" spans="2:15" x14ac:dyDescent="0.3">
      <c r="B48" s="148"/>
      <c r="C48" s="148"/>
      <c r="D48" s="148"/>
      <c r="E48" s="148"/>
      <c r="F48" s="148"/>
      <c r="O48" s="149" t="s">
        <v>125</v>
      </c>
    </row>
    <row r="49" spans="2:16" s="111" customFormat="1" ht="54.9" customHeight="1" x14ac:dyDescent="0.3">
      <c r="B49" s="255" t="s">
        <v>146</v>
      </c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110"/>
      <c r="O49" s="112"/>
      <c r="P49" s="112"/>
    </row>
    <row r="50" spans="2:16" s="111" customFormat="1" ht="54.9" customHeight="1" x14ac:dyDescent="0.3">
      <c r="B50" s="242" t="s">
        <v>147</v>
      </c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110" t="s">
        <v>125</v>
      </c>
      <c r="O50" s="112"/>
      <c r="P50" s="112"/>
    </row>
    <row r="51" spans="2:16" s="111" customFormat="1" ht="54.9" customHeight="1" x14ac:dyDescent="0.3">
      <c r="B51" s="243" t="s">
        <v>148</v>
      </c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110"/>
      <c r="O51" s="112"/>
      <c r="P51" s="112"/>
    </row>
    <row r="52" spans="2:16" s="111" customFormat="1" ht="84.9" customHeight="1" x14ac:dyDescent="0.3">
      <c r="B52" s="244" t="s">
        <v>149</v>
      </c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110"/>
      <c r="O52" s="112"/>
      <c r="P52" s="112"/>
    </row>
    <row r="53" spans="2:16" s="111" customFormat="1" ht="54.9" customHeight="1" x14ac:dyDescent="0.3">
      <c r="B53" s="246" t="s">
        <v>187</v>
      </c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158"/>
      <c r="O53" s="112"/>
      <c r="P53" s="112"/>
    </row>
  </sheetData>
  <sheetProtection algorithmName="SHA-512" hashValue="xOLD3Gk15qHsBRSHBN5xo9dsIcv8zOWZTpzXlHIi4qcouY/ISifUopjkqts2Sn6tJPl4G5qUO0hxX2lEDxSdAw==" saltValue="OU4mtiweuuR3C61q4H2uqA==" spinCount="100000" sheet="1" objects="1" scenarios="1"/>
  <mergeCells count="10">
    <mergeCell ref="B50:L50"/>
    <mergeCell ref="B51:L51"/>
    <mergeCell ref="B52:L52"/>
    <mergeCell ref="B53:L53"/>
    <mergeCell ref="E1:G1"/>
    <mergeCell ref="B2:L2"/>
    <mergeCell ref="B3:L3"/>
    <mergeCell ref="B5:L5"/>
    <mergeCell ref="B47:J47"/>
    <mergeCell ref="B49:L49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69BB-9A42-C04F-B778-45A157FE3B69}">
  <dimension ref="B1:P25"/>
  <sheetViews>
    <sheetView topLeftCell="A2" workbookViewId="0">
      <selection activeCell="D9" sqref="D9:F9"/>
    </sheetView>
  </sheetViews>
  <sheetFormatPr defaultColWidth="11.44140625" defaultRowHeight="14.4" x14ac:dyDescent="0.3"/>
  <cols>
    <col min="1" max="1" width="5.88671875" customWidth="1"/>
    <col min="2" max="2" width="60.109375" customWidth="1"/>
    <col min="3" max="6" width="20.88671875" customWidth="1"/>
    <col min="7" max="7" width="31.6640625" customWidth="1"/>
  </cols>
  <sheetData>
    <row r="1" spans="2:16" ht="15" thickBot="1" x14ac:dyDescent="0.35"/>
    <row r="2" spans="2:16" s="111" customFormat="1" ht="54.9" customHeight="1" thickBot="1" x14ac:dyDescent="0.45">
      <c r="B2" s="260" t="s">
        <v>189</v>
      </c>
      <c r="C2" s="261"/>
      <c r="D2" s="261"/>
      <c r="E2" s="261"/>
      <c r="F2" s="261"/>
      <c r="G2" s="262"/>
      <c r="H2" s="118"/>
      <c r="I2" s="118"/>
      <c r="J2" s="118"/>
      <c r="K2" s="118"/>
      <c r="L2" s="118"/>
      <c r="M2" s="110"/>
      <c r="O2" s="112"/>
      <c r="P2" s="112"/>
    </row>
    <row r="3" spans="2:16" s="111" customFormat="1" ht="21" x14ac:dyDescent="0.4">
      <c r="B3" s="120"/>
      <c r="C3" s="119"/>
      <c r="D3" s="119"/>
      <c r="E3" s="119"/>
      <c r="F3" s="119"/>
      <c r="G3" s="121"/>
      <c r="H3" s="118"/>
      <c r="I3" s="118"/>
      <c r="J3" s="118"/>
      <c r="K3" s="118"/>
      <c r="L3" s="118"/>
      <c r="M3" s="110"/>
      <c r="O3" s="112"/>
      <c r="P3" s="112"/>
    </row>
    <row r="4" spans="2:16" ht="99.75" customHeight="1" x14ac:dyDescent="0.3">
      <c r="B4" s="105" t="s">
        <v>38</v>
      </c>
      <c r="C4" s="107" t="s">
        <v>100</v>
      </c>
      <c r="D4" s="107" t="s">
        <v>151</v>
      </c>
      <c r="E4" s="107" t="s">
        <v>155</v>
      </c>
      <c r="F4" s="106" t="s">
        <v>152</v>
      </c>
      <c r="G4" s="107" t="s">
        <v>153</v>
      </c>
    </row>
    <row r="5" spans="2:16" ht="39.9" customHeight="1" x14ac:dyDescent="0.3">
      <c r="B5" s="161" t="s">
        <v>154</v>
      </c>
      <c r="C5" s="113">
        <f>'Cenová ponuka'!J23</f>
        <v>0</v>
      </c>
      <c r="D5" s="162"/>
      <c r="E5" s="163"/>
      <c r="F5" s="162"/>
      <c r="G5" s="162"/>
    </row>
    <row r="6" spans="2:16" ht="39.9" customHeight="1" x14ac:dyDescent="0.3">
      <c r="B6" s="256" t="s">
        <v>126</v>
      </c>
      <c r="C6" s="257"/>
      <c r="D6" s="257"/>
      <c r="E6" s="257"/>
      <c r="F6" s="258"/>
      <c r="G6" s="117"/>
    </row>
    <row r="7" spans="2:16" ht="97.5" customHeight="1" x14ac:dyDescent="0.3">
      <c r="B7" s="114" t="s">
        <v>38</v>
      </c>
      <c r="C7" s="109" t="s">
        <v>130</v>
      </c>
      <c r="D7" s="115" t="s">
        <v>151</v>
      </c>
      <c r="E7" s="115" t="s">
        <v>155</v>
      </c>
      <c r="F7" s="116" t="s">
        <v>152</v>
      </c>
    </row>
    <row r="8" spans="2:16" ht="39.9" customHeight="1" x14ac:dyDescent="0.3">
      <c r="B8" s="108" t="s">
        <v>131</v>
      </c>
      <c r="C8" s="113">
        <f>'Cenová ponuka'!J26</f>
        <v>0</v>
      </c>
      <c r="D8" s="162"/>
      <c r="E8" s="162"/>
      <c r="F8" s="162"/>
    </row>
    <row r="9" spans="2:16" ht="39.9" customHeight="1" x14ac:dyDescent="0.3">
      <c r="B9" s="108" t="s">
        <v>181</v>
      </c>
      <c r="C9" s="113">
        <f>'Cenová ponuka'!J27</f>
        <v>0</v>
      </c>
      <c r="D9" s="162"/>
      <c r="E9" s="162"/>
      <c r="F9" s="162"/>
    </row>
    <row r="10" spans="2:16" ht="39.9" customHeight="1" x14ac:dyDescent="0.3">
      <c r="B10" s="108" t="s">
        <v>133</v>
      </c>
      <c r="C10" s="113">
        <f>'Cenová ponuka'!J28</f>
        <v>0</v>
      </c>
      <c r="D10" s="162"/>
      <c r="E10" s="162"/>
      <c r="F10" s="162"/>
    </row>
    <row r="11" spans="2:16" ht="39.9" customHeight="1" x14ac:dyDescent="0.3">
      <c r="B11" s="108" t="s">
        <v>134</v>
      </c>
      <c r="C11" s="113">
        <f>'Cenová ponuka'!J29</f>
        <v>0</v>
      </c>
      <c r="D11" s="162"/>
      <c r="E11" s="162"/>
      <c r="F11" s="162"/>
    </row>
    <row r="12" spans="2:16" ht="39.9" customHeight="1" x14ac:dyDescent="0.3">
      <c r="B12" s="108" t="s">
        <v>135</v>
      </c>
      <c r="C12" s="113">
        <f>'Cenová ponuka'!J30</f>
        <v>0</v>
      </c>
      <c r="D12" s="162"/>
      <c r="E12" s="162"/>
      <c r="F12" s="162"/>
    </row>
    <row r="13" spans="2:16" ht="39.9" customHeight="1" x14ac:dyDescent="0.3">
      <c r="B13" s="108" t="s">
        <v>136</v>
      </c>
      <c r="C13" s="113">
        <f>'Cenová ponuka'!J31</f>
        <v>0</v>
      </c>
      <c r="D13" s="162"/>
      <c r="E13" s="162"/>
      <c r="F13" s="162"/>
    </row>
    <row r="14" spans="2:16" ht="39.9" customHeight="1" x14ac:dyDescent="0.3">
      <c r="B14" s="108" t="s">
        <v>182</v>
      </c>
      <c r="C14" s="113">
        <f>'Cenová ponuka'!J32</f>
        <v>0</v>
      </c>
      <c r="D14" s="162"/>
      <c r="E14" s="162"/>
      <c r="F14" s="162"/>
    </row>
    <row r="15" spans="2:16" ht="39.9" customHeight="1" x14ac:dyDescent="0.3">
      <c r="B15" s="259" t="s">
        <v>137</v>
      </c>
      <c r="C15" s="259"/>
      <c r="D15" s="259"/>
      <c r="E15" s="259"/>
      <c r="F15" s="259"/>
    </row>
    <row r="16" spans="2:16" ht="99.75" customHeight="1" x14ac:dyDescent="0.3">
      <c r="B16" s="105" t="s">
        <v>38</v>
      </c>
      <c r="C16" s="109" t="s">
        <v>100</v>
      </c>
      <c r="D16" s="115" t="s">
        <v>151</v>
      </c>
      <c r="E16" s="115" t="s">
        <v>155</v>
      </c>
      <c r="F16" s="116" t="s">
        <v>152</v>
      </c>
    </row>
    <row r="17" spans="2:6" ht="39.9" customHeight="1" x14ac:dyDescent="0.3">
      <c r="B17" s="108" t="s">
        <v>138</v>
      </c>
      <c r="C17" s="113">
        <f>'Cenová ponuka'!J36</f>
        <v>0</v>
      </c>
      <c r="D17" s="162"/>
      <c r="E17" s="162"/>
      <c r="F17" s="162"/>
    </row>
    <row r="18" spans="2:6" ht="39.9" customHeight="1" x14ac:dyDescent="0.3">
      <c r="B18" s="108" t="s">
        <v>139</v>
      </c>
      <c r="C18" s="113">
        <f>'Cenová ponuka'!J37</f>
        <v>0</v>
      </c>
      <c r="D18" s="162"/>
      <c r="E18" s="162"/>
      <c r="F18" s="162"/>
    </row>
    <row r="19" spans="2:6" ht="39.9" customHeight="1" x14ac:dyDescent="0.3">
      <c r="B19" s="108" t="s">
        <v>140</v>
      </c>
      <c r="C19" s="113">
        <f>'Cenová ponuka'!J38</f>
        <v>0</v>
      </c>
      <c r="D19" s="162"/>
      <c r="E19" s="162"/>
      <c r="F19" s="162"/>
    </row>
    <row r="20" spans="2:6" ht="39.9" customHeight="1" x14ac:dyDescent="0.3">
      <c r="B20" s="108" t="s">
        <v>141</v>
      </c>
      <c r="C20" s="113">
        <f>'Cenová ponuka'!J39</f>
        <v>0</v>
      </c>
      <c r="D20" s="162"/>
      <c r="E20" s="162"/>
      <c r="F20" s="162"/>
    </row>
    <row r="21" spans="2:6" ht="39.9" customHeight="1" x14ac:dyDescent="0.3">
      <c r="B21" s="108" t="s">
        <v>142</v>
      </c>
      <c r="C21" s="113">
        <f>'Cenová ponuka'!J40</f>
        <v>0</v>
      </c>
      <c r="D21" s="162"/>
      <c r="E21" s="162"/>
      <c r="F21" s="162"/>
    </row>
    <row r="22" spans="2:6" ht="39.9" customHeight="1" x14ac:dyDescent="0.3">
      <c r="B22" s="108" t="s">
        <v>143</v>
      </c>
      <c r="C22" s="113">
        <f>'Cenová ponuka'!J41</f>
        <v>0</v>
      </c>
      <c r="D22" s="162"/>
      <c r="E22" s="162"/>
      <c r="F22" s="162"/>
    </row>
    <row r="23" spans="2:6" ht="39.9" customHeight="1" x14ac:dyDescent="0.3">
      <c r="B23" s="108" t="s">
        <v>144</v>
      </c>
      <c r="C23" s="113">
        <f>'Cenová ponuka'!J42</f>
        <v>0</v>
      </c>
      <c r="D23" s="162"/>
      <c r="E23" s="162"/>
      <c r="F23" s="162"/>
    </row>
    <row r="24" spans="2:6" ht="39.9" customHeight="1" x14ac:dyDescent="0.3">
      <c r="B24" s="145" t="s">
        <v>190</v>
      </c>
      <c r="C24" s="113">
        <f>'Cenová ponuka'!J43</f>
        <v>0</v>
      </c>
      <c r="D24" s="162"/>
      <c r="E24" s="162"/>
      <c r="F24" s="162"/>
    </row>
    <row r="25" spans="2:6" ht="39.9" customHeight="1" x14ac:dyDescent="0.3">
      <c r="B25" s="145" t="s">
        <v>191</v>
      </c>
      <c r="C25" s="113">
        <f>'Cenová ponuka'!J44</f>
        <v>0</v>
      </c>
      <c r="D25" s="162"/>
      <c r="E25" s="162"/>
      <c r="F25" s="162"/>
    </row>
  </sheetData>
  <sheetProtection algorithmName="SHA-512" hashValue="wPDKxgd9ByPiLGLlK4A6HrdV/2TXyCxC5OnPFd1JOWevNqhb47WGbuG6VvzRSpAQrpxNMFJeBDQ8nBiDchlWDw==" saltValue="N1kwZLI15T1oq7NkansZLw==" spinCount="100000" sheet="1" objects="1" scenarios="1"/>
  <mergeCells count="3">
    <mergeCell ref="B6:F6"/>
    <mergeCell ref="B15:F15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44"/>
  <sheetViews>
    <sheetView zoomScaleNormal="100" workbookViewId="0">
      <selection activeCell="D22" sqref="D22"/>
    </sheetView>
  </sheetViews>
  <sheetFormatPr defaultColWidth="9.109375" defaultRowHeight="14.4" x14ac:dyDescent="0.3"/>
  <cols>
    <col min="1" max="1" width="5.88671875" customWidth="1"/>
    <col min="2" max="2" width="38.88671875" customWidth="1"/>
    <col min="3" max="3" width="7.44140625" customWidth="1"/>
    <col min="4" max="4" width="28.44140625" customWidth="1"/>
    <col min="5" max="5" width="29" customWidth="1"/>
    <col min="6" max="6" width="28.33203125" customWidth="1"/>
  </cols>
  <sheetData>
    <row r="1" spans="2:6" ht="15" thickBot="1" x14ac:dyDescent="0.35"/>
    <row r="2" spans="2:6" ht="51" customHeight="1" thickBot="1" x14ac:dyDescent="0.35">
      <c r="B2" s="308" t="s">
        <v>188</v>
      </c>
      <c r="C2" s="309"/>
      <c r="D2" s="309"/>
      <c r="E2" s="309"/>
      <c r="F2" s="310"/>
    </row>
    <row r="3" spans="2:6" ht="15" thickBot="1" x14ac:dyDescent="0.35">
      <c r="B3" s="299"/>
      <c r="C3" s="299"/>
      <c r="D3" s="299"/>
      <c r="E3" s="299"/>
      <c r="F3" s="299"/>
    </row>
    <row r="4" spans="2:6" x14ac:dyDescent="0.3">
      <c r="B4" s="164" t="s">
        <v>26</v>
      </c>
      <c r="C4" s="311"/>
      <c r="D4" s="311"/>
      <c r="E4" s="311"/>
      <c r="F4" s="312"/>
    </row>
    <row r="5" spans="2:6" x14ac:dyDescent="0.3">
      <c r="B5" s="165" t="s">
        <v>27</v>
      </c>
      <c r="C5" s="313"/>
      <c r="D5" s="313"/>
      <c r="E5" s="313"/>
      <c r="F5" s="314"/>
    </row>
    <row r="6" spans="2:6" x14ac:dyDescent="0.3">
      <c r="B6" s="165" t="s">
        <v>28</v>
      </c>
      <c r="C6" s="313"/>
      <c r="D6" s="313"/>
      <c r="E6" s="313"/>
      <c r="F6" s="314"/>
    </row>
    <row r="7" spans="2:6" x14ac:dyDescent="0.3">
      <c r="B7" s="165" t="s">
        <v>29</v>
      </c>
      <c r="C7" s="313"/>
      <c r="D7" s="313"/>
      <c r="E7" s="313"/>
      <c r="F7" s="314"/>
    </row>
    <row r="8" spans="2:6" x14ac:dyDescent="0.3">
      <c r="B8" s="165" t="s">
        <v>30</v>
      </c>
      <c r="C8" s="313"/>
      <c r="D8" s="313"/>
      <c r="E8" s="313"/>
      <c r="F8" s="314"/>
    </row>
    <row r="9" spans="2:6" x14ac:dyDescent="0.3">
      <c r="B9" s="165" t="s">
        <v>31</v>
      </c>
      <c r="C9" s="313"/>
      <c r="D9" s="313"/>
      <c r="E9" s="313"/>
      <c r="F9" s="314"/>
    </row>
    <row r="10" spans="2:6" ht="15" thickBot="1" x14ac:dyDescent="0.35">
      <c r="B10" s="166" t="s">
        <v>32</v>
      </c>
      <c r="C10" s="315" t="s">
        <v>150</v>
      </c>
      <c r="D10" s="316"/>
      <c r="E10" s="317"/>
      <c r="F10" s="318"/>
    </row>
    <row r="11" spans="2:6" ht="15" thickBot="1" x14ac:dyDescent="0.35">
      <c r="B11" s="299"/>
      <c r="C11" s="299"/>
      <c r="D11" s="299"/>
      <c r="E11" s="299"/>
      <c r="F11" s="299"/>
    </row>
    <row r="12" spans="2:6" ht="30" customHeight="1" x14ac:dyDescent="0.3">
      <c r="B12" s="319" t="s">
        <v>33</v>
      </c>
      <c r="C12" s="320"/>
      <c r="D12" s="320"/>
      <c r="E12" s="320"/>
      <c r="F12" s="321"/>
    </row>
    <row r="13" spans="2:6" ht="31.5" customHeight="1" x14ac:dyDescent="0.3">
      <c r="B13" s="322" t="s">
        <v>34</v>
      </c>
      <c r="C13" s="323"/>
      <c r="D13" s="323"/>
      <c r="E13" s="323"/>
      <c r="F13" s="194"/>
    </row>
    <row r="14" spans="2:6" ht="30" customHeight="1" x14ac:dyDescent="0.3">
      <c r="B14" s="322" t="s">
        <v>35</v>
      </c>
      <c r="C14" s="323"/>
      <c r="D14" s="323"/>
      <c r="E14" s="323"/>
      <c r="F14" s="194"/>
    </row>
    <row r="15" spans="2:6" ht="30" customHeight="1" x14ac:dyDescent="0.3">
      <c r="B15" s="324" t="s">
        <v>36</v>
      </c>
      <c r="C15" s="325"/>
      <c r="D15" s="325"/>
      <c r="E15" s="325"/>
      <c r="F15" s="194"/>
    </row>
    <row r="16" spans="2:6" ht="45.75" customHeight="1" thickBot="1" x14ac:dyDescent="0.35">
      <c r="B16" s="300" t="s">
        <v>95</v>
      </c>
      <c r="C16" s="301"/>
      <c r="D16" s="301"/>
      <c r="E16" s="301"/>
      <c r="F16" s="195"/>
    </row>
    <row r="17" spans="2:6" ht="15" thickBot="1" x14ac:dyDescent="0.35">
      <c r="B17" s="299"/>
      <c r="C17" s="299"/>
      <c r="D17" s="299"/>
      <c r="E17" s="299"/>
      <c r="F17" s="299"/>
    </row>
    <row r="18" spans="2:6" ht="21.6" thickBot="1" x14ac:dyDescent="0.35">
      <c r="B18" s="167" t="s">
        <v>156</v>
      </c>
      <c r="C18" s="298" t="str">
        <f>'Zákl. nastavenie'!C4</f>
        <v>Cena za predmet zákazky</v>
      </c>
      <c r="D18" s="284"/>
      <c r="E18" s="284"/>
      <c r="F18" s="285"/>
    </row>
    <row r="19" spans="2:6" x14ac:dyDescent="0.3">
      <c r="B19" s="274" t="s">
        <v>79</v>
      </c>
      <c r="C19" s="275"/>
      <c r="D19" s="275"/>
      <c r="E19" s="168" t="s">
        <v>80</v>
      </c>
      <c r="F19" s="169" t="s">
        <v>81</v>
      </c>
    </row>
    <row r="20" spans="2:6" ht="15" thickBot="1" x14ac:dyDescent="0.35">
      <c r="B20" s="276"/>
      <c r="C20" s="277"/>
      <c r="D20" s="277"/>
      <c r="E20" s="170">
        <f>'Zákl. nastavenie'!F4</f>
        <v>0</v>
      </c>
      <c r="F20" s="171">
        <f>'Zákl. nastavenie'!E4</f>
        <v>492000</v>
      </c>
    </row>
    <row r="21" spans="2:6" ht="29.4" thickBot="1" x14ac:dyDescent="0.35">
      <c r="B21" s="172" t="s">
        <v>38</v>
      </c>
      <c r="C21" s="173" t="s">
        <v>39</v>
      </c>
      <c r="D21" s="174" t="s">
        <v>40</v>
      </c>
      <c r="E21" s="175" t="s">
        <v>41</v>
      </c>
      <c r="F21" s="176" t="s">
        <v>42</v>
      </c>
    </row>
    <row r="22" spans="2:6" ht="30.75" customHeight="1" thickBot="1" x14ac:dyDescent="0.4">
      <c r="B22" s="177" t="s">
        <v>77</v>
      </c>
      <c r="C22" s="178">
        <v>1</v>
      </c>
      <c r="D22" s="122">
        <f>'Cenová ponuka'!K47</f>
        <v>0</v>
      </c>
      <c r="E22" s="179">
        <f>IF(C$10="Som platcom DPH",D22*0.2,0)</f>
        <v>0</v>
      </c>
      <c r="F22" s="180">
        <f>SUM(D22+E22)*C22</f>
        <v>0</v>
      </c>
    </row>
    <row r="23" spans="2:6" ht="15" thickBot="1" x14ac:dyDescent="0.35">
      <c r="B23" s="302" t="s">
        <v>22</v>
      </c>
      <c r="C23" s="303"/>
      <c r="D23" s="304"/>
      <c r="E23" s="305"/>
      <c r="F23" s="181">
        <f>SUM(F22:F22)</f>
        <v>0</v>
      </c>
    </row>
    <row r="24" spans="2:6" ht="18.600000000000001" thickBot="1" x14ac:dyDescent="0.4">
      <c r="B24" s="182" t="s">
        <v>159</v>
      </c>
      <c r="C24" s="306">
        <f>F23</f>
        <v>0</v>
      </c>
      <c r="D24" s="306"/>
      <c r="E24" s="306"/>
      <c r="F24" s="307"/>
    </row>
    <row r="25" spans="2:6" ht="15" thickBot="1" x14ac:dyDescent="0.35">
      <c r="B25" s="295"/>
      <c r="C25" s="296"/>
      <c r="D25" s="296"/>
      <c r="E25" s="296"/>
      <c r="F25" s="297"/>
    </row>
    <row r="26" spans="2:6" ht="21.6" thickBot="1" x14ac:dyDescent="0.35">
      <c r="B26" s="183" t="s">
        <v>157</v>
      </c>
      <c r="C26" s="284" t="str">
        <f>'Zákl. nastavenie'!C5</f>
        <v>Garantovaná hodinová mzda pracovníka</v>
      </c>
      <c r="D26" s="284"/>
      <c r="E26" s="284"/>
      <c r="F26" s="285"/>
    </row>
    <row r="27" spans="2:6" ht="30.75" customHeight="1" x14ac:dyDescent="0.3">
      <c r="B27" s="184" t="s">
        <v>37</v>
      </c>
      <c r="C27" s="288" t="s">
        <v>82</v>
      </c>
      <c r="D27" s="289"/>
      <c r="E27" s="185" t="s">
        <v>85</v>
      </c>
      <c r="F27" s="186" t="s">
        <v>86</v>
      </c>
    </row>
    <row r="28" spans="2:6" ht="15" thickBot="1" x14ac:dyDescent="0.35">
      <c r="B28" s="187" t="str">
        <f>'Zákl. nastavenie'!G5</f>
        <v>čím viac, tým lepšie</v>
      </c>
      <c r="C28" s="286">
        <f>'Zákl. nastavenie'!H5</f>
        <v>36000</v>
      </c>
      <c r="D28" s="287"/>
      <c r="E28" s="188">
        <f>'Zákl. nastavenie'!F5</f>
        <v>4.3099999999999996</v>
      </c>
      <c r="F28" s="189">
        <f>'Zákl. nastavenie'!E5</f>
        <v>9</v>
      </c>
    </row>
    <row r="29" spans="2:6" ht="15" thickBot="1" x14ac:dyDescent="0.35">
      <c r="B29" s="290" t="s">
        <v>43</v>
      </c>
      <c r="C29" s="291"/>
      <c r="D29" s="291"/>
      <c r="E29" s="292"/>
      <c r="F29" s="190" t="s">
        <v>44</v>
      </c>
    </row>
    <row r="30" spans="2:6" ht="31.5" customHeight="1" thickBot="1" x14ac:dyDescent="0.4">
      <c r="B30" s="293" t="s">
        <v>93</v>
      </c>
      <c r="C30" s="294"/>
      <c r="D30" s="294"/>
      <c r="E30" s="294"/>
      <c r="F30" s="193">
        <v>4.3099999999999996</v>
      </c>
    </row>
    <row r="31" spans="2:6" ht="18.600000000000001" thickBot="1" x14ac:dyDescent="0.4">
      <c r="B31" s="278" t="s">
        <v>78</v>
      </c>
      <c r="C31" s="279"/>
      <c r="D31" s="279"/>
      <c r="E31" s="280"/>
      <c r="F31" s="191">
        <f>IF(B28="čím menej, tým lepšie",(-(F28-F30)*(C28/(F28-E28))),-(F30-E28)*(C28/(F28-E28)))</f>
        <v>0</v>
      </c>
    </row>
    <row r="32" spans="2:6" ht="15" thickBot="1" x14ac:dyDescent="0.35">
      <c r="B32" s="295"/>
      <c r="C32" s="296"/>
      <c r="D32" s="296"/>
      <c r="E32" s="296"/>
      <c r="F32" s="297"/>
    </row>
    <row r="33" spans="2:6" ht="21.6" thickBot="1" x14ac:dyDescent="0.35">
      <c r="B33" s="167" t="s">
        <v>158</v>
      </c>
      <c r="C33" s="298" t="str">
        <f>'Zákl. nastavenie'!C6</f>
        <v>Skúsenosti zodpovedného zástupcu poskytovateľa služieb</v>
      </c>
      <c r="D33" s="284"/>
      <c r="E33" s="284"/>
      <c r="F33" s="285"/>
    </row>
    <row r="34" spans="2:6" ht="29.25" customHeight="1" x14ac:dyDescent="0.3">
      <c r="B34" s="184" t="s">
        <v>37</v>
      </c>
      <c r="C34" s="288" t="s">
        <v>82</v>
      </c>
      <c r="D34" s="289"/>
      <c r="E34" s="185" t="s">
        <v>85</v>
      </c>
      <c r="F34" s="186" t="s">
        <v>86</v>
      </c>
    </row>
    <row r="35" spans="2:6" ht="15" thickBot="1" x14ac:dyDescent="0.35">
      <c r="B35" s="187" t="str">
        <f>'Zákl. nastavenie'!G6</f>
        <v>žiadna</v>
      </c>
      <c r="C35" s="286">
        <f>'Zákl. nastavenie'!H6</f>
        <v>12000</v>
      </c>
      <c r="D35" s="287"/>
      <c r="E35" s="188">
        <f>'Zákl. nastavenie'!F6</f>
        <v>0</v>
      </c>
      <c r="F35" s="189">
        <f>'Zákl. nastavenie'!E6</f>
        <v>45</v>
      </c>
    </row>
    <row r="36" spans="2:6" ht="15" thickBot="1" x14ac:dyDescent="0.35">
      <c r="B36" s="326" t="s">
        <v>43</v>
      </c>
      <c r="C36" s="327"/>
      <c r="D36" s="327"/>
      <c r="E36" s="327"/>
      <c r="F36" s="190" t="s">
        <v>44</v>
      </c>
    </row>
    <row r="37" spans="2:6" ht="33.75" customHeight="1" thickBot="1" x14ac:dyDescent="0.4">
      <c r="B37" s="328" t="s">
        <v>94</v>
      </c>
      <c r="C37" s="329"/>
      <c r="D37" s="329"/>
      <c r="E37" s="330"/>
      <c r="F37" s="193">
        <v>0</v>
      </c>
    </row>
    <row r="38" spans="2:6" ht="18.600000000000001" thickBot="1" x14ac:dyDescent="0.4">
      <c r="B38" s="278" t="s">
        <v>78</v>
      </c>
      <c r="C38" s="279"/>
      <c r="D38" s="279"/>
      <c r="E38" s="280"/>
      <c r="F38" s="191">
        <f>IF(B35="čím menej, tým lepšie",(-(F35-F37)*(C35/(F35-E35))),-(F37-E35)*(C35/(F35-E35)))</f>
        <v>0</v>
      </c>
    </row>
    <row r="39" spans="2:6" x14ac:dyDescent="0.3">
      <c r="B39" s="299"/>
      <c r="C39" s="299"/>
      <c r="D39" s="299"/>
      <c r="E39" s="299"/>
      <c r="F39" s="299"/>
    </row>
    <row r="40" spans="2:6" ht="15" thickBot="1" x14ac:dyDescent="0.35"/>
    <row r="41" spans="2:6" ht="21.6" thickBot="1" x14ac:dyDescent="0.45">
      <c r="B41" s="281" t="s">
        <v>83</v>
      </c>
      <c r="C41" s="282"/>
      <c r="D41" s="282"/>
      <c r="E41" s="283"/>
      <c r="F41" s="192">
        <f>C24+F31+F38</f>
        <v>0</v>
      </c>
    </row>
    <row r="42" spans="2:6" ht="15" thickBot="1" x14ac:dyDescent="0.35">
      <c r="B42" s="263"/>
      <c r="C42" s="264"/>
      <c r="D42" s="264"/>
      <c r="E42" s="264"/>
      <c r="F42" s="265"/>
    </row>
    <row r="43" spans="2:6" x14ac:dyDescent="0.3">
      <c r="B43" s="266" t="s">
        <v>45</v>
      </c>
      <c r="C43" s="268" t="s">
        <v>46</v>
      </c>
      <c r="D43" s="268"/>
      <c r="E43" s="270" t="s">
        <v>47</v>
      </c>
      <c r="F43" s="271"/>
    </row>
    <row r="44" spans="2:6" ht="15" thickBot="1" x14ac:dyDescent="0.35">
      <c r="B44" s="267"/>
      <c r="C44" s="269"/>
      <c r="D44" s="269"/>
      <c r="E44" s="272"/>
      <c r="F44" s="273"/>
    </row>
  </sheetData>
  <sheetProtection algorithmName="SHA-512" hashValue="kvTjIC34waOREdI+MgOOd0Uwee9lLi3dgAnx9F/tuRO/sXKEW7JLHMHakPdEOtJ9Mp6WP+/xXgCZjP/9TILBqw==" saltValue="Be0S/N99wzcVO1I1MXbO1A==" spinCount="100000" sheet="1" objects="1" scenarios="1" formatCells="0" formatColumns="0" formatRows="0"/>
  <mergeCells count="42">
    <mergeCell ref="C7:F7"/>
    <mergeCell ref="B38:E38"/>
    <mergeCell ref="C18:F18"/>
    <mergeCell ref="C8:F8"/>
    <mergeCell ref="C9:F9"/>
    <mergeCell ref="C10:D10"/>
    <mergeCell ref="E10:F10"/>
    <mergeCell ref="B11:F11"/>
    <mergeCell ref="B12:F12"/>
    <mergeCell ref="B13:E13"/>
    <mergeCell ref="B14:E14"/>
    <mergeCell ref="B15:E15"/>
    <mergeCell ref="C35:D35"/>
    <mergeCell ref="B36:E36"/>
    <mergeCell ref="B37:E37"/>
    <mergeCell ref="B2:F2"/>
    <mergeCell ref="B3:F3"/>
    <mergeCell ref="C4:F4"/>
    <mergeCell ref="C5:F5"/>
    <mergeCell ref="C6:F6"/>
    <mergeCell ref="B39:F39"/>
    <mergeCell ref="B16:E16"/>
    <mergeCell ref="B17:F17"/>
    <mergeCell ref="B23:E23"/>
    <mergeCell ref="C24:F24"/>
    <mergeCell ref="B25:F25"/>
    <mergeCell ref="B42:F42"/>
    <mergeCell ref="B43:B44"/>
    <mergeCell ref="C43:D44"/>
    <mergeCell ref="E43:F44"/>
    <mergeCell ref="B19:D19"/>
    <mergeCell ref="B20:D20"/>
    <mergeCell ref="B31:E31"/>
    <mergeCell ref="B41:E41"/>
    <mergeCell ref="C26:F26"/>
    <mergeCell ref="C28:D28"/>
    <mergeCell ref="C27:D27"/>
    <mergeCell ref="B29:E29"/>
    <mergeCell ref="B30:E30"/>
    <mergeCell ref="B32:F32"/>
    <mergeCell ref="C33:F33"/>
    <mergeCell ref="C34:D34"/>
  </mergeCells>
  <dataValidations count="3">
    <dataValidation type="list" allowBlank="1" showInputMessage="1" showErrorMessage="1" sqref="C10" xr:uid="{CACC827A-9BDE-4D68-BE0A-714B664E9FFF}">
      <formula1>"Som platcom DPH,Nie som platcom DPH"</formula1>
    </dataValidation>
    <dataValidation type="decimal" allowBlank="1" showInputMessage="1" showErrorMessage="1" error="Hodnota v tejto bunke môže byť medzi 4,31 a 9,00." promptTitle="Upozornenie" prompt="Hodnota v tejto bunke môže byť medzi 4,31 a 9,00." sqref="F30" xr:uid="{DF555328-7AF1-46D1-9EEB-2B692D2F2160}">
      <formula1>E28</formula1>
      <formula2>F28</formula2>
    </dataValidation>
    <dataValidation type="whole" allowBlank="1" showInputMessage="1" showErrorMessage="1" error="Maximálny počet bodov, ktoré je možné získať je 45." promptTitle="Upozornenie" prompt="Maximálny počet bodov, ktoré je možné získať je 45." sqref="F37" xr:uid="{CF6F0048-1884-4BBF-8EBA-582EB7F4A13B}">
      <formula1>E35</formula1>
      <formula2>F35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365760</xdr:rowOff>
                  </from>
                  <to>
                    <xdr:col>5</xdr:col>
                    <xdr:colOff>1257300</xdr:colOff>
                    <xdr:row>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5</xdr:col>
                    <xdr:colOff>1363980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1287780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1280160</xdr:colOff>
                    <xdr:row>15</xdr:row>
                    <xdr:rowOff>563880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B33" sqref="B33"/>
    </sheetView>
  </sheetViews>
  <sheetFormatPr defaultColWidth="8.88671875" defaultRowHeight="14.4" x14ac:dyDescent="0.3"/>
  <cols>
    <col min="1" max="1" width="3.6640625" customWidth="1"/>
    <col min="2" max="2" width="98.44140625" customWidth="1"/>
  </cols>
  <sheetData>
    <row r="1" spans="2:2" ht="15" thickBot="1" x14ac:dyDescent="0.35"/>
    <row r="2" spans="2:2" ht="42.75" customHeight="1" x14ac:dyDescent="0.3">
      <c r="B2" s="3" t="s">
        <v>48</v>
      </c>
    </row>
    <row r="3" spans="2:2" x14ac:dyDescent="0.3">
      <c r="B3" s="4"/>
    </row>
    <row r="4" spans="2:2" x14ac:dyDescent="0.3">
      <c r="B4" s="10" t="s">
        <v>49</v>
      </c>
    </row>
    <row r="5" spans="2:2" x14ac:dyDescent="0.3">
      <c r="B5" s="4"/>
    </row>
    <row r="6" spans="2:2" x14ac:dyDescent="0.3">
      <c r="B6" s="11" t="s">
        <v>50</v>
      </c>
    </row>
    <row r="7" spans="2:2" x14ac:dyDescent="0.3">
      <c r="B7" s="12"/>
    </row>
    <row r="8" spans="2:2" ht="60.75" customHeight="1" x14ac:dyDescent="0.3">
      <c r="B8" s="5" t="s">
        <v>51</v>
      </c>
    </row>
    <row r="9" spans="2:2" x14ac:dyDescent="0.3">
      <c r="B9" s="5"/>
    </row>
    <row r="10" spans="2:2" x14ac:dyDescent="0.3">
      <c r="B10" s="5" t="s">
        <v>52</v>
      </c>
    </row>
    <row r="11" spans="2:2" x14ac:dyDescent="0.3">
      <c r="B11" s="5" t="s">
        <v>53</v>
      </c>
    </row>
    <row r="12" spans="2:2" x14ac:dyDescent="0.3">
      <c r="B12" s="5" t="s">
        <v>54</v>
      </c>
    </row>
    <row r="13" spans="2:2" x14ac:dyDescent="0.3">
      <c r="B13" s="5" t="s">
        <v>55</v>
      </c>
    </row>
    <row r="14" spans="2:2" x14ac:dyDescent="0.3">
      <c r="B14" s="5" t="s">
        <v>56</v>
      </c>
    </row>
    <row r="15" spans="2:2" x14ac:dyDescent="0.3">
      <c r="B15" s="5" t="s">
        <v>57</v>
      </c>
    </row>
    <row r="16" spans="2:2" x14ac:dyDescent="0.3">
      <c r="B16" s="5" t="s">
        <v>58</v>
      </c>
    </row>
    <row r="17" spans="2:2" ht="28.8" x14ac:dyDescent="0.3">
      <c r="B17" s="5" t="s">
        <v>59</v>
      </c>
    </row>
    <row r="18" spans="2:2" x14ac:dyDescent="0.3">
      <c r="B18" s="5" t="s">
        <v>60</v>
      </c>
    </row>
    <row r="19" spans="2:2" x14ac:dyDescent="0.3">
      <c r="B19" s="5" t="s">
        <v>61</v>
      </c>
    </row>
    <row r="20" spans="2:2" x14ac:dyDescent="0.3">
      <c r="B20" s="5" t="s">
        <v>62</v>
      </c>
    </row>
    <row r="21" spans="2:2" ht="28.8" x14ac:dyDescent="0.3">
      <c r="B21" s="5" t="s">
        <v>63</v>
      </c>
    </row>
    <row r="22" spans="2:2" x14ac:dyDescent="0.3">
      <c r="B22" s="5" t="s">
        <v>64</v>
      </c>
    </row>
    <row r="23" spans="2:2" x14ac:dyDescent="0.3">
      <c r="B23" s="6"/>
    </row>
    <row r="24" spans="2:2" ht="57.6" x14ac:dyDescent="0.3">
      <c r="B24" s="5" t="s">
        <v>65</v>
      </c>
    </row>
    <row r="25" spans="2:2" ht="13.5" customHeight="1" x14ac:dyDescent="0.3">
      <c r="B25" s="5"/>
    </row>
    <row r="26" spans="2:2" ht="28.8" x14ac:dyDescent="0.3">
      <c r="B26" s="5" t="s">
        <v>66</v>
      </c>
    </row>
    <row r="27" spans="2:2" ht="15" thickBot="1" x14ac:dyDescent="0.35">
      <c r="B27" s="13"/>
    </row>
  </sheetData>
  <sheetProtection algorithmName="SHA-512" hashValue="NB6vj722HZqMkHl7dULE/WqgaLiw/xR6/cXgwvaPDG5mfiVns7vtwkpdbgqUiS8cEwMFOxG0oronDtsUYfIwvw==" saltValue="FCuOMAAzd+BpbhWU+MPnzQ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8" workbookViewId="0">
      <selection activeCell="D28" sqref="D28"/>
    </sheetView>
  </sheetViews>
  <sheetFormatPr defaultColWidth="8.88671875" defaultRowHeight="14.4" x14ac:dyDescent="0.3"/>
  <cols>
    <col min="1" max="1" width="3.109375" customWidth="1"/>
    <col min="2" max="2" width="98.44140625" customWidth="1"/>
  </cols>
  <sheetData>
    <row r="1" spans="2:2" ht="15" thickBot="1" x14ac:dyDescent="0.35"/>
    <row r="2" spans="2:2" ht="42.75" customHeight="1" x14ac:dyDescent="0.3">
      <c r="B2" s="3" t="s">
        <v>67</v>
      </c>
    </row>
    <row r="3" spans="2:2" x14ac:dyDescent="0.3">
      <c r="B3" s="4"/>
    </row>
    <row r="4" spans="2:2" x14ac:dyDescent="0.3">
      <c r="B4" s="5" t="s">
        <v>49</v>
      </c>
    </row>
    <row r="5" spans="2:2" x14ac:dyDescent="0.3">
      <c r="B5" s="6"/>
    </row>
    <row r="6" spans="2:2" x14ac:dyDescent="0.3">
      <c r="B6" s="7" t="s">
        <v>50</v>
      </c>
    </row>
    <row r="7" spans="2:2" x14ac:dyDescent="0.3">
      <c r="B7" s="5"/>
    </row>
    <row r="8" spans="2:2" ht="60.75" customHeight="1" x14ac:dyDescent="0.3">
      <c r="B8" s="5" t="s">
        <v>68</v>
      </c>
    </row>
    <row r="9" spans="2:2" x14ac:dyDescent="0.3">
      <c r="B9" s="5" t="s">
        <v>69</v>
      </c>
    </row>
    <row r="10" spans="2:2" x14ac:dyDescent="0.3">
      <c r="B10" s="8"/>
    </row>
    <row r="11" spans="2:2" ht="28.8" x14ac:dyDescent="0.3">
      <c r="B11" s="5" t="s">
        <v>70</v>
      </c>
    </row>
    <row r="12" spans="2:2" x14ac:dyDescent="0.3">
      <c r="B12" s="5"/>
    </row>
    <row r="13" spans="2:2" ht="28.8" x14ac:dyDescent="0.3">
      <c r="B13" s="5" t="s">
        <v>71</v>
      </c>
    </row>
    <row r="14" spans="2:2" x14ac:dyDescent="0.3">
      <c r="B14" s="5"/>
    </row>
    <row r="15" spans="2:2" ht="28.8" x14ac:dyDescent="0.3">
      <c r="B15" s="5" t="s">
        <v>72</v>
      </c>
    </row>
    <row r="16" spans="2:2" x14ac:dyDescent="0.3">
      <c r="B16" s="5"/>
    </row>
    <row r="17" spans="2:2" ht="57.6" x14ac:dyDescent="0.3">
      <c r="B17" s="5" t="s">
        <v>73</v>
      </c>
    </row>
    <row r="18" spans="2:2" x14ac:dyDescent="0.3">
      <c r="B18" s="5"/>
    </row>
    <row r="19" spans="2:2" ht="72" x14ac:dyDescent="0.3">
      <c r="B19" s="5" t="s">
        <v>74</v>
      </c>
    </row>
    <row r="20" spans="2:2" ht="15" thickBot="1" x14ac:dyDescent="0.35">
      <c r="B20" s="9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ht="13.5" customHeight="1" x14ac:dyDescent="0.3">
      <c r="B25" s="1"/>
    </row>
    <row r="26" spans="2:2" ht="15.6" x14ac:dyDescent="0.3">
      <c r="B26" s="2"/>
    </row>
  </sheetData>
  <sheetProtection algorithmName="SHA-512" hashValue="5iuZV9alGlD+DnXKvdVYYPWCNlaoj/JU4dPcPLG8lfv9FvF3aFSbQWB+1OzkleDMFSHEZR8BHOv0Ehdoxqej1g==" saltValue="AVuyBza/pWDb0XYozOBBu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e4b31099-8163-4ac9-ab84-be06feeb7ef4"/>
    <ds:schemaRef ds:uri="bb3d1ceb-ec91-4593-ab49-8ce9533748d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CCDFEC-C718-4101-9ADF-D24808B11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Zákl. nastavenie</vt:lpstr>
      <vt:lpstr>Cenová ponuka</vt:lpstr>
      <vt:lpstr>Rozbor cenovej ponuky</vt:lpstr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Pudiš Ivan, Mgr.</cp:lastModifiedBy>
  <cp:revision/>
  <dcterms:created xsi:type="dcterms:W3CDTF">2022-09-22T09:41:16Z</dcterms:created>
  <dcterms:modified xsi:type="dcterms:W3CDTF">2024-05-30T14:25:10Z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